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externalLinks/externalLink7.xml" ContentType="application/vnd.openxmlformats-officedocument.spreadsheetml.externalLink+xml"/>
  <Override PartName="/xl/comments6.xml" ContentType="application/vnd.openxmlformats-officedocument.spreadsheetml.comments+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comments4.xml" ContentType="application/vnd.openxmlformats-officedocument.spreadsheetml.comments+xml"/>
  <Override PartName="/xl/drawings/drawing2.xml" ContentType="application/vnd.openxmlformats-officedocument.drawing+xml"/>
  <Override PartName="/xl/drawings/drawing15.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externalLinks/externalLink6.xml" ContentType="application/vnd.openxmlformats-officedocument.spreadsheetml.externalLink+xml"/>
  <Default Extension="jpeg" ContentType="image/jpeg"/>
  <Default Extension="emf" ContentType="image/x-emf"/>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comments5.xml" ContentType="application/vnd.openxmlformats-officedocument.spreadsheetml.comments+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5060" windowHeight="12000" tabRatio="602" activeTab="6"/>
  </bookViews>
  <sheets>
    <sheet name="VstupHlavička" sheetId="2" r:id="rId1"/>
    <sheet name="Hlavicka" sheetId="3" r:id="rId2"/>
    <sheet name="hk2017" sheetId="4" r:id="rId3"/>
    <sheet name="hk2016" sheetId="5" r:id="rId4"/>
    <sheet name="Osnova" sheetId="6" state="hidden" r:id="rId5"/>
    <sheet name="ANALYTIKAVUJ" sheetId="7" r:id="rId6"/>
    <sheet name="poznamky 2017" sheetId="8" r:id="rId7"/>
    <sheet name="SUVAHAVUJ" sheetId="9" r:id="rId8"/>
    <sheet name="CASH FLOW DU n" sheetId="10" state="hidden" r:id="rId9"/>
    <sheet name="Tranformacia" sheetId="31" state="hidden" r:id="rId10"/>
    <sheet name="HL KNIHA VYPOC" sheetId="11" state="hidden" r:id="rId11"/>
    <sheet name="SKNACE" sheetId="12" state="hidden" r:id="rId12"/>
    <sheet name="PrekladHlav" sheetId="13" state="hidden" r:id="rId13"/>
    <sheet name="List1 (2)" sheetId="14" state="hidden" r:id="rId14"/>
    <sheet name="suvaha_p" sheetId="15" state="hidden" r:id="rId15"/>
    <sheet name="vykaz_p" sheetId="16" state="hidden" r:id="rId16"/>
    <sheet name="S 002" sheetId="17" r:id="rId17"/>
    <sheet name="S 003" sheetId="18" r:id="rId18"/>
    <sheet name="S 004" sheetId="19" r:id="rId19"/>
    <sheet name="S 005" sheetId="20" r:id="rId20"/>
    <sheet name="S 006" sheetId="21" r:id="rId21"/>
    <sheet name="S 007" sheetId="22" r:id="rId22"/>
    <sheet name="S 008" sheetId="23" r:id="rId23"/>
    <sheet name="S 009" sheetId="24" r:id="rId24"/>
    <sheet name="VZS 010" sheetId="25" r:id="rId25"/>
    <sheet name="VZP 011" sheetId="26" r:id="rId26"/>
    <sheet name="VZP 012" sheetId="27" r:id="rId27"/>
  </sheets>
  <externalReferences>
    <externalReference r:id="rId28"/>
    <externalReference r:id="rId29"/>
    <externalReference r:id="rId30"/>
    <externalReference r:id="rId31"/>
    <externalReference r:id="rId32"/>
    <externalReference r:id="rId33"/>
    <externalReference r:id="rId34"/>
  </externalReferences>
  <definedNames>
    <definedName name="_DAT2">[1]Hárok1!#REF!</definedName>
    <definedName name="_Order1" hidden="1">0</definedName>
    <definedName name="_Order2" hidden="1">0</definedName>
    <definedName name="a.." hidden="1">0</definedName>
    <definedName name="a._PR._PS" hidden="1">0</definedName>
    <definedName name="AAA">'[2]hl kniha'!$A$3:$C$420</definedName>
    <definedName name="actual_year" localSheetId="9">#REF!</definedName>
    <definedName name="actual_year">#REF!</definedName>
    <definedName name="AREAS" localSheetId="9">#REF!</definedName>
    <definedName name="AREAS">#REF!</definedName>
    <definedName name="AS2DocOpenMode" hidden="1">"AS2DocumentEdit"</definedName>
    <definedName name="BBB">#REF!</definedName>
    <definedName name="COUNTIFTabulka" localSheetId="8">#REF!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3">#REF!</definedName>
    <definedName name="COUNTIFTabulka" localSheetId="11">#REF!</definedName>
    <definedName name="COUNTIFTabulka" localSheetId="9">#REF!</definedName>
    <definedName name="COUNTIFTabulka" localSheetId="0">#REF!</definedName>
    <definedName name="COUNTIFTabulka" localSheetId="25">#REF!</definedName>
    <definedName name="COUNTIFTabulka" localSheetId="26">#REF!</definedName>
    <definedName name="COUNTIFTabulka" localSheetId="24">#REF!</definedName>
    <definedName name="COUNTIFTabulka">#REF!</definedName>
    <definedName name="DANOVE" localSheetId="9">#REF!</definedName>
    <definedName name="DANOVE">#REF!</definedName>
    <definedName name="Fedtaxtable" localSheetId="8">'[3]Tvorba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21">'[4]Tvorba vykazov'!#REF!</definedName>
    <definedName name="Fedtaxtable" localSheetId="22">'[4]Tvorba vykazov'!#REF!</definedName>
    <definedName name="Fedtaxtable" localSheetId="23">'[4]Tvorba vykazov'!#REF!</definedName>
    <definedName name="Fedtaxtable" localSheetId="11">'[3]Tvorba vykazov'!#REF!</definedName>
    <definedName name="Fedtaxtable" localSheetId="9">'[3]Tvorba vykazov'!#REF!</definedName>
    <definedName name="Fedtaxtable" localSheetId="0">'[3]Tvorba vykazov'!#REF!</definedName>
    <definedName name="Fedtaxtable" localSheetId="25">'[4]Tvorba vykazov'!#REF!</definedName>
    <definedName name="Fedtaxtable" localSheetId="26">'[4]Tvorba vykazov'!#REF!</definedName>
    <definedName name="Fedtaxtable" localSheetId="24">'[4]Tvorba vykazov'!#REF!</definedName>
    <definedName name="Fedtaxtable">'[3]Tvorba vykazov'!#REF!</definedName>
    <definedName name="Choices_Wrapper" localSheetId="9">Tranformacia!Choices_Wrapper</definedName>
    <definedName name="Choices_Wrapper">[0]!Choices_Wrapper</definedName>
    <definedName name="KomentarFunkcieLEN" localSheetId="8">#REF!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3">#REF!</definedName>
    <definedName name="KomentarFunkcieLEN" localSheetId="11">#REF!</definedName>
    <definedName name="KomentarFunkcieLEN" localSheetId="9">#REF!</definedName>
    <definedName name="KomentarFunkcieLEN" localSheetId="0">#REF!</definedName>
    <definedName name="KomentarFunkcieLEN" localSheetId="25">#REF!</definedName>
    <definedName name="KomentarFunkcieLEN" localSheetId="26">#REF!</definedName>
    <definedName name="KomentarFunkcieLEN" localSheetId="24">#REF!</definedName>
    <definedName name="KomentarFunkcieLEN">#REF!</definedName>
    <definedName name="KomentarFunkcieSEARCH" localSheetId="8">#REF!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3">#REF!</definedName>
    <definedName name="KomentarFunkcieSEARCH" localSheetId="11">#REF!</definedName>
    <definedName name="KomentarFunkcieSEARCH" localSheetId="9">#REF!</definedName>
    <definedName name="KomentarFunkcieSEARCH" localSheetId="0">#REF!</definedName>
    <definedName name="KomentarFunkcieSEARCH" localSheetId="25">#REF!</definedName>
    <definedName name="KomentarFunkcieSEARCH" localSheetId="26">#REF!</definedName>
    <definedName name="KomentarFunkcieSEARCH" localSheetId="24">#REF!</definedName>
    <definedName name="KomentarFunkcieSEARCH">#REF!</definedName>
    <definedName name="last_year" localSheetId="9">#REF!</definedName>
    <definedName name="last_year">#REF!</definedName>
    <definedName name="legal_form" localSheetId="9">#REF!</definedName>
    <definedName name="legal_form">#REF!</definedName>
    <definedName name="name" localSheetId="9">#REF!</definedName>
    <definedName name="name">#REF!</definedName>
    <definedName name="_xlnm.Print_Area" localSheetId="8">'CASH FLOW DU n'!$A$1:$AW$119</definedName>
    <definedName name="_xlnm.Print_Area" localSheetId="3">'hk2016'!$A$1:$I$65</definedName>
    <definedName name="_xlnm.Print_Area" localSheetId="2">'hk2017'!$A$1:$I$80</definedName>
    <definedName name="_xlnm.Print_Area" localSheetId="1">Hlavicka!$H$1:$AQ$58</definedName>
    <definedName name="_xlnm.Print_Area" localSheetId="6">'poznamky 2017'!$A$1:$BB$1564</definedName>
    <definedName name="_xlnm.Print_Area" localSheetId="16">'S 002'!$A$1:$GW$36</definedName>
    <definedName name="_xlnm.Print_Area" localSheetId="17">'S 003'!$A$1:$GW$36</definedName>
    <definedName name="_xlnm.Print_Area" localSheetId="18">'S 004'!$A$1:$GW$36</definedName>
    <definedName name="_xlnm.Print_Area" localSheetId="19">'S 005'!$A$1:$GW$36</definedName>
    <definedName name="_xlnm.Print_Area" localSheetId="20">'S 006'!$A$1:$GW$36</definedName>
    <definedName name="_xlnm.Print_Area" localSheetId="21">'S 007'!$A$1:$GW$36</definedName>
    <definedName name="_xlnm.Print_Area" localSheetId="22">'S 008'!$A$1:$GW$34</definedName>
    <definedName name="_xlnm.Print_Area" localSheetId="23">'S 009'!$A$1:$GW$34</definedName>
    <definedName name="_xlnm.Print_Area" localSheetId="7">SUVAHAVUJ!$D$1:$X$209</definedName>
    <definedName name="_xlnm.Print_Area" localSheetId="25">'VZP 011'!$A$1:$GW$34</definedName>
    <definedName name="_xlnm.Print_Area" localSheetId="26">'VZP 012'!$A$1:$GW$146</definedName>
    <definedName name="_xlnm.Print_Area" localSheetId="24">'VZS 010'!$A$1:$GW$34</definedName>
    <definedName name="op">#REF!</definedName>
    <definedName name="Osnova" localSheetId="4">Osnova!$A$1:$G$293</definedName>
    <definedName name="Osnova">'HL KNIHA VYPOC'!$A$2:$C$421</definedName>
    <definedName name="Prvni" localSheetId="9">#REF!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9">#REF!</definedName>
    <definedName name="SI_diskontovane_PT_V">#REF!</definedName>
    <definedName name="TabTriedy">#REF!</definedName>
    <definedName name="taxtable" localSheetId="8">#REF!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3">#REF!</definedName>
    <definedName name="taxtable" localSheetId="11">#REF!</definedName>
    <definedName name="taxtable" localSheetId="9">#REF!</definedName>
    <definedName name="taxtable" localSheetId="0">#REF!</definedName>
    <definedName name="taxtable" localSheetId="25">#REF!</definedName>
    <definedName name="taxtable" localSheetId="26">#REF!</definedName>
    <definedName name="taxtable" localSheetId="24">#REF!</definedName>
    <definedName name="taxtable">#REF!</definedName>
    <definedName name="VS_doplňkové_údaje_pro_export_N" localSheetId="9">#REF!</definedName>
    <definedName name="VS_doplňkové_údaje_pro_export_N">#REF!</definedName>
    <definedName name="VS_doplňkové_údaje_pro_export_V" localSheetId="9">#REF!</definedName>
    <definedName name="VS_doplňkové_údaje_pro_export_V">#REF!</definedName>
  </definedNames>
  <calcPr calcId="114210"/>
</workbook>
</file>

<file path=xl/calcChain.xml><?xml version="1.0" encoding="utf-8"?>
<calcChain xmlns="http://schemas.openxmlformats.org/spreadsheetml/2006/main">
  <c r="B15" i="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15" i="4"/>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DE2" i="17"/>
  <c r="AT2"/>
  <c r="C5" i="2"/>
  <c r="Q32" i="9"/>
  <c r="S32"/>
  <c r="X32"/>
  <c r="N576" i="8"/>
  <c r="N558"/>
  <c r="Q31" i="9"/>
  <c r="S31"/>
  <c r="V31"/>
  <c r="W31"/>
  <c r="X31"/>
  <c r="N577" i="8"/>
  <c r="N563"/>
  <c r="N564"/>
  <c r="G32" i="9"/>
  <c r="I32"/>
  <c r="M32"/>
  <c r="N32"/>
  <c r="AQ576" i="8"/>
  <c r="AQ558"/>
  <c r="AH579"/>
  <c r="AA579"/>
  <c r="T579"/>
  <c r="G31" i="9"/>
  <c r="I31"/>
  <c r="L31"/>
  <c r="M31"/>
  <c r="N31"/>
  <c r="AQ577" i="8"/>
  <c r="AQ563"/>
  <c r="Q28" i="9"/>
  <c r="S28"/>
  <c r="V28"/>
  <c r="W28"/>
  <c r="X28"/>
  <c r="N573" i="8"/>
  <c r="G28" i="9"/>
  <c r="I28"/>
  <c r="L28"/>
  <c r="M28"/>
  <c r="N28"/>
  <c r="AQ573" i="8"/>
  <c r="Q79" i="9"/>
  <c r="S79"/>
  <c r="X79"/>
  <c r="AO820" i="8"/>
  <c r="G79" i="9"/>
  <c r="I79"/>
  <c r="N79"/>
  <c r="AF820" i="8"/>
  <c r="Q77" i="9"/>
  <c r="S77"/>
  <c r="X77"/>
  <c r="AO813" i="8"/>
  <c r="G77" i="9"/>
  <c r="I77"/>
  <c r="N77"/>
  <c r="AF813" i="8"/>
  <c r="Q123" i="9"/>
  <c r="S123"/>
  <c r="X123"/>
  <c r="AQ990" i="8"/>
  <c r="G123" i="9"/>
  <c r="I123"/>
  <c r="N123"/>
  <c r="AI990" i="8"/>
  <c r="Q146" i="9"/>
  <c r="S146"/>
  <c r="X146"/>
  <c r="AO1032" i="8"/>
  <c r="G146" i="9"/>
  <c r="I146"/>
  <c r="N146"/>
  <c r="AF1032" i="8"/>
  <c r="Q144" i="9"/>
  <c r="S144"/>
  <c r="X144"/>
  <c r="AO1025" i="8"/>
  <c r="G144" i="9"/>
  <c r="I144"/>
  <c r="N144"/>
  <c r="AF1025" i="8"/>
  <c r="D50" i="31"/>
  <c r="Q106" i="9"/>
  <c r="S106"/>
  <c r="X106"/>
  <c r="Q107"/>
  <c r="S107"/>
  <c r="X107"/>
  <c r="Q108"/>
  <c r="S108"/>
  <c r="X108"/>
  <c r="X105"/>
  <c r="D46" i="31"/>
  <c r="Q45" i="9"/>
  <c r="S45"/>
  <c r="V45"/>
  <c r="W45"/>
  <c r="X45"/>
  <c r="Q46"/>
  <c r="S46"/>
  <c r="V46"/>
  <c r="W46"/>
  <c r="X46"/>
  <c r="Q47"/>
  <c r="S47"/>
  <c r="V47"/>
  <c r="W47"/>
  <c r="X47"/>
  <c r="X44"/>
  <c r="D28" i="31"/>
  <c r="Q25" i="9"/>
  <c r="S25"/>
  <c r="V25"/>
  <c r="W25"/>
  <c r="X25"/>
  <c r="D18" i="31"/>
  <c r="C50"/>
  <c r="G106" i="9"/>
  <c r="I106"/>
  <c r="N106"/>
  <c r="G107"/>
  <c r="I107"/>
  <c r="N107"/>
  <c r="G108"/>
  <c r="I108"/>
  <c r="N108"/>
  <c r="N105"/>
  <c r="C46" i="31"/>
  <c r="G45" i="9"/>
  <c r="I45"/>
  <c r="L45"/>
  <c r="M45"/>
  <c r="N45"/>
  <c r="G46"/>
  <c r="I46"/>
  <c r="L46"/>
  <c r="M46"/>
  <c r="N46"/>
  <c r="G47"/>
  <c r="I47"/>
  <c r="L47"/>
  <c r="M47"/>
  <c r="N47"/>
  <c r="N44"/>
  <c r="C28" i="31"/>
  <c r="G25" i="9"/>
  <c r="I25"/>
  <c r="L25"/>
  <c r="M25"/>
  <c r="N25"/>
  <c r="C18" i="31"/>
  <c r="F246"/>
  <c r="E246"/>
  <c r="D246"/>
  <c r="C246"/>
  <c r="F238"/>
  <c r="E238"/>
  <c r="D238"/>
  <c r="C238"/>
  <c r="F231"/>
  <c r="E231"/>
  <c r="D231"/>
  <c r="C231"/>
  <c r="A231"/>
  <c r="A232"/>
  <c r="A233"/>
  <c r="A234"/>
  <c r="A235"/>
  <c r="C229"/>
  <c r="A219"/>
  <c r="A220"/>
  <c r="A221"/>
  <c r="A222"/>
  <c r="A223"/>
  <c r="A224"/>
  <c r="A225"/>
  <c r="A226"/>
  <c r="C218"/>
  <c r="C177"/>
  <c r="C161"/>
  <c r="C117"/>
  <c r="A96"/>
  <c r="A97"/>
  <c r="A98"/>
  <c r="A99"/>
  <c r="A100"/>
  <c r="A101"/>
  <c r="A102"/>
  <c r="A103"/>
  <c r="A104"/>
  <c r="A105"/>
  <c r="A106"/>
  <c r="A107"/>
  <c r="A108"/>
  <c r="A109"/>
  <c r="A110"/>
  <c r="A111"/>
  <c r="A112"/>
  <c r="A113"/>
  <c r="A118"/>
  <c r="A119"/>
  <c r="A120"/>
  <c r="A121"/>
  <c r="A122"/>
  <c r="A123"/>
  <c r="A124"/>
  <c r="A125"/>
  <c r="A126"/>
  <c r="A127"/>
  <c r="A128"/>
  <c r="A129"/>
  <c r="A130"/>
  <c r="A131"/>
  <c r="A132"/>
  <c r="A133"/>
  <c r="A134"/>
  <c r="A135"/>
  <c r="A136"/>
  <c r="A137"/>
  <c r="A138"/>
  <c r="A139"/>
  <c r="A140"/>
  <c r="A141"/>
  <c r="A143"/>
  <c r="A144"/>
  <c r="A145"/>
  <c r="A146"/>
  <c r="A147"/>
  <c r="A148"/>
  <c r="A149"/>
  <c r="A150"/>
  <c r="A151"/>
  <c r="A152"/>
  <c r="A153"/>
  <c r="A154"/>
  <c r="A155"/>
  <c r="A156"/>
  <c r="A157"/>
  <c r="A158"/>
  <c r="A162"/>
  <c r="A163"/>
  <c r="A164"/>
  <c r="A165"/>
  <c r="A166"/>
  <c r="A167"/>
  <c r="A168"/>
  <c r="A169"/>
  <c r="A170"/>
  <c r="A171"/>
  <c r="A172"/>
  <c r="A173"/>
  <c r="A174"/>
  <c r="A178"/>
  <c r="C94"/>
  <c r="F88"/>
  <c r="E88"/>
  <c r="F86"/>
  <c r="E86"/>
  <c r="F85"/>
  <c r="E85"/>
  <c r="F83"/>
  <c r="E83"/>
  <c r="F82"/>
  <c r="E82"/>
  <c r="F81"/>
  <c r="E81"/>
  <c r="F80"/>
  <c r="E80"/>
  <c r="F74"/>
  <c r="E74"/>
  <c r="F73"/>
  <c r="E73"/>
  <c r="F72"/>
  <c r="E72"/>
  <c r="E233"/>
  <c r="F71"/>
  <c r="E71"/>
  <c r="F70"/>
  <c r="E70"/>
  <c r="F69"/>
  <c r="E69"/>
  <c r="F68"/>
  <c r="E68"/>
  <c r="F67"/>
  <c r="E67"/>
  <c r="F66"/>
  <c r="E66"/>
  <c r="F65"/>
  <c r="E65"/>
  <c r="F64"/>
  <c r="E64"/>
  <c r="F63"/>
  <c r="E63"/>
  <c r="F62"/>
  <c r="E62"/>
  <c r="F61"/>
  <c r="E61"/>
  <c r="A60"/>
  <c r="F59"/>
  <c r="E59"/>
  <c r="F58"/>
  <c r="E58"/>
  <c r="A56"/>
  <c r="C55"/>
  <c r="F53"/>
  <c r="E53"/>
  <c r="F52"/>
  <c r="E52"/>
  <c r="F51"/>
  <c r="E51"/>
  <c r="F50"/>
  <c r="F49"/>
  <c r="E50"/>
  <c r="F48"/>
  <c r="E48"/>
  <c r="F47"/>
  <c r="E47"/>
  <c r="F46"/>
  <c r="E46"/>
  <c r="F45"/>
  <c r="E45"/>
  <c r="F44"/>
  <c r="E44"/>
  <c r="F43"/>
  <c r="E43"/>
  <c r="F42"/>
  <c r="E42"/>
  <c r="F41"/>
  <c r="E41"/>
  <c r="F40"/>
  <c r="E40"/>
  <c r="F39"/>
  <c r="E39"/>
  <c r="F38"/>
  <c r="E38"/>
  <c r="F37"/>
  <c r="F36"/>
  <c r="E37"/>
  <c r="E36"/>
  <c r="F35"/>
  <c r="E35"/>
  <c r="F34"/>
  <c r="F113"/>
  <c r="E34"/>
  <c r="E113"/>
  <c r="F32"/>
  <c r="E32"/>
  <c r="F31"/>
  <c r="E31"/>
  <c r="F30"/>
  <c r="E30"/>
  <c r="F28"/>
  <c r="E28"/>
  <c r="F27"/>
  <c r="E27"/>
  <c r="F25"/>
  <c r="E25"/>
  <c r="F24"/>
  <c r="E24"/>
  <c r="F23"/>
  <c r="E23"/>
  <c r="F22"/>
  <c r="E22"/>
  <c r="F21"/>
  <c r="E21"/>
  <c r="F18"/>
  <c r="E18"/>
  <c r="F17"/>
  <c r="E17"/>
  <c r="F16"/>
  <c r="E16"/>
  <c r="F15"/>
  <c r="E15"/>
  <c r="F14"/>
  <c r="E14"/>
  <c r="F13"/>
  <c r="E13"/>
  <c r="F12"/>
  <c r="E12"/>
  <c r="F11"/>
  <c r="E11"/>
  <c r="F10"/>
  <c r="E10"/>
  <c r="F9"/>
  <c r="E9"/>
  <c r="F8"/>
  <c r="E8"/>
  <c r="F7"/>
  <c r="E7"/>
  <c r="F6"/>
  <c r="F5"/>
  <c r="F147"/>
  <c r="E6"/>
  <c r="D3"/>
  <c r="E3"/>
  <c r="F143"/>
  <c r="F20"/>
  <c r="F123"/>
  <c r="E167"/>
  <c r="E79"/>
  <c r="E84"/>
  <c r="F145"/>
  <c r="E5"/>
  <c r="E4"/>
  <c r="E202"/>
  <c r="F144"/>
  <c r="E49"/>
  <c r="E143"/>
  <c r="F167"/>
  <c r="F79"/>
  <c r="F84"/>
  <c r="F33"/>
  <c r="F4"/>
  <c r="F191"/>
  <c r="E20"/>
  <c r="E123"/>
  <c r="E57"/>
  <c r="E90"/>
  <c r="F78"/>
  <c r="F77"/>
  <c r="E97"/>
  <c r="E77"/>
  <c r="F103"/>
  <c r="F101"/>
  <c r="F108"/>
  <c r="F99"/>
  <c r="F98"/>
  <c r="E144"/>
  <c r="E119"/>
  <c r="F187"/>
  <c r="F138"/>
  <c r="F134"/>
  <c r="F133"/>
  <c r="E229"/>
  <c r="E218"/>
  <c r="E177"/>
  <c r="E161"/>
  <c r="E55"/>
  <c r="E117"/>
  <c r="E94"/>
  <c r="F3"/>
  <c r="E146"/>
  <c r="E147"/>
  <c r="F57"/>
  <c r="F198"/>
  <c r="F170"/>
  <c r="F128"/>
  <c r="E76"/>
  <c r="E169"/>
  <c r="E173"/>
  <c r="E78"/>
  <c r="E91"/>
  <c r="F95"/>
  <c r="F114"/>
  <c r="E145"/>
  <c r="F171"/>
  <c r="F19"/>
  <c r="D229"/>
  <c r="D218"/>
  <c r="D177"/>
  <c r="D161"/>
  <c r="D55"/>
  <c r="F233"/>
  <c r="F97"/>
  <c r="F104"/>
  <c r="F76"/>
  <c r="F169"/>
  <c r="F173"/>
  <c r="F91"/>
  <c r="F105"/>
  <c r="E19"/>
  <c r="E26"/>
  <c r="E29"/>
  <c r="E33"/>
  <c r="E222"/>
  <c r="E223"/>
  <c r="E190"/>
  <c r="E140"/>
  <c r="E118"/>
  <c r="E120"/>
  <c r="F146"/>
  <c r="F26"/>
  <c r="F29"/>
  <c r="F223"/>
  <c r="F222"/>
  <c r="F148"/>
  <c r="F242"/>
  <c r="F201"/>
  <c r="F180"/>
  <c r="F190"/>
  <c r="F109"/>
  <c r="F209"/>
  <c r="F100"/>
  <c r="F110"/>
  <c r="E198"/>
  <c r="E171"/>
  <c r="E170"/>
  <c r="E128"/>
  <c r="D94"/>
  <c r="D117"/>
  <c r="F118"/>
  <c r="F120"/>
  <c r="F140"/>
  <c r="E148"/>
  <c r="A239"/>
  <c r="A240"/>
  <c r="A241"/>
  <c r="A242"/>
  <c r="A243"/>
  <c r="A236"/>
  <c r="A237"/>
  <c r="A238"/>
  <c r="E209"/>
  <c r="F132"/>
  <c r="F136"/>
  <c r="F135"/>
  <c r="F193"/>
  <c r="F106"/>
  <c r="F137"/>
  <c r="F205"/>
  <c r="F119"/>
  <c r="F124"/>
  <c r="F202"/>
  <c r="F203"/>
  <c r="E134"/>
  <c r="E187"/>
  <c r="E180"/>
  <c r="E166"/>
  <c r="E208"/>
  <c r="E137"/>
  <c r="E138"/>
  <c r="E136"/>
  <c r="E191"/>
  <c r="E124"/>
  <c r="E193"/>
  <c r="E203"/>
  <c r="E75"/>
  <c r="E168"/>
  <c r="E205"/>
  <c r="E201"/>
  <c r="E132"/>
  <c r="E135"/>
  <c r="E133"/>
  <c r="F234"/>
  <c r="F229"/>
  <c r="F218"/>
  <c r="F177"/>
  <c r="F161"/>
  <c r="F55"/>
  <c r="F117"/>
  <c r="F94"/>
  <c r="E221"/>
  <c r="E237"/>
  <c r="F166"/>
  <c r="F90"/>
  <c r="F75"/>
  <c r="F221"/>
  <c r="F237"/>
  <c r="E184"/>
  <c r="E87"/>
  <c r="E89"/>
  <c r="E230"/>
  <c r="E232"/>
  <c r="E235"/>
  <c r="E183"/>
  <c r="F183"/>
  <c r="F184"/>
  <c r="F208"/>
  <c r="E163"/>
  <c r="E162"/>
  <c r="E174"/>
  <c r="E96"/>
  <c r="E165"/>
  <c r="E188"/>
  <c r="E139"/>
  <c r="F168"/>
  <c r="F87"/>
  <c r="F89"/>
  <c r="E164"/>
  <c r="E181"/>
  <c r="E219"/>
  <c r="E141"/>
  <c r="E207"/>
  <c r="E152"/>
  <c r="E158"/>
  <c r="E142"/>
  <c r="E150"/>
  <c r="E151"/>
  <c r="E149"/>
  <c r="E196"/>
  <c r="E200"/>
  <c r="E199"/>
  <c r="E189"/>
  <c r="E186"/>
  <c r="E182"/>
  <c r="F230"/>
  <c r="F174"/>
  <c r="F162"/>
  <c r="F165"/>
  <c r="F188"/>
  <c r="F164"/>
  <c r="F96"/>
  <c r="F163"/>
  <c r="F139"/>
  <c r="E197"/>
  <c r="E179"/>
  <c r="E194"/>
  <c r="E195"/>
  <c r="F102"/>
  <c r="F107"/>
  <c r="F111"/>
  <c r="F197"/>
  <c r="F179"/>
  <c r="E204"/>
  <c r="F232"/>
  <c r="F235"/>
  <c r="F239"/>
  <c r="F240"/>
  <c r="E185"/>
  <c r="F200"/>
  <c r="F199"/>
  <c r="F181"/>
  <c r="F189"/>
  <c r="F185"/>
  <c r="F182"/>
  <c r="E178"/>
  <c r="F219"/>
  <c r="F141"/>
  <c r="F152"/>
  <c r="F158"/>
  <c r="F151"/>
  <c r="F149"/>
  <c r="F196"/>
  <c r="F142"/>
  <c r="F207"/>
  <c r="F150"/>
  <c r="F186"/>
  <c r="F204"/>
  <c r="F112"/>
  <c r="F178"/>
  <c r="F194"/>
  <c r="F195"/>
  <c r="V199" i="9"/>
  <c r="X199"/>
  <c r="AG199"/>
  <c r="GS30" i="26"/>
  <c r="GN30"/>
  <c r="GH30"/>
  <c r="GC30"/>
  <c r="FW30"/>
  <c r="FR30"/>
  <c r="FL30"/>
  <c r="FG30"/>
  <c r="FA30"/>
  <c r="EV30"/>
  <c r="EP30"/>
  <c r="L199" i="9"/>
  <c r="N199"/>
  <c r="AF199"/>
  <c r="EH30" i="26"/>
  <c r="EC30"/>
  <c r="DW30"/>
  <c r="DR30"/>
  <c r="DL30"/>
  <c r="DF30"/>
  <c r="DA30"/>
  <c r="CU30"/>
  <c r="CP30"/>
  <c r="CJ30"/>
  <c r="CE30"/>
  <c r="V189" i="9"/>
  <c r="X189"/>
  <c r="AG189"/>
  <c r="GS20" i="26"/>
  <c r="GN20"/>
  <c r="GH20"/>
  <c r="GC20"/>
  <c r="FW20"/>
  <c r="FR20"/>
  <c r="FL20"/>
  <c r="FG20"/>
  <c r="FA20"/>
  <c r="EV20"/>
  <c r="EP20"/>
  <c r="L189" i="9"/>
  <c r="N189"/>
  <c r="AF189"/>
  <c r="EH20" i="26"/>
  <c r="EC20"/>
  <c r="DW20"/>
  <c r="DR20"/>
  <c r="DL20"/>
  <c r="DF20"/>
  <c r="DA20"/>
  <c r="CU20"/>
  <c r="CP20"/>
  <c r="CJ20"/>
  <c r="CE20"/>
  <c r="V186" i="9"/>
  <c r="X186"/>
  <c r="AG186"/>
  <c r="GS17" i="26"/>
  <c r="GN17"/>
  <c r="GH17"/>
  <c r="GC17"/>
  <c r="FW17"/>
  <c r="FR17"/>
  <c r="FL17"/>
  <c r="FG17"/>
  <c r="FA17"/>
  <c r="EV17"/>
  <c r="EP17"/>
  <c r="L186" i="9"/>
  <c r="N186"/>
  <c r="AF186"/>
  <c r="EH17" i="26"/>
  <c r="EC17"/>
  <c r="DW17"/>
  <c r="DR17"/>
  <c r="DL17"/>
  <c r="DF17"/>
  <c r="DA17"/>
  <c r="CU17"/>
  <c r="CP17"/>
  <c r="CJ17"/>
  <c r="CE17"/>
  <c r="V185" i="9"/>
  <c r="X185"/>
  <c r="AG185"/>
  <c r="GS16" i="26"/>
  <c r="GN16"/>
  <c r="GH16"/>
  <c r="GC16"/>
  <c r="FW16"/>
  <c r="FR16"/>
  <c r="FL16"/>
  <c r="FG16"/>
  <c r="FA16"/>
  <c r="EV16"/>
  <c r="EP16"/>
  <c r="L185" i="9"/>
  <c r="N185"/>
  <c r="AF185"/>
  <c r="EH16" i="26"/>
  <c r="EC16"/>
  <c r="DW16"/>
  <c r="DR16"/>
  <c r="DL16"/>
  <c r="DF16"/>
  <c r="DA16"/>
  <c r="CU16"/>
  <c r="CP16"/>
  <c r="CJ16"/>
  <c r="CE16"/>
  <c r="V182" i="9"/>
  <c r="X182"/>
  <c r="AG182"/>
  <c r="GS13" i="26"/>
  <c r="GN13"/>
  <c r="GH13"/>
  <c r="GC13"/>
  <c r="FW13"/>
  <c r="FR13"/>
  <c r="FL13"/>
  <c r="FG13"/>
  <c r="FA13"/>
  <c r="EV13"/>
  <c r="EP13"/>
  <c r="V181" i="9"/>
  <c r="X181"/>
  <c r="AG181"/>
  <c r="GS12" i="26"/>
  <c r="GN12"/>
  <c r="GH12"/>
  <c r="GC12"/>
  <c r="FW12"/>
  <c r="FR12"/>
  <c r="FL12"/>
  <c r="FG12"/>
  <c r="FA12"/>
  <c r="EV12"/>
  <c r="EP12"/>
  <c r="L181" i="9"/>
  <c r="N181"/>
  <c r="AF181"/>
  <c r="EH12" i="26"/>
  <c r="EC12"/>
  <c r="DW12"/>
  <c r="DR12"/>
  <c r="DL12"/>
  <c r="DF12"/>
  <c r="DA12"/>
  <c r="CU12"/>
  <c r="CE12"/>
  <c r="CP12"/>
  <c r="CJ12"/>
  <c r="AC146" i="9"/>
  <c r="AG146"/>
  <c r="GS32" i="24"/>
  <c r="GN32"/>
  <c r="GH32"/>
  <c r="GC32"/>
  <c r="FW32"/>
  <c r="FR32"/>
  <c r="FL32"/>
  <c r="FG32"/>
  <c r="FA32"/>
  <c r="EV32"/>
  <c r="EP32"/>
  <c r="AB146" i="9"/>
  <c r="AF146"/>
  <c r="EH32" i="24"/>
  <c r="EC32"/>
  <c r="DW32"/>
  <c r="DR32"/>
  <c r="DL32"/>
  <c r="DF32"/>
  <c r="DA32"/>
  <c r="CU32"/>
  <c r="CP32"/>
  <c r="CJ32"/>
  <c r="CE32"/>
  <c r="AC144" i="9"/>
  <c r="AG144"/>
  <c r="GS30" i="24"/>
  <c r="GN30"/>
  <c r="GH30"/>
  <c r="GC30"/>
  <c r="FW30"/>
  <c r="FR30"/>
  <c r="FL30"/>
  <c r="FG30"/>
  <c r="FA30"/>
  <c r="EV30"/>
  <c r="EP30"/>
  <c r="AB144" i="9"/>
  <c r="AF144"/>
  <c r="EH30" i="24"/>
  <c r="EC30"/>
  <c r="DW30"/>
  <c r="DR30"/>
  <c r="DL30"/>
  <c r="DF30"/>
  <c r="DA30"/>
  <c r="CU30"/>
  <c r="CP30"/>
  <c r="CJ30"/>
  <c r="CE30"/>
  <c r="P131" i="9"/>
  <c r="Q131"/>
  <c r="S131"/>
  <c r="X131"/>
  <c r="AC131"/>
  <c r="AG131"/>
  <c r="GS17" i="24"/>
  <c r="GN17"/>
  <c r="GH17"/>
  <c r="GC17"/>
  <c r="FW17"/>
  <c r="FR17"/>
  <c r="FL17"/>
  <c r="FG17"/>
  <c r="FA17"/>
  <c r="EV17"/>
  <c r="EP17"/>
  <c r="F131" i="9"/>
  <c r="G131"/>
  <c r="I131"/>
  <c r="N131"/>
  <c r="AB131"/>
  <c r="AF131"/>
  <c r="EH17" i="24"/>
  <c r="EC17"/>
  <c r="DW17"/>
  <c r="DR17"/>
  <c r="DL17"/>
  <c r="DF17"/>
  <c r="DA17"/>
  <c r="CU17"/>
  <c r="CP17"/>
  <c r="CJ17"/>
  <c r="CE17"/>
  <c r="Q128" i="9"/>
  <c r="S128"/>
  <c r="X128"/>
  <c r="AC128"/>
  <c r="AG128"/>
  <c r="GS14" i="24"/>
  <c r="GN14"/>
  <c r="GH14"/>
  <c r="GC14"/>
  <c r="FW14"/>
  <c r="FR14"/>
  <c r="FL14"/>
  <c r="FG14"/>
  <c r="FA14"/>
  <c r="EV14"/>
  <c r="EP14"/>
  <c r="G128" i="9"/>
  <c r="I128"/>
  <c r="N128"/>
  <c r="AB128"/>
  <c r="AF128"/>
  <c r="EH14" i="24"/>
  <c r="EC14"/>
  <c r="DW14"/>
  <c r="DR14"/>
  <c r="DL14"/>
  <c r="DF14"/>
  <c r="DA14"/>
  <c r="CU14"/>
  <c r="CP14"/>
  <c r="CJ14"/>
  <c r="CE14"/>
  <c r="Q127" i="9"/>
  <c r="S127"/>
  <c r="X127"/>
  <c r="AC127"/>
  <c r="AG127"/>
  <c r="GS13" i="24"/>
  <c r="GN13"/>
  <c r="GH13"/>
  <c r="GC13"/>
  <c r="FW13"/>
  <c r="FR13"/>
  <c r="FL13"/>
  <c r="FG13"/>
  <c r="FA13"/>
  <c r="EV13"/>
  <c r="EP13"/>
  <c r="G127" i="9"/>
  <c r="I127"/>
  <c r="N127"/>
  <c r="AB127"/>
  <c r="AF127"/>
  <c r="EH13" i="24"/>
  <c r="EC13"/>
  <c r="DW13"/>
  <c r="DR13"/>
  <c r="DL13"/>
  <c r="DF13"/>
  <c r="DA13"/>
  <c r="CU13"/>
  <c r="CP13"/>
  <c r="CJ13"/>
  <c r="CE13"/>
  <c r="AC123" i="9"/>
  <c r="AG123"/>
  <c r="GS9" i="24"/>
  <c r="GN9"/>
  <c r="GH9"/>
  <c r="GC9"/>
  <c r="FW9"/>
  <c r="FR9"/>
  <c r="FL9"/>
  <c r="FG9"/>
  <c r="FA9"/>
  <c r="EV9"/>
  <c r="EP9"/>
  <c r="AB123" i="9"/>
  <c r="AF123"/>
  <c r="EH9" i="24"/>
  <c r="EC9"/>
  <c r="DW9"/>
  <c r="DR9"/>
  <c r="DL9"/>
  <c r="DF9"/>
  <c r="DA9"/>
  <c r="CU9"/>
  <c r="CP9"/>
  <c r="CJ9"/>
  <c r="CE9"/>
  <c r="Q122" i="9"/>
  <c r="S122"/>
  <c r="X122"/>
  <c r="AC122"/>
  <c r="AG122"/>
  <c r="GS8" i="24"/>
  <c r="GN8"/>
  <c r="GH8"/>
  <c r="GC8"/>
  <c r="FW8"/>
  <c r="FR8"/>
  <c r="FL8"/>
  <c r="FG8"/>
  <c r="FA8"/>
  <c r="EV8"/>
  <c r="EP8"/>
  <c r="G122" i="9"/>
  <c r="I122"/>
  <c r="N122"/>
  <c r="AB122"/>
  <c r="AF122"/>
  <c r="EH8" i="24"/>
  <c r="EC8"/>
  <c r="DW8"/>
  <c r="DR8"/>
  <c r="DL8"/>
  <c r="DF8"/>
  <c r="DA8"/>
  <c r="CU8"/>
  <c r="CP8"/>
  <c r="CJ8"/>
  <c r="CE8"/>
  <c r="Q121" i="9"/>
  <c r="S121"/>
  <c r="X121"/>
  <c r="AC121"/>
  <c r="AG121"/>
  <c r="GS7" i="24"/>
  <c r="GN7"/>
  <c r="GH7"/>
  <c r="GC7"/>
  <c r="FW7"/>
  <c r="FR7"/>
  <c r="FL7"/>
  <c r="FG7"/>
  <c r="FA7"/>
  <c r="EV7"/>
  <c r="EP7"/>
  <c r="G121" i="9"/>
  <c r="I121"/>
  <c r="N121"/>
  <c r="AB121"/>
  <c r="AF121"/>
  <c r="EH7" i="24"/>
  <c r="EC7"/>
  <c r="DW7"/>
  <c r="DR7"/>
  <c r="DL7"/>
  <c r="DF7"/>
  <c r="DA7"/>
  <c r="CU7"/>
  <c r="CP7"/>
  <c r="CJ7"/>
  <c r="CE7"/>
  <c r="X120" i="9"/>
  <c r="AC120"/>
  <c r="AG120"/>
  <c r="GS6" i="24"/>
  <c r="GN6"/>
  <c r="GH6"/>
  <c r="GC6"/>
  <c r="FW6"/>
  <c r="FR6"/>
  <c r="FL6"/>
  <c r="FG6"/>
  <c r="FA6"/>
  <c r="EV6"/>
  <c r="EP6"/>
  <c r="N120" i="9"/>
  <c r="AB120"/>
  <c r="AF120"/>
  <c r="EH6" i="24"/>
  <c r="EC6"/>
  <c r="DW6"/>
  <c r="DR6"/>
  <c r="DL6"/>
  <c r="DF6"/>
  <c r="DA6"/>
  <c r="CU6"/>
  <c r="CP6"/>
  <c r="CJ6"/>
  <c r="CE6"/>
  <c r="Q118" i="9"/>
  <c r="S118"/>
  <c r="X118"/>
  <c r="AC118"/>
  <c r="AG118"/>
  <c r="GS32" i="23"/>
  <c r="GN32"/>
  <c r="GH32"/>
  <c r="GC32"/>
  <c r="FW32"/>
  <c r="FR32"/>
  <c r="FL32"/>
  <c r="FG32"/>
  <c r="FA32"/>
  <c r="EV32"/>
  <c r="EP32"/>
  <c r="Q117" i="9"/>
  <c r="S117"/>
  <c r="X117"/>
  <c r="AC117"/>
  <c r="AG117"/>
  <c r="GS31" i="23"/>
  <c r="GN31"/>
  <c r="GH31"/>
  <c r="GC31"/>
  <c r="FW31"/>
  <c r="FR31"/>
  <c r="FL31"/>
  <c r="FG31"/>
  <c r="FA31"/>
  <c r="EV31"/>
  <c r="EP31"/>
  <c r="G117" i="9"/>
  <c r="I117"/>
  <c r="N117"/>
  <c r="AB117"/>
  <c r="AF117"/>
  <c r="EH31" i="23"/>
  <c r="EC31"/>
  <c r="DW31"/>
  <c r="DR31"/>
  <c r="DL31"/>
  <c r="DF31"/>
  <c r="DA31"/>
  <c r="CU31"/>
  <c r="CP31"/>
  <c r="CJ31"/>
  <c r="CE31"/>
  <c r="Q115" i="9"/>
  <c r="S115"/>
  <c r="X115"/>
  <c r="AC115"/>
  <c r="AG115"/>
  <c r="GS29" i="23"/>
  <c r="GN29"/>
  <c r="GH29"/>
  <c r="GC29"/>
  <c r="FW29"/>
  <c r="FR29"/>
  <c r="FL29"/>
  <c r="FG29"/>
  <c r="FA29"/>
  <c r="EV29"/>
  <c r="EP29"/>
  <c r="G115" i="9"/>
  <c r="I115"/>
  <c r="N115"/>
  <c r="AB115"/>
  <c r="AF115"/>
  <c r="EH29" i="23"/>
  <c r="EC29"/>
  <c r="DW29"/>
  <c r="DR29"/>
  <c r="DL29"/>
  <c r="DF29"/>
  <c r="DA29"/>
  <c r="CU29"/>
  <c r="CP29"/>
  <c r="CJ29"/>
  <c r="CE29"/>
  <c r="Q114" i="9"/>
  <c r="S114"/>
  <c r="X114"/>
  <c r="AC114"/>
  <c r="AG114"/>
  <c r="GS28" i="23"/>
  <c r="GN28"/>
  <c r="GH28"/>
  <c r="GC28"/>
  <c r="FW28"/>
  <c r="FR28"/>
  <c r="FL28"/>
  <c r="FG28"/>
  <c r="FA28"/>
  <c r="EV28"/>
  <c r="EP28"/>
  <c r="G114" i="9"/>
  <c r="I114"/>
  <c r="N114"/>
  <c r="AB114"/>
  <c r="AF114"/>
  <c r="EH28" i="23"/>
  <c r="EC28"/>
  <c r="DW28"/>
  <c r="DR28"/>
  <c r="DL28"/>
  <c r="DF28"/>
  <c r="DA28"/>
  <c r="CU28"/>
  <c r="CP28"/>
  <c r="CJ28"/>
  <c r="CE28"/>
  <c r="Q113" i="9"/>
  <c r="S113"/>
  <c r="X113"/>
  <c r="AC113"/>
  <c r="AG113"/>
  <c r="GS27" i="23"/>
  <c r="GN27"/>
  <c r="GH27"/>
  <c r="GC27"/>
  <c r="FW27"/>
  <c r="FR27"/>
  <c r="FL27"/>
  <c r="FG27"/>
  <c r="FA27"/>
  <c r="EV27"/>
  <c r="EP27"/>
  <c r="G113" i="9"/>
  <c r="I113"/>
  <c r="N113"/>
  <c r="AB113"/>
  <c r="AF113"/>
  <c r="EH27" i="23"/>
  <c r="EC27"/>
  <c r="DW27"/>
  <c r="DR27"/>
  <c r="DL27"/>
  <c r="DF27"/>
  <c r="DA27"/>
  <c r="CU27"/>
  <c r="CP27"/>
  <c r="CJ27"/>
  <c r="CE27"/>
  <c r="Q112" i="9"/>
  <c r="S112"/>
  <c r="X112"/>
  <c r="AC112"/>
  <c r="AG112"/>
  <c r="GS26" i="23"/>
  <c r="GN26"/>
  <c r="GH26"/>
  <c r="GC26"/>
  <c r="FW26"/>
  <c r="FR26"/>
  <c r="FL26"/>
  <c r="FG26"/>
  <c r="FA26"/>
  <c r="EV26"/>
  <c r="EP26"/>
  <c r="G112" i="9"/>
  <c r="I112"/>
  <c r="N112"/>
  <c r="AB112"/>
  <c r="AF112"/>
  <c r="EH26" i="23"/>
  <c r="EC26"/>
  <c r="DW26"/>
  <c r="DR26"/>
  <c r="DL26"/>
  <c r="DF26"/>
  <c r="DA26"/>
  <c r="CU26"/>
  <c r="CP26"/>
  <c r="CJ26"/>
  <c r="CE26"/>
  <c r="Q111" i="9"/>
  <c r="S111"/>
  <c r="X111"/>
  <c r="AC111"/>
  <c r="AG111"/>
  <c r="GS25" i="23"/>
  <c r="GN25"/>
  <c r="GH25"/>
  <c r="GC25"/>
  <c r="FW25"/>
  <c r="FR25"/>
  <c r="FL25"/>
  <c r="FG25"/>
  <c r="FA25"/>
  <c r="EV25"/>
  <c r="EP25"/>
  <c r="G111" i="9"/>
  <c r="I111"/>
  <c r="N111"/>
  <c r="AB111"/>
  <c r="AF111"/>
  <c r="EH25" i="23"/>
  <c r="EC25"/>
  <c r="DW25"/>
  <c r="DR25"/>
  <c r="DL25"/>
  <c r="DF25"/>
  <c r="DA25"/>
  <c r="CU25"/>
  <c r="CP25"/>
  <c r="CJ25"/>
  <c r="CE25"/>
  <c r="Q110" i="9"/>
  <c r="S110"/>
  <c r="X110"/>
  <c r="AC110"/>
  <c r="AG110"/>
  <c r="GS24" i="23"/>
  <c r="GN24"/>
  <c r="GH24"/>
  <c r="GC24"/>
  <c r="FW24"/>
  <c r="FR24"/>
  <c r="FL24"/>
  <c r="FG24"/>
  <c r="FA24"/>
  <c r="EV24"/>
  <c r="EP24"/>
  <c r="G110" i="9"/>
  <c r="I110"/>
  <c r="N110"/>
  <c r="AB110"/>
  <c r="AF110"/>
  <c r="EH24" i="23"/>
  <c r="EC24"/>
  <c r="DW24"/>
  <c r="DR24"/>
  <c r="DL24"/>
  <c r="DF24"/>
  <c r="DA24"/>
  <c r="CU24"/>
  <c r="CP24"/>
  <c r="CJ24"/>
  <c r="CE24"/>
  <c r="Q109" i="9"/>
  <c r="S109"/>
  <c r="X109"/>
  <c r="AC109"/>
  <c r="AG109"/>
  <c r="GS23" i="23"/>
  <c r="GN23"/>
  <c r="GH23"/>
  <c r="GC23"/>
  <c r="FW23"/>
  <c r="FR23"/>
  <c r="FL23"/>
  <c r="FG23"/>
  <c r="FA23"/>
  <c r="EV23"/>
  <c r="EP23"/>
  <c r="G109" i="9"/>
  <c r="I109"/>
  <c r="N109"/>
  <c r="AB109"/>
  <c r="AF109"/>
  <c r="EH23" i="23"/>
  <c r="EC23"/>
  <c r="DW23"/>
  <c r="DR23"/>
  <c r="DL23"/>
  <c r="DF23"/>
  <c r="DA23"/>
  <c r="CU23"/>
  <c r="CP23"/>
  <c r="CJ23"/>
  <c r="CE23"/>
  <c r="AC108" i="9"/>
  <c r="AG108"/>
  <c r="GS22" i="23"/>
  <c r="GN22"/>
  <c r="GH22"/>
  <c r="GC22"/>
  <c r="FW22"/>
  <c r="FR22"/>
  <c r="FL22"/>
  <c r="FG22"/>
  <c r="FA22"/>
  <c r="EV22"/>
  <c r="EP22"/>
  <c r="AB108" i="9"/>
  <c r="AF108"/>
  <c r="EH22" i="23"/>
  <c r="EC22"/>
  <c r="DW22"/>
  <c r="DR22"/>
  <c r="DL22"/>
  <c r="DF22"/>
  <c r="DA22"/>
  <c r="CU22"/>
  <c r="CP22"/>
  <c r="CJ22"/>
  <c r="CE22"/>
  <c r="AC107" i="9"/>
  <c r="AG107"/>
  <c r="GS21" i="23"/>
  <c r="GN21"/>
  <c r="GH21"/>
  <c r="GC21"/>
  <c r="FW21"/>
  <c r="FR21"/>
  <c r="FL21"/>
  <c r="FG21"/>
  <c r="FA21"/>
  <c r="EV21"/>
  <c r="EP21"/>
  <c r="AB107" i="9"/>
  <c r="AF107"/>
  <c r="EH21" i="23"/>
  <c r="EC21"/>
  <c r="DW21"/>
  <c r="DR21"/>
  <c r="DL21"/>
  <c r="DF21"/>
  <c r="DA21"/>
  <c r="CU21"/>
  <c r="CP21"/>
  <c r="CJ21"/>
  <c r="CE21"/>
  <c r="AC106" i="9"/>
  <c r="AG106"/>
  <c r="GS20" i="23"/>
  <c r="GN20"/>
  <c r="GH20"/>
  <c r="GC20"/>
  <c r="FW20"/>
  <c r="FR20"/>
  <c r="FL20"/>
  <c r="FG20"/>
  <c r="FA20"/>
  <c r="EV20"/>
  <c r="EP20"/>
  <c r="AB106" i="9"/>
  <c r="AF106"/>
  <c r="EH20" i="23"/>
  <c r="EC20"/>
  <c r="DW20"/>
  <c r="DR20"/>
  <c r="DL20"/>
  <c r="DF20"/>
  <c r="DA20"/>
  <c r="CU20"/>
  <c r="CP20"/>
  <c r="CJ20"/>
  <c r="CE20"/>
  <c r="AC105" i="9"/>
  <c r="AG105"/>
  <c r="GS19" i="23"/>
  <c r="GN19"/>
  <c r="GH19"/>
  <c r="GC19"/>
  <c r="FW19"/>
  <c r="FR19"/>
  <c r="FL19"/>
  <c r="FG19"/>
  <c r="FA19"/>
  <c r="EV19"/>
  <c r="EP19"/>
  <c r="AB105" i="9"/>
  <c r="AF105"/>
  <c r="EH19" i="23"/>
  <c r="EC19"/>
  <c r="DW19"/>
  <c r="DR19"/>
  <c r="DL19"/>
  <c r="DF19"/>
  <c r="DA19"/>
  <c r="CU19"/>
  <c r="CP19"/>
  <c r="CJ19"/>
  <c r="CE19"/>
  <c r="Q91" i="9"/>
  <c r="S91"/>
  <c r="X91"/>
  <c r="AC91"/>
  <c r="AG91"/>
  <c r="GS35" i="22"/>
  <c r="GN35"/>
  <c r="GH35"/>
  <c r="GC35"/>
  <c r="FW35"/>
  <c r="FR35"/>
  <c r="FL35"/>
  <c r="FG35"/>
  <c r="FA35"/>
  <c r="EV35"/>
  <c r="EP35"/>
  <c r="G91" i="9"/>
  <c r="I91"/>
  <c r="N91"/>
  <c r="AB91"/>
  <c r="AF91"/>
  <c r="EH35" i="22"/>
  <c r="EC35"/>
  <c r="DW35"/>
  <c r="DR35"/>
  <c r="DL35"/>
  <c r="DF35"/>
  <c r="DA35"/>
  <c r="CU35"/>
  <c r="CP35"/>
  <c r="CJ35"/>
  <c r="CE35"/>
  <c r="DD22"/>
  <c r="CY22"/>
  <c r="CS22"/>
  <c r="CN22"/>
  <c r="CH22"/>
  <c r="CC22"/>
  <c r="BW22"/>
  <c r="BR22"/>
  <c r="BL22"/>
  <c r="BG22"/>
  <c r="BA22"/>
  <c r="AC79" i="9"/>
  <c r="AG79"/>
  <c r="GS20" i="22"/>
  <c r="GN20"/>
  <c r="GH20"/>
  <c r="GC20"/>
  <c r="FW20"/>
  <c r="FR20"/>
  <c r="FL20"/>
  <c r="FG20"/>
  <c r="FA20"/>
  <c r="EV20"/>
  <c r="EP20"/>
  <c r="DD20"/>
  <c r="CY20"/>
  <c r="CS20"/>
  <c r="CN20"/>
  <c r="CH20"/>
  <c r="CC20"/>
  <c r="BW20"/>
  <c r="BR20"/>
  <c r="BL20"/>
  <c r="BG20"/>
  <c r="BA20"/>
  <c r="AB79" i="9"/>
  <c r="AF79"/>
  <c r="FO19" i="22"/>
  <c r="FJ19"/>
  <c r="FD19"/>
  <c r="EY19"/>
  <c r="ES19"/>
  <c r="EN19"/>
  <c r="EH19"/>
  <c r="EC19"/>
  <c r="DW19"/>
  <c r="DR19"/>
  <c r="DL19"/>
  <c r="Z79" i="9"/>
  <c r="AD79"/>
  <c r="DD19" i="22"/>
  <c r="CY19"/>
  <c r="CS19"/>
  <c r="CN19"/>
  <c r="CH19"/>
  <c r="CC19"/>
  <c r="BW19"/>
  <c r="BR19"/>
  <c r="BL19"/>
  <c r="BG19"/>
  <c r="BA19"/>
  <c r="DD18"/>
  <c r="CY18"/>
  <c r="CS18"/>
  <c r="CN18"/>
  <c r="CH18"/>
  <c r="CC18"/>
  <c r="BW18"/>
  <c r="BR18"/>
  <c r="BL18"/>
  <c r="BG18"/>
  <c r="BA18"/>
  <c r="AC77" i="9"/>
  <c r="AG77"/>
  <c r="GS16" i="22"/>
  <c r="GN16"/>
  <c r="GH16"/>
  <c r="GC16"/>
  <c r="FW16"/>
  <c r="FR16"/>
  <c r="FL16"/>
  <c r="FG16"/>
  <c r="FA16"/>
  <c r="EV16"/>
  <c r="EP16"/>
  <c r="DD16"/>
  <c r="CY16"/>
  <c r="CS16"/>
  <c r="CN16"/>
  <c r="CH16"/>
  <c r="CC16"/>
  <c r="BW16"/>
  <c r="BR16"/>
  <c r="BL16"/>
  <c r="BG16"/>
  <c r="BA16"/>
  <c r="AB77" i="9"/>
  <c r="AF77"/>
  <c r="FO15" i="22"/>
  <c r="FJ15"/>
  <c r="FD15"/>
  <c r="EY15"/>
  <c r="ES15"/>
  <c r="EN15"/>
  <c r="EH15"/>
  <c r="EC15"/>
  <c r="DW15"/>
  <c r="DR15"/>
  <c r="DL15"/>
  <c r="Z77" i="9"/>
  <c r="AD77"/>
  <c r="DD15" i="22"/>
  <c r="CY15"/>
  <c r="CS15"/>
  <c r="CN15"/>
  <c r="CH15"/>
  <c r="CC15"/>
  <c r="BW15"/>
  <c r="BR15"/>
  <c r="BL15"/>
  <c r="BG15"/>
  <c r="BA15"/>
  <c r="DD14"/>
  <c r="CY14"/>
  <c r="CS14"/>
  <c r="CN14"/>
  <c r="CH14"/>
  <c r="CC14"/>
  <c r="BW14"/>
  <c r="BR14"/>
  <c r="BL14"/>
  <c r="BG14"/>
  <c r="BA14"/>
  <c r="DD12"/>
  <c r="CY12"/>
  <c r="CS12"/>
  <c r="CN12"/>
  <c r="CH12"/>
  <c r="CC12"/>
  <c r="BW12"/>
  <c r="BR12"/>
  <c r="BL12"/>
  <c r="BG12"/>
  <c r="BA12"/>
  <c r="DD10"/>
  <c r="CY10"/>
  <c r="CS10"/>
  <c r="CN10"/>
  <c r="CH10"/>
  <c r="CC10"/>
  <c r="BW10"/>
  <c r="BR10"/>
  <c r="BL10"/>
  <c r="BG10"/>
  <c r="BA10"/>
  <c r="DD8"/>
  <c r="CY8"/>
  <c r="CS8"/>
  <c r="CN8"/>
  <c r="CH8"/>
  <c r="CC8"/>
  <c r="BW8"/>
  <c r="BR8"/>
  <c r="BL8"/>
  <c r="BG8"/>
  <c r="BA8"/>
  <c r="L72" i="9"/>
  <c r="M72"/>
  <c r="AA72"/>
  <c r="AE72"/>
  <c r="DD34" i="21"/>
  <c r="CY34"/>
  <c r="CS34"/>
  <c r="CN34"/>
  <c r="CH34"/>
  <c r="CC34"/>
  <c r="BW34"/>
  <c r="BR34"/>
  <c r="BL34"/>
  <c r="BG34"/>
  <c r="BA34"/>
  <c r="DD32"/>
  <c r="CY32"/>
  <c r="CS32"/>
  <c r="CN32"/>
  <c r="CH32"/>
  <c r="CC32"/>
  <c r="BW32"/>
  <c r="BR32"/>
  <c r="BL32"/>
  <c r="BG32"/>
  <c r="BA32"/>
  <c r="Q70" i="9"/>
  <c r="S70"/>
  <c r="V70"/>
  <c r="W70"/>
  <c r="X70"/>
  <c r="AC70"/>
  <c r="AG70"/>
  <c r="GS30" i="21"/>
  <c r="GN30"/>
  <c r="GH30"/>
  <c r="GC30"/>
  <c r="FW30"/>
  <c r="FR30"/>
  <c r="FL30"/>
  <c r="FG30"/>
  <c r="FA30"/>
  <c r="EV30"/>
  <c r="EP30"/>
  <c r="L70" i="9"/>
  <c r="M70"/>
  <c r="AA70"/>
  <c r="AE70"/>
  <c r="DD30" i="21"/>
  <c r="CY30"/>
  <c r="CS30"/>
  <c r="CN30"/>
  <c r="CH30"/>
  <c r="CC30"/>
  <c r="BW30"/>
  <c r="BR30"/>
  <c r="BL30"/>
  <c r="BG30"/>
  <c r="BA30"/>
  <c r="G70" i="9"/>
  <c r="I70"/>
  <c r="N70"/>
  <c r="AB70"/>
  <c r="AF70"/>
  <c r="FO29" i="21"/>
  <c r="FJ29"/>
  <c r="FD29"/>
  <c r="EY29"/>
  <c r="ES29"/>
  <c r="EN29"/>
  <c r="EH29"/>
  <c r="EC29"/>
  <c r="DW29"/>
  <c r="DR29"/>
  <c r="DL29"/>
  <c r="Z70" i="9"/>
  <c r="AD70"/>
  <c r="DD29" i="21"/>
  <c r="CY29"/>
  <c r="CS29"/>
  <c r="CN29"/>
  <c r="CH29"/>
  <c r="CC29"/>
  <c r="BW29"/>
  <c r="BR29"/>
  <c r="BL29"/>
  <c r="BG29"/>
  <c r="BA29"/>
  <c r="L67" i="9"/>
  <c r="M67"/>
  <c r="AA67"/>
  <c r="AE67"/>
  <c r="DD24" i="21"/>
  <c r="CY24"/>
  <c r="CS24"/>
  <c r="CN24"/>
  <c r="CH24"/>
  <c r="CC24"/>
  <c r="BW24"/>
  <c r="BR24"/>
  <c r="BL24"/>
  <c r="BG24"/>
  <c r="BA24"/>
  <c r="DD22"/>
  <c r="CY22"/>
  <c r="CS22"/>
  <c r="CN22"/>
  <c r="CH22"/>
  <c r="CC22"/>
  <c r="BW22"/>
  <c r="BR22"/>
  <c r="BL22"/>
  <c r="BG22"/>
  <c r="BA22"/>
  <c r="L65" i="9"/>
  <c r="M65"/>
  <c r="AA65"/>
  <c r="AE65"/>
  <c r="DD20" i="21"/>
  <c r="CY20"/>
  <c r="CS20"/>
  <c r="CN20"/>
  <c r="CH20"/>
  <c r="CC20"/>
  <c r="BW20"/>
  <c r="BR20"/>
  <c r="BL20"/>
  <c r="BG20"/>
  <c r="BA20"/>
  <c r="L64" i="9"/>
  <c r="M64"/>
  <c r="AA64"/>
  <c r="AE64"/>
  <c r="DD18" i="21"/>
  <c r="CY18"/>
  <c r="CS18"/>
  <c r="CN18"/>
  <c r="CH18"/>
  <c r="CC18"/>
  <c r="BW18"/>
  <c r="BR18"/>
  <c r="BL18"/>
  <c r="BG18"/>
  <c r="BA18"/>
  <c r="L63" i="9"/>
  <c r="M63"/>
  <c r="AA63"/>
  <c r="AE63"/>
  <c r="DD16" i="21"/>
  <c r="CY16"/>
  <c r="CS16"/>
  <c r="CN16"/>
  <c r="CH16"/>
  <c r="CC16"/>
  <c r="BW16"/>
  <c r="BR16"/>
  <c r="BL16"/>
  <c r="BG16"/>
  <c r="BA16"/>
  <c r="Q62" i="9"/>
  <c r="S62"/>
  <c r="V62"/>
  <c r="W62"/>
  <c r="X62"/>
  <c r="AC62"/>
  <c r="AG62"/>
  <c r="GS14" i="21"/>
  <c r="GN14"/>
  <c r="GH14"/>
  <c r="GC14"/>
  <c r="FW14"/>
  <c r="FR14"/>
  <c r="FL14"/>
  <c r="FG14"/>
  <c r="FA14"/>
  <c r="EV14"/>
  <c r="EP14"/>
  <c r="L62" i="9"/>
  <c r="M62"/>
  <c r="AA62"/>
  <c r="AE62"/>
  <c r="DD14" i="21"/>
  <c r="CY14"/>
  <c r="CS14"/>
  <c r="CN14"/>
  <c r="CH14"/>
  <c r="CC14"/>
  <c r="BW14"/>
  <c r="BR14"/>
  <c r="BL14"/>
  <c r="BG14"/>
  <c r="BA14"/>
  <c r="G62" i="9"/>
  <c r="I62"/>
  <c r="N62"/>
  <c r="AB62"/>
  <c r="AF62"/>
  <c r="FO13" i="21"/>
  <c r="FJ13"/>
  <c r="FD13"/>
  <c r="EY13"/>
  <c r="ES13"/>
  <c r="EN13"/>
  <c r="EH13"/>
  <c r="EC13"/>
  <c r="DW13"/>
  <c r="DR13"/>
  <c r="DL13"/>
  <c r="Z62" i="9"/>
  <c r="AD62"/>
  <c r="DD13" i="21"/>
  <c r="CY13"/>
  <c r="CS13"/>
  <c r="CN13"/>
  <c r="CH13"/>
  <c r="CC13"/>
  <c r="BW13"/>
  <c r="BR13"/>
  <c r="BL13"/>
  <c r="BG13"/>
  <c r="BA13"/>
  <c r="L61" i="9"/>
  <c r="M61"/>
  <c r="AA61"/>
  <c r="AE61"/>
  <c r="DD12" i="21"/>
  <c r="CY12"/>
  <c r="CS12"/>
  <c r="CN12"/>
  <c r="CH12"/>
  <c r="CC12"/>
  <c r="BW12"/>
  <c r="BR12"/>
  <c r="BL12"/>
  <c r="BG12"/>
  <c r="BA12"/>
  <c r="DD10"/>
  <c r="CY10"/>
  <c r="CS10"/>
  <c r="CN10"/>
  <c r="CH10"/>
  <c r="CC10"/>
  <c r="BW10"/>
  <c r="BR10"/>
  <c r="BL10"/>
  <c r="BG10"/>
  <c r="BA10"/>
  <c r="Q59" i="9"/>
  <c r="S59"/>
  <c r="V59"/>
  <c r="W59"/>
  <c r="X59"/>
  <c r="AC59"/>
  <c r="AG59"/>
  <c r="GS8" i="21"/>
  <c r="GN8"/>
  <c r="GH8"/>
  <c r="GC8"/>
  <c r="FW8"/>
  <c r="FR8"/>
  <c r="FL8"/>
  <c r="FG8"/>
  <c r="FA8"/>
  <c r="EV8"/>
  <c r="EP8"/>
  <c r="L59" i="9"/>
  <c r="M59"/>
  <c r="AA59"/>
  <c r="AE59"/>
  <c r="DD8" i="21"/>
  <c r="CY8"/>
  <c r="CS8"/>
  <c r="CN8"/>
  <c r="CH8"/>
  <c r="CC8"/>
  <c r="BW8"/>
  <c r="BR8"/>
  <c r="BL8"/>
  <c r="BG8"/>
  <c r="BA8"/>
  <c r="G59" i="9"/>
  <c r="I59"/>
  <c r="N59"/>
  <c r="AB59"/>
  <c r="AF59"/>
  <c r="FO7" i="21"/>
  <c r="FJ7"/>
  <c r="FD7"/>
  <c r="EY7"/>
  <c r="ES7"/>
  <c r="EN7"/>
  <c r="EH7"/>
  <c r="EC7"/>
  <c r="DW7"/>
  <c r="DR7"/>
  <c r="DL7"/>
  <c r="Z59" i="9"/>
  <c r="AD59"/>
  <c r="DD7" i="21"/>
  <c r="CY7"/>
  <c r="CS7"/>
  <c r="CN7"/>
  <c r="CH7"/>
  <c r="CC7"/>
  <c r="BW7"/>
  <c r="BR7"/>
  <c r="BL7"/>
  <c r="BG7"/>
  <c r="BA7"/>
  <c r="Q58" i="9"/>
  <c r="S58"/>
  <c r="V58"/>
  <c r="W58"/>
  <c r="X58"/>
  <c r="AC58"/>
  <c r="AG58"/>
  <c r="GS34" i="20"/>
  <c r="GN34"/>
  <c r="GH34"/>
  <c r="GC34"/>
  <c r="FW34"/>
  <c r="FR34"/>
  <c r="FL34"/>
  <c r="FG34"/>
  <c r="FA34"/>
  <c r="EV34"/>
  <c r="EP34"/>
  <c r="L58" i="9"/>
  <c r="M58"/>
  <c r="AA58"/>
  <c r="AE58"/>
  <c r="DD34" i="20"/>
  <c r="CY34"/>
  <c r="CS34"/>
  <c r="CN34"/>
  <c r="CH34"/>
  <c r="CC34"/>
  <c r="BW34"/>
  <c r="BR34"/>
  <c r="BL34"/>
  <c r="BG34"/>
  <c r="BA34"/>
  <c r="G58" i="9"/>
  <c r="I58"/>
  <c r="N58"/>
  <c r="AB58"/>
  <c r="AF58"/>
  <c r="FO33" i="20"/>
  <c r="FJ33"/>
  <c r="FD33"/>
  <c r="EY33"/>
  <c r="ES33"/>
  <c r="EN33"/>
  <c r="EH33"/>
  <c r="EC33"/>
  <c r="DW33"/>
  <c r="DR33"/>
  <c r="DL33"/>
  <c r="Z58" i="9"/>
  <c r="AD58"/>
  <c r="DD33" i="20"/>
  <c r="CY33"/>
  <c r="CS33"/>
  <c r="CN33"/>
  <c r="CH33"/>
  <c r="CC33"/>
  <c r="BW33"/>
  <c r="BR33"/>
  <c r="BL33"/>
  <c r="BG33"/>
  <c r="BA33"/>
  <c r="DD26"/>
  <c r="CY26"/>
  <c r="CS26"/>
  <c r="CN26"/>
  <c r="CH26"/>
  <c r="CC26"/>
  <c r="BW26"/>
  <c r="BR26"/>
  <c r="BL26"/>
  <c r="BG26"/>
  <c r="BA26"/>
  <c r="Q53" i="9"/>
  <c r="S53"/>
  <c r="V53"/>
  <c r="W53"/>
  <c r="X53"/>
  <c r="AC53"/>
  <c r="AG53"/>
  <c r="GS24" i="20"/>
  <c r="GN24"/>
  <c r="GH24"/>
  <c r="GC24"/>
  <c r="FW24"/>
  <c r="FR24"/>
  <c r="FL24"/>
  <c r="FG24"/>
  <c r="FA24"/>
  <c r="EV24"/>
  <c r="EP24"/>
  <c r="L53" i="9"/>
  <c r="M53"/>
  <c r="AA53"/>
  <c r="AE53"/>
  <c r="DD24" i="20"/>
  <c r="CY24"/>
  <c r="CS24"/>
  <c r="CN24"/>
  <c r="CH24"/>
  <c r="CC24"/>
  <c r="BW24"/>
  <c r="BR24"/>
  <c r="BL24"/>
  <c r="BG24"/>
  <c r="BA24"/>
  <c r="G53" i="9"/>
  <c r="I53"/>
  <c r="N53"/>
  <c r="AB53"/>
  <c r="AF53"/>
  <c r="FO23" i="20"/>
  <c r="FJ23"/>
  <c r="FD23"/>
  <c r="EY23"/>
  <c r="ES23"/>
  <c r="EN23"/>
  <c r="EH23"/>
  <c r="EC23"/>
  <c r="DW23"/>
  <c r="DR23"/>
  <c r="DL23"/>
  <c r="Z53" i="9"/>
  <c r="AD53"/>
  <c r="DD23" i="20"/>
  <c r="CY23"/>
  <c r="CS23"/>
  <c r="CN23"/>
  <c r="CH23"/>
  <c r="CC23"/>
  <c r="BW23"/>
  <c r="BR23"/>
  <c r="BL23"/>
  <c r="BG23"/>
  <c r="BA23"/>
  <c r="Q52" i="9"/>
  <c r="S52"/>
  <c r="X52"/>
  <c r="AC52"/>
  <c r="AG52"/>
  <c r="GS22" i="20"/>
  <c r="GN22"/>
  <c r="GH22"/>
  <c r="GC22"/>
  <c r="FW22"/>
  <c r="FR22"/>
  <c r="FL22"/>
  <c r="FG22"/>
  <c r="FA22"/>
  <c r="EV22"/>
  <c r="EP22"/>
  <c r="DD22"/>
  <c r="CY22"/>
  <c r="CS22"/>
  <c r="CN22"/>
  <c r="CH22"/>
  <c r="CC22"/>
  <c r="BW22"/>
  <c r="BR22"/>
  <c r="BL22"/>
  <c r="BG22"/>
  <c r="BA22"/>
  <c r="G52" i="9"/>
  <c r="I52"/>
  <c r="N52"/>
  <c r="AB52"/>
  <c r="AF52"/>
  <c r="FO21" i="20"/>
  <c r="FJ21"/>
  <c r="FD21"/>
  <c r="EY21"/>
  <c r="ES21"/>
  <c r="EN21"/>
  <c r="EH21"/>
  <c r="EC21"/>
  <c r="DW21"/>
  <c r="DR21"/>
  <c r="DL21"/>
  <c r="Z52" i="9"/>
  <c r="AD52"/>
  <c r="DD21" i="20"/>
  <c r="CY21"/>
  <c r="CS21"/>
  <c r="CN21"/>
  <c r="CH21"/>
  <c r="CC21"/>
  <c r="BW21"/>
  <c r="BR21"/>
  <c r="BL21"/>
  <c r="BG21"/>
  <c r="BA21"/>
  <c r="Q51" i="9"/>
  <c r="S51"/>
  <c r="V51"/>
  <c r="W51"/>
  <c r="X51"/>
  <c r="AC51"/>
  <c r="AG51"/>
  <c r="GS20" i="20"/>
  <c r="GN20"/>
  <c r="GH20"/>
  <c r="GC20"/>
  <c r="FW20"/>
  <c r="FR20"/>
  <c r="FL20"/>
  <c r="FG20"/>
  <c r="FA20"/>
  <c r="EV20"/>
  <c r="EP20"/>
  <c r="L51" i="9"/>
  <c r="M51"/>
  <c r="AA51"/>
  <c r="AE51"/>
  <c r="DD20" i="20"/>
  <c r="CY20"/>
  <c r="CS20"/>
  <c r="CN20"/>
  <c r="CH20"/>
  <c r="CC20"/>
  <c r="BW20"/>
  <c r="BR20"/>
  <c r="BL20"/>
  <c r="BG20"/>
  <c r="BA20"/>
  <c r="G51" i="9"/>
  <c r="I51"/>
  <c r="N51"/>
  <c r="AB51"/>
  <c r="AF51"/>
  <c r="FO19" i="20"/>
  <c r="FJ19"/>
  <c r="FD19"/>
  <c r="EY19"/>
  <c r="ES19"/>
  <c r="EN19"/>
  <c r="EH19"/>
  <c r="EC19"/>
  <c r="DW19"/>
  <c r="DR19"/>
  <c r="DL19"/>
  <c r="Z51" i="9"/>
  <c r="AD51"/>
  <c r="DD19" i="20"/>
  <c r="CY19"/>
  <c r="CS19"/>
  <c r="CN19"/>
  <c r="CH19"/>
  <c r="CC19"/>
  <c r="BW19"/>
  <c r="BR19"/>
  <c r="BL19"/>
  <c r="BG19"/>
  <c r="BA19"/>
  <c r="Q50" i="9"/>
  <c r="S50"/>
  <c r="V50"/>
  <c r="W50"/>
  <c r="X50"/>
  <c r="AC50"/>
  <c r="AG50"/>
  <c r="GS18" i="20"/>
  <c r="GN18"/>
  <c r="GH18"/>
  <c r="GC18"/>
  <c r="FW18"/>
  <c r="FR18"/>
  <c r="FL18"/>
  <c r="FG18"/>
  <c r="FA18"/>
  <c r="EV18"/>
  <c r="EP18"/>
  <c r="L50" i="9"/>
  <c r="M50"/>
  <c r="AA50"/>
  <c r="AE50"/>
  <c r="DD18" i="20"/>
  <c r="CY18"/>
  <c r="CS18"/>
  <c r="CN18"/>
  <c r="CH18"/>
  <c r="CC18"/>
  <c r="BW18"/>
  <c r="BR18"/>
  <c r="BL18"/>
  <c r="BG18"/>
  <c r="BA18"/>
  <c r="G50" i="9"/>
  <c r="I50"/>
  <c r="N50"/>
  <c r="AB50"/>
  <c r="AF50"/>
  <c r="FO17" i="20"/>
  <c r="FJ17"/>
  <c r="FD17"/>
  <c r="EY17"/>
  <c r="ES17"/>
  <c r="EN17"/>
  <c r="EH17"/>
  <c r="EC17"/>
  <c r="DW17"/>
  <c r="DR17"/>
  <c r="DL17"/>
  <c r="Z50" i="9"/>
  <c r="AD50"/>
  <c r="DD17" i="20"/>
  <c r="CY17"/>
  <c r="CS17"/>
  <c r="CN17"/>
  <c r="CH17"/>
  <c r="CC17"/>
  <c r="BW17"/>
  <c r="BR17"/>
  <c r="BL17"/>
  <c r="BG17"/>
  <c r="BA17"/>
  <c r="Q49" i="9"/>
  <c r="S49"/>
  <c r="V49"/>
  <c r="W49"/>
  <c r="X49"/>
  <c r="AC49"/>
  <c r="AG49"/>
  <c r="GS16" i="20"/>
  <c r="GN16"/>
  <c r="GH16"/>
  <c r="GC16"/>
  <c r="FW16"/>
  <c r="FR16"/>
  <c r="FL16"/>
  <c r="FG16"/>
  <c r="FA16"/>
  <c r="EV16"/>
  <c r="EP16"/>
  <c r="L49" i="9"/>
  <c r="M49"/>
  <c r="AA49"/>
  <c r="AE49"/>
  <c r="DD16" i="20"/>
  <c r="CY16"/>
  <c r="CS16"/>
  <c r="CN16"/>
  <c r="CH16"/>
  <c r="CC16"/>
  <c r="BW16"/>
  <c r="BR16"/>
  <c r="BL16"/>
  <c r="BG16"/>
  <c r="BA16"/>
  <c r="G49" i="9"/>
  <c r="I49"/>
  <c r="N49"/>
  <c r="AB49"/>
  <c r="AF49"/>
  <c r="FO15" i="20"/>
  <c r="FJ15"/>
  <c r="FD15"/>
  <c r="EY15"/>
  <c r="ES15"/>
  <c r="EN15"/>
  <c r="EH15"/>
  <c r="EC15"/>
  <c r="DW15"/>
  <c r="DR15"/>
  <c r="DL15"/>
  <c r="Z49" i="9"/>
  <c r="AD49"/>
  <c r="DD15" i="20"/>
  <c r="CY15"/>
  <c r="CS15"/>
  <c r="CN15"/>
  <c r="CH15"/>
  <c r="CC15"/>
  <c r="BW15"/>
  <c r="BR15"/>
  <c r="BL15"/>
  <c r="BG15"/>
  <c r="BA15"/>
  <c r="Q48" i="9"/>
  <c r="S48"/>
  <c r="X48"/>
  <c r="AC48"/>
  <c r="AG48"/>
  <c r="GS14" i="20"/>
  <c r="GN14"/>
  <c r="GH14"/>
  <c r="GC14"/>
  <c r="FW14"/>
  <c r="FR14"/>
  <c r="FL14"/>
  <c r="FG14"/>
  <c r="FA14"/>
  <c r="EV14"/>
  <c r="EP14"/>
  <c r="DD14"/>
  <c r="CY14"/>
  <c r="CS14"/>
  <c r="CN14"/>
  <c r="CH14"/>
  <c r="CC14"/>
  <c r="BW14"/>
  <c r="BR14"/>
  <c r="BL14"/>
  <c r="BG14"/>
  <c r="BA14"/>
  <c r="G48" i="9"/>
  <c r="I48"/>
  <c r="N48"/>
  <c r="AB48"/>
  <c r="AF48"/>
  <c r="FO13" i="20"/>
  <c r="FJ13"/>
  <c r="FD13"/>
  <c r="EY13"/>
  <c r="ES13"/>
  <c r="EN13"/>
  <c r="EH13"/>
  <c r="EC13"/>
  <c r="DW13"/>
  <c r="DR13"/>
  <c r="DL13"/>
  <c r="Z48" i="9"/>
  <c r="AD48"/>
  <c r="DD13" i="20"/>
  <c r="CY13"/>
  <c r="CS13"/>
  <c r="CN13"/>
  <c r="CH13"/>
  <c r="CC13"/>
  <c r="BW13"/>
  <c r="BR13"/>
  <c r="BL13"/>
  <c r="BG13"/>
  <c r="BA13"/>
  <c r="AC47" i="9"/>
  <c r="AG47"/>
  <c r="GS12" i="20"/>
  <c r="GN12"/>
  <c r="GH12"/>
  <c r="GC12"/>
  <c r="FW12"/>
  <c r="FR12"/>
  <c r="FL12"/>
  <c r="FG12"/>
  <c r="FA12"/>
  <c r="EV12"/>
  <c r="EP12"/>
  <c r="AA47" i="9"/>
  <c r="AE47"/>
  <c r="DD12" i="20"/>
  <c r="CY12"/>
  <c r="CS12"/>
  <c r="CN12"/>
  <c r="CH12"/>
  <c r="CC12"/>
  <c r="BW12"/>
  <c r="BR12"/>
  <c r="BL12"/>
  <c r="BG12"/>
  <c r="BA12"/>
  <c r="AB47" i="9"/>
  <c r="AF47"/>
  <c r="FO11" i="20"/>
  <c r="FJ11"/>
  <c r="FD11"/>
  <c r="EY11"/>
  <c r="ES11"/>
  <c r="EN11"/>
  <c r="EH11"/>
  <c r="EC11"/>
  <c r="DW11"/>
  <c r="DR11"/>
  <c r="DL11"/>
  <c r="Z47" i="9"/>
  <c r="AD47"/>
  <c r="DD11" i="20"/>
  <c r="CY11"/>
  <c r="CS11"/>
  <c r="CN11"/>
  <c r="CH11"/>
  <c r="CC11"/>
  <c r="BW11"/>
  <c r="BR11"/>
  <c r="BL11"/>
  <c r="BG11"/>
  <c r="BA11"/>
  <c r="AC46" i="9"/>
  <c r="AG46"/>
  <c r="GS10" i="20"/>
  <c r="GN10"/>
  <c r="GH10"/>
  <c r="GC10"/>
  <c r="FW10"/>
  <c r="FR10"/>
  <c r="FL10"/>
  <c r="FG10"/>
  <c r="FA10"/>
  <c r="EV10"/>
  <c r="EP10"/>
  <c r="AA46" i="9"/>
  <c r="AE46"/>
  <c r="DD10" i="20"/>
  <c r="CY10"/>
  <c r="CS10"/>
  <c r="CN10"/>
  <c r="CH10"/>
  <c r="CC10"/>
  <c r="BW10"/>
  <c r="BR10"/>
  <c r="BL10"/>
  <c r="BG10"/>
  <c r="BA10"/>
  <c r="AB46" i="9"/>
  <c r="AF46"/>
  <c r="FO9" i="20"/>
  <c r="FJ9"/>
  <c r="FD9"/>
  <c r="EY9"/>
  <c r="ES9"/>
  <c r="EN9"/>
  <c r="EH9"/>
  <c r="EC9"/>
  <c r="DW9"/>
  <c r="DR9"/>
  <c r="DL9"/>
  <c r="Z46" i="9"/>
  <c r="AD46"/>
  <c r="DD9" i="20"/>
  <c r="CY9"/>
  <c r="CS9"/>
  <c r="CN9"/>
  <c r="CH9"/>
  <c r="CC9"/>
  <c r="BW9"/>
  <c r="BR9"/>
  <c r="BL9"/>
  <c r="BG9"/>
  <c r="BA9"/>
  <c r="AC45" i="9"/>
  <c r="AG45"/>
  <c r="GS8" i="20"/>
  <c r="GN8"/>
  <c r="GH8"/>
  <c r="GC8"/>
  <c r="FW8"/>
  <c r="FR8"/>
  <c r="FL8"/>
  <c r="FG8"/>
  <c r="FA8"/>
  <c r="EV8"/>
  <c r="EP8"/>
  <c r="AA45" i="9"/>
  <c r="AE45"/>
  <c r="DD8" i="20"/>
  <c r="CY8"/>
  <c r="CS8"/>
  <c r="CN8"/>
  <c r="CH8"/>
  <c r="CC8"/>
  <c r="BW8"/>
  <c r="BR8"/>
  <c r="BL8"/>
  <c r="BG8"/>
  <c r="BA8"/>
  <c r="AB45" i="9"/>
  <c r="AF45"/>
  <c r="FO7" i="20"/>
  <c r="FJ7"/>
  <c r="FD7"/>
  <c r="EY7"/>
  <c r="ES7"/>
  <c r="EN7"/>
  <c r="EH7"/>
  <c r="EC7"/>
  <c r="DW7"/>
  <c r="DR7"/>
  <c r="DL7"/>
  <c r="Z45" i="9"/>
  <c r="AD45"/>
  <c r="DD7" i="20"/>
  <c r="CY7"/>
  <c r="CS7"/>
  <c r="CN7"/>
  <c r="CH7"/>
  <c r="CC7"/>
  <c r="BW7"/>
  <c r="BR7"/>
  <c r="BL7"/>
  <c r="BG7"/>
  <c r="BA7"/>
  <c r="AC44" i="9"/>
  <c r="AG44"/>
  <c r="GS34" i="19"/>
  <c r="GN34"/>
  <c r="GH34"/>
  <c r="GC34"/>
  <c r="FW34"/>
  <c r="FR34"/>
  <c r="FL34"/>
  <c r="FG34"/>
  <c r="FA34"/>
  <c r="EV34"/>
  <c r="EP34"/>
  <c r="M44" i="9"/>
  <c r="AA44"/>
  <c r="AE44"/>
  <c r="DD34" i="19"/>
  <c r="CY34"/>
  <c r="CS34"/>
  <c r="CN34"/>
  <c r="CH34"/>
  <c r="CC34"/>
  <c r="BW34"/>
  <c r="BR34"/>
  <c r="BL34"/>
  <c r="BG34"/>
  <c r="BA34"/>
  <c r="AB44" i="9"/>
  <c r="AF44"/>
  <c r="FO33" i="19"/>
  <c r="FJ33"/>
  <c r="FD33"/>
  <c r="EY33"/>
  <c r="ES33"/>
  <c r="EN33"/>
  <c r="EH33"/>
  <c r="EC33"/>
  <c r="DW33"/>
  <c r="DR33"/>
  <c r="DL33"/>
  <c r="I44" i="9"/>
  <c r="Z44"/>
  <c r="AD44"/>
  <c r="DD33" i="19"/>
  <c r="CY33"/>
  <c r="CS33"/>
  <c r="CN33"/>
  <c r="CH33"/>
  <c r="CC33"/>
  <c r="BW33"/>
  <c r="BR33"/>
  <c r="BL33"/>
  <c r="BG33"/>
  <c r="BA33"/>
  <c r="M43" i="9"/>
  <c r="AA43"/>
  <c r="AE43"/>
  <c r="DD32" i="19"/>
  <c r="CY32"/>
  <c r="CS32"/>
  <c r="CN32"/>
  <c r="CH32"/>
  <c r="CC32"/>
  <c r="BW32"/>
  <c r="BR32"/>
  <c r="BL32"/>
  <c r="BG32"/>
  <c r="BA32"/>
  <c r="Q42" i="9"/>
  <c r="S42"/>
  <c r="V42"/>
  <c r="W42"/>
  <c r="X42"/>
  <c r="AC42"/>
  <c r="AG42"/>
  <c r="GS30" i="19"/>
  <c r="GN30"/>
  <c r="GH30"/>
  <c r="GC30"/>
  <c r="FW30"/>
  <c r="FR30"/>
  <c r="FL30"/>
  <c r="FG30"/>
  <c r="FA30"/>
  <c r="EV30"/>
  <c r="EP30"/>
  <c r="L42" i="9"/>
  <c r="M42"/>
  <c r="AA42"/>
  <c r="AE42"/>
  <c r="DD30" i="19"/>
  <c r="CY30"/>
  <c r="CS30"/>
  <c r="CN30"/>
  <c r="CH30"/>
  <c r="CC30"/>
  <c r="BW30"/>
  <c r="BR30"/>
  <c r="BL30"/>
  <c r="BG30"/>
  <c r="BA30"/>
  <c r="G42" i="9"/>
  <c r="I42"/>
  <c r="N42"/>
  <c r="AB42"/>
  <c r="AF42"/>
  <c r="FO29" i="19"/>
  <c r="FJ29"/>
  <c r="FD29"/>
  <c r="EY29"/>
  <c r="ES29"/>
  <c r="EN29"/>
  <c r="EH29"/>
  <c r="EC29"/>
  <c r="DW29"/>
  <c r="DR29"/>
  <c r="DL29"/>
  <c r="Z42" i="9"/>
  <c r="AD42"/>
  <c r="DD29" i="19"/>
  <c r="CY29"/>
  <c r="CS29"/>
  <c r="CN29"/>
  <c r="CH29"/>
  <c r="CC29"/>
  <c r="BW29"/>
  <c r="BR29"/>
  <c r="BL29"/>
  <c r="BG29"/>
  <c r="BA29"/>
  <c r="L34" i="9"/>
  <c r="M34"/>
  <c r="AA34"/>
  <c r="AE34"/>
  <c r="DD14" i="19"/>
  <c r="CY14"/>
  <c r="CS14"/>
  <c r="CN14"/>
  <c r="CH14"/>
  <c r="CC14"/>
  <c r="BW14"/>
  <c r="BR14"/>
  <c r="BL14"/>
  <c r="BG14"/>
  <c r="BA14"/>
  <c r="L33" i="9"/>
  <c r="M33"/>
  <c r="AA33"/>
  <c r="AE33"/>
  <c r="DD12" i="19"/>
  <c r="CY12"/>
  <c r="CS12"/>
  <c r="CN12"/>
  <c r="CH12"/>
  <c r="CC12"/>
  <c r="BW12"/>
  <c r="BR12"/>
  <c r="BL12"/>
  <c r="BG12"/>
  <c r="BA12"/>
  <c r="AC32" i="9"/>
  <c r="AG32"/>
  <c r="GS10" i="19"/>
  <c r="GN10"/>
  <c r="GH10"/>
  <c r="GC10"/>
  <c r="FW10"/>
  <c r="FR10"/>
  <c r="FL10"/>
  <c r="FG10"/>
  <c r="FA10"/>
  <c r="EV10"/>
  <c r="EP10"/>
  <c r="AA32" i="9"/>
  <c r="AE32"/>
  <c r="DD10" i="19"/>
  <c r="CY10"/>
  <c r="CS10"/>
  <c r="CN10"/>
  <c r="CH10"/>
  <c r="CC10"/>
  <c r="BW10"/>
  <c r="BR10"/>
  <c r="BL10"/>
  <c r="BG10"/>
  <c r="BA10"/>
  <c r="AB32" i="9"/>
  <c r="AF32"/>
  <c r="FO9" i="19"/>
  <c r="FJ9"/>
  <c r="FD9"/>
  <c r="EY9"/>
  <c r="ES9"/>
  <c r="EN9"/>
  <c r="EH9"/>
  <c r="EC9"/>
  <c r="DW9"/>
  <c r="DR9"/>
  <c r="DL9"/>
  <c r="Z32" i="9"/>
  <c r="AD32"/>
  <c r="DD9" i="19"/>
  <c r="CY9"/>
  <c r="CS9"/>
  <c r="CN9"/>
  <c r="CH9"/>
  <c r="CC9"/>
  <c r="BW9"/>
  <c r="BR9"/>
  <c r="BL9"/>
  <c r="BG9"/>
  <c r="BA9"/>
  <c r="AC31" i="9"/>
  <c r="AG31"/>
  <c r="GS8" i="19"/>
  <c r="GN8"/>
  <c r="GH8"/>
  <c r="GC8"/>
  <c r="FW8"/>
  <c r="FR8"/>
  <c r="FL8"/>
  <c r="FG8"/>
  <c r="FA8"/>
  <c r="EV8"/>
  <c r="EP8"/>
  <c r="AA31" i="9"/>
  <c r="AE31"/>
  <c r="DD8" i="19"/>
  <c r="CY8"/>
  <c r="CS8"/>
  <c r="CN8"/>
  <c r="CH8"/>
  <c r="CC8"/>
  <c r="BW8"/>
  <c r="BR8"/>
  <c r="BL8"/>
  <c r="BG8"/>
  <c r="BA8"/>
  <c r="AB31" i="9"/>
  <c r="AF31"/>
  <c r="FO7" i="19"/>
  <c r="FJ7"/>
  <c r="FD7"/>
  <c r="EY7"/>
  <c r="ES7"/>
  <c r="EN7"/>
  <c r="EH7"/>
  <c r="EC7"/>
  <c r="DW7"/>
  <c r="DR7"/>
  <c r="DL7"/>
  <c r="Z31" i="9"/>
  <c r="AD31"/>
  <c r="DD7" i="19"/>
  <c r="CY7"/>
  <c r="CS7"/>
  <c r="CN7"/>
  <c r="CH7"/>
  <c r="CC7"/>
  <c r="BW7"/>
  <c r="BR7"/>
  <c r="BL7"/>
  <c r="BG7"/>
  <c r="BA7"/>
  <c r="L30" i="9"/>
  <c r="M30"/>
  <c r="AA30"/>
  <c r="AE30"/>
  <c r="DD34" i="18"/>
  <c r="CY34"/>
  <c r="CS34"/>
  <c r="CN34"/>
  <c r="CH34"/>
  <c r="CC34"/>
  <c r="BW34"/>
  <c r="BR34"/>
  <c r="BL34"/>
  <c r="BG34"/>
  <c r="BA34"/>
  <c r="L29" i="9"/>
  <c r="M29"/>
  <c r="AA29"/>
  <c r="AE29"/>
  <c r="DD32" i="18"/>
  <c r="CY32"/>
  <c r="CS32"/>
  <c r="CN32"/>
  <c r="CH32"/>
  <c r="CC32"/>
  <c r="BW32"/>
  <c r="BR32"/>
  <c r="BL32"/>
  <c r="BG32"/>
  <c r="BA32"/>
  <c r="AC28" i="9"/>
  <c r="AG28"/>
  <c r="GS30" i="18"/>
  <c r="GN30"/>
  <c r="GH30"/>
  <c r="GC30"/>
  <c r="FW30"/>
  <c r="FR30"/>
  <c r="FL30"/>
  <c r="FG30"/>
  <c r="FA30"/>
  <c r="EV30"/>
  <c r="EP30"/>
  <c r="AA28" i="9"/>
  <c r="AE28"/>
  <c r="DD30" i="18"/>
  <c r="CY30"/>
  <c r="CS30"/>
  <c r="CN30"/>
  <c r="CH30"/>
  <c r="CC30"/>
  <c r="BW30"/>
  <c r="BR30"/>
  <c r="BL30"/>
  <c r="BG30"/>
  <c r="BA30"/>
  <c r="AB28" i="9"/>
  <c r="AF28"/>
  <c r="FO29" i="18"/>
  <c r="FJ29"/>
  <c r="FD29"/>
  <c r="EY29"/>
  <c r="ES29"/>
  <c r="EN29"/>
  <c r="EH29"/>
  <c r="EC29"/>
  <c r="DW29"/>
  <c r="DR29"/>
  <c r="DL29"/>
  <c r="Z28" i="9"/>
  <c r="AD28"/>
  <c r="DD29" i="18"/>
  <c r="CY29"/>
  <c r="CS29"/>
  <c r="CN29"/>
  <c r="CH29"/>
  <c r="CC29"/>
  <c r="BW29"/>
  <c r="BR29"/>
  <c r="BL29"/>
  <c r="BG29"/>
  <c r="BA29"/>
  <c r="L27" i="9"/>
  <c r="M27"/>
  <c r="AA27"/>
  <c r="AE27"/>
  <c r="DD28" i="18"/>
  <c r="CY28"/>
  <c r="CS28"/>
  <c r="CN28"/>
  <c r="CH28"/>
  <c r="CC28"/>
  <c r="BW28"/>
  <c r="BR28"/>
  <c r="BL28"/>
  <c r="BG28"/>
  <c r="BA28"/>
  <c r="Q26" i="9"/>
  <c r="S26"/>
  <c r="V26"/>
  <c r="W26"/>
  <c r="X26"/>
  <c r="AC26"/>
  <c r="AG26"/>
  <c r="GS26" i="18"/>
  <c r="GN26"/>
  <c r="GH26"/>
  <c r="GC26"/>
  <c r="FW26"/>
  <c r="FR26"/>
  <c r="FL26"/>
  <c r="FG26"/>
  <c r="FA26"/>
  <c r="EV26"/>
  <c r="EP26"/>
  <c r="L26" i="9"/>
  <c r="M26"/>
  <c r="AA26"/>
  <c r="AE26"/>
  <c r="DD26" i="18"/>
  <c r="CY26"/>
  <c r="CS26"/>
  <c r="CN26"/>
  <c r="CH26"/>
  <c r="CC26"/>
  <c r="BW26"/>
  <c r="BR26"/>
  <c r="BL26"/>
  <c r="BG26"/>
  <c r="BA26"/>
  <c r="G26" i="9"/>
  <c r="I26"/>
  <c r="N26"/>
  <c r="AB26"/>
  <c r="AF26"/>
  <c r="FO25" i="18"/>
  <c r="FJ25"/>
  <c r="FD25"/>
  <c r="EY25"/>
  <c r="ES25"/>
  <c r="EN25"/>
  <c r="EH25"/>
  <c r="EC25"/>
  <c r="DW25"/>
  <c r="DR25"/>
  <c r="DL25"/>
  <c r="Z26" i="9"/>
  <c r="AD26"/>
  <c r="DD25" i="18"/>
  <c r="CY25"/>
  <c r="CS25"/>
  <c r="CN25"/>
  <c r="CH25"/>
  <c r="CC25"/>
  <c r="BW25"/>
  <c r="BR25"/>
  <c r="BL25"/>
  <c r="BG25"/>
  <c r="BA25"/>
  <c r="AC25" i="9"/>
  <c r="AG25"/>
  <c r="GS24" i="18"/>
  <c r="GN24"/>
  <c r="GH24"/>
  <c r="GC24"/>
  <c r="FW24"/>
  <c r="FR24"/>
  <c r="FL24"/>
  <c r="FG24"/>
  <c r="FA24"/>
  <c r="EV24"/>
  <c r="EP24"/>
  <c r="AA25" i="9"/>
  <c r="AE25"/>
  <c r="DD24" i="18"/>
  <c r="CY24"/>
  <c r="CS24"/>
  <c r="CN24"/>
  <c r="CH24"/>
  <c r="CC24"/>
  <c r="BW24"/>
  <c r="BR24"/>
  <c r="BL24"/>
  <c r="BG24"/>
  <c r="BA24"/>
  <c r="AB25" i="9"/>
  <c r="AF25"/>
  <c r="FO23" i="18"/>
  <c r="FJ23"/>
  <c r="FD23"/>
  <c r="EY23"/>
  <c r="ES23"/>
  <c r="EN23"/>
  <c r="EH23"/>
  <c r="EC23"/>
  <c r="DW23"/>
  <c r="DR23"/>
  <c r="DL23"/>
  <c r="Z25" i="9"/>
  <c r="AD25"/>
  <c r="DD23" i="18"/>
  <c r="CY23"/>
  <c r="CS23"/>
  <c r="CN23"/>
  <c r="CH23"/>
  <c r="CC23"/>
  <c r="BW23"/>
  <c r="BR23"/>
  <c r="BL23"/>
  <c r="BG23"/>
  <c r="BA23"/>
  <c r="M22" i="9"/>
  <c r="AA22"/>
  <c r="AE22"/>
  <c r="DD18" i="18"/>
  <c r="CY18"/>
  <c r="CS18"/>
  <c r="CN18"/>
  <c r="CH18"/>
  <c r="CC18"/>
  <c r="BW18"/>
  <c r="BR18"/>
  <c r="BL18"/>
  <c r="BG18"/>
  <c r="BA18"/>
  <c r="L14" i="9"/>
  <c r="M14"/>
  <c r="AA14"/>
  <c r="AE14"/>
  <c r="DD30" i="17"/>
  <c r="CY30"/>
  <c r="CS30"/>
  <c r="CN30"/>
  <c r="CH30"/>
  <c r="CC30"/>
  <c r="BW30"/>
  <c r="BR30"/>
  <c r="BL30"/>
  <c r="BG30"/>
  <c r="BA30"/>
  <c r="L12" i="9"/>
  <c r="M12"/>
  <c r="AA12"/>
  <c r="AE12"/>
  <c r="DD26" i="17"/>
  <c r="CY26"/>
  <c r="CS26"/>
  <c r="CN26"/>
  <c r="CH26"/>
  <c r="CC26"/>
  <c r="BW26"/>
  <c r="BR26"/>
  <c r="BL26"/>
  <c r="BG26"/>
  <c r="BA26"/>
  <c r="FC4"/>
  <c r="DE2" i="27"/>
  <c r="CC33" i="26"/>
  <c r="CC32"/>
  <c r="CC31"/>
  <c r="CC30"/>
  <c r="CC29"/>
  <c r="CC28"/>
  <c r="DE2"/>
  <c r="CC33" i="25"/>
  <c r="CC32"/>
  <c r="CC31"/>
  <c r="CC30"/>
  <c r="CC29"/>
  <c r="CC28"/>
  <c r="DE2"/>
  <c r="CC33" i="24"/>
  <c r="CC32"/>
  <c r="CC31"/>
  <c r="CC30"/>
  <c r="CC29"/>
  <c r="CC28"/>
  <c r="CC27"/>
  <c r="DE2"/>
  <c r="CC33" i="23"/>
  <c r="CC32"/>
  <c r="CC31"/>
  <c r="CC30"/>
  <c r="CC29"/>
  <c r="CC28"/>
  <c r="CC27"/>
  <c r="DE2"/>
  <c r="CC34" i="22"/>
  <c r="CC33"/>
  <c r="CC32"/>
  <c r="CC31"/>
  <c r="CC30"/>
  <c r="CC29"/>
  <c r="CC28"/>
  <c r="CC27"/>
  <c r="CC26"/>
  <c r="DE2"/>
  <c r="DJ6" i="18"/>
  <c r="DJ6" i="21"/>
  <c r="AY5" i="18"/>
  <c r="AY5" i="21"/>
  <c r="DE2" i="18"/>
  <c r="FC4"/>
  <c r="DE2" i="21"/>
  <c r="AT2" i="27"/>
  <c r="FC4" i="22"/>
  <c r="EN24"/>
  <c r="EN5" i="23"/>
  <c r="EN5" i="24"/>
  <c r="EN6" i="25"/>
  <c r="FC4" i="19"/>
  <c r="FC4" i="21"/>
  <c r="FC4" i="20"/>
  <c r="DJ6" i="22"/>
  <c r="DE2" i="19"/>
  <c r="DE2" i="20"/>
  <c r="AY5"/>
  <c r="DJ6"/>
  <c r="AT2" i="21"/>
  <c r="AT2" i="19"/>
  <c r="AY5" i="22"/>
  <c r="AY5" i="19"/>
  <c r="DJ6"/>
  <c r="AT2" i="20"/>
  <c r="AT2" i="18"/>
  <c r="AT2" i="22"/>
  <c r="AT2" i="23"/>
  <c r="AT2" i="24"/>
  <c r="AT2" i="25"/>
  <c r="AT2" i="26"/>
  <c r="EN6" i="27"/>
  <c r="EN6" i="26"/>
  <c r="I421" i="11"/>
  <c r="I420"/>
  <c r="H421"/>
  <c r="E421"/>
  <c r="E420"/>
  <c r="D421"/>
  <c r="A421"/>
  <c r="J421"/>
  <c r="J420"/>
  <c r="J418"/>
  <c r="I418"/>
  <c r="H418"/>
  <c r="F418"/>
  <c r="E418"/>
  <c r="D418"/>
  <c r="A418"/>
  <c r="F417"/>
  <c r="F416"/>
  <c r="A417"/>
  <c r="J417"/>
  <c r="J416"/>
  <c r="H413"/>
  <c r="D413"/>
  <c r="A413"/>
  <c r="I412"/>
  <c r="H412"/>
  <c r="E412"/>
  <c r="D412"/>
  <c r="A412"/>
  <c r="J412"/>
  <c r="J409"/>
  <c r="I409"/>
  <c r="H409"/>
  <c r="F409"/>
  <c r="E409"/>
  <c r="D409"/>
  <c r="A409"/>
  <c r="J408"/>
  <c r="A408"/>
  <c r="A407"/>
  <c r="I406"/>
  <c r="H406"/>
  <c r="E406"/>
  <c r="D406"/>
  <c r="A406"/>
  <c r="J406"/>
  <c r="J405"/>
  <c r="I405"/>
  <c r="H405"/>
  <c r="F405"/>
  <c r="E405"/>
  <c r="D405"/>
  <c r="A405"/>
  <c r="J404"/>
  <c r="I404"/>
  <c r="H404"/>
  <c r="F404"/>
  <c r="E404"/>
  <c r="D404"/>
  <c r="J401"/>
  <c r="F401"/>
  <c r="E401"/>
  <c r="A401"/>
  <c r="H400"/>
  <c r="A400"/>
  <c r="I397"/>
  <c r="E397"/>
  <c r="A397"/>
  <c r="J396"/>
  <c r="I396"/>
  <c r="H396"/>
  <c r="F396"/>
  <c r="E396"/>
  <c r="D396"/>
  <c r="AS418" i="8"/>
  <c r="A396" i="11"/>
  <c r="A395"/>
  <c r="F394"/>
  <c r="A394"/>
  <c r="I393"/>
  <c r="E393"/>
  <c r="D393"/>
  <c r="A393"/>
  <c r="J392"/>
  <c r="I392"/>
  <c r="F392"/>
  <c r="E392"/>
  <c r="A392"/>
  <c r="A391"/>
  <c r="F390"/>
  <c r="A390"/>
  <c r="J389"/>
  <c r="I389"/>
  <c r="H389"/>
  <c r="F389"/>
  <c r="E389"/>
  <c r="D389"/>
  <c r="A386"/>
  <c r="J385"/>
  <c r="I385"/>
  <c r="H385"/>
  <c r="F385"/>
  <c r="E385"/>
  <c r="D385"/>
  <c r="A385"/>
  <c r="J384"/>
  <c r="F384"/>
  <c r="E384"/>
  <c r="A384"/>
  <c r="A383"/>
  <c r="A382"/>
  <c r="J381"/>
  <c r="I381"/>
  <c r="H381"/>
  <c r="F381"/>
  <c r="E381"/>
  <c r="D381"/>
  <c r="A381"/>
  <c r="A378"/>
  <c r="F377"/>
  <c r="A377"/>
  <c r="I376"/>
  <c r="E376"/>
  <c r="D376"/>
  <c r="A376"/>
  <c r="J375"/>
  <c r="I375"/>
  <c r="F375"/>
  <c r="E375"/>
  <c r="A375"/>
  <c r="A374"/>
  <c r="F373"/>
  <c r="A373"/>
  <c r="J372"/>
  <c r="I372"/>
  <c r="H372"/>
  <c r="F372"/>
  <c r="E372"/>
  <c r="D372"/>
  <c r="A369"/>
  <c r="J368"/>
  <c r="I368"/>
  <c r="H368"/>
  <c r="F368"/>
  <c r="E368"/>
  <c r="D368"/>
  <c r="A368"/>
  <c r="J367"/>
  <c r="F367"/>
  <c r="E367"/>
  <c r="A367"/>
  <c r="H367"/>
  <c r="A366"/>
  <c r="J365"/>
  <c r="I365"/>
  <c r="H365"/>
  <c r="F365"/>
  <c r="E365"/>
  <c r="D365"/>
  <c r="H362"/>
  <c r="D362"/>
  <c r="A362"/>
  <c r="J361"/>
  <c r="I361"/>
  <c r="F361"/>
  <c r="E361"/>
  <c r="A361"/>
  <c r="J360"/>
  <c r="I360"/>
  <c r="F360"/>
  <c r="E360"/>
  <c r="A360"/>
  <c r="H360"/>
  <c r="A359"/>
  <c r="J359"/>
  <c r="J358"/>
  <c r="I358"/>
  <c r="H358"/>
  <c r="F358"/>
  <c r="E358"/>
  <c r="D358"/>
  <c r="J356"/>
  <c r="I356"/>
  <c r="H356"/>
  <c r="F356"/>
  <c r="E356"/>
  <c r="D356"/>
  <c r="J355"/>
  <c r="I355"/>
  <c r="H355"/>
  <c r="F355"/>
  <c r="E355"/>
  <c r="D355"/>
  <c r="I354"/>
  <c r="A354"/>
  <c r="J353"/>
  <c r="I353"/>
  <c r="F353"/>
  <c r="E353"/>
  <c r="A353"/>
  <c r="J352"/>
  <c r="F352"/>
  <c r="E352"/>
  <c r="A352"/>
  <c r="J351"/>
  <c r="I351"/>
  <c r="H351"/>
  <c r="F351"/>
  <c r="E351"/>
  <c r="D351"/>
  <c r="A347"/>
  <c r="I346"/>
  <c r="D346"/>
  <c r="A346"/>
  <c r="J345"/>
  <c r="I345"/>
  <c r="H345"/>
  <c r="F345"/>
  <c r="E345"/>
  <c r="D345"/>
  <c r="A345"/>
  <c r="J344"/>
  <c r="F344"/>
  <c r="E344"/>
  <c r="A344"/>
  <c r="H343"/>
  <c r="A343"/>
  <c r="I342"/>
  <c r="D342"/>
  <c r="A342"/>
  <c r="I341"/>
  <c r="E341"/>
  <c r="A341"/>
  <c r="J340"/>
  <c r="I340"/>
  <c r="F340"/>
  <c r="E340"/>
  <c r="A340"/>
  <c r="I337"/>
  <c r="E337"/>
  <c r="A337"/>
  <c r="J336"/>
  <c r="H336"/>
  <c r="F336"/>
  <c r="D336"/>
  <c r="A336"/>
  <c r="I336"/>
  <c r="I335"/>
  <c r="E335"/>
  <c r="A335"/>
  <c r="J334"/>
  <c r="I334"/>
  <c r="H334"/>
  <c r="F334"/>
  <c r="E334"/>
  <c r="D334"/>
  <c r="A334"/>
  <c r="I333"/>
  <c r="E333"/>
  <c r="A333"/>
  <c r="J332"/>
  <c r="I332"/>
  <c r="H332"/>
  <c r="F332"/>
  <c r="E332"/>
  <c r="D332"/>
  <c r="J329"/>
  <c r="H329"/>
  <c r="F329"/>
  <c r="D329"/>
  <c r="A329"/>
  <c r="I329"/>
  <c r="I328"/>
  <c r="E328"/>
  <c r="A328"/>
  <c r="J325"/>
  <c r="H325"/>
  <c r="F325"/>
  <c r="D325"/>
  <c r="A325"/>
  <c r="I325"/>
  <c r="I324"/>
  <c r="E324"/>
  <c r="A324"/>
  <c r="J323"/>
  <c r="I323"/>
  <c r="H323"/>
  <c r="F323"/>
  <c r="E323"/>
  <c r="D323"/>
  <c r="A323"/>
  <c r="I322"/>
  <c r="E322"/>
  <c r="A322"/>
  <c r="J321"/>
  <c r="I321"/>
  <c r="H321"/>
  <c r="F321"/>
  <c r="E321"/>
  <c r="D321"/>
  <c r="J320"/>
  <c r="H320"/>
  <c r="F320"/>
  <c r="D320"/>
  <c r="A320"/>
  <c r="I320"/>
  <c r="I319"/>
  <c r="E319"/>
  <c r="A319"/>
  <c r="J318"/>
  <c r="I318"/>
  <c r="F318"/>
  <c r="E318"/>
  <c r="A318"/>
  <c r="I317"/>
  <c r="E317"/>
  <c r="A317"/>
  <c r="J316"/>
  <c r="I316"/>
  <c r="H316"/>
  <c r="F316"/>
  <c r="E316"/>
  <c r="D316"/>
  <c r="J313"/>
  <c r="H313"/>
  <c r="F313"/>
  <c r="D313"/>
  <c r="A313"/>
  <c r="I313"/>
  <c r="I312"/>
  <c r="E312"/>
  <c r="A312"/>
  <c r="J311"/>
  <c r="I311"/>
  <c r="H311"/>
  <c r="F311"/>
  <c r="E311"/>
  <c r="D311"/>
  <c r="A311"/>
  <c r="J310"/>
  <c r="F310"/>
  <c r="E310"/>
  <c r="A310"/>
  <c r="J309"/>
  <c r="I309"/>
  <c r="H309"/>
  <c r="F309"/>
  <c r="E309"/>
  <c r="D309"/>
  <c r="A308"/>
  <c r="A307"/>
  <c r="J305"/>
  <c r="I305"/>
  <c r="F305"/>
  <c r="E305"/>
  <c r="J304"/>
  <c r="I304"/>
  <c r="F304"/>
  <c r="E304"/>
  <c r="J303"/>
  <c r="I303"/>
  <c r="F303"/>
  <c r="E303"/>
  <c r="J302"/>
  <c r="I302"/>
  <c r="F302"/>
  <c r="E302"/>
  <c r="A302"/>
  <c r="A301"/>
  <c r="I301"/>
  <c r="J300"/>
  <c r="F300"/>
  <c r="A300"/>
  <c r="I300"/>
  <c r="I299"/>
  <c r="E299"/>
  <c r="A299"/>
  <c r="J298"/>
  <c r="I298"/>
  <c r="F298"/>
  <c r="E298"/>
  <c r="A298"/>
  <c r="I297"/>
  <c r="E297"/>
  <c r="A297"/>
  <c r="J296"/>
  <c r="I296"/>
  <c r="H296"/>
  <c r="F296"/>
  <c r="E296"/>
  <c r="D296"/>
  <c r="J293"/>
  <c r="F293"/>
  <c r="A293"/>
  <c r="I293"/>
  <c r="I292"/>
  <c r="E292"/>
  <c r="A292"/>
  <c r="J291"/>
  <c r="I291"/>
  <c r="F291"/>
  <c r="E291"/>
  <c r="A291"/>
  <c r="J290"/>
  <c r="I290"/>
  <c r="H290"/>
  <c r="F290"/>
  <c r="E290"/>
  <c r="D290"/>
  <c r="I287"/>
  <c r="E287"/>
  <c r="A287"/>
  <c r="J286"/>
  <c r="F286"/>
  <c r="A286"/>
  <c r="I286"/>
  <c r="A285"/>
  <c r="J284"/>
  <c r="I284"/>
  <c r="F284"/>
  <c r="E284"/>
  <c r="A284"/>
  <c r="A283"/>
  <c r="J282"/>
  <c r="H282"/>
  <c r="F282"/>
  <c r="D282"/>
  <c r="A282"/>
  <c r="I282"/>
  <c r="I281"/>
  <c r="E281"/>
  <c r="A281"/>
  <c r="J280"/>
  <c r="I280"/>
  <c r="F280"/>
  <c r="E280"/>
  <c r="A280"/>
  <c r="J279"/>
  <c r="I279"/>
  <c r="H279"/>
  <c r="F279"/>
  <c r="E279"/>
  <c r="D279"/>
  <c r="J276"/>
  <c r="F276"/>
  <c r="E276"/>
  <c r="A276"/>
  <c r="F275"/>
  <c r="A275"/>
  <c r="A274"/>
  <c r="J273"/>
  <c r="I273"/>
  <c r="F273"/>
  <c r="E273"/>
  <c r="A273"/>
  <c r="J272"/>
  <c r="I272"/>
  <c r="H272"/>
  <c r="F272"/>
  <c r="E272"/>
  <c r="D272"/>
  <c r="J270"/>
  <c r="I270"/>
  <c r="H270"/>
  <c r="F270"/>
  <c r="E270"/>
  <c r="D270"/>
  <c r="J269"/>
  <c r="I269"/>
  <c r="F269"/>
  <c r="E269"/>
  <c r="I268"/>
  <c r="E268"/>
  <c r="A268"/>
  <c r="A267"/>
  <c r="I266"/>
  <c r="E266"/>
  <c r="A266"/>
  <c r="J265"/>
  <c r="I265"/>
  <c r="F265"/>
  <c r="E265"/>
  <c r="A265"/>
  <c r="J264"/>
  <c r="I264"/>
  <c r="H264"/>
  <c r="F264"/>
  <c r="E264"/>
  <c r="D264"/>
  <c r="I260"/>
  <c r="I259"/>
  <c r="E260"/>
  <c r="E259"/>
  <c r="A260"/>
  <c r="A257"/>
  <c r="I254"/>
  <c r="E254"/>
  <c r="A254"/>
  <c r="J253"/>
  <c r="I253"/>
  <c r="H253"/>
  <c r="M197" i="7"/>
  <c r="M202"/>
  <c r="F253" i="11"/>
  <c r="E253"/>
  <c r="D253"/>
  <c r="A253"/>
  <c r="I252"/>
  <c r="E252"/>
  <c r="A252"/>
  <c r="A251"/>
  <c r="H251"/>
  <c r="M179" i="7"/>
  <c r="M184"/>
  <c r="I250" i="11"/>
  <c r="E250"/>
  <c r="A250"/>
  <c r="J249"/>
  <c r="I249"/>
  <c r="H249"/>
  <c r="M171" i="7"/>
  <c r="M173"/>
  <c r="F249" i="11"/>
  <c r="E249"/>
  <c r="D249"/>
  <c r="A249"/>
  <c r="A248"/>
  <c r="H247"/>
  <c r="M165" i="7"/>
  <c r="M168"/>
  <c r="AL130" i="9"/>
  <c r="F247" i="11"/>
  <c r="A247"/>
  <c r="A244"/>
  <c r="J241"/>
  <c r="I241"/>
  <c r="F241"/>
  <c r="E241"/>
  <c r="A241"/>
  <c r="J240"/>
  <c r="I240"/>
  <c r="H240"/>
  <c r="F240"/>
  <c r="E240"/>
  <c r="D240"/>
  <c r="I239"/>
  <c r="E239"/>
  <c r="A239"/>
  <c r="J237"/>
  <c r="J236"/>
  <c r="I237"/>
  <c r="I236"/>
  <c r="H237"/>
  <c r="F237"/>
  <c r="F236"/>
  <c r="E237"/>
  <c r="E236"/>
  <c r="D237"/>
  <c r="A234"/>
  <c r="I231"/>
  <c r="E231"/>
  <c r="AB1446" i="8"/>
  <c r="A231" i="11"/>
  <c r="J230"/>
  <c r="U1488" i="8"/>
  <c r="I230" i="11"/>
  <c r="F230"/>
  <c r="U1444" i="8"/>
  <c r="E230" i="11"/>
  <c r="AB1444" i="8"/>
  <c r="A230" i="11"/>
  <c r="I229"/>
  <c r="E229"/>
  <c r="AB1434" i="8"/>
  <c r="A229" i="11"/>
  <c r="A228"/>
  <c r="I227"/>
  <c r="E227"/>
  <c r="A227"/>
  <c r="J226"/>
  <c r="I226"/>
  <c r="F226"/>
  <c r="E226"/>
  <c r="A226"/>
  <c r="J223"/>
  <c r="F223"/>
  <c r="U1426" i="8"/>
  <c r="E223" i="11"/>
  <c r="AB1426" i="8"/>
  <c r="A223" i="11"/>
  <c r="H222"/>
  <c r="A222"/>
  <c r="I221"/>
  <c r="D221"/>
  <c r="A221"/>
  <c r="J220"/>
  <c r="I220"/>
  <c r="AB1484" i="8"/>
  <c r="H220" i="11"/>
  <c r="AK98" i="9"/>
  <c r="AN98"/>
  <c r="AS98"/>
  <c r="F220" i="11"/>
  <c r="U1440" i="8"/>
  <c r="E220" i="11"/>
  <c r="AB1440" i="8"/>
  <c r="D220" i="11"/>
  <c r="M1440" i="8"/>
  <c r="A220" i="11"/>
  <c r="J219"/>
  <c r="F219"/>
  <c r="U1438" i="8"/>
  <c r="E219" i="11"/>
  <c r="AB1438" i="8"/>
  <c r="A219" i="11"/>
  <c r="A218"/>
  <c r="I217"/>
  <c r="AB1474" i="8"/>
  <c r="A217" i="11"/>
  <c r="A216"/>
  <c r="J215"/>
  <c r="I215"/>
  <c r="AB1467" i="8"/>
  <c r="F215" i="11"/>
  <c r="U1423" i="8"/>
  <c r="E215" i="11"/>
  <c r="AB1423" i="8"/>
  <c r="A215" i="11"/>
  <c r="I210"/>
  <c r="E210"/>
  <c r="A210"/>
  <c r="H210"/>
  <c r="J209"/>
  <c r="F209"/>
  <c r="A209"/>
  <c r="I209"/>
  <c r="A208"/>
  <c r="J205"/>
  <c r="I205"/>
  <c r="H205"/>
  <c r="F205"/>
  <c r="E205"/>
  <c r="D205"/>
  <c r="J204"/>
  <c r="I204"/>
  <c r="H204"/>
  <c r="F204"/>
  <c r="E204"/>
  <c r="D204"/>
  <c r="J203"/>
  <c r="I203"/>
  <c r="H203"/>
  <c r="F203"/>
  <c r="E203"/>
  <c r="D203"/>
  <c r="J202"/>
  <c r="I202"/>
  <c r="H202"/>
  <c r="F202"/>
  <c r="E202"/>
  <c r="D202"/>
  <c r="J201"/>
  <c r="I201"/>
  <c r="F201"/>
  <c r="E201"/>
  <c r="A201"/>
  <c r="I200"/>
  <c r="E200"/>
  <c r="A200"/>
  <c r="J199"/>
  <c r="F199"/>
  <c r="A199"/>
  <c r="I199"/>
  <c r="I198"/>
  <c r="E198"/>
  <c r="A198"/>
  <c r="J197"/>
  <c r="I197"/>
  <c r="F197"/>
  <c r="E197"/>
  <c r="A197"/>
  <c r="I194"/>
  <c r="E194"/>
  <c r="A194"/>
  <c r="J193"/>
  <c r="F193"/>
  <c r="A193"/>
  <c r="I193"/>
  <c r="I192"/>
  <c r="E192"/>
  <c r="A192"/>
  <c r="J191"/>
  <c r="I191"/>
  <c r="H191"/>
  <c r="M38" i="7"/>
  <c r="M40"/>
  <c r="AL66" i="9"/>
  <c r="AN66"/>
  <c r="AS66"/>
  <c r="F191" i="11"/>
  <c r="E191"/>
  <c r="D191"/>
  <c r="A191"/>
  <c r="J190"/>
  <c r="E190"/>
  <c r="A190"/>
  <c r="F189"/>
  <c r="A189"/>
  <c r="I188"/>
  <c r="E188"/>
  <c r="A188"/>
  <c r="J187"/>
  <c r="I187"/>
  <c r="H187"/>
  <c r="F187"/>
  <c r="E187"/>
  <c r="D187"/>
  <c r="A187"/>
  <c r="J186"/>
  <c r="E186"/>
  <c r="A186"/>
  <c r="A183"/>
  <c r="I182"/>
  <c r="A182"/>
  <c r="J181"/>
  <c r="I181"/>
  <c r="H181"/>
  <c r="F181"/>
  <c r="E181"/>
  <c r="A181"/>
  <c r="J180"/>
  <c r="F180"/>
  <c r="E180"/>
  <c r="A180"/>
  <c r="A179"/>
  <c r="I178"/>
  <c r="A178"/>
  <c r="J175"/>
  <c r="I175"/>
  <c r="H175"/>
  <c r="M22" i="7"/>
  <c r="M24"/>
  <c r="F175" i="11"/>
  <c r="E175"/>
  <c r="D175"/>
  <c r="A175"/>
  <c r="J174"/>
  <c r="E174"/>
  <c r="A174"/>
  <c r="F173"/>
  <c r="A173"/>
  <c r="I172"/>
  <c r="E172"/>
  <c r="AB1427" i="8"/>
  <c r="A172" i="11"/>
  <c r="J171"/>
  <c r="I171"/>
  <c r="F171"/>
  <c r="E171"/>
  <c r="A171"/>
  <c r="J168"/>
  <c r="F168"/>
  <c r="E168"/>
  <c r="A168"/>
  <c r="A167"/>
  <c r="I166"/>
  <c r="A166"/>
  <c r="J165"/>
  <c r="I165"/>
  <c r="F165"/>
  <c r="E165"/>
  <c r="A165"/>
  <c r="J164"/>
  <c r="F164"/>
  <c r="E164"/>
  <c r="A164"/>
  <c r="A163"/>
  <c r="I160"/>
  <c r="E160"/>
  <c r="A160"/>
  <c r="J159"/>
  <c r="I159"/>
  <c r="F159"/>
  <c r="E159"/>
  <c r="A159"/>
  <c r="J158"/>
  <c r="E158"/>
  <c r="A158"/>
  <c r="F157"/>
  <c r="A157"/>
  <c r="J155"/>
  <c r="I155"/>
  <c r="H155"/>
  <c r="F155"/>
  <c r="E155"/>
  <c r="D155"/>
  <c r="I154"/>
  <c r="A154"/>
  <c r="J153"/>
  <c r="I153"/>
  <c r="F153"/>
  <c r="E153"/>
  <c r="A153"/>
  <c r="J152"/>
  <c r="F152"/>
  <c r="E152"/>
  <c r="A152"/>
  <c r="A151"/>
  <c r="I150"/>
  <c r="D150"/>
  <c r="A150"/>
  <c r="J149"/>
  <c r="I149"/>
  <c r="F149"/>
  <c r="E149"/>
  <c r="A149"/>
  <c r="J147"/>
  <c r="I147"/>
  <c r="H147"/>
  <c r="E112" i="7"/>
  <c r="F147" i="11"/>
  <c r="E147"/>
  <c r="J146"/>
  <c r="E146"/>
  <c r="A146"/>
  <c r="F145"/>
  <c r="A145"/>
  <c r="I144"/>
  <c r="E144"/>
  <c r="D144"/>
  <c r="A144"/>
  <c r="J143"/>
  <c r="I143"/>
  <c r="H143"/>
  <c r="E86" i="7"/>
  <c r="E90"/>
  <c r="F143" i="11"/>
  <c r="E143"/>
  <c r="D143"/>
  <c r="A143"/>
  <c r="J142"/>
  <c r="E142"/>
  <c r="A142"/>
  <c r="J138"/>
  <c r="I138"/>
  <c r="H138"/>
  <c r="F138"/>
  <c r="E138"/>
  <c r="D138"/>
  <c r="F137"/>
  <c r="A137"/>
  <c r="I134"/>
  <c r="I133"/>
  <c r="A134"/>
  <c r="J131"/>
  <c r="I131"/>
  <c r="H131"/>
  <c r="F131"/>
  <c r="E131"/>
  <c r="D131"/>
  <c r="A131"/>
  <c r="J130"/>
  <c r="E130"/>
  <c r="A130"/>
  <c r="A129"/>
  <c r="I128"/>
  <c r="E128"/>
  <c r="D128"/>
  <c r="A128"/>
  <c r="J127"/>
  <c r="I127"/>
  <c r="H127"/>
  <c r="F127"/>
  <c r="E127"/>
  <c r="D127"/>
  <c r="A127"/>
  <c r="J126"/>
  <c r="E126"/>
  <c r="T759" i="8"/>
  <c r="A126" i="11"/>
  <c r="A125"/>
  <c r="I122"/>
  <c r="A122"/>
  <c r="J121"/>
  <c r="I121"/>
  <c r="H121"/>
  <c r="F121"/>
  <c r="E121"/>
  <c r="D121"/>
  <c r="A121"/>
  <c r="J118"/>
  <c r="E118"/>
  <c r="A118"/>
  <c r="F117"/>
  <c r="A117"/>
  <c r="J115"/>
  <c r="I115"/>
  <c r="H115"/>
  <c r="F115"/>
  <c r="E115"/>
  <c r="D115"/>
  <c r="I114"/>
  <c r="A114"/>
  <c r="J111"/>
  <c r="I111"/>
  <c r="F111"/>
  <c r="E111"/>
  <c r="A111"/>
  <c r="J110"/>
  <c r="E110"/>
  <c r="A110"/>
  <c r="J109"/>
  <c r="I109"/>
  <c r="H109"/>
  <c r="F109"/>
  <c r="E109"/>
  <c r="D109"/>
  <c r="F104"/>
  <c r="A104"/>
  <c r="I103"/>
  <c r="E103"/>
  <c r="D103"/>
  <c r="A103"/>
  <c r="J102"/>
  <c r="I102"/>
  <c r="H102"/>
  <c r="AQ39" i="9"/>
  <c r="AR39"/>
  <c r="F102" i="11"/>
  <c r="E102"/>
  <c r="D102"/>
  <c r="A102"/>
  <c r="J101"/>
  <c r="E101"/>
  <c r="A101"/>
  <c r="H100"/>
  <c r="F100"/>
  <c r="A100"/>
  <c r="I99"/>
  <c r="E99"/>
  <c r="D99"/>
  <c r="A99"/>
  <c r="J96"/>
  <c r="I96"/>
  <c r="F96"/>
  <c r="E96"/>
  <c r="A96"/>
  <c r="J95"/>
  <c r="I95"/>
  <c r="H95"/>
  <c r="F95"/>
  <c r="E95"/>
  <c r="D95"/>
  <c r="J94"/>
  <c r="F94"/>
  <c r="E94"/>
  <c r="A94"/>
  <c r="F93"/>
  <c r="A93"/>
  <c r="I90"/>
  <c r="E90"/>
  <c r="D90"/>
  <c r="A90"/>
  <c r="J89"/>
  <c r="I89"/>
  <c r="F89"/>
  <c r="E89"/>
  <c r="A89"/>
  <c r="J88"/>
  <c r="E88"/>
  <c r="A88"/>
  <c r="F87"/>
  <c r="A87"/>
  <c r="I84"/>
  <c r="D84"/>
  <c r="A84"/>
  <c r="J83"/>
  <c r="I83"/>
  <c r="F83"/>
  <c r="E83"/>
  <c r="A83"/>
  <c r="J82"/>
  <c r="F82"/>
  <c r="E82"/>
  <c r="A82"/>
  <c r="H78"/>
  <c r="F78"/>
  <c r="A78"/>
  <c r="I77"/>
  <c r="D77"/>
  <c r="A77"/>
  <c r="J76"/>
  <c r="I76"/>
  <c r="H76"/>
  <c r="F76"/>
  <c r="E76"/>
  <c r="D76"/>
  <c r="A76"/>
  <c r="J75"/>
  <c r="F75"/>
  <c r="E75"/>
  <c r="A75"/>
  <c r="F74"/>
  <c r="A74"/>
  <c r="I73"/>
  <c r="D73"/>
  <c r="A73"/>
  <c r="J72"/>
  <c r="I72"/>
  <c r="H72"/>
  <c r="E32" i="7"/>
  <c r="E35"/>
  <c r="AQ16" i="9"/>
  <c r="AR16"/>
  <c r="F72" i="11"/>
  <c r="E72"/>
  <c r="D72"/>
  <c r="A72"/>
  <c r="J71"/>
  <c r="F71"/>
  <c r="E71"/>
  <c r="A71"/>
  <c r="A68"/>
  <c r="J67"/>
  <c r="I67"/>
  <c r="H67"/>
  <c r="F67"/>
  <c r="E67"/>
  <c r="D67"/>
  <c r="I66"/>
  <c r="AB368" i="8"/>
  <c r="E66" i="11"/>
  <c r="AB314" i="8"/>
  <c r="D66" i="11"/>
  <c r="AB309" i="8"/>
  <c r="A66" i="11"/>
  <c r="J65"/>
  <c r="W367" i="8"/>
  <c r="I65" i="11"/>
  <c r="W368" i="8"/>
  <c r="H65" i="11"/>
  <c r="AO17" i="9"/>
  <c r="AP17"/>
  <c r="F65" i="11"/>
  <c r="W313" i="8"/>
  <c r="E65" i="11"/>
  <c r="W314" i="8"/>
  <c r="D65" i="11"/>
  <c r="W309" i="8"/>
  <c r="A65" i="11"/>
  <c r="J64"/>
  <c r="I64"/>
  <c r="H64"/>
  <c r="F64"/>
  <c r="E64"/>
  <c r="D64"/>
  <c r="J63"/>
  <c r="I63"/>
  <c r="H63"/>
  <c r="F63"/>
  <c r="E63"/>
  <c r="D63"/>
  <c r="J62"/>
  <c r="R367" i="8"/>
  <c r="E62" i="11"/>
  <c r="R314" i="8"/>
  <c r="A62" i="11"/>
  <c r="H61"/>
  <c r="AO15" i="9"/>
  <c r="AP15"/>
  <c r="A61" i="11"/>
  <c r="I58"/>
  <c r="AC253" i="8"/>
  <c r="D58" i="11"/>
  <c r="AC213" i="8"/>
  <c r="A58" i="11"/>
  <c r="J57"/>
  <c r="I57"/>
  <c r="H57"/>
  <c r="F57"/>
  <c r="E57"/>
  <c r="D57"/>
  <c r="J56"/>
  <c r="X252" i="8"/>
  <c r="I56" i="11"/>
  <c r="X253" i="8"/>
  <c r="F56" i="11"/>
  <c r="X215" i="8"/>
  <c r="E56" i="11"/>
  <c r="X216" i="8"/>
  <c r="A56" i="11"/>
  <c r="J55"/>
  <c r="T252" i="8"/>
  <c r="E55" i="11"/>
  <c r="T216" i="8"/>
  <c r="A55" i="11"/>
  <c r="A54"/>
  <c r="I53"/>
  <c r="L253" i="8"/>
  <c r="E53" i="11"/>
  <c r="L216" i="8"/>
  <c r="D53" i="11"/>
  <c r="L213" i="8"/>
  <c r="A53" i="11"/>
  <c r="J52"/>
  <c r="I52"/>
  <c r="H52"/>
  <c r="F52"/>
  <c r="E52"/>
  <c r="D52"/>
  <c r="A52"/>
  <c r="J51"/>
  <c r="I51"/>
  <c r="H51"/>
  <c r="F51"/>
  <c r="E51"/>
  <c r="D51"/>
  <c r="J48"/>
  <c r="F48"/>
  <c r="E48"/>
  <c r="A48"/>
  <c r="A47"/>
  <c r="I46"/>
  <c r="A46"/>
  <c r="J45"/>
  <c r="I45"/>
  <c r="H45"/>
  <c r="F45"/>
  <c r="E45"/>
  <c r="D45"/>
  <c r="A45"/>
  <c r="J44"/>
  <c r="F44"/>
  <c r="E44"/>
  <c r="A44"/>
  <c r="A43"/>
  <c r="I42"/>
  <c r="A42"/>
  <c r="J39"/>
  <c r="AS467" i="8"/>
  <c r="I39" i="11"/>
  <c r="AS466" i="8"/>
  <c r="H39" i="11"/>
  <c r="AK34" i="9"/>
  <c r="AN34"/>
  <c r="F39" i="11"/>
  <c r="AS423" i="8"/>
  <c r="E39" i="11"/>
  <c r="AS422" i="8"/>
  <c r="D39" i="11"/>
  <c r="A39"/>
  <c r="I38"/>
  <c r="AO356" i="8"/>
  <c r="E38" i="11"/>
  <c r="AO302" i="8"/>
  <c r="A38" i="11"/>
  <c r="J37"/>
  <c r="H37"/>
  <c r="AK12" i="9"/>
  <c r="AN12"/>
  <c r="F37" i="11"/>
  <c r="AM208" i="8"/>
  <c r="D37" i="11"/>
  <c r="AM205" i="8"/>
  <c r="A37" i="11"/>
  <c r="I37"/>
  <c r="J36"/>
  <c r="I36"/>
  <c r="H36"/>
  <c r="F36"/>
  <c r="E36"/>
  <c r="D36"/>
  <c r="H33"/>
  <c r="AK33" i="9"/>
  <c r="AN33"/>
  <c r="AQ33"/>
  <c r="AR33"/>
  <c r="AS33"/>
  <c r="A33" i="11"/>
  <c r="J32"/>
  <c r="AK357" i="8"/>
  <c r="I32" i="11"/>
  <c r="AK356" i="8"/>
  <c r="F32" i="11"/>
  <c r="AK303" i="8"/>
  <c r="E32" i="11"/>
  <c r="AK302" i="8"/>
  <c r="A32" i="11"/>
  <c r="F31"/>
  <c r="AH208" i="8"/>
  <c r="A31" i="11"/>
  <c r="J30"/>
  <c r="I30"/>
  <c r="H30"/>
  <c r="F30"/>
  <c r="E30"/>
  <c r="D30"/>
  <c r="J27"/>
  <c r="D27"/>
  <c r="A27"/>
  <c r="E26"/>
  <c r="H302" i="8"/>
  <c r="A26" i="11"/>
  <c r="J23"/>
  <c r="I23"/>
  <c r="F23"/>
  <c r="E23"/>
  <c r="A23"/>
  <c r="J22"/>
  <c r="I22"/>
  <c r="H22"/>
  <c r="F22"/>
  <c r="E22"/>
  <c r="D22"/>
  <c r="F21"/>
  <c r="AB303" i="8"/>
  <c r="A21" i="11"/>
  <c r="J20"/>
  <c r="W357" i="8"/>
  <c r="F20" i="11"/>
  <c r="W303" i="8"/>
  <c r="D20" i="11"/>
  <c r="W298" i="8"/>
  <c r="A20" i="11"/>
  <c r="J19"/>
  <c r="I19"/>
  <c r="H19"/>
  <c r="F19"/>
  <c r="E19"/>
  <c r="D19"/>
  <c r="J18"/>
  <c r="I18"/>
  <c r="H18"/>
  <c r="F18"/>
  <c r="E18"/>
  <c r="D18"/>
  <c r="A17"/>
  <c r="J16"/>
  <c r="M357" i="8"/>
  <c r="I16" i="11"/>
  <c r="M356" i="8"/>
  <c r="F16" i="11"/>
  <c r="M303" i="8"/>
  <c r="E16" i="11"/>
  <c r="M302" i="8"/>
  <c r="A16" i="11"/>
  <c r="I13"/>
  <c r="AC244" i="8"/>
  <c r="A13" i="11"/>
  <c r="J12"/>
  <c r="I12"/>
  <c r="H12"/>
  <c r="F12"/>
  <c r="E12"/>
  <c r="D12"/>
  <c r="J11"/>
  <c r="X245" i="8"/>
  <c r="A11" i="11"/>
  <c r="E10"/>
  <c r="T207" i="8"/>
  <c r="A10" i="11"/>
  <c r="J9"/>
  <c r="P245" i="8"/>
  <c r="I9" i="11"/>
  <c r="P244" i="8"/>
  <c r="F9" i="11"/>
  <c r="P208" i="8"/>
  <c r="E9" i="11"/>
  <c r="P207" i="8"/>
  <c r="A9" i="11"/>
  <c r="A8"/>
  <c r="J7"/>
  <c r="D7"/>
  <c r="A7"/>
  <c r="E6"/>
  <c r="A6"/>
  <c r="BD112" i="10"/>
  <c r="BB112"/>
  <c r="BD111"/>
  <c r="BB111"/>
  <c r="BD110"/>
  <c r="BB110"/>
  <c r="BD109"/>
  <c r="BB109"/>
  <c r="BD108"/>
  <c r="BB108"/>
  <c r="BD106"/>
  <c r="BB106"/>
  <c r="BD105"/>
  <c r="BB105"/>
  <c r="BD103"/>
  <c r="BB103"/>
  <c r="BD102"/>
  <c r="BB102"/>
  <c r="BD101"/>
  <c r="BB101"/>
  <c r="BD100"/>
  <c r="BB100"/>
  <c r="BD98"/>
  <c r="BB98"/>
  <c r="BD97"/>
  <c r="BB97"/>
  <c r="BD87"/>
  <c r="BB87"/>
  <c r="BD86"/>
  <c r="BB86"/>
  <c r="BD85"/>
  <c r="BB85"/>
  <c r="BD84"/>
  <c r="BB84"/>
  <c r="BD83"/>
  <c r="BB83"/>
  <c r="BD82"/>
  <c r="BB82"/>
  <c r="BD81"/>
  <c r="BB81"/>
  <c r="BD80"/>
  <c r="BD79"/>
  <c r="BB80"/>
  <c r="BB79"/>
  <c r="AP79"/>
  <c r="AI79"/>
  <c r="BB78"/>
  <c r="BD76"/>
  <c r="BB76"/>
  <c r="BD75"/>
  <c r="BB75"/>
  <c r="BD74"/>
  <c r="BB74"/>
  <c r="BD73"/>
  <c r="BB73"/>
  <c r="BD72"/>
  <c r="BB72"/>
  <c r="BD71"/>
  <c r="BB71"/>
  <c r="BD70"/>
  <c r="BB70"/>
  <c r="BD69"/>
  <c r="BB69"/>
  <c r="BD68"/>
  <c r="BB68"/>
  <c r="BD67"/>
  <c r="BB67"/>
  <c r="BD66"/>
  <c r="BB66"/>
  <c r="BD55"/>
  <c r="BB55"/>
  <c r="BD54"/>
  <c r="BB54"/>
  <c r="BD53"/>
  <c r="BB53"/>
  <c r="BD52"/>
  <c r="BB52"/>
  <c r="BD51"/>
  <c r="BB51"/>
  <c r="BD45"/>
  <c r="BB45"/>
  <c r="BD44"/>
  <c r="BB44"/>
  <c r="BD41"/>
  <c r="BB41"/>
  <c r="BB39"/>
  <c r="BB38"/>
  <c r="BD21"/>
  <c r="BB21"/>
  <c r="BD11"/>
  <c r="BB11"/>
  <c r="AG210" i="9"/>
  <c r="AF210"/>
  <c r="AN209"/>
  <c r="AQ208"/>
  <c r="AS208"/>
  <c r="AQ207"/>
  <c r="AS207"/>
  <c r="AQ206"/>
  <c r="AS206"/>
  <c r="AQ202"/>
  <c r="AS202"/>
  <c r="AQ201"/>
  <c r="AS201"/>
  <c r="AQ200"/>
  <c r="AS200"/>
  <c r="AQ199"/>
  <c r="AS199"/>
  <c r="AQ196"/>
  <c r="AS196"/>
  <c r="AQ195"/>
  <c r="AS195"/>
  <c r="AQ194"/>
  <c r="AS194"/>
  <c r="AQ192"/>
  <c r="AS192"/>
  <c r="AQ191"/>
  <c r="AS191"/>
  <c r="AQ190"/>
  <c r="AS190"/>
  <c r="AQ189"/>
  <c r="AS189"/>
  <c r="AQ186"/>
  <c r="AS186"/>
  <c r="AQ185"/>
  <c r="AS185"/>
  <c r="AQ182"/>
  <c r="AS182"/>
  <c r="L182"/>
  <c r="N182"/>
  <c r="AF182"/>
  <c r="AQ181"/>
  <c r="AS181"/>
  <c r="AQ178"/>
  <c r="AS178"/>
  <c r="AQ174"/>
  <c r="AS174"/>
  <c r="AQ173"/>
  <c r="AS173"/>
  <c r="AQ172"/>
  <c r="AS172"/>
  <c r="AQ171"/>
  <c r="AS171"/>
  <c r="AQ170"/>
  <c r="AS170"/>
  <c r="AS169"/>
  <c r="AQ168"/>
  <c r="AS168"/>
  <c r="AQ167"/>
  <c r="AS167"/>
  <c r="AQ166"/>
  <c r="AS166"/>
  <c r="AQ165"/>
  <c r="AQ164"/>
  <c r="AS164"/>
  <c r="AQ162"/>
  <c r="AS162"/>
  <c r="AQ161"/>
  <c r="AS161"/>
  <c r="AQ160"/>
  <c r="AS160"/>
  <c r="AQ159"/>
  <c r="AQ157"/>
  <c r="AS157"/>
  <c r="AQ156"/>
  <c r="AS156"/>
  <c r="AQ155"/>
  <c r="AS155"/>
  <c r="AQ154"/>
  <c r="AS154"/>
  <c r="AQ153"/>
  <c r="AS153"/>
  <c r="AQ152"/>
  <c r="AS152"/>
  <c r="AQ151"/>
  <c r="AS151"/>
  <c r="AG148"/>
  <c r="AF148"/>
  <c r="AE147"/>
  <c r="AD147"/>
  <c r="AL146"/>
  <c r="AN146"/>
  <c r="AS146"/>
  <c r="AE146"/>
  <c r="AD146"/>
  <c r="AE145"/>
  <c r="AD145"/>
  <c r="AL144"/>
  <c r="AN144"/>
  <c r="AS144"/>
  <c r="AE144"/>
  <c r="AD144"/>
  <c r="AN143"/>
  <c r="AE143"/>
  <c r="AD143"/>
  <c r="S143"/>
  <c r="I143"/>
  <c r="AE142"/>
  <c r="AD142"/>
  <c r="AE141"/>
  <c r="AD141"/>
  <c r="AE140"/>
  <c r="AD140"/>
  <c r="AE139"/>
  <c r="AD139"/>
  <c r="AN138"/>
  <c r="AE138"/>
  <c r="AD138"/>
  <c r="S138"/>
  <c r="I138"/>
  <c r="AE137"/>
  <c r="AD137"/>
  <c r="AE136"/>
  <c r="AD136"/>
  <c r="AE135"/>
  <c r="AD135"/>
  <c r="AE134"/>
  <c r="AD134"/>
  <c r="AL133"/>
  <c r="AE133"/>
  <c r="AD133"/>
  <c r="Q133"/>
  <c r="G133"/>
  <c r="AE132"/>
  <c r="AD132"/>
  <c r="AL131"/>
  <c r="AK131"/>
  <c r="AN131"/>
  <c r="AS131"/>
  <c r="AE131"/>
  <c r="AD131"/>
  <c r="AE130"/>
  <c r="AD130"/>
  <c r="AE129"/>
  <c r="AD129"/>
  <c r="AL128"/>
  <c r="AN128"/>
  <c r="AS128"/>
  <c r="AE128"/>
  <c r="AD128"/>
  <c r="AL127"/>
  <c r="AN127"/>
  <c r="AS127"/>
  <c r="AE127"/>
  <c r="AD127"/>
  <c r="AE126"/>
  <c r="AD126"/>
  <c r="AN125"/>
  <c r="AE125"/>
  <c r="AD125"/>
  <c r="S125"/>
  <c r="I125"/>
  <c r="AN124"/>
  <c r="AE124"/>
  <c r="AD124"/>
  <c r="S124"/>
  <c r="I124"/>
  <c r="AL123"/>
  <c r="AN123"/>
  <c r="AS123"/>
  <c r="AE123"/>
  <c r="AD123"/>
  <c r="AL122"/>
  <c r="AN122"/>
  <c r="AS122"/>
  <c r="AE122"/>
  <c r="AD122"/>
  <c r="AL121"/>
  <c r="AN121"/>
  <c r="AS121"/>
  <c r="AS120"/>
  <c r="AE121"/>
  <c r="AD121"/>
  <c r="AN120"/>
  <c r="AE120"/>
  <c r="AD120"/>
  <c r="S120"/>
  <c r="I120"/>
  <c r="AE119"/>
  <c r="AD119"/>
  <c r="AL118"/>
  <c r="AN118"/>
  <c r="AS118"/>
  <c r="AE118"/>
  <c r="AD118"/>
  <c r="AL117"/>
  <c r="AN117"/>
  <c r="AS117"/>
  <c r="AE117"/>
  <c r="AD117"/>
  <c r="AE116"/>
  <c r="AD116"/>
  <c r="AL115"/>
  <c r="AN115"/>
  <c r="AS115"/>
  <c r="AE115"/>
  <c r="AD115"/>
  <c r="AL114"/>
  <c r="AN114"/>
  <c r="AS114"/>
  <c r="AE114"/>
  <c r="AD114"/>
  <c r="AL113"/>
  <c r="AN113"/>
  <c r="AS113"/>
  <c r="AE113"/>
  <c r="AD113"/>
  <c r="AL112"/>
  <c r="AN112"/>
  <c r="AS112"/>
  <c r="AE112"/>
  <c r="AD112"/>
  <c r="AL111"/>
  <c r="AN111"/>
  <c r="AS111"/>
  <c r="AE111"/>
  <c r="AD111"/>
  <c r="AL110"/>
  <c r="AN110"/>
  <c r="AS110"/>
  <c r="AE110"/>
  <c r="AD110"/>
  <c r="AL109"/>
  <c r="AN109"/>
  <c r="AS109"/>
  <c r="AE109"/>
  <c r="AD109"/>
  <c r="AL108"/>
  <c r="AN108"/>
  <c r="AS108"/>
  <c r="AE108"/>
  <c r="AD108"/>
  <c r="AL107"/>
  <c r="AN107"/>
  <c r="AS107"/>
  <c r="AE107"/>
  <c r="AD107"/>
  <c r="AL106"/>
  <c r="AN106"/>
  <c r="AS106"/>
  <c r="AE106"/>
  <c r="AD106"/>
  <c r="AS105"/>
  <c r="AN105"/>
  <c r="AE105"/>
  <c r="AD105"/>
  <c r="S105"/>
  <c r="I105"/>
  <c r="AN104"/>
  <c r="AE104"/>
  <c r="AD104"/>
  <c r="S104"/>
  <c r="I104"/>
  <c r="AN103"/>
  <c r="AE103"/>
  <c r="AD103"/>
  <c r="S103"/>
  <c r="I103"/>
  <c r="AN102"/>
  <c r="AE102"/>
  <c r="AD102"/>
  <c r="S102"/>
  <c r="I102"/>
  <c r="AE101"/>
  <c r="AD101"/>
  <c r="AE100"/>
  <c r="AD100"/>
  <c r="AN99"/>
  <c r="AE99"/>
  <c r="AD99"/>
  <c r="S99"/>
  <c r="I99"/>
  <c r="AE98"/>
  <c r="AD98"/>
  <c r="AE97"/>
  <c r="AD97"/>
  <c r="AE96"/>
  <c r="AD96"/>
  <c r="AN95"/>
  <c r="AE95"/>
  <c r="AD95"/>
  <c r="S95"/>
  <c r="I95"/>
  <c r="AE94"/>
  <c r="AD94"/>
  <c r="AE93"/>
  <c r="AD93"/>
  <c r="AN92"/>
  <c r="AE92"/>
  <c r="AD92"/>
  <c r="S92"/>
  <c r="I92"/>
  <c r="AL91"/>
  <c r="AN91"/>
  <c r="AS91"/>
  <c r="AE91"/>
  <c r="AD91"/>
  <c r="AE90"/>
  <c r="AD90"/>
  <c r="AN89"/>
  <c r="AE89"/>
  <c r="AD89"/>
  <c r="S89"/>
  <c r="I89"/>
  <c r="AE88"/>
  <c r="AD88"/>
  <c r="AE87"/>
  <c r="AD87"/>
  <c r="AE86"/>
  <c r="AD86"/>
  <c r="AE85"/>
  <c r="AD85"/>
  <c r="AE84"/>
  <c r="AD84"/>
  <c r="AE83"/>
  <c r="AD83"/>
  <c r="AE82"/>
  <c r="AD82"/>
  <c r="AR81"/>
  <c r="AR76"/>
  <c r="AP81"/>
  <c r="AN81"/>
  <c r="W81"/>
  <c r="U81"/>
  <c r="S81"/>
  <c r="M81"/>
  <c r="K81"/>
  <c r="AA81"/>
  <c r="AE81"/>
  <c r="I81"/>
  <c r="Z81"/>
  <c r="AD81"/>
  <c r="AR80"/>
  <c r="AP80"/>
  <c r="AA80"/>
  <c r="AE80"/>
  <c r="W80"/>
  <c r="U80"/>
  <c r="M80"/>
  <c r="K80"/>
  <c r="AR79"/>
  <c r="AP79"/>
  <c r="AL79"/>
  <c r="AN79"/>
  <c r="W79"/>
  <c r="U79"/>
  <c r="M79"/>
  <c r="K79"/>
  <c r="AA79"/>
  <c r="AE79"/>
  <c r="AR78"/>
  <c r="AP78"/>
  <c r="W78"/>
  <c r="U78"/>
  <c r="M78"/>
  <c r="K78"/>
  <c r="AA78"/>
  <c r="AE78"/>
  <c r="AR77"/>
  <c r="AP77"/>
  <c r="AL77"/>
  <c r="AN77"/>
  <c r="W77"/>
  <c r="W76"/>
  <c r="U77"/>
  <c r="U76"/>
  <c r="M77"/>
  <c r="M76"/>
  <c r="K77"/>
  <c r="AA77"/>
  <c r="AE77"/>
  <c r="AA76"/>
  <c r="AE76"/>
  <c r="K76"/>
  <c r="AR75"/>
  <c r="AR73"/>
  <c r="AP75"/>
  <c r="W75"/>
  <c r="U75"/>
  <c r="M75"/>
  <c r="K75"/>
  <c r="AR74"/>
  <c r="AP74"/>
  <c r="AP73"/>
  <c r="AE74"/>
  <c r="W74"/>
  <c r="U74"/>
  <c r="U73"/>
  <c r="M74"/>
  <c r="M73"/>
  <c r="K74"/>
  <c r="AA74"/>
  <c r="AA73"/>
  <c r="AE73"/>
  <c r="K73"/>
  <c r="AQ72"/>
  <c r="AR72"/>
  <c r="AP72"/>
  <c r="AL72"/>
  <c r="V72"/>
  <c r="W72"/>
  <c r="U72"/>
  <c r="Q72"/>
  <c r="K72"/>
  <c r="G72"/>
  <c r="AR71"/>
  <c r="AP71"/>
  <c r="W71"/>
  <c r="U71"/>
  <c r="M71"/>
  <c r="K71"/>
  <c r="AA71"/>
  <c r="AE71"/>
  <c r="AQ70"/>
  <c r="AR70"/>
  <c r="AP70"/>
  <c r="AP68"/>
  <c r="AL70"/>
  <c r="AN70"/>
  <c r="AS70"/>
  <c r="U70"/>
  <c r="K70"/>
  <c r="AP69"/>
  <c r="U69"/>
  <c r="K69"/>
  <c r="U68"/>
  <c r="AQ67"/>
  <c r="AR67"/>
  <c r="AP67"/>
  <c r="V67"/>
  <c r="W67"/>
  <c r="U67"/>
  <c r="K67"/>
  <c r="AR66"/>
  <c r="AP66"/>
  <c r="AA66"/>
  <c r="AE66"/>
  <c r="W66"/>
  <c r="U66"/>
  <c r="M66"/>
  <c r="K66"/>
  <c r="AQ65"/>
  <c r="AR65"/>
  <c r="AP65"/>
  <c r="V65"/>
  <c r="W65"/>
  <c r="U65"/>
  <c r="K65"/>
  <c r="AQ64"/>
  <c r="AR64"/>
  <c r="AP64"/>
  <c r="V64"/>
  <c r="W64"/>
  <c r="U64"/>
  <c r="K64"/>
  <c r="AQ63"/>
  <c r="AR63"/>
  <c r="AP63"/>
  <c r="V63"/>
  <c r="W63"/>
  <c r="U63"/>
  <c r="K63"/>
  <c r="AQ62"/>
  <c r="AR62"/>
  <c r="AP62"/>
  <c r="AL62"/>
  <c r="AN62"/>
  <c r="U62"/>
  <c r="K62"/>
  <c r="AQ61"/>
  <c r="AR61"/>
  <c r="AP61"/>
  <c r="V61"/>
  <c r="W61"/>
  <c r="U61"/>
  <c r="K61"/>
  <c r="AR60"/>
  <c r="AP60"/>
  <c r="W60"/>
  <c r="U60"/>
  <c r="U55"/>
  <c r="M60"/>
  <c r="K60"/>
  <c r="AA60"/>
  <c r="AE60"/>
  <c r="AQ59"/>
  <c r="AR59"/>
  <c r="AP59"/>
  <c r="AL59"/>
  <c r="AN59"/>
  <c r="U59"/>
  <c r="K59"/>
  <c r="AQ58"/>
  <c r="AR58"/>
  <c r="AP58"/>
  <c r="AL58"/>
  <c r="AN58"/>
  <c r="U58"/>
  <c r="K58"/>
  <c r="AQ57"/>
  <c r="AR57"/>
  <c r="AP57"/>
  <c r="U57"/>
  <c r="K57"/>
  <c r="AP56"/>
  <c r="U56"/>
  <c r="K56"/>
  <c r="AP55"/>
  <c r="K55"/>
  <c r="AR54"/>
  <c r="AP54"/>
  <c r="AE54"/>
  <c r="W54"/>
  <c r="U54"/>
  <c r="M54"/>
  <c r="K54"/>
  <c r="AA54"/>
  <c r="AQ53"/>
  <c r="AR53"/>
  <c r="AP53"/>
  <c r="AL53"/>
  <c r="AN53"/>
  <c r="AS53"/>
  <c r="U53"/>
  <c r="K53"/>
  <c r="AR52"/>
  <c r="AP52"/>
  <c r="AL52"/>
  <c r="AN52"/>
  <c r="W52"/>
  <c r="U52"/>
  <c r="M52"/>
  <c r="AA52"/>
  <c r="AE52"/>
  <c r="K52"/>
  <c r="AQ51"/>
  <c r="AR51"/>
  <c r="AP51"/>
  <c r="AL51"/>
  <c r="AN51"/>
  <c r="U51"/>
  <c r="K51"/>
  <c r="AQ50"/>
  <c r="AR50"/>
  <c r="AP50"/>
  <c r="AL50"/>
  <c r="AN50"/>
  <c r="U50"/>
  <c r="K50"/>
  <c r="AQ49"/>
  <c r="AR49"/>
  <c r="AP49"/>
  <c r="AL49"/>
  <c r="AN49"/>
  <c r="AS49"/>
  <c r="U49"/>
  <c r="K49"/>
  <c r="AR48"/>
  <c r="AP48"/>
  <c r="AL48"/>
  <c r="AN48"/>
  <c r="AS48"/>
  <c r="W48"/>
  <c r="U48"/>
  <c r="M48"/>
  <c r="K48"/>
  <c r="AA48"/>
  <c r="AE48"/>
  <c r="AQ47"/>
  <c r="AR47"/>
  <c r="AP47"/>
  <c r="AL47"/>
  <c r="AN47"/>
  <c r="U47"/>
  <c r="K47"/>
  <c r="AQ46"/>
  <c r="AR46"/>
  <c r="AP46"/>
  <c r="AL46"/>
  <c r="AN46"/>
  <c r="U46"/>
  <c r="U44"/>
  <c r="K46"/>
  <c r="AQ45"/>
  <c r="AR45"/>
  <c r="AP45"/>
  <c r="AP44"/>
  <c r="AL45"/>
  <c r="AN45"/>
  <c r="AS45"/>
  <c r="U45"/>
  <c r="K45"/>
  <c r="S44"/>
  <c r="AP43"/>
  <c r="U43"/>
  <c r="AQ42"/>
  <c r="AR42"/>
  <c r="AP42"/>
  <c r="AL42"/>
  <c r="AN42"/>
  <c r="U42"/>
  <c r="K42"/>
  <c r="AP41"/>
  <c r="U41"/>
  <c r="K41"/>
  <c r="AP40"/>
  <c r="U40"/>
  <c r="K40"/>
  <c r="AP39"/>
  <c r="U39"/>
  <c r="K39"/>
  <c r="AP38"/>
  <c r="U38"/>
  <c r="K38"/>
  <c r="AP37"/>
  <c r="U37"/>
  <c r="K37"/>
  <c r="AR35"/>
  <c r="AP35"/>
  <c r="W35"/>
  <c r="U35"/>
  <c r="AQ34"/>
  <c r="AR34"/>
  <c r="AP34"/>
  <c r="V34"/>
  <c r="W34"/>
  <c r="U34"/>
  <c r="K34"/>
  <c r="AP33"/>
  <c r="V33"/>
  <c r="W33"/>
  <c r="U33"/>
  <c r="K33"/>
  <c r="AR32"/>
  <c r="AP32"/>
  <c r="AL32"/>
  <c r="AN32"/>
  <c r="AS32"/>
  <c r="W32"/>
  <c r="U32"/>
  <c r="K32"/>
  <c r="AQ31"/>
  <c r="AR31"/>
  <c r="AP31"/>
  <c r="AL31"/>
  <c r="AN31"/>
  <c r="AS31"/>
  <c r="U31"/>
  <c r="K31"/>
  <c r="AQ30"/>
  <c r="AR30"/>
  <c r="AP30"/>
  <c r="V30"/>
  <c r="W30"/>
  <c r="U30"/>
  <c r="K30"/>
  <c r="AQ29"/>
  <c r="AR29"/>
  <c r="AP29"/>
  <c r="V29"/>
  <c r="W29"/>
  <c r="U29"/>
  <c r="K29"/>
  <c r="AQ28"/>
  <c r="AR28"/>
  <c r="AP28"/>
  <c r="AL28"/>
  <c r="AN28"/>
  <c r="AS28"/>
  <c r="U28"/>
  <c r="K28"/>
  <c r="AQ27"/>
  <c r="AR27"/>
  <c r="AP27"/>
  <c r="V27"/>
  <c r="W27"/>
  <c r="U27"/>
  <c r="K27"/>
  <c r="AQ26"/>
  <c r="AR26"/>
  <c r="AP26"/>
  <c r="AL26"/>
  <c r="AN26"/>
  <c r="AS26"/>
  <c r="U26"/>
  <c r="K26"/>
  <c r="AQ25"/>
  <c r="AR25"/>
  <c r="AP25"/>
  <c r="AL25"/>
  <c r="AN25"/>
  <c r="AS25"/>
  <c r="U25"/>
  <c r="K25"/>
  <c r="AP24"/>
  <c r="AP23"/>
  <c r="U24"/>
  <c r="U23"/>
  <c r="K24"/>
  <c r="K23"/>
  <c r="AR22"/>
  <c r="AP22"/>
  <c r="W22"/>
  <c r="U22"/>
  <c r="K22"/>
  <c r="AP21"/>
  <c r="U21"/>
  <c r="K21"/>
  <c r="AP20"/>
  <c r="U20"/>
  <c r="K20"/>
  <c r="AQ19"/>
  <c r="AR19"/>
  <c r="V19"/>
  <c r="W19"/>
  <c r="L19"/>
  <c r="M19"/>
  <c r="AQ18"/>
  <c r="AR18"/>
  <c r="V18"/>
  <c r="W18"/>
  <c r="L18"/>
  <c r="M18"/>
  <c r="AQ17"/>
  <c r="AR17"/>
  <c r="V17"/>
  <c r="W17"/>
  <c r="L17"/>
  <c r="M17"/>
  <c r="AQ15"/>
  <c r="AR15"/>
  <c r="V15"/>
  <c r="W15"/>
  <c r="L15"/>
  <c r="M15"/>
  <c r="AQ14"/>
  <c r="AR14"/>
  <c r="AP14"/>
  <c r="V14"/>
  <c r="W14"/>
  <c r="U14"/>
  <c r="K14"/>
  <c r="AQ12"/>
  <c r="AR12"/>
  <c r="AP12"/>
  <c r="V12"/>
  <c r="W12"/>
  <c r="U12"/>
  <c r="K12"/>
  <c r="AP11"/>
  <c r="U11"/>
  <c r="K11"/>
  <c r="AQ10"/>
  <c r="AR10"/>
  <c r="V10"/>
  <c r="W10"/>
  <c r="L10"/>
  <c r="M10"/>
  <c r="AQ9"/>
  <c r="AR9"/>
  <c r="V9"/>
  <c r="W9"/>
  <c r="L9"/>
  <c r="M9"/>
  <c r="AQ8"/>
  <c r="AR8"/>
  <c r="V8"/>
  <c r="W8"/>
  <c r="L8"/>
  <c r="M8"/>
  <c r="AQ6"/>
  <c r="AR6"/>
  <c r="V6"/>
  <c r="W6"/>
  <c r="L6"/>
  <c r="M6"/>
  <c r="B1"/>
  <c r="D42"/>
  <c r="L29" i="19"/>
  <c r="AP1497" i="8"/>
  <c r="AP1495"/>
  <c r="AB1490"/>
  <c r="AB1488"/>
  <c r="U1484"/>
  <c r="U1482"/>
  <c r="AB1478"/>
  <c r="AB1471"/>
  <c r="U1470"/>
  <c r="AP1468"/>
  <c r="U1467"/>
  <c r="AP1453"/>
  <c r="AP1451"/>
  <c r="AP1424"/>
  <c r="AQ1125"/>
  <c r="AI1125"/>
  <c r="AC1125"/>
  <c r="W1125"/>
  <c r="O1125"/>
  <c r="I1125"/>
  <c r="AQ1108"/>
  <c r="AI1108"/>
  <c r="AC1108"/>
  <c r="W1108"/>
  <c r="O1108"/>
  <c r="I1108"/>
  <c r="AI876"/>
  <c r="AI862"/>
  <c r="Q807"/>
  <c r="Q806"/>
  <c r="Q805"/>
  <c r="Q804"/>
  <c r="Q803"/>
  <c r="Q802"/>
  <c r="Q801"/>
  <c r="Q800"/>
  <c r="Q799"/>
  <c r="Q798"/>
  <c r="Q797"/>
  <c r="N775"/>
  <c r="AQ760"/>
  <c r="AQ758"/>
  <c r="X724"/>
  <c r="AI715"/>
  <c r="P715"/>
  <c r="AI714"/>
  <c r="P714"/>
  <c r="X711"/>
  <c r="AI709"/>
  <c r="P709"/>
  <c r="AI702"/>
  <c r="P702"/>
  <c r="AS480"/>
  <c r="AS473"/>
  <c r="AO480"/>
  <c r="AO473"/>
  <c r="AG480"/>
  <c r="AG473"/>
  <c r="AC480"/>
  <c r="AC473"/>
  <c r="Y480"/>
  <c r="Y473"/>
  <c r="U480"/>
  <c r="Q480"/>
  <c r="Q473"/>
  <c r="M480"/>
  <c r="M473"/>
  <c r="I480"/>
  <c r="I473"/>
  <c r="AW479"/>
  <c r="AW478"/>
  <c r="AW477"/>
  <c r="AK469"/>
  <c r="AK488"/>
  <c r="AG469"/>
  <c r="AG462"/>
  <c r="U469"/>
  <c r="U462"/>
  <c r="M469"/>
  <c r="I469"/>
  <c r="AW468"/>
  <c r="AS462"/>
  <c r="AO462"/>
  <c r="AS436"/>
  <c r="AS429"/>
  <c r="AO436"/>
  <c r="AO429"/>
  <c r="AG436"/>
  <c r="AG429"/>
  <c r="AC436"/>
  <c r="AC429"/>
  <c r="Y436"/>
  <c r="Y429"/>
  <c r="U436"/>
  <c r="U429"/>
  <c r="Q436"/>
  <c r="Q429"/>
  <c r="M436"/>
  <c r="M429"/>
  <c r="I436"/>
  <c r="I429"/>
  <c r="AW435"/>
  <c r="AW434"/>
  <c r="AW433"/>
  <c r="AK425"/>
  <c r="AK444"/>
  <c r="AG425"/>
  <c r="AG418"/>
  <c r="U425"/>
  <c r="M425"/>
  <c r="I425"/>
  <c r="I418"/>
  <c r="AW424"/>
  <c r="AG381"/>
  <c r="AB381"/>
  <c r="AB374"/>
  <c r="W381"/>
  <c r="W374"/>
  <c r="M381"/>
  <c r="M374"/>
  <c r="H381"/>
  <c r="H374"/>
  <c r="AT380"/>
  <c r="AT379"/>
  <c r="AT378"/>
  <c r="AG374"/>
  <c r="AT369"/>
  <c r="AT358"/>
  <c r="AG327"/>
  <c r="AG320"/>
  <c r="AB327"/>
  <c r="AB320"/>
  <c r="W327"/>
  <c r="W320"/>
  <c r="M327"/>
  <c r="M320"/>
  <c r="H327"/>
  <c r="H320"/>
  <c r="AT326"/>
  <c r="AT325"/>
  <c r="AT324"/>
  <c r="AT315"/>
  <c r="AT304"/>
  <c r="AM263"/>
  <c r="AC263"/>
  <c r="AC258"/>
  <c r="X263"/>
  <c r="X258"/>
  <c r="T263"/>
  <c r="T258"/>
  <c r="L263"/>
  <c r="L258"/>
  <c r="AT262"/>
  <c r="AT261"/>
  <c r="AT260"/>
  <c r="AM258"/>
  <c r="AT254"/>
  <c r="AT246"/>
  <c r="AM226"/>
  <c r="AM221"/>
  <c r="AC226"/>
  <c r="AC221"/>
  <c r="X226"/>
  <c r="X221"/>
  <c r="T226"/>
  <c r="T221"/>
  <c r="L226"/>
  <c r="AT225"/>
  <c r="AT224"/>
  <c r="AT223"/>
  <c r="AT217"/>
  <c r="AT209"/>
  <c r="X35"/>
  <c r="J35"/>
  <c r="L29"/>
  <c r="AQ1"/>
  <c r="O212" i="7"/>
  <c r="N212"/>
  <c r="E181"/>
  <c r="E183"/>
  <c r="E61"/>
  <c r="E60"/>
  <c r="H351" i="5"/>
  <c r="G351"/>
  <c r="H350"/>
  <c r="G350"/>
  <c r="H349"/>
  <c r="G349"/>
  <c r="H348"/>
  <c r="G348"/>
  <c r="H347"/>
  <c r="G347"/>
  <c r="H346"/>
  <c r="G346"/>
  <c r="H345"/>
  <c r="G345"/>
  <c r="H344"/>
  <c r="G344"/>
  <c r="H343"/>
  <c r="G343"/>
  <c r="H342"/>
  <c r="G342"/>
  <c r="H341"/>
  <c r="G341"/>
  <c r="H340"/>
  <c r="G340"/>
  <c r="H339"/>
  <c r="G339"/>
  <c r="H338"/>
  <c r="G338"/>
  <c r="H337"/>
  <c r="G337"/>
  <c r="H336"/>
  <c r="G336"/>
  <c r="H335"/>
  <c r="G335"/>
  <c r="H334"/>
  <c r="G334"/>
  <c r="H333"/>
  <c r="G333"/>
  <c r="H332"/>
  <c r="G332"/>
  <c r="H331"/>
  <c r="G331"/>
  <c r="H330"/>
  <c r="G330"/>
  <c r="H329"/>
  <c r="G329"/>
  <c r="H328"/>
  <c r="G328"/>
  <c r="H327"/>
  <c r="G327"/>
  <c r="H326"/>
  <c r="G326"/>
  <c r="H325"/>
  <c r="G325"/>
  <c r="H324"/>
  <c r="G324"/>
  <c r="H323"/>
  <c r="G323"/>
  <c r="H322"/>
  <c r="G322"/>
  <c r="H321"/>
  <c r="G321"/>
  <c r="H320"/>
  <c r="G320"/>
  <c r="D320"/>
  <c r="H319"/>
  <c r="G319"/>
  <c r="D319"/>
  <c r="H318"/>
  <c r="G318"/>
  <c r="D318"/>
  <c r="H317"/>
  <c r="G317"/>
  <c r="D317"/>
  <c r="H316"/>
  <c r="G316"/>
  <c r="D316"/>
  <c r="H315"/>
  <c r="G315"/>
  <c r="D315"/>
  <c r="H314"/>
  <c r="G314"/>
  <c r="D314"/>
  <c r="I313"/>
  <c r="F313"/>
  <c r="C313"/>
  <c r="B313"/>
  <c r="I312"/>
  <c r="F312"/>
  <c r="C312"/>
  <c r="B312"/>
  <c r="I311"/>
  <c r="F311"/>
  <c r="C311"/>
  <c r="B311"/>
  <c r="I310"/>
  <c r="F310"/>
  <c r="C310"/>
  <c r="B310"/>
  <c r="I309"/>
  <c r="F309"/>
  <c r="C309"/>
  <c r="B309"/>
  <c r="I308"/>
  <c r="F308"/>
  <c r="C308"/>
  <c r="B308"/>
  <c r="I307"/>
  <c r="F307"/>
  <c r="C307"/>
  <c r="B307"/>
  <c r="I306"/>
  <c r="F306"/>
  <c r="C306"/>
  <c r="B306"/>
  <c r="I305"/>
  <c r="F305"/>
  <c r="C305"/>
  <c r="B305"/>
  <c r="I304"/>
  <c r="F304"/>
  <c r="C304"/>
  <c r="B304"/>
  <c r="I303"/>
  <c r="F303"/>
  <c r="C303"/>
  <c r="B303"/>
  <c r="I302"/>
  <c r="F302"/>
  <c r="C302"/>
  <c r="B302"/>
  <c r="I301"/>
  <c r="F301"/>
  <c r="C301"/>
  <c r="B301"/>
  <c r="I300"/>
  <c r="F300"/>
  <c r="C300"/>
  <c r="B300"/>
  <c r="I299"/>
  <c r="F299"/>
  <c r="C299"/>
  <c r="B299"/>
  <c r="I298"/>
  <c r="F298"/>
  <c r="C298"/>
  <c r="B298"/>
  <c r="I297"/>
  <c r="F297"/>
  <c r="C297"/>
  <c r="B297"/>
  <c r="I296"/>
  <c r="F296"/>
  <c r="C296"/>
  <c r="B296"/>
  <c r="I295"/>
  <c r="F295"/>
  <c r="C295"/>
  <c r="B295"/>
  <c r="I294"/>
  <c r="F294"/>
  <c r="C294"/>
  <c r="B294"/>
  <c r="I293"/>
  <c r="F293"/>
  <c r="C293"/>
  <c r="B293"/>
  <c r="I292"/>
  <c r="F292"/>
  <c r="C292"/>
  <c r="B292"/>
  <c r="I291"/>
  <c r="F291"/>
  <c r="C291"/>
  <c r="B291"/>
  <c r="I290"/>
  <c r="F290"/>
  <c r="C290"/>
  <c r="B290"/>
  <c r="I289"/>
  <c r="F289"/>
  <c r="C289"/>
  <c r="B289"/>
  <c r="I288"/>
  <c r="F288"/>
  <c r="C288"/>
  <c r="B288"/>
  <c r="I287"/>
  <c r="F287"/>
  <c r="C287"/>
  <c r="B287"/>
  <c r="I286"/>
  <c r="F286"/>
  <c r="C286"/>
  <c r="B286"/>
  <c r="I285"/>
  <c r="F285"/>
  <c r="C285"/>
  <c r="B285"/>
  <c r="I284"/>
  <c r="F284"/>
  <c r="C284"/>
  <c r="B284"/>
  <c r="I283"/>
  <c r="F283"/>
  <c r="C283"/>
  <c r="B283"/>
  <c r="I282"/>
  <c r="F282"/>
  <c r="C282"/>
  <c r="B282"/>
  <c r="I281"/>
  <c r="F281"/>
  <c r="C281"/>
  <c r="B281"/>
  <c r="I280"/>
  <c r="F280"/>
  <c r="C280"/>
  <c r="B280"/>
  <c r="I279"/>
  <c r="F279"/>
  <c r="C279"/>
  <c r="B279"/>
  <c r="I278"/>
  <c r="F278"/>
  <c r="C278"/>
  <c r="B278"/>
  <c r="I277"/>
  <c r="F277"/>
  <c r="C277"/>
  <c r="B277"/>
  <c r="I276"/>
  <c r="F276"/>
  <c r="C276"/>
  <c r="B276"/>
  <c r="I275"/>
  <c r="F275"/>
  <c r="C275"/>
  <c r="B275"/>
  <c r="I274"/>
  <c r="F274"/>
  <c r="C274"/>
  <c r="B274"/>
  <c r="I273"/>
  <c r="F273"/>
  <c r="C273"/>
  <c r="B273"/>
  <c r="I272"/>
  <c r="F272"/>
  <c r="C272"/>
  <c r="B272"/>
  <c r="I271"/>
  <c r="F271"/>
  <c r="C271"/>
  <c r="B271"/>
  <c r="I270"/>
  <c r="F270"/>
  <c r="C270"/>
  <c r="B270"/>
  <c r="I269"/>
  <c r="F269"/>
  <c r="C269"/>
  <c r="B269"/>
  <c r="I268"/>
  <c r="F268"/>
  <c r="C268"/>
  <c r="B268"/>
  <c r="I267"/>
  <c r="F267"/>
  <c r="C267"/>
  <c r="B267"/>
  <c r="I266"/>
  <c r="F266"/>
  <c r="C266"/>
  <c r="B266"/>
  <c r="I265"/>
  <c r="F265"/>
  <c r="C265"/>
  <c r="B265"/>
  <c r="I264"/>
  <c r="F264"/>
  <c r="C264"/>
  <c r="B264"/>
  <c r="I263"/>
  <c r="F263"/>
  <c r="C263"/>
  <c r="B263"/>
  <c r="I262"/>
  <c r="F262"/>
  <c r="C262"/>
  <c r="B262"/>
  <c r="I261"/>
  <c r="F261"/>
  <c r="C261"/>
  <c r="B261"/>
  <c r="I260"/>
  <c r="F260"/>
  <c r="C260"/>
  <c r="B260"/>
  <c r="I259"/>
  <c r="F259"/>
  <c r="C259"/>
  <c r="B259"/>
  <c r="I258"/>
  <c r="F258"/>
  <c r="C258"/>
  <c r="B258"/>
  <c r="I257"/>
  <c r="F257"/>
  <c r="C257"/>
  <c r="B257"/>
  <c r="I256"/>
  <c r="F256"/>
  <c r="C256"/>
  <c r="B256"/>
  <c r="I255"/>
  <c r="F255"/>
  <c r="C255"/>
  <c r="B255"/>
  <c r="I254"/>
  <c r="F254"/>
  <c r="C254"/>
  <c r="B254"/>
  <c r="I253"/>
  <c r="F253"/>
  <c r="C253"/>
  <c r="B253"/>
  <c r="I252"/>
  <c r="F252"/>
  <c r="C252"/>
  <c r="B252"/>
  <c r="I251"/>
  <c r="F251"/>
  <c r="C251"/>
  <c r="B251"/>
  <c r="I250"/>
  <c r="F250"/>
  <c r="C250"/>
  <c r="B250"/>
  <c r="I249"/>
  <c r="F249"/>
  <c r="C249"/>
  <c r="B249"/>
  <c r="I248"/>
  <c r="F248"/>
  <c r="C248"/>
  <c r="B248"/>
  <c r="I247"/>
  <c r="F247"/>
  <c r="C247"/>
  <c r="B247"/>
  <c r="I246"/>
  <c r="F246"/>
  <c r="C246"/>
  <c r="B246"/>
  <c r="I245"/>
  <c r="F245"/>
  <c r="C245"/>
  <c r="B245"/>
  <c r="I244"/>
  <c r="F244"/>
  <c r="C244"/>
  <c r="B244"/>
  <c r="I243"/>
  <c r="F243"/>
  <c r="C243"/>
  <c r="B243"/>
  <c r="I242"/>
  <c r="F242"/>
  <c r="C242"/>
  <c r="B242"/>
  <c r="I241"/>
  <c r="F241"/>
  <c r="C241"/>
  <c r="B241"/>
  <c r="I240"/>
  <c r="F240"/>
  <c r="C240"/>
  <c r="B240"/>
  <c r="I239"/>
  <c r="F239"/>
  <c r="C239"/>
  <c r="B239"/>
  <c r="I238"/>
  <c r="F238"/>
  <c r="C238"/>
  <c r="B238"/>
  <c r="I237"/>
  <c r="F237"/>
  <c r="C237"/>
  <c r="B237"/>
  <c r="I236"/>
  <c r="F236"/>
  <c r="C236"/>
  <c r="B236"/>
  <c r="I235"/>
  <c r="F235"/>
  <c r="C235"/>
  <c r="B235"/>
  <c r="I234"/>
  <c r="F234"/>
  <c r="C234"/>
  <c r="B234"/>
  <c r="I233"/>
  <c r="F233"/>
  <c r="C233"/>
  <c r="B233"/>
  <c r="I232"/>
  <c r="F232"/>
  <c r="C232"/>
  <c r="B232"/>
  <c r="I231"/>
  <c r="F231"/>
  <c r="C231"/>
  <c r="B231"/>
  <c r="I230"/>
  <c r="F230"/>
  <c r="C230"/>
  <c r="B230"/>
  <c r="I229"/>
  <c r="F229"/>
  <c r="C229"/>
  <c r="B229"/>
  <c r="I228"/>
  <c r="F228"/>
  <c r="C228"/>
  <c r="B228"/>
  <c r="I227"/>
  <c r="F227"/>
  <c r="C227"/>
  <c r="B227"/>
  <c r="I226"/>
  <c r="F226"/>
  <c r="C226"/>
  <c r="B226"/>
  <c r="I225"/>
  <c r="F225"/>
  <c r="C225"/>
  <c r="B225"/>
  <c r="I224"/>
  <c r="F224"/>
  <c r="C224"/>
  <c r="B224"/>
  <c r="I223"/>
  <c r="F223"/>
  <c r="C223"/>
  <c r="B223"/>
  <c r="I222"/>
  <c r="F222"/>
  <c r="C222"/>
  <c r="B222"/>
  <c r="I221"/>
  <c r="F221"/>
  <c r="C221"/>
  <c r="B221"/>
  <c r="I220"/>
  <c r="F220"/>
  <c r="C220"/>
  <c r="B220"/>
  <c r="I219"/>
  <c r="F219"/>
  <c r="C219"/>
  <c r="B219"/>
  <c r="I218"/>
  <c r="F218"/>
  <c r="C218"/>
  <c r="B218"/>
  <c r="I217"/>
  <c r="F217"/>
  <c r="C217"/>
  <c r="B217"/>
  <c r="I216"/>
  <c r="F216"/>
  <c r="C216"/>
  <c r="B216"/>
  <c r="I215"/>
  <c r="F215"/>
  <c r="C215"/>
  <c r="B215"/>
  <c r="I214"/>
  <c r="F214"/>
  <c r="C214"/>
  <c r="B214"/>
  <c r="I213"/>
  <c r="F213"/>
  <c r="C213"/>
  <c r="B213"/>
  <c r="I212"/>
  <c r="F212"/>
  <c r="C212"/>
  <c r="B212"/>
  <c r="I211"/>
  <c r="F211"/>
  <c r="C211"/>
  <c r="B211"/>
  <c r="I210"/>
  <c r="F210"/>
  <c r="C210"/>
  <c r="B210"/>
  <c r="I209"/>
  <c r="F209"/>
  <c r="C209"/>
  <c r="B209"/>
  <c r="I208"/>
  <c r="F208"/>
  <c r="C208"/>
  <c r="B208"/>
  <c r="I207"/>
  <c r="F207"/>
  <c r="C207"/>
  <c r="B207"/>
  <c r="I206"/>
  <c r="F206"/>
  <c r="C206"/>
  <c r="B206"/>
  <c r="I205"/>
  <c r="F205"/>
  <c r="C205"/>
  <c r="B205"/>
  <c r="I204"/>
  <c r="F204"/>
  <c r="C204"/>
  <c r="B204"/>
  <c r="I203"/>
  <c r="F203"/>
  <c r="C203"/>
  <c r="B203"/>
  <c r="I202"/>
  <c r="F202"/>
  <c r="C202"/>
  <c r="B202"/>
  <c r="I201"/>
  <c r="F201"/>
  <c r="C201"/>
  <c r="B201"/>
  <c r="I200"/>
  <c r="F200"/>
  <c r="C200"/>
  <c r="B200"/>
  <c r="I199"/>
  <c r="F199"/>
  <c r="C199"/>
  <c r="B199"/>
  <c r="I198"/>
  <c r="F198"/>
  <c r="C198"/>
  <c r="B198"/>
  <c r="I197"/>
  <c r="F197"/>
  <c r="C197"/>
  <c r="B197"/>
  <c r="I196"/>
  <c r="F196"/>
  <c r="C196"/>
  <c r="B196"/>
  <c r="I195"/>
  <c r="F195"/>
  <c r="C195"/>
  <c r="B195"/>
  <c r="I194"/>
  <c r="F194"/>
  <c r="C194"/>
  <c r="B194"/>
  <c r="I193"/>
  <c r="F193"/>
  <c r="C193"/>
  <c r="B193"/>
  <c r="I192"/>
  <c r="F192"/>
  <c r="C192"/>
  <c r="B192"/>
  <c r="I191"/>
  <c r="F191"/>
  <c r="C191"/>
  <c r="B191"/>
  <c r="I190"/>
  <c r="F190"/>
  <c r="C190"/>
  <c r="B190"/>
  <c r="I189"/>
  <c r="F189"/>
  <c r="C189"/>
  <c r="B189"/>
  <c r="I188"/>
  <c r="F188"/>
  <c r="C188"/>
  <c r="B188"/>
  <c r="I187"/>
  <c r="F187"/>
  <c r="C187"/>
  <c r="B187"/>
  <c r="I186"/>
  <c r="F186"/>
  <c r="C186"/>
  <c r="B186"/>
  <c r="I185"/>
  <c r="F185"/>
  <c r="C185"/>
  <c r="B185"/>
  <c r="I184"/>
  <c r="F184"/>
  <c r="C184"/>
  <c r="B184"/>
  <c r="I183"/>
  <c r="F183"/>
  <c r="C183"/>
  <c r="B183"/>
  <c r="I182"/>
  <c r="F182"/>
  <c r="C182"/>
  <c r="B182"/>
  <c r="I181"/>
  <c r="F181"/>
  <c r="C181"/>
  <c r="B181"/>
  <c r="I180"/>
  <c r="F180"/>
  <c r="C180"/>
  <c r="B180"/>
  <c r="I179"/>
  <c r="F179"/>
  <c r="C179"/>
  <c r="B179"/>
  <c r="I178"/>
  <c r="F178"/>
  <c r="C178"/>
  <c r="B178"/>
  <c r="I177"/>
  <c r="F177"/>
  <c r="C177"/>
  <c r="B177"/>
  <c r="I176"/>
  <c r="F176"/>
  <c r="C176"/>
  <c r="B176"/>
  <c r="I175"/>
  <c r="F175"/>
  <c r="C175"/>
  <c r="B175"/>
  <c r="I174"/>
  <c r="F174"/>
  <c r="C174"/>
  <c r="B174"/>
  <c r="I173"/>
  <c r="F173"/>
  <c r="C173"/>
  <c r="B173"/>
  <c r="I172"/>
  <c r="F172"/>
  <c r="C172"/>
  <c r="B172"/>
  <c r="I171"/>
  <c r="F171"/>
  <c r="C171"/>
  <c r="B171"/>
  <c r="I170"/>
  <c r="F170"/>
  <c r="C170"/>
  <c r="B170"/>
  <c r="I169"/>
  <c r="F169"/>
  <c r="C169"/>
  <c r="B169"/>
  <c r="I168"/>
  <c r="F168"/>
  <c r="C168"/>
  <c r="B168"/>
  <c r="I167"/>
  <c r="F167"/>
  <c r="C167"/>
  <c r="B167"/>
  <c r="I166"/>
  <c r="F166"/>
  <c r="C166"/>
  <c r="B166"/>
  <c r="I165"/>
  <c r="F165"/>
  <c r="C165"/>
  <c r="B165"/>
  <c r="I164"/>
  <c r="F164"/>
  <c r="C164"/>
  <c r="B164"/>
  <c r="I163"/>
  <c r="F163"/>
  <c r="C163"/>
  <c r="B163"/>
  <c r="I162"/>
  <c r="F162"/>
  <c r="C162"/>
  <c r="B162"/>
  <c r="I161"/>
  <c r="F161"/>
  <c r="C161"/>
  <c r="B161"/>
  <c r="I160"/>
  <c r="F160"/>
  <c r="C160"/>
  <c r="B160"/>
  <c r="I159"/>
  <c r="F159"/>
  <c r="C159"/>
  <c r="B159"/>
  <c r="I158"/>
  <c r="F158"/>
  <c r="C158"/>
  <c r="B158"/>
  <c r="I157"/>
  <c r="F157"/>
  <c r="C157"/>
  <c r="B157"/>
  <c r="I156"/>
  <c r="F156"/>
  <c r="C156"/>
  <c r="B156"/>
  <c r="I155"/>
  <c r="F155"/>
  <c r="C155"/>
  <c r="B155"/>
  <c r="I154"/>
  <c r="F154"/>
  <c r="C154"/>
  <c r="B154"/>
  <c r="I153"/>
  <c r="F153"/>
  <c r="C153"/>
  <c r="B153"/>
  <c r="I152"/>
  <c r="F152"/>
  <c r="C152"/>
  <c r="B152"/>
  <c r="I151"/>
  <c r="F151"/>
  <c r="C151"/>
  <c r="B151"/>
  <c r="I150"/>
  <c r="F150"/>
  <c r="C150"/>
  <c r="B150"/>
  <c r="I149"/>
  <c r="F149"/>
  <c r="C149"/>
  <c r="B149"/>
  <c r="I148"/>
  <c r="F148"/>
  <c r="C148"/>
  <c r="B148"/>
  <c r="I147"/>
  <c r="F147"/>
  <c r="C147"/>
  <c r="B147"/>
  <c r="I146"/>
  <c r="F146"/>
  <c r="C146"/>
  <c r="B146"/>
  <c r="I145"/>
  <c r="F145"/>
  <c r="C145"/>
  <c r="B145"/>
  <c r="I144"/>
  <c r="F144"/>
  <c r="C144"/>
  <c r="B144"/>
  <c r="I143"/>
  <c r="F143"/>
  <c r="C143"/>
  <c r="B143"/>
  <c r="I142"/>
  <c r="F142"/>
  <c r="C142"/>
  <c r="B142"/>
  <c r="I141"/>
  <c r="F141"/>
  <c r="C141"/>
  <c r="B141"/>
  <c r="I140"/>
  <c r="F140"/>
  <c r="C140"/>
  <c r="B140"/>
  <c r="I139"/>
  <c r="F139"/>
  <c r="C139"/>
  <c r="B139"/>
  <c r="I138"/>
  <c r="F138"/>
  <c r="C138"/>
  <c r="B138"/>
  <c r="I137"/>
  <c r="F137"/>
  <c r="C137"/>
  <c r="B137"/>
  <c r="I136"/>
  <c r="F136"/>
  <c r="C136"/>
  <c r="B136"/>
  <c r="I135"/>
  <c r="F135"/>
  <c r="C135"/>
  <c r="B135"/>
  <c r="I134"/>
  <c r="F134"/>
  <c r="C134"/>
  <c r="B134"/>
  <c r="I133"/>
  <c r="F133"/>
  <c r="C133"/>
  <c r="B133"/>
  <c r="I132"/>
  <c r="F132"/>
  <c r="H392" i="11"/>
  <c r="C132" i="5"/>
  <c r="B132"/>
  <c r="I131"/>
  <c r="F131"/>
  <c r="C131"/>
  <c r="B131"/>
  <c r="I130"/>
  <c r="F130"/>
  <c r="C130"/>
  <c r="B130"/>
  <c r="I129"/>
  <c r="F129"/>
  <c r="C129"/>
  <c r="B129"/>
  <c r="I128"/>
  <c r="F128"/>
  <c r="C128"/>
  <c r="B128"/>
  <c r="I127"/>
  <c r="F127"/>
  <c r="C127"/>
  <c r="B127"/>
  <c r="I126"/>
  <c r="F126"/>
  <c r="C126"/>
  <c r="B126"/>
  <c r="I125"/>
  <c r="F125"/>
  <c r="C125"/>
  <c r="B125"/>
  <c r="I124"/>
  <c r="F124"/>
  <c r="C124"/>
  <c r="B124"/>
  <c r="I123"/>
  <c r="F123"/>
  <c r="C123"/>
  <c r="B123"/>
  <c r="I122"/>
  <c r="F122"/>
  <c r="C122"/>
  <c r="B122"/>
  <c r="I121"/>
  <c r="F121"/>
  <c r="C121"/>
  <c r="B121"/>
  <c r="I120"/>
  <c r="F120"/>
  <c r="C120"/>
  <c r="B120"/>
  <c r="I119"/>
  <c r="F119"/>
  <c r="C119"/>
  <c r="B119"/>
  <c r="I118"/>
  <c r="F118"/>
  <c r="C118"/>
  <c r="B118"/>
  <c r="I117"/>
  <c r="F117"/>
  <c r="C117"/>
  <c r="B117"/>
  <c r="I116"/>
  <c r="F116"/>
  <c r="C116"/>
  <c r="B116"/>
  <c r="I115"/>
  <c r="F115"/>
  <c r="C115"/>
  <c r="B115"/>
  <c r="I114"/>
  <c r="F114"/>
  <c r="C114"/>
  <c r="B114"/>
  <c r="I113"/>
  <c r="F113"/>
  <c r="H305" i="11"/>
  <c r="C113" i="5"/>
  <c r="B113"/>
  <c r="I112"/>
  <c r="F112"/>
  <c r="C112"/>
  <c r="B112"/>
  <c r="I111"/>
  <c r="F111"/>
  <c r="H303" i="11"/>
  <c r="C111" i="5"/>
  <c r="B111"/>
  <c r="I110"/>
  <c r="F110"/>
  <c r="H302" i="11"/>
  <c r="C110" i="5"/>
  <c r="B110"/>
  <c r="I109"/>
  <c r="F109"/>
  <c r="C109"/>
  <c r="B109"/>
  <c r="I108"/>
  <c r="F108"/>
  <c r="C108"/>
  <c r="B108"/>
  <c r="I107"/>
  <c r="F107"/>
  <c r="C107"/>
  <c r="B107"/>
  <c r="I106"/>
  <c r="F106"/>
  <c r="H298" i="11"/>
  <c r="C106" i="5"/>
  <c r="B106"/>
  <c r="I105"/>
  <c r="F105"/>
  <c r="C105"/>
  <c r="B105"/>
  <c r="I104"/>
  <c r="F104"/>
  <c r="C104"/>
  <c r="B104"/>
  <c r="I103"/>
  <c r="F103"/>
  <c r="C103"/>
  <c r="B103"/>
  <c r="I102"/>
  <c r="F102"/>
  <c r="C102"/>
  <c r="B102"/>
  <c r="I101"/>
  <c r="F101"/>
  <c r="C101"/>
  <c r="B101"/>
  <c r="I100"/>
  <c r="F100"/>
  <c r="H284" i="11"/>
  <c r="C100" i="5"/>
  <c r="B100"/>
  <c r="I99"/>
  <c r="F99"/>
  <c r="C99"/>
  <c r="B99"/>
  <c r="I98"/>
  <c r="F98"/>
  <c r="C98"/>
  <c r="B98"/>
  <c r="I97"/>
  <c r="F97"/>
  <c r="C97"/>
  <c r="B97"/>
  <c r="I96"/>
  <c r="F96"/>
  <c r="C96"/>
  <c r="B96"/>
  <c r="I95"/>
  <c r="F95"/>
  <c r="C95"/>
  <c r="B95"/>
  <c r="I94"/>
  <c r="F94"/>
  <c r="C94"/>
  <c r="B94"/>
  <c r="I93"/>
  <c r="F93"/>
  <c r="H269" i="11"/>
  <c r="C93" i="5"/>
  <c r="B93"/>
  <c r="I92"/>
  <c r="F92"/>
  <c r="C92"/>
  <c r="B92"/>
  <c r="I91"/>
  <c r="F91"/>
  <c r="C91"/>
  <c r="B91"/>
  <c r="I90"/>
  <c r="F90"/>
  <c r="C90"/>
  <c r="B90"/>
  <c r="I89"/>
  <c r="F89"/>
  <c r="C89"/>
  <c r="B89"/>
  <c r="I88"/>
  <c r="F88"/>
  <c r="C88"/>
  <c r="B88"/>
  <c r="I87"/>
  <c r="F87"/>
  <c r="C87"/>
  <c r="B87"/>
  <c r="I86"/>
  <c r="F86"/>
  <c r="C86"/>
  <c r="B86"/>
  <c r="I85"/>
  <c r="F85"/>
  <c r="H244" i="11"/>
  <c r="M161" i="7"/>
  <c r="M163"/>
  <c r="C85" i="5"/>
  <c r="B85"/>
  <c r="I84"/>
  <c r="F84"/>
  <c r="H375" i="11"/>
  <c r="C84" i="5"/>
  <c r="B84"/>
  <c r="I83"/>
  <c r="F83"/>
  <c r="B83"/>
  <c r="F82"/>
  <c r="I82"/>
  <c r="C82"/>
  <c r="B82"/>
  <c r="F81"/>
  <c r="H361" i="11"/>
  <c r="C81" i="5"/>
  <c r="B81"/>
  <c r="F80"/>
  <c r="I80"/>
  <c r="C80"/>
  <c r="B80"/>
  <c r="F79"/>
  <c r="I79"/>
  <c r="F78"/>
  <c r="C78"/>
  <c r="F77"/>
  <c r="I77"/>
  <c r="C77"/>
  <c r="F76"/>
  <c r="I76"/>
  <c r="C76"/>
  <c r="F75"/>
  <c r="H340" i="11"/>
  <c r="C75" i="5"/>
  <c r="F74"/>
  <c r="I74"/>
  <c r="C74"/>
  <c r="F73"/>
  <c r="I73"/>
  <c r="C73"/>
  <c r="F72"/>
  <c r="C72"/>
  <c r="F71"/>
  <c r="I71"/>
  <c r="C71"/>
  <c r="F70"/>
  <c r="C70"/>
  <c r="F69"/>
  <c r="I69"/>
  <c r="C69"/>
  <c r="F68"/>
  <c r="C68"/>
  <c r="F67"/>
  <c r="I67"/>
  <c r="C67"/>
  <c r="F66"/>
  <c r="I66"/>
  <c r="C66"/>
  <c r="F65"/>
  <c r="H293" i="11"/>
  <c r="C65" i="5"/>
  <c r="F64"/>
  <c r="C64"/>
  <c r="F63"/>
  <c r="H286" i="11"/>
  <c r="C63" i="5"/>
  <c r="F62"/>
  <c r="I62"/>
  <c r="C62"/>
  <c r="F61"/>
  <c r="H280" i="11"/>
  <c r="C61" i="5"/>
  <c r="F60"/>
  <c r="I60"/>
  <c r="C60"/>
  <c r="F59"/>
  <c r="I59"/>
  <c r="C59"/>
  <c r="F58"/>
  <c r="C58"/>
  <c r="F57"/>
  <c r="H273" i="11"/>
  <c r="C57" i="5"/>
  <c r="F56"/>
  <c r="I56"/>
  <c r="C56"/>
  <c r="F55"/>
  <c r="I55"/>
  <c r="C55"/>
  <c r="F54"/>
  <c r="C54"/>
  <c r="F53"/>
  <c r="H257" i="11"/>
  <c r="C53" i="5"/>
  <c r="F52"/>
  <c r="I52"/>
  <c r="C52"/>
  <c r="F51"/>
  <c r="I51"/>
  <c r="C51"/>
  <c r="F50"/>
  <c r="C50"/>
  <c r="F49"/>
  <c r="I49"/>
  <c r="F48"/>
  <c r="C48"/>
  <c r="F47"/>
  <c r="H226" i="11"/>
  <c r="C47" i="5"/>
  <c r="F46"/>
  <c r="H215" i="11"/>
  <c r="C46" i="5"/>
  <c r="F45"/>
  <c r="H197" i="11"/>
  <c r="M47" i="7"/>
  <c r="M49"/>
  <c r="C45" i="5"/>
  <c r="F44"/>
  <c r="I44"/>
  <c r="C44"/>
  <c r="F43"/>
  <c r="C43"/>
  <c r="F42"/>
  <c r="I42"/>
  <c r="C42"/>
  <c r="F41"/>
  <c r="I41"/>
  <c r="C41"/>
  <c r="F40"/>
  <c r="C40"/>
  <c r="F39"/>
  <c r="I39"/>
  <c r="C39"/>
  <c r="F38"/>
  <c r="I38"/>
  <c r="C38"/>
  <c r="F37"/>
  <c r="I37"/>
  <c r="C37"/>
  <c r="F36"/>
  <c r="H104" i="11"/>
  <c r="AQ41" i="9"/>
  <c r="AR41"/>
  <c r="F35" i="5"/>
  <c r="I35"/>
  <c r="C35"/>
  <c r="F34"/>
  <c r="I34"/>
  <c r="C34"/>
  <c r="F33"/>
  <c r="C33"/>
  <c r="F32"/>
  <c r="I32"/>
  <c r="C32"/>
  <c r="F31"/>
  <c r="I31"/>
  <c r="C31"/>
  <c r="F30"/>
  <c r="H149" i="11"/>
  <c r="C30" i="5"/>
  <c r="F29"/>
  <c r="I29"/>
  <c r="C29"/>
  <c r="F28"/>
  <c r="I28"/>
  <c r="C28"/>
  <c r="F27"/>
  <c r="I27"/>
  <c r="C27"/>
  <c r="F26"/>
  <c r="I26"/>
  <c r="C26"/>
  <c r="F25"/>
  <c r="I25"/>
  <c r="C25"/>
  <c r="F24"/>
  <c r="C24"/>
  <c r="F23"/>
  <c r="I23"/>
  <c r="C23"/>
  <c r="F22"/>
  <c r="H89" i="11"/>
  <c r="C22" i="5"/>
  <c r="F21"/>
  <c r="H87" i="11"/>
  <c r="C21" i="5"/>
  <c r="F20"/>
  <c r="C20"/>
  <c r="F19"/>
  <c r="I19"/>
  <c r="C19"/>
  <c r="F18"/>
  <c r="I18"/>
  <c r="C18"/>
  <c r="F17"/>
  <c r="H54" i="11"/>
  <c r="C17" i="5"/>
  <c r="F16"/>
  <c r="H32" i="11"/>
  <c r="C16" i="5"/>
  <c r="F15"/>
  <c r="I15"/>
  <c r="C15"/>
  <c r="F14"/>
  <c r="I14"/>
  <c r="C14"/>
  <c r="B14"/>
  <c r="F13"/>
  <c r="H9" i="11"/>
  <c r="C13" i="5"/>
  <c r="B13"/>
  <c r="E10"/>
  <c r="B79"/>
  <c r="F313" i="4"/>
  <c r="I313"/>
  <c r="C313"/>
  <c r="B313"/>
  <c r="F312"/>
  <c r="I312"/>
  <c r="C312"/>
  <c r="B312"/>
  <c r="F311"/>
  <c r="I311"/>
  <c r="C311"/>
  <c r="B311"/>
  <c r="F310"/>
  <c r="I310"/>
  <c r="C310"/>
  <c r="B310"/>
  <c r="F309"/>
  <c r="I309"/>
  <c r="C309"/>
  <c r="B309"/>
  <c r="F308"/>
  <c r="I308"/>
  <c r="C308"/>
  <c r="B308"/>
  <c r="F307"/>
  <c r="I307"/>
  <c r="C307"/>
  <c r="B307"/>
  <c r="F306"/>
  <c r="I306"/>
  <c r="C306"/>
  <c r="B306"/>
  <c r="F305"/>
  <c r="I305"/>
  <c r="C305"/>
  <c r="B305"/>
  <c r="F304"/>
  <c r="I304"/>
  <c r="C304"/>
  <c r="B304"/>
  <c r="F303"/>
  <c r="I303"/>
  <c r="C303"/>
  <c r="B303"/>
  <c r="F302"/>
  <c r="I302"/>
  <c r="C302"/>
  <c r="B302"/>
  <c r="F301"/>
  <c r="I301"/>
  <c r="C301"/>
  <c r="B301"/>
  <c r="F300"/>
  <c r="I300"/>
  <c r="C300"/>
  <c r="B300"/>
  <c r="F299"/>
  <c r="I299"/>
  <c r="C299"/>
  <c r="B299"/>
  <c r="F298"/>
  <c r="I298"/>
  <c r="C298"/>
  <c r="B298"/>
  <c r="F297"/>
  <c r="I297"/>
  <c r="C297"/>
  <c r="B297"/>
  <c r="F296"/>
  <c r="I296"/>
  <c r="C296"/>
  <c r="B296"/>
  <c r="F295"/>
  <c r="I295"/>
  <c r="C295"/>
  <c r="B295"/>
  <c r="F294"/>
  <c r="I294"/>
  <c r="C294"/>
  <c r="B294"/>
  <c r="F293"/>
  <c r="I293"/>
  <c r="C293"/>
  <c r="B293"/>
  <c r="F292"/>
  <c r="I292"/>
  <c r="C292"/>
  <c r="B292"/>
  <c r="F291"/>
  <c r="I291"/>
  <c r="C291"/>
  <c r="B291"/>
  <c r="F290"/>
  <c r="I290"/>
  <c r="C290"/>
  <c r="B290"/>
  <c r="F289"/>
  <c r="I289"/>
  <c r="C289"/>
  <c r="B289"/>
  <c r="F288"/>
  <c r="I288"/>
  <c r="C288"/>
  <c r="B288"/>
  <c r="F287"/>
  <c r="I287"/>
  <c r="C287"/>
  <c r="B287"/>
  <c r="F286"/>
  <c r="I286"/>
  <c r="C286"/>
  <c r="B286"/>
  <c r="F285"/>
  <c r="I285"/>
  <c r="C285"/>
  <c r="B285"/>
  <c r="F284"/>
  <c r="I284"/>
  <c r="C284"/>
  <c r="B284"/>
  <c r="F283"/>
  <c r="I283"/>
  <c r="C283"/>
  <c r="B283"/>
  <c r="F282"/>
  <c r="I282"/>
  <c r="C282"/>
  <c r="B282"/>
  <c r="F281"/>
  <c r="I281"/>
  <c r="C281"/>
  <c r="B281"/>
  <c r="F280"/>
  <c r="I280"/>
  <c r="C280"/>
  <c r="B280"/>
  <c r="F279"/>
  <c r="I279"/>
  <c r="C279"/>
  <c r="B279"/>
  <c r="F278"/>
  <c r="I278"/>
  <c r="C278"/>
  <c r="B278"/>
  <c r="F277"/>
  <c r="I277"/>
  <c r="C277"/>
  <c r="B277"/>
  <c r="F276"/>
  <c r="I276"/>
  <c r="C276"/>
  <c r="B276"/>
  <c r="F275"/>
  <c r="I275"/>
  <c r="C275"/>
  <c r="B275"/>
  <c r="F274"/>
  <c r="I274"/>
  <c r="C274"/>
  <c r="B274"/>
  <c r="F273"/>
  <c r="I273"/>
  <c r="C273"/>
  <c r="B273"/>
  <c r="F272"/>
  <c r="I272"/>
  <c r="C272"/>
  <c r="B272"/>
  <c r="F271"/>
  <c r="I271"/>
  <c r="C271"/>
  <c r="B271"/>
  <c r="F270"/>
  <c r="I270"/>
  <c r="C270"/>
  <c r="B270"/>
  <c r="F269"/>
  <c r="I269"/>
  <c r="C269"/>
  <c r="B269"/>
  <c r="F268"/>
  <c r="I268"/>
  <c r="C268"/>
  <c r="B268"/>
  <c r="F267"/>
  <c r="I267"/>
  <c r="C267"/>
  <c r="B267"/>
  <c r="F266"/>
  <c r="I266"/>
  <c r="C266"/>
  <c r="B266"/>
  <c r="F265"/>
  <c r="I265"/>
  <c r="C265"/>
  <c r="B265"/>
  <c r="F264"/>
  <c r="I264"/>
  <c r="C264"/>
  <c r="B264"/>
  <c r="F263"/>
  <c r="I263"/>
  <c r="C263"/>
  <c r="B263"/>
  <c r="F262"/>
  <c r="I262"/>
  <c r="C262"/>
  <c r="B262"/>
  <c r="F261"/>
  <c r="I261"/>
  <c r="C261"/>
  <c r="B261"/>
  <c r="F260"/>
  <c r="I260"/>
  <c r="C260"/>
  <c r="B260"/>
  <c r="F259"/>
  <c r="I259"/>
  <c r="C259"/>
  <c r="B259"/>
  <c r="F258"/>
  <c r="I258"/>
  <c r="C258"/>
  <c r="B258"/>
  <c r="F257"/>
  <c r="I257"/>
  <c r="C257"/>
  <c r="B257"/>
  <c r="F256"/>
  <c r="I256"/>
  <c r="C256"/>
  <c r="B256"/>
  <c r="F255"/>
  <c r="I255"/>
  <c r="C255"/>
  <c r="B255"/>
  <c r="F254"/>
  <c r="I254"/>
  <c r="C254"/>
  <c r="B254"/>
  <c r="F253"/>
  <c r="I253"/>
  <c r="C253"/>
  <c r="B253"/>
  <c r="F252"/>
  <c r="I252"/>
  <c r="C252"/>
  <c r="B252"/>
  <c r="F251"/>
  <c r="I251"/>
  <c r="C251"/>
  <c r="B251"/>
  <c r="F250"/>
  <c r="I250"/>
  <c r="C250"/>
  <c r="B250"/>
  <c r="F249"/>
  <c r="I249"/>
  <c r="C249"/>
  <c r="B249"/>
  <c r="F248"/>
  <c r="I248"/>
  <c r="C248"/>
  <c r="B248"/>
  <c r="F247"/>
  <c r="I247"/>
  <c r="C247"/>
  <c r="B247"/>
  <c r="F246"/>
  <c r="I246"/>
  <c r="C246"/>
  <c r="B246"/>
  <c r="F245"/>
  <c r="I245"/>
  <c r="C245"/>
  <c r="B245"/>
  <c r="F244"/>
  <c r="I244"/>
  <c r="C244"/>
  <c r="B244"/>
  <c r="F243"/>
  <c r="I243"/>
  <c r="C243"/>
  <c r="B243"/>
  <c r="F242"/>
  <c r="I242"/>
  <c r="C242"/>
  <c r="B242"/>
  <c r="F241"/>
  <c r="I241"/>
  <c r="C241"/>
  <c r="B241"/>
  <c r="F240"/>
  <c r="I240"/>
  <c r="C240"/>
  <c r="B240"/>
  <c r="F239"/>
  <c r="I239"/>
  <c r="C239"/>
  <c r="B239"/>
  <c r="F238"/>
  <c r="I238"/>
  <c r="C238"/>
  <c r="B238"/>
  <c r="F237"/>
  <c r="I237"/>
  <c r="C237"/>
  <c r="B237"/>
  <c r="F236"/>
  <c r="I236"/>
  <c r="C236"/>
  <c r="B236"/>
  <c r="F235"/>
  <c r="I235"/>
  <c r="C235"/>
  <c r="B235"/>
  <c r="F234"/>
  <c r="I234"/>
  <c r="C234"/>
  <c r="B234"/>
  <c r="F233"/>
  <c r="I233"/>
  <c r="C233"/>
  <c r="B233"/>
  <c r="F232"/>
  <c r="I232"/>
  <c r="C232"/>
  <c r="B232"/>
  <c r="F231"/>
  <c r="I231"/>
  <c r="C231"/>
  <c r="B231"/>
  <c r="F230"/>
  <c r="I230"/>
  <c r="C230"/>
  <c r="B230"/>
  <c r="F229"/>
  <c r="I229"/>
  <c r="C229"/>
  <c r="B229"/>
  <c r="F228"/>
  <c r="I228"/>
  <c r="C228"/>
  <c r="B228"/>
  <c r="F227"/>
  <c r="I227"/>
  <c r="C227"/>
  <c r="B227"/>
  <c r="F226"/>
  <c r="I226"/>
  <c r="C226"/>
  <c r="B226"/>
  <c r="F225"/>
  <c r="I225"/>
  <c r="C225"/>
  <c r="B225"/>
  <c r="F224"/>
  <c r="I224"/>
  <c r="C224"/>
  <c r="B224"/>
  <c r="F223"/>
  <c r="I223"/>
  <c r="C223"/>
  <c r="B223"/>
  <c r="F222"/>
  <c r="I222"/>
  <c r="C222"/>
  <c r="B222"/>
  <c r="F221"/>
  <c r="I221"/>
  <c r="C221"/>
  <c r="B221"/>
  <c r="F220"/>
  <c r="I220"/>
  <c r="C220"/>
  <c r="B220"/>
  <c r="F219"/>
  <c r="I219"/>
  <c r="C219"/>
  <c r="B219"/>
  <c r="F218"/>
  <c r="I218"/>
  <c r="C218"/>
  <c r="B218"/>
  <c r="F217"/>
  <c r="I217"/>
  <c r="C217"/>
  <c r="B217"/>
  <c r="F216"/>
  <c r="I216"/>
  <c r="C216"/>
  <c r="B216"/>
  <c r="F215"/>
  <c r="I215"/>
  <c r="C215"/>
  <c r="B215"/>
  <c r="F214"/>
  <c r="I214"/>
  <c r="C214"/>
  <c r="B214"/>
  <c r="F213"/>
  <c r="I213"/>
  <c r="C213"/>
  <c r="B213"/>
  <c r="F212"/>
  <c r="I212"/>
  <c r="C212"/>
  <c r="B212"/>
  <c r="F211"/>
  <c r="I211"/>
  <c r="C211"/>
  <c r="B211"/>
  <c r="F210"/>
  <c r="I210"/>
  <c r="C210"/>
  <c r="B210"/>
  <c r="F209"/>
  <c r="I209"/>
  <c r="C209"/>
  <c r="B209"/>
  <c r="F208"/>
  <c r="I208"/>
  <c r="C208"/>
  <c r="B208"/>
  <c r="F207"/>
  <c r="I207"/>
  <c r="C207"/>
  <c r="B207"/>
  <c r="F206"/>
  <c r="I206"/>
  <c r="C206"/>
  <c r="B206"/>
  <c r="F205"/>
  <c r="I205"/>
  <c r="C205"/>
  <c r="B205"/>
  <c r="F204"/>
  <c r="I204"/>
  <c r="C204"/>
  <c r="B204"/>
  <c r="F203"/>
  <c r="I203"/>
  <c r="C203"/>
  <c r="B203"/>
  <c r="F202"/>
  <c r="I202"/>
  <c r="C202"/>
  <c r="B202"/>
  <c r="F201"/>
  <c r="I201"/>
  <c r="C201"/>
  <c r="B201"/>
  <c r="F200"/>
  <c r="I200"/>
  <c r="C200"/>
  <c r="B200"/>
  <c r="F199"/>
  <c r="I199"/>
  <c r="C199"/>
  <c r="B199"/>
  <c r="F198"/>
  <c r="I198"/>
  <c r="C198"/>
  <c r="B198"/>
  <c r="F197"/>
  <c r="I197"/>
  <c r="C197"/>
  <c r="B197"/>
  <c r="F196"/>
  <c r="I196"/>
  <c r="C196"/>
  <c r="B196"/>
  <c r="F195"/>
  <c r="I195"/>
  <c r="C195"/>
  <c r="B195"/>
  <c r="F194"/>
  <c r="I194"/>
  <c r="C194"/>
  <c r="B194"/>
  <c r="F193"/>
  <c r="I193"/>
  <c r="C193"/>
  <c r="B193"/>
  <c r="F192"/>
  <c r="I192"/>
  <c r="C192"/>
  <c r="B192"/>
  <c r="F191"/>
  <c r="I191"/>
  <c r="C191"/>
  <c r="B191"/>
  <c r="F190"/>
  <c r="I190"/>
  <c r="C190"/>
  <c r="B190"/>
  <c r="F189"/>
  <c r="I189"/>
  <c r="C189"/>
  <c r="B189"/>
  <c r="F188"/>
  <c r="I188"/>
  <c r="C188"/>
  <c r="B188"/>
  <c r="F187"/>
  <c r="I187"/>
  <c r="C187"/>
  <c r="B187"/>
  <c r="F186"/>
  <c r="I186"/>
  <c r="C186"/>
  <c r="B186"/>
  <c r="F185"/>
  <c r="I185"/>
  <c r="C185"/>
  <c r="B185"/>
  <c r="F184"/>
  <c r="I184"/>
  <c r="C184"/>
  <c r="B184"/>
  <c r="F183"/>
  <c r="I183"/>
  <c r="C183"/>
  <c r="B183"/>
  <c r="F182"/>
  <c r="I182"/>
  <c r="C182"/>
  <c r="B182"/>
  <c r="F181"/>
  <c r="I181"/>
  <c r="C181"/>
  <c r="B181"/>
  <c r="F180"/>
  <c r="I180"/>
  <c r="C180"/>
  <c r="B180"/>
  <c r="F179"/>
  <c r="I179"/>
  <c r="C179"/>
  <c r="B179"/>
  <c r="F178"/>
  <c r="I178"/>
  <c r="C178"/>
  <c r="B178"/>
  <c r="F177"/>
  <c r="I177"/>
  <c r="C177"/>
  <c r="B177"/>
  <c r="F176"/>
  <c r="I176"/>
  <c r="C176"/>
  <c r="B176"/>
  <c r="F175"/>
  <c r="I175"/>
  <c r="C175"/>
  <c r="B175"/>
  <c r="F174"/>
  <c r="I174"/>
  <c r="C174"/>
  <c r="B174"/>
  <c r="F173"/>
  <c r="I173"/>
  <c r="C173"/>
  <c r="B173"/>
  <c r="F172"/>
  <c r="I172"/>
  <c r="C172"/>
  <c r="B172"/>
  <c r="F171"/>
  <c r="I171"/>
  <c r="C171"/>
  <c r="B171"/>
  <c r="F170"/>
  <c r="I170"/>
  <c r="C170"/>
  <c r="B170"/>
  <c r="F169"/>
  <c r="I169"/>
  <c r="C169"/>
  <c r="B169"/>
  <c r="F168"/>
  <c r="I168"/>
  <c r="C168"/>
  <c r="B168"/>
  <c r="F167"/>
  <c r="I167"/>
  <c r="C167"/>
  <c r="B167"/>
  <c r="F166"/>
  <c r="I166"/>
  <c r="C166"/>
  <c r="B166"/>
  <c r="F165"/>
  <c r="I165"/>
  <c r="C165"/>
  <c r="B165"/>
  <c r="F164"/>
  <c r="I164"/>
  <c r="C164"/>
  <c r="B164"/>
  <c r="F163"/>
  <c r="I163"/>
  <c r="C163"/>
  <c r="B163"/>
  <c r="F162"/>
  <c r="I162"/>
  <c r="C162"/>
  <c r="B162"/>
  <c r="F161"/>
  <c r="I161"/>
  <c r="C161"/>
  <c r="B161"/>
  <c r="F160"/>
  <c r="I160"/>
  <c r="C160"/>
  <c r="B160"/>
  <c r="F159"/>
  <c r="I159"/>
  <c r="C159"/>
  <c r="B159"/>
  <c r="F158"/>
  <c r="I158"/>
  <c r="C158"/>
  <c r="B158"/>
  <c r="F157"/>
  <c r="I157"/>
  <c r="C157"/>
  <c r="B157"/>
  <c r="F156"/>
  <c r="I156"/>
  <c r="C156"/>
  <c r="B156"/>
  <c r="F155"/>
  <c r="I155"/>
  <c r="C155"/>
  <c r="B155"/>
  <c r="F154"/>
  <c r="I154"/>
  <c r="C154"/>
  <c r="B154"/>
  <c r="F153"/>
  <c r="I153"/>
  <c r="C153"/>
  <c r="B153"/>
  <c r="F152"/>
  <c r="I152"/>
  <c r="C152"/>
  <c r="B152"/>
  <c r="F151"/>
  <c r="I151"/>
  <c r="C151"/>
  <c r="B151"/>
  <c r="F150"/>
  <c r="I150"/>
  <c r="C150"/>
  <c r="B150"/>
  <c r="F149"/>
  <c r="I149"/>
  <c r="C149"/>
  <c r="B149"/>
  <c r="F148"/>
  <c r="I148"/>
  <c r="C148"/>
  <c r="B148"/>
  <c r="F147"/>
  <c r="I147"/>
  <c r="C147"/>
  <c r="B147"/>
  <c r="F146"/>
  <c r="I146"/>
  <c r="C146"/>
  <c r="B146"/>
  <c r="F145"/>
  <c r="I145"/>
  <c r="C145"/>
  <c r="B145"/>
  <c r="F144"/>
  <c r="I144"/>
  <c r="C144"/>
  <c r="B144"/>
  <c r="F143"/>
  <c r="I143"/>
  <c r="C143"/>
  <c r="B143"/>
  <c r="F142"/>
  <c r="I142"/>
  <c r="C142"/>
  <c r="B142"/>
  <c r="F141"/>
  <c r="I141"/>
  <c r="C141"/>
  <c r="B141"/>
  <c r="F140"/>
  <c r="I140"/>
  <c r="C140"/>
  <c r="B140"/>
  <c r="F139"/>
  <c r="I139"/>
  <c r="C139"/>
  <c r="B139"/>
  <c r="F138"/>
  <c r="I138"/>
  <c r="C138"/>
  <c r="B138"/>
  <c r="F137"/>
  <c r="I137"/>
  <c r="C137"/>
  <c r="B137"/>
  <c r="F136"/>
  <c r="I136"/>
  <c r="C136"/>
  <c r="B136"/>
  <c r="F135"/>
  <c r="I135"/>
  <c r="C135"/>
  <c r="B135"/>
  <c r="F134"/>
  <c r="I134"/>
  <c r="C134"/>
  <c r="F133"/>
  <c r="I133"/>
  <c r="C133"/>
  <c r="F132"/>
  <c r="I132"/>
  <c r="C132"/>
  <c r="F131"/>
  <c r="I131"/>
  <c r="C131"/>
  <c r="F130"/>
  <c r="I130"/>
  <c r="C130"/>
  <c r="F129"/>
  <c r="I129"/>
  <c r="C129"/>
  <c r="F128"/>
  <c r="I128"/>
  <c r="C128"/>
  <c r="F127"/>
  <c r="I127"/>
  <c r="C127"/>
  <c r="F126"/>
  <c r="I126"/>
  <c r="C126"/>
  <c r="F125"/>
  <c r="I125"/>
  <c r="C125"/>
  <c r="F124"/>
  <c r="I124"/>
  <c r="C124"/>
  <c r="F123"/>
  <c r="I123"/>
  <c r="C123"/>
  <c r="F122"/>
  <c r="I122"/>
  <c r="C122"/>
  <c r="F121"/>
  <c r="I121"/>
  <c r="C121"/>
  <c r="F120"/>
  <c r="I120"/>
  <c r="C120"/>
  <c r="B120"/>
  <c r="F119"/>
  <c r="I119"/>
  <c r="C119"/>
  <c r="F118"/>
  <c r="I118"/>
  <c r="C118"/>
  <c r="F117"/>
  <c r="I117"/>
  <c r="C117"/>
  <c r="F116"/>
  <c r="I116"/>
  <c r="C116"/>
  <c r="F115"/>
  <c r="I115"/>
  <c r="C115"/>
  <c r="F114"/>
  <c r="I114"/>
  <c r="C114"/>
  <c r="F113"/>
  <c r="I113"/>
  <c r="C113"/>
  <c r="F112"/>
  <c r="I112"/>
  <c r="C112"/>
  <c r="F111"/>
  <c r="I111"/>
  <c r="C111"/>
  <c r="F110"/>
  <c r="I110"/>
  <c r="C110"/>
  <c r="F109"/>
  <c r="I109"/>
  <c r="C109"/>
  <c r="F108"/>
  <c r="I108"/>
  <c r="C108"/>
  <c r="B108"/>
  <c r="F107"/>
  <c r="I107"/>
  <c r="C107"/>
  <c r="F106"/>
  <c r="I106"/>
  <c r="C106"/>
  <c r="F105"/>
  <c r="I105"/>
  <c r="C105"/>
  <c r="F104"/>
  <c r="I104"/>
  <c r="C104"/>
  <c r="F103"/>
  <c r="I103"/>
  <c r="C103"/>
  <c r="F102"/>
  <c r="I102"/>
  <c r="C102"/>
  <c r="F101"/>
  <c r="I101"/>
  <c r="C101"/>
  <c r="F100"/>
  <c r="I100"/>
  <c r="C100"/>
  <c r="F99"/>
  <c r="I99"/>
  <c r="C99"/>
  <c r="F98"/>
  <c r="I98"/>
  <c r="C98"/>
  <c r="F97"/>
  <c r="I97"/>
  <c r="C97"/>
  <c r="F96"/>
  <c r="I96"/>
  <c r="C96"/>
  <c r="F95"/>
  <c r="I95"/>
  <c r="C95"/>
  <c r="B95"/>
  <c r="F94"/>
  <c r="I94"/>
  <c r="C94"/>
  <c r="F93"/>
  <c r="I93"/>
  <c r="C93"/>
  <c r="F92"/>
  <c r="I92"/>
  <c r="C92"/>
  <c r="F91"/>
  <c r="I91"/>
  <c r="C91"/>
  <c r="F90"/>
  <c r="I90"/>
  <c r="C90"/>
  <c r="F89"/>
  <c r="I89"/>
  <c r="C89"/>
  <c r="B89"/>
  <c r="F88"/>
  <c r="I88"/>
  <c r="C88"/>
  <c r="F87"/>
  <c r="I87"/>
  <c r="C87"/>
  <c r="F86"/>
  <c r="I86"/>
  <c r="C86"/>
  <c r="F85"/>
  <c r="I85"/>
  <c r="C85"/>
  <c r="F84"/>
  <c r="I84"/>
  <c r="C84"/>
  <c r="F83"/>
  <c r="C83"/>
  <c r="F82"/>
  <c r="I82"/>
  <c r="C82"/>
  <c r="F81"/>
  <c r="I81"/>
  <c r="C81"/>
  <c r="F80"/>
  <c r="C80"/>
  <c r="F79"/>
  <c r="I79"/>
  <c r="C79"/>
  <c r="F78"/>
  <c r="C78"/>
  <c r="F77"/>
  <c r="I77"/>
  <c r="C77"/>
  <c r="F76"/>
  <c r="C76"/>
  <c r="F75"/>
  <c r="I75"/>
  <c r="C75"/>
  <c r="F74"/>
  <c r="I74"/>
  <c r="F73"/>
  <c r="C73"/>
  <c r="F72"/>
  <c r="I72"/>
  <c r="C72"/>
  <c r="F71"/>
  <c r="I71"/>
  <c r="C71"/>
  <c r="F70"/>
  <c r="D318" i="11"/>
  <c r="C70" i="4"/>
  <c r="F69"/>
  <c r="I69"/>
  <c r="C69"/>
  <c r="F68"/>
  <c r="D304" i="11"/>
  <c r="C68" i="4"/>
  <c r="F67"/>
  <c r="I67"/>
  <c r="C67"/>
  <c r="F66"/>
  <c r="D300" i="11"/>
  <c r="C66" i="4"/>
  <c r="F65"/>
  <c r="I65"/>
  <c r="C65"/>
  <c r="F64"/>
  <c r="I64"/>
  <c r="C64"/>
  <c r="F63"/>
  <c r="D293" i="11"/>
  <c r="C63" i="4"/>
  <c r="F62"/>
  <c r="D291" i="11"/>
  <c r="C62" i="4"/>
  <c r="F61"/>
  <c r="C61"/>
  <c r="I60"/>
  <c r="F60"/>
  <c r="C60"/>
  <c r="F59"/>
  <c r="C59"/>
  <c r="F58"/>
  <c r="I58"/>
  <c r="C58"/>
  <c r="F57"/>
  <c r="I57"/>
  <c r="C57"/>
  <c r="F56"/>
  <c r="C56"/>
  <c r="F55"/>
  <c r="D273" i="11"/>
  <c r="C55" i="4"/>
  <c r="F54"/>
  <c r="I54"/>
  <c r="C54"/>
  <c r="F53"/>
  <c r="C53"/>
  <c r="F52"/>
  <c r="C52"/>
  <c r="F51"/>
  <c r="D178" i="11"/>
  <c r="C51" i="4"/>
  <c r="F50"/>
  <c r="C50"/>
  <c r="F49"/>
  <c r="I49"/>
  <c r="C49"/>
  <c r="F48"/>
  <c r="D234" i="11"/>
  <c r="C48" i="4"/>
  <c r="F47"/>
  <c r="C47"/>
  <c r="F46"/>
  <c r="D226" i="11"/>
  <c r="C46" i="4"/>
  <c r="F45"/>
  <c r="C45"/>
  <c r="F44"/>
  <c r="D197" i="11"/>
  <c r="C44" i="4"/>
  <c r="F43"/>
  <c r="I43"/>
  <c r="C43"/>
  <c r="F42"/>
  <c r="C42"/>
  <c r="F41"/>
  <c r="I41"/>
  <c r="C41"/>
  <c r="F40"/>
  <c r="D166" i="11"/>
  <c r="C40" i="4"/>
  <c r="F39"/>
  <c r="C39"/>
  <c r="F38"/>
  <c r="I38"/>
  <c r="C38"/>
  <c r="F37"/>
  <c r="I37"/>
  <c r="C37"/>
  <c r="F36"/>
  <c r="D160" i="11"/>
  <c r="C36" i="4"/>
  <c r="F35"/>
  <c r="I35"/>
  <c r="C35"/>
  <c r="F34"/>
  <c r="D154" i="11"/>
  <c r="C34" i="4"/>
  <c r="F33"/>
  <c r="C33"/>
  <c r="F32"/>
  <c r="I32"/>
  <c r="C32"/>
  <c r="F31"/>
  <c r="I31"/>
  <c r="C31"/>
  <c r="F30"/>
  <c r="D149" i="11"/>
  <c r="C30" i="4"/>
  <c r="F29"/>
  <c r="I29"/>
  <c r="C29"/>
  <c r="F28"/>
  <c r="I28"/>
  <c r="F27"/>
  <c r="I27"/>
  <c r="C27"/>
  <c r="F26"/>
  <c r="C26"/>
  <c r="F25"/>
  <c r="C25"/>
  <c r="F24"/>
  <c r="D46" i="11"/>
  <c r="C24" i="4"/>
  <c r="F23"/>
  <c r="I23"/>
  <c r="C23"/>
  <c r="F22"/>
  <c r="D89" i="11"/>
  <c r="C22" i="4"/>
  <c r="F21"/>
  <c r="I21"/>
  <c r="C21"/>
  <c r="F20"/>
  <c r="C20"/>
  <c r="F19"/>
  <c r="I19"/>
  <c r="F18"/>
  <c r="I18"/>
  <c r="F17"/>
  <c r="I17"/>
  <c r="C17"/>
  <c r="F16"/>
  <c r="D32" i="11"/>
  <c r="C16" i="4"/>
  <c r="F15"/>
  <c r="I15"/>
  <c r="C15"/>
  <c r="F14"/>
  <c r="I14"/>
  <c r="C14"/>
  <c r="F13"/>
  <c r="D9" i="11"/>
  <c r="C13" i="4"/>
  <c r="E10"/>
  <c r="B83"/>
  <c r="H55" i="3"/>
  <c r="H51"/>
  <c r="H54"/>
  <c r="H50"/>
  <c r="AK48"/>
  <c r="AJ48"/>
  <c r="AI48"/>
  <c r="AH48"/>
  <c r="AG48"/>
  <c r="AF48"/>
  <c r="AE48"/>
  <c r="AD48"/>
  <c r="AC48"/>
  <c r="AB48"/>
  <c r="AA48"/>
  <c r="Z48"/>
  <c r="Y48"/>
  <c r="X48"/>
  <c r="W48"/>
  <c r="V48"/>
  <c r="U48"/>
  <c r="T48"/>
  <c r="S48"/>
  <c r="R48"/>
  <c r="Q48"/>
  <c r="P48"/>
  <c r="O48"/>
  <c r="N48"/>
  <c r="M48"/>
  <c r="L48"/>
  <c r="K48"/>
  <c r="J48"/>
  <c r="I48"/>
  <c r="H48"/>
  <c r="H47"/>
  <c r="AK45"/>
  <c r="AJ45"/>
  <c r="AI45"/>
  <c r="AH45"/>
  <c r="AG45"/>
  <c r="AF45"/>
  <c r="AE45"/>
  <c r="AD45"/>
  <c r="AC45"/>
  <c r="AB45"/>
  <c r="AA45"/>
  <c r="Z45"/>
  <c r="Y45"/>
  <c r="X45"/>
  <c r="U45"/>
  <c r="T45"/>
  <c r="S45"/>
  <c r="R45"/>
  <c r="Q45"/>
  <c r="P45"/>
  <c r="O45"/>
  <c r="N45"/>
  <c r="M45"/>
  <c r="L45"/>
  <c r="K45"/>
  <c r="J45"/>
  <c r="I45"/>
  <c r="H45"/>
  <c r="X44"/>
  <c r="H44"/>
  <c r="AQ42"/>
  <c r="AP42"/>
  <c r="AO42"/>
  <c r="AN42"/>
  <c r="AM42"/>
  <c r="AL42"/>
  <c r="AK42"/>
  <c r="AJ42"/>
  <c r="AI42"/>
  <c r="AH42"/>
  <c r="AG42"/>
  <c r="AF42"/>
  <c r="AE42"/>
  <c r="AD42"/>
  <c r="AC42"/>
  <c r="AB42"/>
  <c r="AA42"/>
  <c r="Z42"/>
  <c r="Y42"/>
  <c r="X42"/>
  <c r="W42"/>
  <c r="V42"/>
  <c r="U42"/>
  <c r="T42"/>
  <c r="S42"/>
  <c r="R42"/>
  <c r="Q42"/>
  <c r="P42"/>
  <c r="O42"/>
  <c r="N42"/>
  <c r="M42"/>
  <c r="L42"/>
  <c r="K42"/>
  <c r="J42"/>
  <c r="I42"/>
  <c r="H42"/>
  <c r="AQ41"/>
  <c r="AP41"/>
  <c r="AO41"/>
  <c r="AN41"/>
  <c r="AM41"/>
  <c r="AL41"/>
  <c r="AK41"/>
  <c r="AJ41"/>
  <c r="AI41"/>
  <c r="AH41"/>
  <c r="AG41"/>
  <c r="AF41"/>
  <c r="AE41"/>
  <c r="AD41"/>
  <c r="AC41"/>
  <c r="AB41"/>
  <c r="AA41"/>
  <c r="Z41"/>
  <c r="Y41"/>
  <c r="X41"/>
  <c r="W41"/>
  <c r="V41"/>
  <c r="U41"/>
  <c r="T41"/>
  <c r="S41"/>
  <c r="R41"/>
  <c r="Q41"/>
  <c r="P41"/>
  <c r="O41"/>
  <c r="N41"/>
  <c r="M41"/>
  <c r="L41"/>
  <c r="K41"/>
  <c r="J41"/>
  <c r="I41"/>
  <c r="H41"/>
  <c r="H40"/>
  <c r="AQ38"/>
  <c r="AP38"/>
  <c r="AO38"/>
  <c r="AN38"/>
  <c r="AM38"/>
  <c r="AL38"/>
  <c r="AK38"/>
  <c r="AJ38"/>
  <c r="AI38"/>
  <c r="AH38"/>
  <c r="AG38"/>
  <c r="AF38"/>
  <c r="AE38"/>
  <c r="AD38"/>
  <c r="AC38"/>
  <c r="AB38"/>
  <c r="AA38"/>
  <c r="Z38"/>
  <c r="Y38"/>
  <c r="X38"/>
  <c r="W38"/>
  <c r="V38"/>
  <c r="U38"/>
  <c r="T38"/>
  <c r="S38"/>
  <c r="R38"/>
  <c r="Q38"/>
  <c r="P38"/>
  <c r="O38"/>
  <c r="N38"/>
  <c r="L38"/>
  <c r="K38"/>
  <c r="J38"/>
  <c r="I38"/>
  <c r="H38"/>
  <c r="N37"/>
  <c r="H37"/>
  <c r="AQ35"/>
  <c r="AP35"/>
  <c r="AO35"/>
  <c r="AN35"/>
  <c r="AM35"/>
  <c r="AL35"/>
  <c r="AK35"/>
  <c r="AJ35"/>
  <c r="AI35"/>
  <c r="AH35"/>
  <c r="AG35"/>
  <c r="AF35"/>
  <c r="AE35"/>
  <c r="AD35"/>
  <c r="AC35"/>
  <c r="AB35"/>
  <c r="AA35"/>
  <c r="Z35"/>
  <c r="Y35"/>
  <c r="X35"/>
  <c r="W35"/>
  <c r="V35"/>
  <c r="U35"/>
  <c r="T35"/>
  <c r="S35"/>
  <c r="R35"/>
  <c r="Q35"/>
  <c r="P35"/>
  <c r="O35"/>
  <c r="N35"/>
  <c r="M35"/>
  <c r="L35"/>
  <c r="K35"/>
  <c r="J35"/>
  <c r="I35"/>
  <c r="H35"/>
  <c r="AQ34"/>
  <c r="AP34"/>
  <c r="AO34"/>
  <c r="AN34"/>
  <c r="AM34"/>
  <c r="AL34"/>
  <c r="AK34"/>
  <c r="AJ34"/>
  <c r="AI34"/>
  <c r="AH34"/>
  <c r="AG34"/>
  <c r="AF34"/>
  <c r="AE34"/>
  <c r="AD34"/>
  <c r="AC34"/>
  <c r="AB34"/>
  <c r="AA34"/>
  <c r="Z34"/>
  <c r="Y34"/>
  <c r="X34"/>
  <c r="W34"/>
  <c r="V34"/>
  <c r="U34"/>
  <c r="T34"/>
  <c r="S34"/>
  <c r="R34"/>
  <c r="Q34"/>
  <c r="P34"/>
  <c r="O34"/>
  <c r="N34"/>
  <c r="M34"/>
  <c r="L34"/>
  <c r="K34"/>
  <c r="J34"/>
  <c r="I34"/>
  <c r="H34"/>
  <c r="H33"/>
  <c r="AQ31"/>
  <c r="AP31"/>
  <c r="AO31"/>
  <c r="AN31"/>
  <c r="AM31"/>
  <c r="AL31"/>
  <c r="AK31"/>
  <c r="AJ31"/>
  <c r="AI31"/>
  <c r="AH31"/>
  <c r="AG31"/>
  <c r="AF31"/>
  <c r="AE31"/>
  <c r="AD31"/>
  <c r="AC31"/>
  <c r="AB31"/>
  <c r="AA31"/>
  <c r="Z31"/>
  <c r="Y31"/>
  <c r="X31"/>
  <c r="W31"/>
  <c r="V31"/>
  <c r="U31"/>
  <c r="T31"/>
  <c r="S31"/>
  <c r="R31"/>
  <c r="Q31"/>
  <c r="P31"/>
  <c r="O31"/>
  <c r="N31"/>
  <c r="M31"/>
  <c r="L31"/>
  <c r="K31"/>
  <c r="J31"/>
  <c r="I31"/>
  <c r="H31"/>
  <c r="AQ30"/>
  <c r="AP30"/>
  <c r="AO30"/>
  <c r="AN30"/>
  <c r="AM30"/>
  <c r="AL30"/>
  <c r="AK30"/>
  <c r="AJ30"/>
  <c r="AI30"/>
  <c r="AH30"/>
  <c r="AG30"/>
  <c r="AF30"/>
  <c r="AE30"/>
  <c r="AD30"/>
  <c r="AC30"/>
  <c r="AB30"/>
  <c r="AA30"/>
  <c r="Z30"/>
  <c r="Y30"/>
  <c r="X30"/>
  <c r="W30"/>
  <c r="V30"/>
  <c r="U30"/>
  <c r="T30"/>
  <c r="S30"/>
  <c r="R30"/>
  <c r="Q30"/>
  <c r="P30"/>
  <c r="O30"/>
  <c r="N30"/>
  <c r="M30"/>
  <c r="L30"/>
  <c r="K30"/>
  <c r="J30"/>
  <c r="I30"/>
  <c r="H30"/>
  <c r="H29"/>
  <c r="AF26"/>
  <c r="S26"/>
  <c r="J26"/>
  <c r="H25"/>
  <c r="AH24"/>
  <c r="AH23"/>
  <c r="AM22"/>
  <c r="AJ22"/>
  <c r="N21"/>
  <c r="L21"/>
  <c r="K21"/>
  <c r="I21"/>
  <c r="H21"/>
  <c r="S20"/>
  <c r="AH19"/>
  <c r="U18"/>
  <c r="O18"/>
  <c r="N18"/>
  <c r="M18"/>
  <c r="L18"/>
  <c r="K18"/>
  <c r="J18"/>
  <c r="I18"/>
  <c r="H18"/>
  <c r="AH17"/>
  <c r="AC17"/>
  <c r="U17"/>
  <c r="H17"/>
  <c r="AH16"/>
  <c r="AC16"/>
  <c r="U16"/>
  <c r="AM15"/>
  <c r="AJ15"/>
  <c r="Q15"/>
  <c r="AQ2" i="10"/>
  <c r="P15" i="3"/>
  <c r="AP2" i="10"/>
  <c r="O15" i="3"/>
  <c r="AO2" i="10"/>
  <c r="N15" i="3"/>
  <c r="AN2" i="10"/>
  <c r="M15" i="3"/>
  <c r="AM2" i="10"/>
  <c r="L15" i="3"/>
  <c r="AL2" i="10"/>
  <c r="K15" i="3"/>
  <c r="AK2" i="10"/>
  <c r="J15" i="3"/>
  <c r="AJ2" i="10"/>
  <c r="I15" i="3"/>
  <c r="AI2" i="10"/>
  <c r="H15" i="3"/>
  <c r="AH2" i="10"/>
  <c r="AH14" i="3"/>
  <c r="AA14"/>
  <c r="S14"/>
  <c r="H14"/>
  <c r="AB8"/>
  <c r="Y8"/>
  <c r="V8"/>
  <c r="S8"/>
  <c r="N7"/>
  <c r="P4"/>
  <c r="AR1"/>
  <c r="D24" i="9"/>
  <c r="L21" i="18"/>
  <c r="K361" i="11"/>
  <c r="K375"/>
  <c r="M1484" i="8"/>
  <c r="D12" i="9"/>
  <c r="L25" i="17"/>
  <c r="D27" i="9"/>
  <c r="L27" i="18"/>
  <c r="D36" i="9"/>
  <c r="L17" i="19"/>
  <c r="D3" i="9"/>
  <c r="L7" i="17"/>
  <c r="D37" i="9"/>
  <c r="L19" i="19"/>
  <c r="B92" i="4"/>
  <c r="B105"/>
  <c r="B111"/>
  <c r="B128"/>
  <c r="B85"/>
  <c r="B91"/>
  <c r="B104"/>
  <c r="B107"/>
  <c r="B117"/>
  <c r="B125"/>
  <c r="B133"/>
  <c r="B88"/>
  <c r="B101"/>
  <c r="B84"/>
  <c r="B87"/>
  <c r="B97"/>
  <c r="B100"/>
  <c r="B103"/>
  <c r="B113"/>
  <c r="B116"/>
  <c r="B124"/>
  <c r="B132"/>
  <c r="B93"/>
  <c r="B96"/>
  <c r="B99"/>
  <c r="B109"/>
  <c r="B112"/>
  <c r="B115"/>
  <c r="B121"/>
  <c r="B129"/>
  <c r="B119"/>
  <c r="B123"/>
  <c r="B127"/>
  <c r="B131"/>
  <c r="B86"/>
  <c r="B90"/>
  <c r="B94"/>
  <c r="B98"/>
  <c r="B102"/>
  <c r="B106"/>
  <c r="B110"/>
  <c r="B114"/>
  <c r="B118"/>
  <c r="B122"/>
  <c r="B126"/>
  <c r="B130"/>
  <c r="B134"/>
  <c r="DW13" i="26"/>
  <c r="DA13"/>
  <c r="CE13"/>
  <c r="DR13"/>
  <c r="CU13"/>
  <c r="EH13"/>
  <c r="DL13"/>
  <c r="CP13"/>
  <c r="EC13"/>
  <c r="DF13"/>
  <c r="CJ13"/>
  <c r="H16" i="11"/>
  <c r="M352" i="8"/>
  <c r="H56" i="11"/>
  <c r="AO9" i="9"/>
  <c r="AP9"/>
  <c r="H171" i="11"/>
  <c r="M7" i="7"/>
  <c r="M10"/>
  <c r="AL61" i="9"/>
  <c r="AN61"/>
  <c r="AS61"/>
  <c r="H209" i="11"/>
  <c r="K209"/>
  <c r="H241"/>
  <c r="M157" i="7"/>
  <c r="M159"/>
  <c r="AL140" i="9"/>
  <c r="AN140"/>
  <c r="AS140"/>
  <c r="H153" i="11"/>
  <c r="E171" i="7"/>
  <c r="E172"/>
  <c r="H165" i="11"/>
  <c r="M114" i="7"/>
  <c r="H230" i="11"/>
  <c r="AK100" i="9"/>
  <c r="AN100"/>
  <c r="AS100"/>
  <c r="H265" i="11"/>
  <c r="H291"/>
  <c r="K291"/>
  <c r="H304"/>
  <c r="K304"/>
  <c r="H318"/>
  <c r="K318"/>
  <c r="H353"/>
  <c r="K353"/>
  <c r="I81" i="5"/>
  <c r="H96" i="11"/>
  <c r="K96"/>
  <c r="H199"/>
  <c r="E189" i="7"/>
  <c r="E191"/>
  <c r="AL145" i="9"/>
  <c r="AN145"/>
  <c r="AS145"/>
  <c r="H201" i="11"/>
  <c r="M55" i="7"/>
  <c r="M57"/>
  <c r="AL80" i="9"/>
  <c r="AN80"/>
  <c r="AS80"/>
  <c r="H228" i="11"/>
  <c r="H159"/>
  <c r="K159"/>
  <c r="H234"/>
  <c r="H233"/>
  <c r="H274"/>
  <c r="H300"/>
  <c r="K300"/>
  <c r="H83"/>
  <c r="K83"/>
  <c r="H111"/>
  <c r="K111"/>
  <c r="H193"/>
  <c r="K193"/>
  <c r="M363" i="8"/>
  <c r="H23" i="11"/>
  <c r="K23"/>
  <c r="H74"/>
  <c r="AQ20" i="9"/>
  <c r="AR20"/>
  <c r="H117" i="11"/>
  <c r="K286"/>
  <c r="K293"/>
  <c r="D392"/>
  <c r="G392"/>
  <c r="D340"/>
  <c r="G340"/>
  <c r="D353"/>
  <c r="G353"/>
  <c r="D361"/>
  <c r="G361"/>
  <c r="D375"/>
  <c r="G375"/>
  <c r="D230"/>
  <c r="M1444" i="8"/>
  <c r="AP1444"/>
  <c r="D266" i="11"/>
  <c r="D280"/>
  <c r="G280"/>
  <c r="D172"/>
  <c r="M1427" i="8"/>
  <c r="D241" i="11"/>
  <c r="G241"/>
  <c r="D250"/>
  <c r="D274"/>
  <c r="D217"/>
  <c r="M1430" i="8"/>
  <c r="D269" i="11"/>
  <c r="G269"/>
  <c r="D199"/>
  <c r="D286"/>
  <c r="D11"/>
  <c r="X205" i="8"/>
  <c r="D96" i="11"/>
  <c r="G96"/>
  <c r="D182"/>
  <c r="D302"/>
  <c r="G302"/>
  <c r="D305"/>
  <c r="G305"/>
  <c r="AH1143" i="8"/>
  <c r="D159" i="11"/>
  <c r="G159"/>
  <c r="D153"/>
  <c r="G153"/>
  <c r="C171" i="7"/>
  <c r="C172"/>
  <c r="I44" i="4"/>
  <c r="D83" i="11"/>
  <c r="G83"/>
  <c r="D111"/>
  <c r="G111"/>
  <c r="D134"/>
  <c r="D133"/>
  <c r="I48" i="4"/>
  <c r="D265" i="11"/>
  <c r="G265"/>
  <c r="D397"/>
  <c r="D42"/>
  <c r="D56"/>
  <c r="X213" i="8"/>
  <c r="X218"/>
  <c r="D122" i="11"/>
  <c r="D120"/>
  <c r="D165"/>
  <c r="G165"/>
  <c r="D231"/>
  <c r="M1446" i="8"/>
  <c r="D188" i="11"/>
  <c r="D244"/>
  <c r="D243"/>
  <c r="D254"/>
  <c r="D284"/>
  <c r="D298"/>
  <c r="G298"/>
  <c r="D303"/>
  <c r="G303"/>
  <c r="D354"/>
  <c r="G389"/>
  <c r="K404"/>
  <c r="K418"/>
  <c r="D215"/>
  <c r="M1423" i="8"/>
  <c r="AP1423"/>
  <c r="I68" i="4"/>
  <c r="D16" i="11"/>
  <c r="M298" i="8"/>
  <c r="M305"/>
  <c r="D23" i="11"/>
  <c r="AG298" i="8"/>
  <c r="D181" i="11"/>
  <c r="D114"/>
  <c r="D113"/>
  <c r="D193"/>
  <c r="D257"/>
  <c r="D256"/>
  <c r="I56" i="4"/>
  <c r="D147" i="11"/>
  <c r="G147"/>
  <c r="D171"/>
  <c r="D227"/>
  <c r="I52" i="4"/>
  <c r="D201" i="11"/>
  <c r="G201"/>
  <c r="D209"/>
  <c r="G318"/>
  <c r="G404"/>
  <c r="AS484" i="8"/>
  <c r="I488"/>
  <c r="AG484"/>
  <c r="AK462"/>
  <c r="AK484"/>
  <c r="U444"/>
  <c r="AO484"/>
  <c r="AG488"/>
  <c r="AG440"/>
  <c r="I440"/>
  <c r="U488"/>
  <c r="U418"/>
  <c r="U440"/>
  <c r="I444"/>
  <c r="I462"/>
  <c r="I484"/>
  <c r="AB1476"/>
  <c r="G203" i="11"/>
  <c r="G205"/>
  <c r="G351"/>
  <c r="G237"/>
  <c r="G236"/>
  <c r="G272"/>
  <c r="AK15" i="9"/>
  <c r="AN15"/>
  <c r="K309" i="11"/>
  <c r="V171" i="9"/>
  <c r="X171"/>
  <c r="AP12" i="10"/>
  <c r="W363" i="8"/>
  <c r="W370"/>
  <c r="K237" i="11"/>
  <c r="K236"/>
  <c r="K253"/>
  <c r="I13" i="5"/>
  <c r="I16"/>
  <c r="I17"/>
  <c r="I20"/>
  <c r="I21"/>
  <c r="I22"/>
  <c r="I24"/>
  <c r="I30"/>
  <c r="I33"/>
  <c r="K351" i="11"/>
  <c r="K302"/>
  <c r="AS15" i="9"/>
  <c r="K19" i="11"/>
  <c r="K131"/>
  <c r="K12"/>
  <c r="AG357" i="8"/>
  <c r="K109" i="11"/>
  <c r="K127"/>
  <c r="D60" i="7"/>
  <c r="D61"/>
  <c r="I196" i="11"/>
  <c r="K305"/>
  <c r="AO1143" i="8"/>
  <c r="K332" i="11"/>
  <c r="K389"/>
  <c r="K45"/>
  <c r="K76"/>
  <c r="K138"/>
  <c r="K204"/>
  <c r="H236"/>
  <c r="K272"/>
  <c r="K372"/>
  <c r="K22"/>
  <c r="K175"/>
  <c r="K270"/>
  <c r="K355"/>
  <c r="AO1183" i="8"/>
  <c r="G138" i="11"/>
  <c r="G22"/>
  <c r="G30"/>
  <c r="G67"/>
  <c r="W331" i="8"/>
  <c r="I47" i="4"/>
  <c r="G372" i="11"/>
  <c r="I22" i="4"/>
  <c r="I26"/>
  <c r="I55"/>
  <c r="I59"/>
  <c r="G36" i="11"/>
  <c r="G109"/>
  <c r="I33" i="4"/>
  <c r="I36"/>
  <c r="I39"/>
  <c r="I42"/>
  <c r="G309" i="11"/>
  <c r="L171" i="9"/>
  <c r="N171"/>
  <c r="AF171"/>
  <c r="G321" i="11"/>
  <c r="G356"/>
  <c r="I51" i="4"/>
  <c r="I63"/>
  <c r="G18" i="11"/>
  <c r="I25" i="4"/>
  <c r="I30"/>
  <c r="I34"/>
  <c r="I40"/>
  <c r="I46"/>
  <c r="I50"/>
  <c r="I62"/>
  <c r="I66"/>
  <c r="I70"/>
  <c r="I20"/>
  <c r="I24"/>
  <c r="I45"/>
  <c r="I53"/>
  <c r="I61"/>
  <c r="I73"/>
  <c r="E238" i="11"/>
  <c r="G264"/>
  <c r="G270"/>
  <c r="AM229" i="8"/>
  <c r="F136" i="11"/>
  <c r="D236"/>
  <c r="G304"/>
  <c r="W316" i="8"/>
  <c r="G19" i="11"/>
  <c r="E108"/>
  <c r="G155"/>
  <c r="G316"/>
  <c r="G323"/>
  <c r="G396"/>
  <c r="G405"/>
  <c r="G418"/>
  <c r="G89"/>
  <c r="F39" i="9"/>
  <c r="I39"/>
  <c r="Z39"/>
  <c r="AD39"/>
  <c r="G12" i="11"/>
  <c r="G95"/>
  <c r="G115"/>
  <c r="G249"/>
  <c r="G296"/>
  <c r="G355"/>
  <c r="AF1183" i="8"/>
  <c r="G358" i="11"/>
  <c r="G365"/>
  <c r="J108"/>
  <c r="I120"/>
  <c r="I315"/>
  <c r="AM244" i="8"/>
  <c r="X250"/>
  <c r="X255"/>
  <c r="I35" i="11"/>
  <c r="K63"/>
  <c r="K396"/>
  <c r="K405"/>
  <c r="AP1484" i="8"/>
  <c r="AK30" i="9"/>
  <c r="K18" i="11"/>
  <c r="K57"/>
  <c r="K95"/>
  <c r="K143"/>
  <c r="K147"/>
  <c r="K187"/>
  <c r="K191"/>
  <c r="L38" i="7"/>
  <c r="L40"/>
  <c r="Q66" i="9"/>
  <c r="S66"/>
  <c r="X66"/>
  <c r="AC66"/>
  <c r="AG66"/>
  <c r="K269" i="11"/>
  <c r="K279"/>
  <c r="K284"/>
  <c r="K345"/>
  <c r="K356"/>
  <c r="E45" i="7"/>
  <c r="E46"/>
  <c r="AQ24" i="9"/>
  <c r="AR24"/>
  <c r="AR23"/>
  <c r="AK72"/>
  <c r="AN72"/>
  <c r="AS72"/>
  <c r="K36" i="11"/>
  <c r="K51"/>
  <c r="K64"/>
  <c r="K67"/>
  <c r="K72"/>
  <c r="I113"/>
  <c r="K115"/>
  <c r="K155"/>
  <c r="K201"/>
  <c r="K203"/>
  <c r="K205"/>
  <c r="K240"/>
  <c r="K334"/>
  <c r="K392"/>
  <c r="AL61" i="10"/>
  <c r="AL32"/>
  <c r="AL92"/>
  <c r="B69" i="4"/>
  <c r="B70"/>
  <c r="B71"/>
  <c r="B72"/>
  <c r="B73"/>
  <c r="B74"/>
  <c r="AH61" i="10"/>
  <c r="AH32"/>
  <c r="AH92"/>
  <c r="G32" i="11"/>
  <c r="AK298" i="8"/>
  <c r="H256" i="11"/>
  <c r="M139" i="7"/>
  <c r="K273" i="11"/>
  <c r="K280"/>
  <c r="K340"/>
  <c r="AO1181" i="8"/>
  <c r="AI92" i="10"/>
  <c r="AI61"/>
  <c r="AI32"/>
  <c r="AQ92"/>
  <c r="AQ61"/>
  <c r="AQ32"/>
  <c r="G9" i="11"/>
  <c r="F7" i="9"/>
  <c r="I7"/>
  <c r="P205" i="8"/>
  <c r="K265" i="11"/>
  <c r="AJ92" i="10"/>
  <c r="AJ61"/>
  <c r="AJ32"/>
  <c r="AN92"/>
  <c r="AN61"/>
  <c r="AN32"/>
  <c r="I13" i="4"/>
  <c r="I16"/>
  <c r="G149" i="11"/>
  <c r="G197"/>
  <c r="G226"/>
  <c r="M1432" i="8"/>
  <c r="D233" i="11"/>
  <c r="G273"/>
  <c r="G291"/>
  <c r="I76" i="4"/>
  <c r="I78"/>
  <c r="I80"/>
  <c r="I83"/>
  <c r="M3" i="7"/>
  <c r="M5"/>
  <c r="K165" i="11"/>
  <c r="K197"/>
  <c r="K215"/>
  <c r="M1467" i="8"/>
  <c r="AP1467"/>
  <c r="K226" i="11"/>
  <c r="M149" i="7"/>
  <c r="M150"/>
  <c r="I50" i="5"/>
  <c r="I53"/>
  <c r="I54"/>
  <c r="I57"/>
  <c r="I58"/>
  <c r="I61"/>
  <c r="I63"/>
  <c r="I64"/>
  <c r="I65"/>
  <c r="I68"/>
  <c r="I70"/>
  <c r="I72"/>
  <c r="I75"/>
  <c r="I78"/>
  <c r="AP61" i="10"/>
  <c r="AP32"/>
  <c r="AP92"/>
  <c r="AM61"/>
  <c r="AM32"/>
  <c r="AM92"/>
  <c r="AK92"/>
  <c r="AK61"/>
  <c r="AK32"/>
  <c r="AO92"/>
  <c r="AO61"/>
  <c r="AO32"/>
  <c r="B13" i="4"/>
  <c r="B14"/>
  <c r="B75"/>
  <c r="B76"/>
  <c r="B77"/>
  <c r="B78"/>
  <c r="B79"/>
  <c r="B80"/>
  <c r="B81"/>
  <c r="B82"/>
  <c r="K9" i="11"/>
  <c r="P7" i="9"/>
  <c r="S7"/>
  <c r="AK7"/>
  <c r="AN7"/>
  <c r="P242" i="8"/>
  <c r="K32" i="11"/>
  <c r="AK20" i="9"/>
  <c r="AN20"/>
  <c r="AK352" i="8"/>
  <c r="AO7" i="9"/>
  <c r="AP7"/>
  <c r="P250" i="8"/>
  <c r="K89" i="11"/>
  <c r="P39" i="9"/>
  <c r="S39"/>
  <c r="AK39"/>
  <c r="AN39"/>
  <c r="AS39"/>
  <c r="K149" i="11"/>
  <c r="E149" i="7"/>
  <c r="E153"/>
  <c r="I36" i="5"/>
  <c r="I40"/>
  <c r="I43"/>
  <c r="I45"/>
  <c r="I46"/>
  <c r="I47"/>
  <c r="I48"/>
  <c r="B74"/>
  <c r="B75"/>
  <c r="B76"/>
  <c r="B77"/>
  <c r="B78"/>
  <c r="M488" i="8"/>
  <c r="M462"/>
  <c r="M484"/>
  <c r="H112" i="7"/>
  <c r="E113"/>
  <c r="E115"/>
  <c r="AL60" i="9"/>
  <c r="AN60"/>
  <c r="AS60"/>
  <c r="L221" i="8"/>
  <c r="AK418"/>
  <c r="AK440"/>
  <c r="M444"/>
  <c r="M418"/>
  <c r="M440"/>
  <c r="AP1440"/>
  <c r="D221" i="9"/>
  <c r="D217"/>
  <c r="D213"/>
  <c r="AD1"/>
  <c r="D209"/>
  <c r="L13" i="27"/>
  <c r="D200" i="9"/>
  <c r="L31" i="26"/>
  <c r="D197" i="9"/>
  <c r="L28" i="26"/>
  <c r="D190" i="9"/>
  <c r="L21" i="26"/>
  <c r="D187" i="9"/>
  <c r="L18" i="26"/>
  <c r="D180" i="9"/>
  <c r="L11" i="26"/>
  <c r="D172" i="9"/>
  <c r="L30" i="25"/>
  <c r="D169" i="9"/>
  <c r="L27" i="25"/>
  <c r="D165" i="9"/>
  <c r="L23" i="25"/>
  <c r="D161" i="9"/>
  <c r="L19" i="25"/>
  <c r="D157" i="9"/>
  <c r="L15" i="25"/>
  <c r="D153" i="9"/>
  <c r="L11" i="25"/>
  <c r="D149" i="9"/>
  <c r="L7" i="25"/>
  <c r="D141" i="9"/>
  <c r="L27" i="24"/>
  <c r="D140" i="9"/>
  <c r="L26" i="24"/>
  <c r="D139" i="9"/>
  <c r="L25" i="24"/>
  <c r="D137" i="9"/>
  <c r="L23" i="24"/>
  <c r="D136" i="9"/>
  <c r="L22" i="24"/>
  <c r="D135" i="9"/>
  <c r="L21" i="24"/>
  <c r="D134" i="9"/>
  <c r="L20" i="24"/>
  <c r="D130" i="9"/>
  <c r="L16" i="24"/>
  <c r="D129" i="9"/>
  <c r="L15" i="24"/>
  <c r="D128" i="9"/>
  <c r="L14" i="24"/>
  <c r="D127" i="9"/>
  <c r="L13" i="24"/>
  <c r="D126" i="9"/>
  <c r="L12" i="24"/>
  <c r="D223" i="9"/>
  <c r="D2"/>
  <c r="D218"/>
  <c r="D212"/>
  <c r="C2"/>
  <c r="D199"/>
  <c r="L30" i="26"/>
  <c r="D184" i="9"/>
  <c r="L15" i="26"/>
  <c r="D183" i="9"/>
  <c r="L14" i="26"/>
  <c r="D181" i="9"/>
  <c r="L12" i="26"/>
  <c r="D176" i="9"/>
  <c r="L7" i="26"/>
  <c r="D175" i="9"/>
  <c r="L33" i="25"/>
  <c r="D170" i="9"/>
  <c r="L28" i="25"/>
  <c r="D150" i="9"/>
  <c r="L8" i="25"/>
  <c r="D147" i="9"/>
  <c r="L33" i="24"/>
  <c r="D145" i="9"/>
  <c r="L31" i="24"/>
  <c r="D133" i="9"/>
  <c r="L19" i="24"/>
  <c r="D124" i="9"/>
  <c r="L10" i="24"/>
  <c r="D104" i="9"/>
  <c r="L18" i="23"/>
  <c r="D95" i="9"/>
  <c r="L9" i="23"/>
  <c r="D94" i="9"/>
  <c r="L8" i="23"/>
  <c r="D93" i="9"/>
  <c r="L7" i="23"/>
  <c r="D90" i="9"/>
  <c r="L34" i="22"/>
  <c r="D70" i="9"/>
  <c r="L29" i="21"/>
  <c r="D68" i="9"/>
  <c r="L25" i="21"/>
  <c r="D63" i="9"/>
  <c r="L15" i="21"/>
  <c r="D58" i="9"/>
  <c r="L33" i="20"/>
  <c r="D56" i="9"/>
  <c r="L29" i="20"/>
  <c r="D222" i="9"/>
  <c r="D216"/>
  <c r="D192"/>
  <c r="L23" i="26"/>
  <c r="D191" i="9"/>
  <c r="L22" i="26"/>
  <c r="D185" i="9"/>
  <c r="L16" i="26"/>
  <c r="D171" i="9"/>
  <c r="L29" i="25"/>
  <c r="D158" i="9"/>
  <c r="L16" i="25"/>
  <c r="D220" i="9"/>
  <c r="D215"/>
  <c r="E2"/>
  <c r="AQ4" i="17"/>
  <c r="AQ4" i="18"/>
  <c r="D207" i="9"/>
  <c r="L11" i="27"/>
  <c r="D206" i="9"/>
  <c r="L10" i="27"/>
  <c r="D205" i="9"/>
  <c r="L9" i="27"/>
  <c r="D202" i="9"/>
  <c r="L33" i="26"/>
  <c r="D201" i="9"/>
  <c r="L32" i="26"/>
  <c r="D195" i="9"/>
  <c r="L26" i="26"/>
  <c r="D194" i="9"/>
  <c r="L25" i="26"/>
  <c r="D193" i="9"/>
  <c r="L24" i="26"/>
  <c r="D188" i="9"/>
  <c r="L19" i="26"/>
  <c r="D186" i="9"/>
  <c r="L17" i="26"/>
  <c r="D167" i="9"/>
  <c r="L25" i="25"/>
  <c r="D166" i="9"/>
  <c r="L24" i="25"/>
  <c r="D163" i="9"/>
  <c r="L21" i="25"/>
  <c r="D162" i="9"/>
  <c r="L20" i="25"/>
  <c r="D159" i="9"/>
  <c r="L17" i="25"/>
  <c r="D156" i="9"/>
  <c r="L14" i="25"/>
  <c r="D152" i="9"/>
  <c r="L10" i="25"/>
  <c r="D132" i="9"/>
  <c r="L18" i="24"/>
  <c r="D131" i="9"/>
  <c r="L17" i="24"/>
  <c r="D125" i="9"/>
  <c r="L11" i="24"/>
  <c r="D122" i="9"/>
  <c r="L8" i="24"/>
  <c r="D120" i="9"/>
  <c r="L6" i="24"/>
  <c r="D119" i="9"/>
  <c r="L33" i="23"/>
  <c r="D118" i="9"/>
  <c r="L32" i="23"/>
  <c r="D117" i="9"/>
  <c r="L31" i="23"/>
  <c r="D116" i="9"/>
  <c r="L30" i="23"/>
  <c r="D115" i="9"/>
  <c r="L29" i="23"/>
  <c r="D114" i="9"/>
  <c r="L28" i="23"/>
  <c r="D113" i="9"/>
  <c r="L27" i="23"/>
  <c r="D112" i="9"/>
  <c r="L26" i="23"/>
  <c r="D111" i="9"/>
  <c r="L25" i="23"/>
  <c r="D110" i="9"/>
  <c r="L24" i="23"/>
  <c r="D109" i="9"/>
  <c r="L23" i="23"/>
  <c r="D108" i="9"/>
  <c r="L22" i="23"/>
  <c r="D107" i="9"/>
  <c r="L21" i="23"/>
  <c r="D106" i="9"/>
  <c r="L20" i="23"/>
  <c r="D102" i="9"/>
  <c r="L16" i="23"/>
  <c r="D101" i="9"/>
  <c r="L15" i="23"/>
  <c r="D100" i="9"/>
  <c r="L14" i="23"/>
  <c r="D219" i="9"/>
  <c r="D196"/>
  <c r="L27" i="26"/>
  <c r="D174" i="9"/>
  <c r="L32" i="25"/>
  <c r="D168" i="9"/>
  <c r="L26" i="25"/>
  <c r="D146" i="9"/>
  <c r="L32" i="24"/>
  <c r="D92" i="9"/>
  <c r="L6" i="23"/>
  <c r="D86" i="9"/>
  <c r="L30" i="22"/>
  <c r="D80" i="9"/>
  <c r="L21" i="22"/>
  <c r="D79" i="9"/>
  <c r="L19" i="22"/>
  <c r="D75" i="9"/>
  <c r="L11" i="22"/>
  <c r="D69" i="9"/>
  <c r="L27" i="21"/>
  <c r="D59" i="9"/>
  <c r="L7" i="21"/>
  <c r="D214" i="9"/>
  <c r="AE1"/>
  <c r="D179"/>
  <c r="L10" i="26"/>
  <c r="D178" i="9"/>
  <c r="L9" i="26"/>
  <c r="D155" i="9"/>
  <c r="L13" i="25"/>
  <c r="D143" i="9"/>
  <c r="L29" i="24"/>
  <c r="D142" i="9"/>
  <c r="L28" i="24"/>
  <c r="D138" i="9"/>
  <c r="L24" i="24"/>
  <c r="D121" i="9"/>
  <c r="L7" i="24"/>
  <c r="D105" i="9"/>
  <c r="L19" i="23"/>
  <c r="D89" i="9"/>
  <c r="L33" i="22"/>
  <c r="D85" i="9"/>
  <c r="L29" i="22"/>
  <c r="D81" i="9"/>
  <c r="L25" i="22"/>
  <c r="D66" i="9"/>
  <c r="L21" i="21"/>
  <c r="D62" i="9"/>
  <c r="L13" i="21"/>
  <c r="D60" i="9"/>
  <c r="L9" i="21"/>
  <c r="D57" i="9"/>
  <c r="L31" i="20"/>
  <c r="D53" i="9"/>
  <c r="L23" i="20"/>
  <c r="D52" i="9"/>
  <c r="L21" i="20"/>
  <c r="D47" i="9"/>
  <c r="L11" i="20"/>
  <c r="D43" i="9"/>
  <c r="L31" i="19"/>
  <c r="D39" i="9"/>
  <c r="L23" i="19"/>
  <c r="D208" i="9"/>
  <c r="L12" i="27"/>
  <c r="D204" i="9"/>
  <c r="L8" i="27"/>
  <c r="D198" i="9"/>
  <c r="L29" i="26"/>
  <c r="D189" i="9"/>
  <c r="L20" i="26"/>
  <c r="D177" i="9"/>
  <c r="L8" i="26"/>
  <c r="D173" i="9"/>
  <c r="L31" i="25"/>
  <c r="D160" i="9"/>
  <c r="L18" i="25"/>
  <c r="D154" i="9"/>
  <c r="L12" i="25"/>
  <c r="D151" i="9"/>
  <c r="L9" i="25"/>
  <c r="D144" i="9"/>
  <c r="L30" i="24"/>
  <c r="D88" i="9"/>
  <c r="L32" i="22"/>
  <c r="D84" i="9"/>
  <c r="L28" i="22"/>
  <c r="D83" i="9"/>
  <c r="L27" i="22"/>
  <c r="D82" i="9"/>
  <c r="L26" i="22"/>
  <c r="D67" i="9"/>
  <c r="L23" i="21"/>
  <c r="D65" i="9"/>
  <c r="L19" i="21"/>
  <c r="D61" i="9"/>
  <c r="L11" i="21"/>
  <c r="D54" i="9"/>
  <c r="L25" i="20"/>
  <c r="D49" i="9"/>
  <c r="L15" i="20"/>
  <c r="D48" i="9"/>
  <c r="L13" i="20"/>
  <c r="D40" i="9"/>
  <c r="L25" i="19"/>
  <c r="D31" i="9"/>
  <c r="L7" i="19"/>
  <c r="D203" i="9"/>
  <c r="L7" i="27"/>
  <c r="D182" i="9"/>
  <c r="L13" i="26"/>
  <c r="D164" i="9"/>
  <c r="L22" i="25"/>
  <c r="D123" i="9"/>
  <c r="L9" i="24"/>
  <c r="D103" i="9"/>
  <c r="L17" i="23"/>
  <c r="D99" i="9"/>
  <c r="L13" i="23"/>
  <c r="D98" i="9"/>
  <c r="L12" i="23"/>
  <c r="D97" i="9"/>
  <c r="L11" i="23"/>
  <c r="D91" i="9"/>
  <c r="L35" i="22"/>
  <c r="D78" i="9"/>
  <c r="L17" i="22"/>
  <c r="D73" i="9"/>
  <c r="L7" i="22"/>
  <c r="D72" i="9"/>
  <c r="L33" i="21"/>
  <c r="D50" i="9"/>
  <c r="L17" i="20"/>
  <c r="D46" i="9"/>
  <c r="L9" i="20"/>
  <c r="D38" i="9"/>
  <c r="L21" i="19"/>
  <c r="D33" i="9"/>
  <c r="L11" i="19"/>
  <c r="D28" i="9"/>
  <c r="L29" i="18"/>
  <c r="D23" i="9"/>
  <c r="L19" i="18"/>
  <c r="D22" i="9"/>
  <c r="L17" i="18"/>
  <c r="D19" i="9"/>
  <c r="L11" i="18"/>
  <c r="D17" i="9"/>
  <c r="L7" i="18"/>
  <c r="D15" i="9"/>
  <c r="L31" i="17"/>
  <c r="D13" i="9"/>
  <c r="L27" i="17"/>
  <c r="D10" i="9"/>
  <c r="L21" i="17"/>
  <c r="D8" i="9"/>
  <c r="L17" i="17"/>
  <c r="D6" i="9"/>
  <c r="L13" i="17"/>
  <c r="D87" i="9"/>
  <c r="L31" i="22"/>
  <c r="D64" i="9"/>
  <c r="L17" i="21"/>
  <c r="D51" i="9"/>
  <c r="L19" i="20"/>
  <c r="D41" i="9"/>
  <c r="L27" i="19"/>
  <c r="D35" i="9"/>
  <c r="L15" i="19"/>
  <c r="D32" i="9"/>
  <c r="L9" i="19"/>
  <c r="D29" i="9"/>
  <c r="L31" i="18"/>
  <c r="D25" i="9"/>
  <c r="L23" i="18"/>
  <c r="D5" i="9"/>
  <c r="L11" i="17"/>
  <c r="D96" i="9"/>
  <c r="L10" i="23"/>
  <c r="D77" i="9"/>
  <c r="L15" i="22"/>
  <c r="D44" i="9"/>
  <c r="L33" i="19"/>
  <c r="D34" i="9"/>
  <c r="L13" i="19"/>
  <c r="D30" i="9"/>
  <c r="L33" i="18"/>
  <c r="D26" i="9"/>
  <c r="L25" i="18"/>
  <c r="D20" i="9"/>
  <c r="L13" i="18"/>
  <c r="D18" i="9"/>
  <c r="L9" i="18"/>
  <c r="D16" i="9"/>
  <c r="L33" i="17"/>
  <c r="D11" i="9"/>
  <c r="L23" i="17"/>
  <c r="D9" i="9"/>
  <c r="L19" i="17"/>
  <c r="D7" i="9"/>
  <c r="L15" i="17"/>
  <c r="D4" i="9"/>
  <c r="L9" i="17"/>
  <c r="D76" i="9"/>
  <c r="L13" i="22"/>
  <c r="D74" i="9"/>
  <c r="L9" i="22"/>
  <c r="D71" i="9"/>
  <c r="L31" i="21"/>
  <c r="D55" i="9"/>
  <c r="L27" i="20"/>
  <c r="D45" i="9"/>
  <c r="L7" i="20"/>
  <c r="AS12" i="9"/>
  <c r="D14"/>
  <c r="L29" i="17"/>
  <c r="AG444" i="8"/>
  <c r="AN44" i="9"/>
  <c r="AS47"/>
  <c r="AS440" i="8"/>
  <c r="U473"/>
  <c r="U484"/>
  <c r="D21" i="9"/>
  <c r="L15" i="18"/>
  <c r="AI703" i="8"/>
  <c r="P703"/>
  <c r="AS77" i="9"/>
  <c r="AP36"/>
  <c r="U36"/>
  <c r="W44"/>
  <c r="W43"/>
  <c r="AS51"/>
  <c r="AS34"/>
  <c r="K36"/>
  <c r="AR44"/>
  <c r="AR43"/>
  <c r="AS46"/>
  <c r="AS44"/>
  <c r="AR56"/>
  <c r="AR55"/>
  <c r="AS58"/>
  <c r="AS59"/>
  <c r="AS62"/>
  <c r="K68"/>
  <c r="AS42"/>
  <c r="K44"/>
  <c r="AS50"/>
  <c r="AS52"/>
  <c r="AP76"/>
  <c r="AS79"/>
  <c r="AS150"/>
  <c r="AS165"/>
  <c r="AQ163"/>
  <c r="H8" i="11"/>
  <c r="D8"/>
  <c r="F8"/>
  <c r="L208" i="8"/>
  <c r="J8" i="11"/>
  <c r="L245" i="8"/>
  <c r="E8" i="11"/>
  <c r="L207" i="8"/>
  <c r="J17" i="11"/>
  <c r="F17"/>
  <c r="E17"/>
  <c r="I17"/>
  <c r="D17"/>
  <c r="AA75" i="9"/>
  <c r="AE75"/>
  <c r="AS205"/>
  <c r="I8" i="11"/>
  <c r="L244" i="8"/>
  <c r="H13" i="11"/>
  <c r="D13"/>
  <c r="F13"/>
  <c r="AC208" i="8"/>
  <c r="J13" i="11"/>
  <c r="AC245" i="8"/>
  <c r="E13" i="11"/>
  <c r="AC207" i="8"/>
  <c r="H17" i="11"/>
  <c r="J33"/>
  <c r="AO467" i="8"/>
  <c r="AW467"/>
  <c r="F33" i="11"/>
  <c r="AO423" i="8"/>
  <c r="AW423"/>
  <c r="E33" i="11"/>
  <c r="AO422" i="8"/>
  <c r="AW422"/>
  <c r="I33" i="11"/>
  <c r="AO466" i="8"/>
  <c r="AW466"/>
  <c r="D33" i="11"/>
  <c r="W73" i="9"/>
  <c r="AS163"/>
  <c r="I43" i="11"/>
  <c r="E43"/>
  <c r="J43"/>
  <c r="D43"/>
  <c r="I47"/>
  <c r="E47"/>
  <c r="J47"/>
  <c r="D47"/>
  <c r="I68"/>
  <c r="AG368" i="8"/>
  <c r="E68" i="11"/>
  <c r="AG314" i="8"/>
  <c r="J68" i="11"/>
  <c r="AG367" i="8"/>
  <c r="D68" i="11"/>
  <c r="I125"/>
  <c r="E125"/>
  <c r="J125"/>
  <c r="D125"/>
  <c r="I129"/>
  <c r="E129"/>
  <c r="J129"/>
  <c r="D129"/>
  <c r="I7"/>
  <c r="E7"/>
  <c r="H7"/>
  <c r="I11"/>
  <c r="X244" i="8"/>
  <c r="E11" i="11"/>
  <c r="H11"/>
  <c r="K16"/>
  <c r="I27"/>
  <c r="AG356" i="8"/>
  <c r="E27" i="11"/>
  <c r="E25"/>
  <c r="H27"/>
  <c r="K30"/>
  <c r="H38"/>
  <c r="H35"/>
  <c r="D38"/>
  <c r="D35"/>
  <c r="J38"/>
  <c r="F38"/>
  <c r="AO303" i="8"/>
  <c r="F43" i="11"/>
  <c r="F47"/>
  <c r="G51"/>
  <c r="G64"/>
  <c r="F68"/>
  <c r="AG313" i="8"/>
  <c r="I93" i="11"/>
  <c r="E93"/>
  <c r="E92"/>
  <c r="J93"/>
  <c r="J92"/>
  <c r="D93"/>
  <c r="F125"/>
  <c r="F129"/>
  <c r="AQ158" i="9"/>
  <c r="J6" i="11"/>
  <c r="F6"/>
  <c r="H6"/>
  <c r="J10"/>
  <c r="T245" i="8"/>
  <c r="F10" i="11"/>
  <c r="T208" i="8"/>
  <c r="H10" i="11"/>
  <c r="G16"/>
  <c r="H21"/>
  <c r="D21"/>
  <c r="I21"/>
  <c r="AB356" i="8"/>
  <c r="G23" i="11"/>
  <c r="J26"/>
  <c r="F26"/>
  <c r="H26"/>
  <c r="H31"/>
  <c r="D31"/>
  <c r="I31"/>
  <c r="K39"/>
  <c r="H43"/>
  <c r="H47"/>
  <c r="K52"/>
  <c r="I54"/>
  <c r="P253" i="8"/>
  <c r="E54" i="11"/>
  <c r="P216" i="8"/>
  <c r="J54" i="11"/>
  <c r="P252" i="8"/>
  <c r="D54" i="11"/>
  <c r="I61"/>
  <c r="E61"/>
  <c r="J61"/>
  <c r="D61"/>
  <c r="K65"/>
  <c r="H68"/>
  <c r="F92"/>
  <c r="K121"/>
  <c r="H125"/>
  <c r="H129"/>
  <c r="AQ150" i="9"/>
  <c r="AS159"/>
  <c r="AS158"/>
  <c r="D6" i="11"/>
  <c r="I6"/>
  <c r="F7"/>
  <c r="D10"/>
  <c r="I10"/>
  <c r="T244" i="8"/>
  <c r="F11" i="11"/>
  <c r="X208" i="8"/>
  <c r="I20" i="11"/>
  <c r="W356" i="8"/>
  <c r="E20" i="11"/>
  <c r="W302" i="8"/>
  <c r="W305"/>
  <c r="H20" i="11"/>
  <c r="E21"/>
  <c r="AB302" i="8"/>
  <c r="J21" i="11"/>
  <c r="AB357" i="8"/>
  <c r="D26" i="11"/>
  <c r="I26"/>
  <c r="F27"/>
  <c r="AG303" i="8"/>
  <c r="E31" i="11"/>
  <c r="J31"/>
  <c r="K37"/>
  <c r="P12" i="9"/>
  <c r="S12"/>
  <c r="X12"/>
  <c r="AC12"/>
  <c r="AG12"/>
  <c r="G39" i="11"/>
  <c r="F54"/>
  <c r="P215" i="8"/>
  <c r="F61" i="11"/>
  <c r="G63"/>
  <c r="I74"/>
  <c r="E74"/>
  <c r="J74"/>
  <c r="D74"/>
  <c r="I78"/>
  <c r="E78"/>
  <c r="J78"/>
  <c r="D78"/>
  <c r="I87"/>
  <c r="E87"/>
  <c r="E86"/>
  <c r="J87"/>
  <c r="D87"/>
  <c r="H93"/>
  <c r="I100"/>
  <c r="E100"/>
  <c r="J100"/>
  <c r="D100"/>
  <c r="K102"/>
  <c r="V39" i="9"/>
  <c r="W39"/>
  <c r="I104" i="11"/>
  <c r="E104"/>
  <c r="J104"/>
  <c r="D104"/>
  <c r="I117"/>
  <c r="E117"/>
  <c r="E116"/>
  <c r="J117"/>
  <c r="J116"/>
  <c r="D117"/>
  <c r="I151"/>
  <c r="E151"/>
  <c r="H151"/>
  <c r="I163"/>
  <c r="E163"/>
  <c r="H163"/>
  <c r="I167"/>
  <c r="E167"/>
  <c r="H167"/>
  <c r="I179"/>
  <c r="E179"/>
  <c r="H179"/>
  <c r="I183"/>
  <c r="E183"/>
  <c r="H183"/>
  <c r="J42"/>
  <c r="F42"/>
  <c r="H42"/>
  <c r="J46"/>
  <c r="F46"/>
  <c r="H46"/>
  <c r="G52"/>
  <c r="H55"/>
  <c r="D55"/>
  <c r="I55"/>
  <c r="T253" i="8"/>
  <c r="J58" i="11"/>
  <c r="AC252" i="8"/>
  <c r="F58" i="11"/>
  <c r="AC215" i="8"/>
  <c r="H58" i="11"/>
  <c r="H62"/>
  <c r="D62"/>
  <c r="I62"/>
  <c r="R368" i="8"/>
  <c r="G65" i="11"/>
  <c r="J73"/>
  <c r="F73"/>
  <c r="H73"/>
  <c r="J77"/>
  <c r="F77"/>
  <c r="H77"/>
  <c r="J84"/>
  <c r="J81"/>
  <c r="F84"/>
  <c r="F81"/>
  <c r="H84"/>
  <c r="H88"/>
  <c r="D88"/>
  <c r="I88"/>
  <c r="H101"/>
  <c r="D101"/>
  <c r="I101"/>
  <c r="G102"/>
  <c r="L39" i="9"/>
  <c r="M39"/>
  <c r="AA39"/>
  <c r="AE39"/>
  <c r="H110" i="11"/>
  <c r="D110"/>
  <c r="I110"/>
  <c r="I108"/>
  <c r="J114"/>
  <c r="J113"/>
  <c r="F114"/>
  <c r="H114"/>
  <c r="H118"/>
  <c r="AK141" i="9"/>
  <c r="D118" i="11"/>
  <c r="I118"/>
  <c r="J122"/>
  <c r="J120"/>
  <c r="F122"/>
  <c r="F120"/>
  <c r="H122"/>
  <c r="H120"/>
  <c r="H126"/>
  <c r="D126"/>
  <c r="I126"/>
  <c r="G127"/>
  <c r="C60" i="7"/>
  <c r="C61"/>
  <c r="H130" i="11"/>
  <c r="D130"/>
  <c r="I130"/>
  <c r="G131"/>
  <c r="J134"/>
  <c r="J133"/>
  <c r="F134"/>
  <c r="F133"/>
  <c r="H134"/>
  <c r="H142"/>
  <c r="D142"/>
  <c r="I142"/>
  <c r="G143"/>
  <c r="H146"/>
  <c r="D146"/>
  <c r="I146"/>
  <c r="J150"/>
  <c r="F150"/>
  <c r="H150"/>
  <c r="D151"/>
  <c r="J151"/>
  <c r="J154"/>
  <c r="F154"/>
  <c r="H154"/>
  <c r="H158"/>
  <c r="D158"/>
  <c r="I158"/>
  <c r="D163"/>
  <c r="J163"/>
  <c r="J166"/>
  <c r="F166"/>
  <c r="H166"/>
  <c r="D167"/>
  <c r="J167"/>
  <c r="G171"/>
  <c r="H174"/>
  <c r="D174"/>
  <c r="I174"/>
  <c r="G175"/>
  <c r="J178"/>
  <c r="F178"/>
  <c r="H178"/>
  <c r="D179"/>
  <c r="J179"/>
  <c r="J182"/>
  <c r="F182"/>
  <c r="H182"/>
  <c r="D183"/>
  <c r="J183"/>
  <c r="H186"/>
  <c r="D186"/>
  <c r="I186"/>
  <c r="G187"/>
  <c r="H190"/>
  <c r="D190"/>
  <c r="I190"/>
  <c r="G191"/>
  <c r="K38" i="7"/>
  <c r="K40"/>
  <c r="H194" i="11"/>
  <c r="D194"/>
  <c r="J194"/>
  <c r="F194"/>
  <c r="J198"/>
  <c r="F198"/>
  <c r="H198"/>
  <c r="D198"/>
  <c r="J208"/>
  <c r="F208"/>
  <c r="I208"/>
  <c r="I207"/>
  <c r="E208"/>
  <c r="H208"/>
  <c r="D208"/>
  <c r="I137"/>
  <c r="I136"/>
  <c r="E137"/>
  <c r="E136"/>
  <c r="H137"/>
  <c r="I145"/>
  <c r="E145"/>
  <c r="E141"/>
  <c r="H145"/>
  <c r="F151"/>
  <c r="I157"/>
  <c r="E157"/>
  <c r="E156"/>
  <c r="H157"/>
  <c r="F163"/>
  <c r="F167"/>
  <c r="I173"/>
  <c r="E173"/>
  <c r="E170"/>
  <c r="H173"/>
  <c r="F179"/>
  <c r="K181"/>
  <c r="F183"/>
  <c r="I189"/>
  <c r="E189"/>
  <c r="H189"/>
  <c r="K202"/>
  <c r="I218"/>
  <c r="AB1479" i="8"/>
  <c r="E218" i="11"/>
  <c r="AB1435" i="8"/>
  <c r="F218" i="11"/>
  <c r="U1435" i="8"/>
  <c r="J218" i="11"/>
  <c r="U1479" i="8"/>
  <c r="D218" i="11"/>
  <c r="H275"/>
  <c r="E37"/>
  <c r="G37"/>
  <c r="E42"/>
  <c r="H44"/>
  <c r="D44"/>
  <c r="G44"/>
  <c r="C8" i="7"/>
  <c r="C9"/>
  <c r="I44" i="11"/>
  <c r="G45"/>
  <c r="E46"/>
  <c r="H48"/>
  <c r="D48"/>
  <c r="G48"/>
  <c r="C21" i="7"/>
  <c r="C22"/>
  <c r="I48" i="11"/>
  <c r="J53"/>
  <c r="L252" i="8"/>
  <c r="F53" i="11"/>
  <c r="H53"/>
  <c r="F55"/>
  <c r="T215" i="8"/>
  <c r="G57" i="11"/>
  <c r="E58"/>
  <c r="AC216" i="8"/>
  <c r="F62" i="11"/>
  <c r="R313" i="8"/>
  <c r="J66" i="11"/>
  <c r="AB367" i="8"/>
  <c r="F66" i="11"/>
  <c r="H66"/>
  <c r="H71"/>
  <c r="D71"/>
  <c r="I71"/>
  <c r="G72"/>
  <c r="E73"/>
  <c r="H75"/>
  <c r="D75"/>
  <c r="G75"/>
  <c r="I75"/>
  <c r="G76"/>
  <c r="E77"/>
  <c r="H82"/>
  <c r="D82"/>
  <c r="I82"/>
  <c r="I81"/>
  <c r="E84"/>
  <c r="F88"/>
  <c r="J90"/>
  <c r="F90"/>
  <c r="G90"/>
  <c r="F40" i="9"/>
  <c r="I40"/>
  <c r="H90" i="11"/>
  <c r="H94"/>
  <c r="D94"/>
  <c r="G94"/>
  <c r="I94"/>
  <c r="J99"/>
  <c r="F99"/>
  <c r="H99"/>
  <c r="F101"/>
  <c r="J103"/>
  <c r="F103"/>
  <c r="G103"/>
  <c r="L40" i="9"/>
  <c r="M40"/>
  <c r="AA40"/>
  <c r="AE40"/>
  <c r="H103" i="11"/>
  <c r="F110"/>
  <c r="E114"/>
  <c r="F118"/>
  <c r="F116"/>
  <c r="G121"/>
  <c r="E122"/>
  <c r="E120"/>
  <c r="F126"/>
  <c r="AA759" i="8"/>
  <c r="J128" i="11"/>
  <c r="F128"/>
  <c r="G128"/>
  <c r="H128"/>
  <c r="F130"/>
  <c r="E134"/>
  <c r="E133"/>
  <c r="D137"/>
  <c r="J137"/>
  <c r="J136"/>
  <c r="F142"/>
  <c r="J144"/>
  <c r="F144"/>
  <c r="G144"/>
  <c r="H144"/>
  <c r="D145"/>
  <c r="J145"/>
  <c r="F146"/>
  <c r="E150"/>
  <c r="H152"/>
  <c r="D152"/>
  <c r="G152"/>
  <c r="C166" i="7"/>
  <c r="C167"/>
  <c r="I152" i="11"/>
  <c r="E154"/>
  <c r="D157"/>
  <c r="J157"/>
  <c r="F158"/>
  <c r="J160"/>
  <c r="F160"/>
  <c r="G160"/>
  <c r="H160"/>
  <c r="H164"/>
  <c r="D164"/>
  <c r="G164"/>
  <c r="I164"/>
  <c r="E166"/>
  <c r="H168"/>
  <c r="D168"/>
  <c r="G168"/>
  <c r="I168"/>
  <c r="J172"/>
  <c r="F172"/>
  <c r="H172"/>
  <c r="D173"/>
  <c r="J173"/>
  <c r="F174"/>
  <c r="E178"/>
  <c r="H180"/>
  <c r="D180"/>
  <c r="G180"/>
  <c r="I180"/>
  <c r="G181"/>
  <c r="E182"/>
  <c r="F186"/>
  <c r="J188"/>
  <c r="F188"/>
  <c r="G188"/>
  <c r="K130" i="7"/>
  <c r="H188" i="11"/>
  <c r="D189"/>
  <c r="J189"/>
  <c r="F190"/>
  <c r="J192"/>
  <c r="F192"/>
  <c r="H192"/>
  <c r="D192"/>
  <c r="H200"/>
  <c r="D200"/>
  <c r="J200"/>
  <c r="F200"/>
  <c r="G202"/>
  <c r="G204"/>
  <c r="J216"/>
  <c r="U1473" i="8"/>
  <c r="F216" i="11"/>
  <c r="U1429" i="8"/>
  <c r="I216" i="11"/>
  <c r="E216"/>
  <c r="H216"/>
  <c r="D216"/>
  <c r="H218"/>
  <c r="I222"/>
  <c r="AB1475" i="8"/>
  <c r="E222" i="11"/>
  <c r="AB1431" i="8"/>
  <c r="F222" i="11"/>
  <c r="J222"/>
  <c r="D222"/>
  <c r="H248"/>
  <c r="D248"/>
  <c r="F248"/>
  <c r="T962" i="8"/>
  <c r="J248" i="11"/>
  <c r="AG962" i="8"/>
  <c r="I267" i="11"/>
  <c r="I263"/>
  <c r="E267"/>
  <c r="E263"/>
  <c r="J267"/>
  <c r="D267"/>
  <c r="F210"/>
  <c r="J210"/>
  <c r="K210"/>
  <c r="J217"/>
  <c r="U1474" i="8"/>
  <c r="F217" i="11"/>
  <c r="U1430" i="8"/>
  <c r="H217" i="11"/>
  <c r="J221"/>
  <c r="U1476" i="8"/>
  <c r="F221" i="11"/>
  <c r="U1432" i="8"/>
  <c r="H221" i="11"/>
  <c r="I234"/>
  <c r="E234"/>
  <c r="J234"/>
  <c r="G240"/>
  <c r="J244"/>
  <c r="J243"/>
  <c r="F244"/>
  <c r="F243"/>
  <c r="E244"/>
  <c r="E243"/>
  <c r="I244"/>
  <c r="I243"/>
  <c r="E248"/>
  <c r="T963" i="8"/>
  <c r="K249" i="11"/>
  <c r="G253"/>
  <c r="I257"/>
  <c r="I256"/>
  <c r="E257"/>
  <c r="E256"/>
  <c r="J257"/>
  <c r="J256"/>
  <c r="K264"/>
  <c r="F267"/>
  <c r="H268"/>
  <c r="D268"/>
  <c r="F268"/>
  <c r="J268"/>
  <c r="J274"/>
  <c r="F274"/>
  <c r="F271"/>
  <c r="E274"/>
  <c r="I274"/>
  <c r="K220"/>
  <c r="P98" i="9"/>
  <c r="S98"/>
  <c r="X98"/>
  <c r="AC98"/>
  <c r="AG98"/>
  <c r="I228" i="11"/>
  <c r="AB1477" i="8"/>
  <c r="E228" i="11"/>
  <c r="E225"/>
  <c r="J228"/>
  <c r="U1477" i="8"/>
  <c r="D228" i="11"/>
  <c r="I238"/>
  <c r="K241"/>
  <c r="I251"/>
  <c r="E251"/>
  <c r="J251"/>
  <c r="D251"/>
  <c r="I275"/>
  <c r="E275"/>
  <c r="J275"/>
  <c r="G279"/>
  <c r="H283"/>
  <c r="D283"/>
  <c r="J283"/>
  <c r="F283"/>
  <c r="E283"/>
  <c r="I283"/>
  <c r="I289"/>
  <c r="K290"/>
  <c r="E193"/>
  <c r="E199"/>
  <c r="E196"/>
  <c r="E209"/>
  <c r="D210"/>
  <c r="E217"/>
  <c r="H219"/>
  <c r="D219"/>
  <c r="I219"/>
  <c r="AB1482" i="8"/>
  <c r="G220" i="11"/>
  <c r="F98" i="9"/>
  <c r="I98"/>
  <c r="N98"/>
  <c r="AB98"/>
  <c r="AF98"/>
  <c r="E221" i="11"/>
  <c r="H223"/>
  <c r="D223"/>
  <c r="I223"/>
  <c r="AB1470" i="8"/>
  <c r="J227" i="11"/>
  <c r="F227"/>
  <c r="H227"/>
  <c r="F228"/>
  <c r="H229"/>
  <c r="D229"/>
  <c r="F229"/>
  <c r="U1434" i="8"/>
  <c r="J229" i="11"/>
  <c r="U1478" i="8"/>
  <c r="F234" i="11"/>
  <c r="H239"/>
  <c r="D239"/>
  <c r="F239"/>
  <c r="F238"/>
  <c r="J239"/>
  <c r="J238"/>
  <c r="H243"/>
  <c r="I247"/>
  <c r="E247"/>
  <c r="J247"/>
  <c r="D247"/>
  <c r="I248"/>
  <c r="AG963" i="8"/>
  <c r="F251" i="11"/>
  <c r="H252"/>
  <c r="D252"/>
  <c r="F252"/>
  <c r="J252"/>
  <c r="F257"/>
  <c r="F256"/>
  <c r="H260"/>
  <c r="AK84" i="9"/>
  <c r="AN84"/>
  <c r="AS84"/>
  <c r="D260" i="11"/>
  <c r="F260"/>
  <c r="F259"/>
  <c r="J260"/>
  <c r="J259"/>
  <c r="H267"/>
  <c r="D275"/>
  <c r="J285"/>
  <c r="F285"/>
  <c r="H285"/>
  <c r="D285"/>
  <c r="E285"/>
  <c r="I285"/>
  <c r="G290"/>
  <c r="J231"/>
  <c r="U1490" i="8"/>
  <c r="F231" i="11"/>
  <c r="U1446" i="8"/>
  <c r="H231" i="11"/>
  <c r="J250"/>
  <c r="F250"/>
  <c r="G250"/>
  <c r="H250"/>
  <c r="J254"/>
  <c r="F254"/>
  <c r="H254"/>
  <c r="J266"/>
  <c r="F266"/>
  <c r="H266"/>
  <c r="H276"/>
  <c r="D276"/>
  <c r="G276"/>
  <c r="I276"/>
  <c r="J281"/>
  <c r="F281"/>
  <c r="H281"/>
  <c r="D281"/>
  <c r="K282"/>
  <c r="V165" i="9"/>
  <c r="X165"/>
  <c r="AG165"/>
  <c r="G284" i="11"/>
  <c r="H287"/>
  <c r="D287"/>
  <c r="J287"/>
  <c r="F287"/>
  <c r="J292"/>
  <c r="J289"/>
  <c r="F292"/>
  <c r="F289"/>
  <c r="H292"/>
  <c r="D292"/>
  <c r="H297"/>
  <c r="D297"/>
  <c r="J297"/>
  <c r="F297"/>
  <c r="J299"/>
  <c r="F299"/>
  <c r="H299"/>
  <c r="D299"/>
  <c r="I308"/>
  <c r="E308"/>
  <c r="F308"/>
  <c r="J308"/>
  <c r="D308"/>
  <c r="K296"/>
  <c r="K298"/>
  <c r="K303"/>
  <c r="H308"/>
  <c r="H301"/>
  <c r="D301"/>
  <c r="J301"/>
  <c r="F301"/>
  <c r="J307"/>
  <c r="F307"/>
  <c r="I307"/>
  <c r="E307"/>
  <c r="H307"/>
  <c r="D307"/>
  <c r="I295"/>
  <c r="E301"/>
  <c r="K365"/>
  <c r="H374"/>
  <c r="D374"/>
  <c r="F374"/>
  <c r="J374"/>
  <c r="E374"/>
  <c r="I374"/>
  <c r="D420"/>
  <c r="H312"/>
  <c r="D312"/>
  <c r="J312"/>
  <c r="F312"/>
  <c r="K313"/>
  <c r="J317"/>
  <c r="F317"/>
  <c r="H317"/>
  <c r="D317"/>
  <c r="H319"/>
  <c r="D319"/>
  <c r="J319"/>
  <c r="F319"/>
  <c r="K320"/>
  <c r="J322"/>
  <c r="F322"/>
  <c r="H322"/>
  <c r="D322"/>
  <c r="H324"/>
  <c r="D324"/>
  <c r="J324"/>
  <c r="F324"/>
  <c r="K325"/>
  <c r="G332"/>
  <c r="G334"/>
  <c r="H337"/>
  <c r="D337"/>
  <c r="J337"/>
  <c r="F337"/>
  <c r="J341"/>
  <c r="F341"/>
  <c r="H341"/>
  <c r="D341"/>
  <c r="K311"/>
  <c r="K316"/>
  <c r="K321"/>
  <c r="K323"/>
  <c r="I327"/>
  <c r="I331"/>
  <c r="I343"/>
  <c r="E343"/>
  <c r="J343"/>
  <c r="D343"/>
  <c r="I347"/>
  <c r="E347"/>
  <c r="F347"/>
  <c r="J347"/>
  <c r="D347"/>
  <c r="E282"/>
  <c r="E286"/>
  <c r="E293"/>
  <c r="E289"/>
  <c r="E300"/>
  <c r="G300"/>
  <c r="H310"/>
  <c r="D310"/>
  <c r="G310"/>
  <c r="I310"/>
  <c r="G311"/>
  <c r="J328"/>
  <c r="J327"/>
  <c r="F328"/>
  <c r="F327"/>
  <c r="H328"/>
  <c r="D328"/>
  <c r="K329"/>
  <c r="H333"/>
  <c r="D333"/>
  <c r="J333"/>
  <c r="F333"/>
  <c r="J335"/>
  <c r="F335"/>
  <c r="H335"/>
  <c r="D335"/>
  <c r="K336"/>
  <c r="F343"/>
  <c r="H347"/>
  <c r="I366"/>
  <c r="E366"/>
  <c r="H366"/>
  <c r="D366"/>
  <c r="J366"/>
  <c r="F366"/>
  <c r="E313"/>
  <c r="G313"/>
  <c r="E320"/>
  <c r="G320"/>
  <c r="L201" i="9"/>
  <c r="N201"/>
  <c r="AF201"/>
  <c r="E325" i="11"/>
  <c r="J342"/>
  <c r="F342"/>
  <c r="H342"/>
  <c r="J346"/>
  <c r="F346"/>
  <c r="H346"/>
  <c r="J354"/>
  <c r="J350"/>
  <c r="F354"/>
  <c r="F350"/>
  <c r="H354"/>
  <c r="K358"/>
  <c r="J369"/>
  <c r="F369"/>
  <c r="E369"/>
  <c r="I369"/>
  <c r="D369"/>
  <c r="I383"/>
  <c r="E383"/>
  <c r="F383"/>
  <c r="J383"/>
  <c r="D383"/>
  <c r="K412"/>
  <c r="H411"/>
  <c r="I359"/>
  <c r="E359"/>
  <c r="H359"/>
  <c r="D359"/>
  <c r="H383"/>
  <c r="J407"/>
  <c r="J403"/>
  <c r="F407"/>
  <c r="I407"/>
  <c r="E407"/>
  <c r="H407"/>
  <c r="D407"/>
  <c r="E329"/>
  <c r="E327"/>
  <c r="E336"/>
  <c r="E331"/>
  <c r="E342"/>
  <c r="H344"/>
  <c r="D344"/>
  <c r="G344"/>
  <c r="I344"/>
  <c r="G345"/>
  <c r="E346"/>
  <c r="G346"/>
  <c r="H352"/>
  <c r="D352"/>
  <c r="I352"/>
  <c r="I350"/>
  <c r="E354"/>
  <c r="F359"/>
  <c r="K360"/>
  <c r="J362"/>
  <c r="J357"/>
  <c r="F362"/>
  <c r="I362"/>
  <c r="E362"/>
  <c r="H369"/>
  <c r="I400"/>
  <c r="E400"/>
  <c r="E399"/>
  <c r="F400"/>
  <c r="F399"/>
  <c r="J400"/>
  <c r="J399"/>
  <c r="D400"/>
  <c r="H378"/>
  <c r="D378"/>
  <c r="I378"/>
  <c r="J382"/>
  <c r="F382"/>
  <c r="H382"/>
  <c r="J386"/>
  <c r="F386"/>
  <c r="H386"/>
  <c r="H391"/>
  <c r="D391"/>
  <c r="I391"/>
  <c r="H395"/>
  <c r="D395"/>
  <c r="I395"/>
  <c r="I408"/>
  <c r="E408"/>
  <c r="H408"/>
  <c r="D408"/>
  <c r="K368"/>
  <c r="I373"/>
  <c r="E373"/>
  <c r="H373"/>
  <c r="I377"/>
  <c r="E377"/>
  <c r="H377"/>
  <c r="E378"/>
  <c r="J378"/>
  <c r="K381"/>
  <c r="D382"/>
  <c r="I382"/>
  <c r="K385"/>
  <c r="D386"/>
  <c r="I386"/>
  <c r="I390"/>
  <c r="E390"/>
  <c r="H390"/>
  <c r="E391"/>
  <c r="J391"/>
  <c r="I394"/>
  <c r="E394"/>
  <c r="H394"/>
  <c r="E395"/>
  <c r="J395"/>
  <c r="K406"/>
  <c r="F408"/>
  <c r="K409"/>
  <c r="D411"/>
  <c r="J413"/>
  <c r="J411"/>
  <c r="F413"/>
  <c r="I413"/>
  <c r="E413"/>
  <c r="K421"/>
  <c r="K420"/>
  <c r="H420"/>
  <c r="D360"/>
  <c r="G360"/>
  <c r="D367"/>
  <c r="G367"/>
  <c r="I367"/>
  <c r="K367"/>
  <c r="G368"/>
  <c r="D373"/>
  <c r="J373"/>
  <c r="J376"/>
  <c r="F376"/>
  <c r="G376"/>
  <c r="H376"/>
  <c r="D377"/>
  <c r="J377"/>
  <c r="F378"/>
  <c r="G381"/>
  <c r="E382"/>
  <c r="H384"/>
  <c r="D384"/>
  <c r="G384"/>
  <c r="I384"/>
  <c r="G385"/>
  <c r="E386"/>
  <c r="D390"/>
  <c r="J390"/>
  <c r="F391"/>
  <c r="J393"/>
  <c r="F393"/>
  <c r="G393"/>
  <c r="H393"/>
  <c r="D394"/>
  <c r="J394"/>
  <c r="F395"/>
  <c r="J397"/>
  <c r="F397"/>
  <c r="G397"/>
  <c r="H397"/>
  <c r="H401"/>
  <c r="D401"/>
  <c r="G401"/>
  <c r="I401"/>
  <c r="G409"/>
  <c r="I417"/>
  <c r="I416"/>
  <c r="E417"/>
  <c r="E416"/>
  <c r="H417"/>
  <c r="D417"/>
  <c r="F406"/>
  <c r="F412"/>
  <c r="F421"/>
  <c r="F420"/>
  <c r="K153"/>
  <c r="D171" i="7"/>
  <c r="D172"/>
  <c r="G266" i="11"/>
  <c r="AP1446" i="8"/>
  <c r="K171" i="11"/>
  <c r="K199"/>
  <c r="K56"/>
  <c r="T9" i="9"/>
  <c r="U9"/>
  <c r="M385" i="8"/>
  <c r="G227" i="11"/>
  <c r="G172"/>
  <c r="AQ4" i="20"/>
  <c r="AQ4" i="22"/>
  <c r="BW24"/>
  <c r="BW5" i="23"/>
  <c r="AQ4" i="21"/>
  <c r="AQ4" i="19"/>
  <c r="G254" i="11"/>
  <c r="G230"/>
  <c r="F100" i="9"/>
  <c r="I100"/>
  <c r="N100"/>
  <c r="G193" i="11"/>
  <c r="K43" i="7"/>
  <c r="K45"/>
  <c r="G77" i="11"/>
  <c r="G286"/>
  <c r="G209"/>
  <c r="D108"/>
  <c r="G215"/>
  <c r="C211" i="7"/>
  <c r="C212"/>
  <c r="L198" i="9"/>
  <c r="N198"/>
  <c r="AF198"/>
  <c r="M359" i="8"/>
  <c r="K230" i="11"/>
  <c r="P100" i="9"/>
  <c r="S100"/>
  <c r="X100"/>
  <c r="AC100"/>
  <c r="AG100"/>
  <c r="K267" i="11"/>
  <c r="M43" i="7"/>
  <c r="M45"/>
  <c r="AS20" i="9"/>
  <c r="V153"/>
  <c r="X153"/>
  <c r="D60" i="31"/>
  <c r="L43" i="7"/>
  <c r="L45"/>
  <c r="M1488" i="8"/>
  <c r="AP1488"/>
  <c r="E211" i="7"/>
  <c r="E212"/>
  <c r="AQ198" i="9"/>
  <c r="AS198"/>
  <c r="AS197"/>
  <c r="AS193"/>
  <c r="AK93"/>
  <c r="AN93"/>
  <c r="AS93"/>
  <c r="M1477" i="8"/>
  <c r="AP1477"/>
  <c r="K247" i="11"/>
  <c r="J263"/>
  <c r="AG171" i="9"/>
  <c r="K397" i="11"/>
  <c r="V192" i="9"/>
  <c r="X192"/>
  <c r="AG192"/>
  <c r="K384" i="11"/>
  <c r="K362"/>
  <c r="G56"/>
  <c r="J9" i="9"/>
  <c r="K9"/>
  <c r="AA9"/>
  <c r="AE9"/>
  <c r="CH20" i="17"/>
  <c r="X229" i="8"/>
  <c r="L190" i="9"/>
  <c r="N190"/>
  <c r="AF1164" i="8"/>
  <c r="AG153" i="9"/>
  <c r="EP11" i="25"/>
  <c r="K114" i="7"/>
  <c r="L153" i="9"/>
  <c r="N153"/>
  <c r="C60" i="31"/>
  <c r="AF1181" i="8"/>
  <c r="K55" i="7"/>
  <c r="K57"/>
  <c r="G80" i="9"/>
  <c r="I80"/>
  <c r="Z80"/>
  <c r="AD80"/>
  <c r="CN21" i="22"/>
  <c r="G182" i="11"/>
  <c r="L173" i="9"/>
  <c r="N173"/>
  <c r="AF173"/>
  <c r="DL31" i="25"/>
  <c r="G46" i="11"/>
  <c r="W335" i="8"/>
  <c r="AT252"/>
  <c r="J271" i="11"/>
  <c r="K281"/>
  <c r="K251"/>
  <c r="L179" i="7"/>
  <c r="L184"/>
  <c r="BD12" i="10"/>
  <c r="K337" i="11"/>
  <c r="K297"/>
  <c r="K287"/>
  <c r="V167" i="9"/>
  <c r="X167"/>
  <c r="AG167"/>
  <c r="EP25" i="25"/>
  <c r="H50" i="11"/>
  <c r="I170"/>
  <c r="J5"/>
  <c r="G268"/>
  <c r="L159" i="9"/>
  <c r="N159"/>
  <c r="C66" i="31"/>
  <c r="G145" i="11"/>
  <c r="D50"/>
  <c r="G166"/>
  <c r="K118" i="7"/>
  <c r="G173" i="11"/>
  <c r="G287"/>
  <c r="L167" i="9"/>
  <c r="N167"/>
  <c r="AF167"/>
  <c r="G281" i="11"/>
  <c r="L164" i="9"/>
  <c r="G283" i="11"/>
  <c r="F196"/>
  <c r="G192"/>
  <c r="C185" i="7"/>
  <c r="C187"/>
  <c r="G136" i="9"/>
  <c r="I136"/>
  <c r="N136"/>
  <c r="AB136"/>
  <c r="AF136"/>
  <c r="DR22" i="24"/>
  <c r="G154" i="11"/>
  <c r="C176" i="7"/>
  <c r="C177"/>
  <c r="F86" i="11"/>
  <c r="L196" i="9"/>
  <c r="N196"/>
  <c r="AF196"/>
  <c r="DL27" i="26"/>
  <c r="H364" i="11"/>
  <c r="K94"/>
  <c r="E116" i="7"/>
  <c r="E118"/>
  <c r="AL129" i="9"/>
  <c r="AN129"/>
  <c r="AS129"/>
  <c r="H403" i="11"/>
  <c r="I156"/>
  <c r="I5"/>
  <c r="L197" i="7"/>
  <c r="L202"/>
  <c r="P72" i="9"/>
  <c r="S72"/>
  <c r="X72"/>
  <c r="AC72"/>
  <c r="AG72"/>
  <c r="K322" i="11"/>
  <c r="K312"/>
  <c r="L157" i="7"/>
  <c r="L159"/>
  <c r="Q140" i="9"/>
  <c r="S140"/>
  <c r="X140"/>
  <c r="AC140"/>
  <c r="AG140"/>
  <c r="D189" i="7"/>
  <c r="D191"/>
  <c r="Q145" i="9"/>
  <c r="S145"/>
  <c r="X145"/>
  <c r="K84" i="11"/>
  <c r="P37" i="9"/>
  <c r="S37"/>
  <c r="P20"/>
  <c r="S20"/>
  <c r="D181" i="7"/>
  <c r="D183"/>
  <c r="K401" i="11"/>
  <c r="K347"/>
  <c r="V196" i="9"/>
  <c r="X196"/>
  <c r="AG196"/>
  <c r="GH23" i="25"/>
  <c r="FL23"/>
  <c r="EP23"/>
  <c r="GN23"/>
  <c r="FG23"/>
  <c r="GC23"/>
  <c r="FA23"/>
  <c r="FW23"/>
  <c r="EV23"/>
  <c r="GS23"/>
  <c r="FR23"/>
  <c r="L171" i="7"/>
  <c r="L173"/>
  <c r="K180" i="11"/>
  <c r="L3" i="7"/>
  <c r="L5"/>
  <c r="V190" i="9"/>
  <c r="X190"/>
  <c r="D112" i="7"/>
  <c r="L22"/>
  <c r="L24"/>
  <c r="D45"/>
  <c r="D46"/>
  <c r="GC12" i="23"/>
  <c r="FG12"/>
  <c r="GS12"/>
  <c r="FW12"/>
  <c r="FA12"/>
  <c r="GH12"/>
  <c r="EP12"/>
  <c r="FR12"/>
  <c r="FL12"/>
  <c r="GN12"/>
  <c r="EV12"/>
  <c r="GS26" i="17"/>
  <c r="FW26"/>
  <c r="FA26"/>
  <c r="GN26"/>
  <c r="FR26"/>
  <c r="EV26"/>
  <c r="GH26"/>
  <c r="FL26"/>
  <c r="EP26"/>
  <c r="GC26"/>
  <c r="FG26"/>
  <c r="D211" i="7"/>
  <c r="D212"/>
  <c r="V198" i="9"/>
  <c r="X198"/>
  <c r="X197"/>
  <c r="D82" i="31"/>
  <c r="D142"/>
  <c r="L55" i="7"/>
  <c r="L57"/>
  <c r="Q80" i="9"/>
  <c r="S80"/>
  <c r="X80"/>
  <c r="V161"/>
  <c r="X161"/>
  <c r="D86" i="7"/>
  <c r="D90"/>
  <c r="P30" i="9"/>
  <c r="V173"/>
  <c r="X173"/>
  <c r="AG173"/>
  <c r="I246" i="11"/>
  <c r="GN29" i="25"/>
  <c r="FR29"/>
  <c r="GH29"/>
  <c r="FL29"/>
  <c r="EP29"/>
  <c r="GC29"/>
  <c r="EV29"/>
  <c r="FW29"/>
  <c r="FG29"/>
  <c r="FA29"/>
  <c r="GS29"/>
  <c r="T17" i="9"/>
  <c r="U17"/>
  <c r="L114" i="7"/>
  <c r="O114"/>
  <c r="FL11" i="25"/>
  <c r="FA11"/>
  <c r="FR11"/>
  <c r="D32" i="7"/>
  <c r="D35"/>
  <c r="V208" i="9"/>
  <c r="X208"/>
  <c r="AG208"/>
  <c r="GN22" i="21"/>
  <c r="FR22"/>
  <c r="EV22"/>
  <c r="GH22"/>
  <c r="FL22"/>
  <c r="EP22"/>
  <c r="GC22"/>
  <c r="FG22"/>
  <c r="GS22"/>
  <c r="FW22"/>
  <c r="FA22"/>
  <c r="D403" i="11"/>
  <c r="F141"/>
  <c r="G198"/>
  <c r="K51" i="7"/>
  <c r="K53"/>
  <c r="F162" i="11"/>
  <c r="AC218" i="8"/>
  <c r="AI12" i="10"/>
  <c r="G33" i="11"/>
  <c r="D15"/>
  <c r="G383"/>
  <c r="E278"/>
  <c r="G341"/>
  <c r="L207" i="9"/>
  <c r="N207"/>
  <c r="AF207"/>
  <c r="DL11" i="27"/>
  <c r="G299" i="11"/>
  <c r="AH1145" i="8"/>
  <c r="F295" i="11"/>
  <c r="G292"/>
  <c r="G252"/>
  <c r="BB12" i="10"/>
  <c r="N197" i="9"/>
  <c r="C82" i="31"/>
  <c r="C142"/>
  <c r="L191" i="9"/>
  <c r="N191"/>
  <c r="AF191"/>
  <c r="EH22" i="26"/>
  <c r="G362" i="11"/>
  <c r="E70"/>
  <c r="G100"/>
  <c r="CY23" i="19"/>
  <c r="CC23"/>
  <c r="BG23"/>
  <c r="CN23"/>
  <c r="BL23"/>
  <c r="CH23"/>
  <c r="BA23"/>
  <c r="CS23"/>
  <c r="DD23"/>
  <c r="BW23"/>
  <c r="BR23"/>
  <c r="DW32" i="26"/>
  <c r="DA32"/>
  <c r="CE32"/>
  <c r="DL32"/>
  <c r="CJ32"/>
  <c r="EC32"/>
  <c r="CP32"/>
  <c r="DR32"/>
  <c r="CU32"/>
  <c r="EH32"/>
  <c r="DF32"/>
  <c r="K126" i="7"/>
  <c r="N126"/>
  <c r="K127"/>
  <c r="F403" i="11"/>
  <c r="L208" i="9"/>
  <c r="N208"/>
  <c r="AF208"/>
  <c r="E357" i="11"/>
  <c r="E315"/>
  <c r="E246"/>
  <c r="K157" i="7"/>
  <c r="K159"/>
  <c r="G140" i="9"/>
  <c r="I140"/>
  <c r="N140"/>
  <c r="AB140"/>
  <c r="AF140"/>
  <c r="K14" i="7"/>
  <c r="K16"/>
  <c r="C120"/>
  <c r="DD26" i="19"/>
  <c r="CH26"/>
  <c r="BL26"/>
  <c r="CC26"/>
  <c r="BA26"/>
  <c r="CY26"/>
  <c r="BW26"/>
  <c r="CN26"/>
  <c r="CS26"/>
  <c r="BR26"/>
  <c r="BG26"/>
  <c r="C32" i="7"/>
  <c r="C35"/>
  <c r="L16" i="9"/>
  <c r="M16"/>
  <c r="C181" i="7"/>
  <c r="C183"/>
  <c r="CN24" i="19"/>
  <c r="BR24"/>
  <c r="CH24"/>
  <c r="BG24"/>
  <c r="DD24"/>
  <c r="CC24"/>
  <c r="BA24"/>
  <c r="CS24"/>
  <c r="CY24"/>
  <c r="BW24"/>
  <c r="BL24"/>
  <c r="J17" i="9"/>
  <c r="K17"/>
  <c r="AA17"/>
  <c r="AE17"/>
  <c r="AT216" i="8"/>
  <c r="G78" i="11"/>
  <c r="G74"/>
  <c r="F20" i="9"/>
  <c r="I20"/>
  <c r="Z20"/>
  <c r="AD20"/>
  <c r="K171" i="7"/>
  <c r="K173"/>
  <c r="C112"/>
  <c r="E403" i="11"/>
  <c r="F380"/>
  <c r="F357"/>
  <c r="F339"/>
  <c r="G324"/>
  <c r="F278"/>
  <c r="K175" i="7"/>
  <c r="K177"/>
  <c r="G275" i="11"/>
  <c r="AH1144" i="8"/>
  <c r="G244" i="11"/>
  <c r="DR12" i="23"/>
  <c r="CU12"/>
  <c r="EH12"/>
  <c r="DF12"/>
  <c r="CE12"/>
  <c r="DL12"/>
  <c r="DA12"/>
  <c r="CP12"/>
  <c r="EC12"/>
  <c r="DW12"/>
  <c r="CJ12"/>
  <c r="D263" i="11"/>
  <c r="F156"/>
  <c r="K78" i="7"/>
  <c r="K82"/>
  <c r="C145"/>
  <c r="C147"/>
  <c r="G84" i="11"/>
  <c r="F37" i="9"/>
  <c r="I37"/>
  <c r="Z37"/>
  <c r="AD37"/>
  <c r="F30"/>
  <c r="K22" i="7"/>
  <c r="K24"/>
  <c r="K3"/>
  <c r="K5"/>
  <c r="D148" i="11"/>
  <c r="F35"/>
  <c r="EC29" i="25"/>
  <c r="DF29"/>
  <c r="CJ29"/>
  <c r="DW29"/>
  <c r="CU29"/>
  <c r="EH29"/>
  <c r="CP29"/>
  <c r="DR29"/>
  <c r="CE29"/>
  <c r="DA29"/>
  <c r="DL29"/>
  <c r="K110" i="7"/>
  <c r="N110"/>
  <c r="C40"/>
  <c r="C42"/>
  <c r="AO327" i="8"/>
  <c r="AO320"/>
  <c r="C86" i="7"/>
  <c r="C90"/>
  <c r="F411" i="11"/>
  <c r="L192" i="9"/>
  <c r="N192"/>
  <c r="AF192"/>
  <c r="G394" i="11"/>
  <c r="F388"/>
  <c r="E380"/>
  <c r="G337"/>
  <c r="K204" i="7"/>
  <c r="K206"/>
  <c r="L161" i="9"/>
  <c r="N161"/>
  <c r="G251" i="11"/>
  <c r="G274"/>
  <c r="K197" i="7"/>
  <c r="K202"/>
  <c r="G189" i="11"/>
  <c r="C45" i="7"/>
  <c r="C46"/>
  <c r="L24" i="9"/>
  <c r="M24"/>
  <c r="BL20" i="17"/>
  <c r="EC29" i="26"/>
  <c r="DF29"/>
  <c r="CJ29"/>
  <c r="DL29"/>
  <c r="CE29"/>
  <c r="DW29"/>
  <c r="CP29"/>
  <c r="DR29"/>
  <c r="EH29"/>
  <c r="DA29"/>
  <c r="CU29"/>
  <c r="H214" i="11"/>
  <c r="I70"/>
  <c r="K33"/>
  <c r="AO469" i="8"/>
  <c r="AO488"/>
  <c r="K344" i="11"/>
  <c r="K354"/>
  <c r="K333"/>
  <c r="K343"/>
  <c r="K317"/>
  <c r="J295"/>
  <c r="J185"/>
  <c r="K88"/>
  <c r="I148"/>
  <c r="K376"/>
  <c r="K413"/>
  <c r="K373"/>
  <c r="AO1184" i="8"/>
  <c r="K369" i="11"/>
  <c r="J364"/>
  <c r="J141"/>
  <c r="I41"/>
  <c r="J196"/>
  <c r="J70"/>
  <c r="H380"/>
  <c r="J339"/>
  <c r="V201" i="9"/>
  <c r="X201"/>
  <c r="AG201"/>
  <c r="J315" i="11"/>
  <c r="H271"/>
  <c r="I177"/>
  <c r="I86"/>
  <c r="K78"/>
  <c r="K74"/>
  <c r="K61"/>
  <c r="AG190" i="9"/>
  <c r="N130" i="7"/>
  <c r="K135"/>
  <c r="K136"/>
  <c r="G118" i="9"/>
  <c r="I118"/>
  <c r="N118"/>
  <c r="AB118"/>
  <c r="AF118"/>
  <c r="F12"/>
  <c r="I12"/>
  <c r="D416" i="11"/>
  <c r="G417"/>
  <c r="G416"/>
  <c r="K394"/>
  <c r="E216" i="7"/>
  <c r="E217"/>
  <c r="AQ180" i="9"/>
  <c r="AS180"/>
  <c r="AS179"/>
  <c r="G408" i="11"/>
  <c r="G391"/>
  <c r="I399"/>
  <c r="E339"/>
  <c r="G342"/>
  <c r="I411"/>
  <c r="I403"/>
  <c r="G359"/>
  <c r="D357"/>
  <c r="F371"/>
  <c r="I364"/>
  <c r="K328"/>
  <c r="K327"/>
  <c r="H327"/>
  <c r="K400"/>
  <c r="G329"/>
  <c r="I306"/>
  <c r="H315"/>
  <c r="E295"/>
  <c r="K250"/>
  <c r="M175" i="7"/>
  <c r="M177"/>
  <c r="AL137" i="9"/>
  <c r="K252" i="11"/>
  <c r="M189" i="7"/>
  <c r="M193"/>
  <c r="D246" i="11"/>
  <c r="G247"/>
  <c r="AB1433" i="8"/>
  <c r="U1433"/>
  <c r="G217" i="11"/>
  <c r="F88" i="9"/>
  <c r="I88"/>
  <c r="N88"/>
  <c r="AB88"/>
  <c r="AF88"/>
  <c r="AB1430" i="8"/>
  <c r="AP1430"/>
  <c r="I278" i="11"/>
  <c r="I271"/>
  <c r="I233"/>
  <c r="K217"/>
  <c r="P88" i="9"/>
  <c r="S88"/>
  <c r="X88"/>
  <c r="AC88"/>
  <c r="AG88"/>
  <c r="AK88"/>
  <c r="AN88"/>
  <c r="AS88"/>
  <c r="M1474" i="8"/>
  <c r="AP1474"/>
  <c r="G248" i="11"/>
  <c r="T958" i="8"/>
  <c r="U1475"/>
  <c r="K218" i="11"/>
  <c r="P96" i="9"/>
  <c r="S96"/>
  <c r="X96"/>
  <c r="AK96"/>
  <c r="AN96"/>
  <c r="AS96"/>
  <c r="M1479" i="8"/>
  <c r="AP1479"/>
  <c r="I214" i="11"/>
  <c r="AB1473" i="8"/>
  <c r="G178" i="11"/>
  <c r="E177"/>
  <c r="K172"/>
  <c r="AK86" i="9"/>
  <c r="AN86"/>
  <c r="AS86"/>
  <c r="M1471" i="8"/>
  <c r="G150" i="11"/>
  <c r="C157" i="7"/>
  <c r="C158"/>
  <c r="E148" i="11"/>
  <c r="K144"/>
  <c r="M78" i="7"/>
  <c r="M82"/>
  <c r="K128" i="11"/>
  <c r="E145" i="7"/>
  <c r="E147"/>
  <c r="AK142" i="9"/>
  <c r="E113" i="11"/>
  <c r="J98"/>
  <c r="K82"/>
  <c r="H81"/>
  <c r="L21" i="9"/>
  <c r="M21"/>
  <c r="AA21"/>
  <c r="AE21"/>
  <c r="G66" i="11"/>
  <c r="J18" i="9"/>
  <c r="K18"/>
  <c r="AA18"/>
  <c r="AE18"/>
  <c r="AB313" i="8"/>
  <c r="AB316"/>
  <c r="K44" i="11"/>
  <c r="D8" i="7"/>
  <c r="D9"/>
  <c r="E8"/>
  <c r="E9"/>
  <c r="E185" i="11"/>
  <c r="K173"/>
  <c r="M14" i="7"/>
  <c r="M16"/>
  <c r="E271" i="11"/>
  <c r="D207"/>
  <c r="G208"/>
  <c r="F207"/>
  <c r="K198"/>
  <c r="M51" i="7"/>
  <c r="M53"/>
  <c r="AL78" i="9"/>
  <c r="AN78"/>
  <c r="F177" i="11"/>
  <c r="G174"/>
  <c r="K18" i="7"/>
  <c r="K20"/>
  <c r="K150" i="11"/>
  <c r="D157" i="7"/>
  <c r="D158"/>
  <c r="E157"/>
  <c r="E158"/>
  <c r="G146" i="11"/>
  <c r="D141"/>
  <c r="G142"/>
  <c r="K130"/>
  <c r="D68" i="7"/>
  <c r="D69"/>
  <c r="E68"/>
  <c r="E69"/>
  <c r="K126" i="11"/>
  <c r="AK71" i="9"/>
  <c r="AN71"/>
  <c r="AS71"/>
  <c r="F113" i="11"/>
  <c r="K110"/>
  <c r="H108"/>
  <c r="AK74" i="9"/>
  <c r="AN74"/>
  <c r="K101" i="11"/>
  <c r="AQ38" i="9"/>
  <c r="AR38"/>
  <c r="K62" i="11"/>
  <c r="AO16" i="9"/>
  <c r="AP16"/>
  <c r="R363" i="8"/>
  <c r="K183" i="11"/>
  <c r="K167"/>
  <c r="M122" i="7"/>
  <c r="E162" i="11"/>
  <c r="H92"/>
  <c r="AK41" i="9"/>
  <c r="AN41"/>
  <c r="AS41"/>
  <c r="K93" i="11"/>
  <c r="K92"/>
  <c r="P41" i="9"/>
  <c r="S41"/>
  <c r="G61" i="11"/>
  <c r="D60"/>
  <c r="M309" i="8"/>
  <c r="AT253"/>
  <c r="K43" i="11"/>
  <c r="D4" i="7"/>
  <c r="D5"/>
  <c r="E4"/>
  <c r="E5"/>
  <c r="G31" i="11"/>
  <c r="D29"/>
  <c r="AH205" i="8"/>
  <c r="J25" i="11"/>
  <c r="H357" i="8"/>
  <c r="K21" i="11"/>
  <c r="P18" i="9"/>
  <c r="S18"/>
  <c r="AB352" i="8"/>
  <c r="AK18" i="9"/>
  <c r="AN18"/>
  <c r="K11" i="11"/>
  <c r="P9" i="9"/>
  <c r="S9"/>
  <c r="X9"/>
  <c r="AC9"/>
  <c r="AG9"/>
  <c r="X242" i="8"/>
  <c r="AK9" i="9"/>
  <c r="AN9"/>
  <c r="AS9"/>
  <c r="G7" i="11"/>
  <c r="E124"/>
  <c r="T757" i="8"/>
  <c r="G47" i="11"/>
  <c r="G43"/>
  <c r="C4" i="7"/>
  <c r="C5"/>
  <c r="K17" i="11"/>
  <c r="AK16" i="9"/>
  <c r="AN16"/>
  <c r="R352" i="8"/>
  <c r="G13" i="11"/>
  <c r="F10" i="9"/>
  <c r="I10"/>
  <c r="AC205" i="8"/>
  <c r="G122" i="11"/>
  <c r="G142" i="9"/>
  <c r="F15" i="11"/>
  <c r="R303" i="8"/>
  <c r="AT208"/>
  <c r="AS176" i="9"/>
  <c r="AR2"/>
  <c r="W2"/>
  <c r="M2"/>
  <c r="AS2"/>
  <c r="N2"/>
  <c r="X2"/>
  <c r="H86" i="11"/>
  <c r="G134"/>
  <c r="T748" i="8"/>
  <c r="L47" i="7"/>
  <c r="L49"/>
  <c r="K149"/>
  <c r="K150"/>
  <c r="D196" i="11"/>
  <c r="Z7" i="9"/>
  <c r="AD7"/>
  <c r="H278" i="11"/>
  <c r="P139" i="7"/>
  <c r="M140"/>
  <c r="AL54" i="9"/>
  <c r="AN54"/>
  <c r="AS54"/>
  <c r="AS43"/>
  <c r="K417" i="11"/>
  <c r="K416"/>
  <c r="H416"/>
  <c r="G382"/>
  <c r="G400"/>
  <c r="G399"/>
  <c r="D399"/>
  <c r="K393"/>
  <c r="V191" i="9"/>
  <c r="X191"/>
  <c r="AG191"/>
  <c r="J388" i="11"/>
  <c r="D380"/>
  <c r="G377"/>
  <c r="J371"/>
  <c r="E411"/>
  <c r="G413"/>
  <c r="K390"/>
  <c r="G386"/>
  <c r="K377"/>
  <c r="E371"/>
  <c r="K408"/>
  <c r="G395"/>
  <c r="K391"/>
  <c r="M211" i="7"/>
  <c r="M212"/>
  <c r="AQ188" i="9"/>
  <c r="AS188"/>
  <c r="AS187"/>
  <c r="K382" i="11"/>
  <c r="G378"/>
  <c r="G352"/>
  <c r="D350"/>
  <c r="G407"/>
  <c r="H388"/>
  <c r="K359"/>
  <c r="G369"/>
  <c r="K342"/>
  <c r="G366"/>
  <c r="D364"/>
  <c r="G335"/>
  <c r="F331"/>
  <c r="H331"/>
  <c r="H371"/>
  <c r="K341"/>
  <c r="V207" i="9"/>
  <c r="X207"/>
  <c r="AG207"/>
  <c r="G336" i="11"/>
  <c r="K324"/>
  <c r="G319"/>
  <c r="F315"/>
  <c r="G421"/>
  <c r="G420"/>
  <c r="G307"/>
  <c r="D306"/>
  <c r="F306"/>
  <c r="G301"/>
  <c r="K308"/>
  <c r="K299"/>
  <c r="AO1145" i="8"/>
  <c r="K292" i="11"/>
  <c r="K289"/>
  <c r="K276"/>
  <c r="K254"/>
  <c r="M204" i="7"/>
  <c r="M206"/>
  <c r="AL132" i="9"/>
  <c r="J246" i="11"/>
  <c r="D238"/>
  <c r="G239"/>
  <c r="K227"/>
  <c r="AK90" i="9"/>
  <c r="M1475" i="8"/>
  <c r="G223" i="11"/>
  <c r="F85" i="9"/>
  <c r="I85"/>
  <c r="N85"/>
  <c r="AB85"/>
  <c r="AF85"/>
  <c r="M1426" i="8"/>
  <c r="AP1426"/>
  <c r="G210" i="11"/>
  <c r="H295"/>
  <c r="K283"/>
  <c r="K221"/>
  <c r="L145" i="7"/>
  <c r="L146"/>
  <c r="M1476" i="8"/>
  <c r="AP1476"/>
  <c r="M145" i="7"/>
  <c r="M146"/>
  <c r="AL90" i="9"/>
  <c r="K248" i="11"/>
  <c r="AK116" i="9"/>
  <c r="AN116"/>
  <c r="AS116"/>
  <c r="AG958" i="8"/>
  <c r="U1431"/>
  <c r="G216" i="11"/>
  <c r="M1429" i="8"/>
  <c r="G200" i="11"/>
  <c r="K192"/>
  <c r="D185" i="7"/>
  <c r="D187"/>
  <c r="Q136" i="9"/>
  <c r="S136"/>
  <c r="X136"/>
  <c r="AC136"/>
  <c r="AG136"/>
  <c r="E185" i="7"/>
  <c r="E187"/>
  <c r="AL136" i="9"/>
  <c r="AN136"/>
  <c r="AS136"/>
  <c r="F170" i="11"/>
  <c r="U1427" i="8"/>
  <c r="K168" i="11"/>
  <c r="M126" i="7"/>
  <c r="K164" i="11"/>
  <c r="M110" i="7"/>
  <c r="G137" i="11"/>
  <c r="D136"/>
  <c r="F108"/>
  <c r="K90"/>
  <c r="P40" i="9"/>
  <c r="S40"/>
  <c r="AK40"/>
  <c r="AN40"/>
  <c r="K75" i="11"/>
  <c r="E40" i="7"/>
  <c r="E42"/>
  <c r="AQ21" i="9"/>
  <c r="AR21"/>
  <c r="AR13"/>
  <c r="D70" i="11"/>
  <c r="G71"/>
  <c r="G42"/>
  <c r="E41"/>
  <c r="G231"/>
  <c r="F101" i="9"/>
  <c r="I101"/>
  <c r="N101"/>
  <c r="AB101"/>
  <c r="AF101"/>
  <c r="K189" i="11"/>
  <c r="M30" i="7"/>
  <c r="M32"/>
  <c r="H156" i="11"/>
  <c r="AK133" i="9"/>
  <c r="AN133"/>
  <c r="AS133"/>
  <c r="K157" i="11"/>
  <c r="K145"/>
  <c r="M86" i="7"/>
  <c r="M91"/>
  <c r="H136" i="11"/>
  <c r="K137"/>
  <c r="E72" i="7"/>
  <c r="E73"/>
  <c r="AQ69" i="9"/>
  <c r="AR69"/>
  <c r="AR68"/>
  <c r="K208" i="11"/>
  <c r="H207"/>
  <c r="M59" i="7"/>
  <c r="M68"/>
  <c r="J207" i="11"/>
  <c r="I185"/>
  <c r="G183"/>
  <c r="J177"/>
  <c r="K174"/>
  <c r="L18" i="7"/>
  <c r="L20"/>
  <c r="M18"/>
  <c r="M20"/>
  <c r="G167" i="11"/>
  <c r="J162"/>
  <c r="G158"/>
  <c r="F148"/>
  <c r="K146"/>
  <c r="M96" i="7"/>
  <c r="M100"/>
  <c r="K142" i="11"/>
  <c r="H141"/>
  <c r="E78" i="7"/>
  <c r="E82"/>
  <c r="F72" i="9"/>
  <c r="I72"/>
  <c r="K122" i="11"/>
  <c r="K120"/>
  <c r="AL142" i="9"/>
  <c r="G118" i="11"/>
  <c r="K58"/>
  <c r="T10" i="9"/>
  <c r="U10"/>
  <c r="AO10"/>
  <c r="AP10"/>
  <c r="AC250" i="8"/>
  <c r="AC255"/>
  <c r="K42" i="11"/>
  <c r="H41"/>
  <c r="AK24" i="9"/>
  <c r="K228" i="11"/>
  <c r="P93" i="9"/>
  <c r="S93"/>
  <c r="X93"/>
  <c r="I162" i="11"/>
  <c r="I116"/>
  <c r="K104"/>
  <c r="V41" i="9"/>
  <c r="W41"/>
  <c r="E98" i="11"/>
  <c r="G87"/>
  <c r="D86"/>
  <c r="I25"/>
  <c r="H356" i="8"/>
  <c r="K20" i="11"/>
  <c r="AK17" i="9"/>
  <c r="AN17"/>
  <c r="AS17"/>
  <c r="W352" i="8"/>
  <c r="G6" i="11"/>
  <c r="D5"/>
  <c r="E81"/>
  <c r="E80"/>
  <c r="G3" i="4"/>
  <c r="J60" i="11"/>
  <c r="M367" i="8"/>
  <c r="G54" i="11"/>
  <c r="J7" i="9"/>
  <c r="K7"/>
  <c r="P213" i="8"/>
  <c r="P34" i="9"/>
  <c r="S34"/>
  <c r="X34"/>
  <c r="AC34"/>
  <c r="AG34"/>
  <c r="AS469" i="8"/>
  <c r="AS488"/>
  <c r="K31" i="11"/>
  <c r="P11" i="9"/>
  <c r="S11"/>
  <c r="AK11"/>
  <c r="AN11"/>
  <c r="AH242" i="8"/>
  <c r="F124" i="11"/>
  <c r="AA757" i="8"/>
  <c r="AO357"/>
  <c r="AM245"/>
  <c r="G11" i="11"/>
  <c r="F9" i="9"/>
  <c r="I9"/>
  <c r="X207" i="8"/>
  <c r="X210"/>
  <c r="X231"/>
  <c r="I124" i="11"/>
  <c r="H29"/>
  <c r="K13"/>
  <c r="P10" i="9"/>
  <c r="S10"/>
  <c r="AK10"/>
  <c r="AN10"/>
  <c r="AC242" i="8"/>
  <c r="G73" i="11"/>
  <c r="G17"/>
  <c r="R298" i="8"/>
  <c r="J15" i="11"/>
  <c r="R357" i="8"/>
  <c r="G8" i="11"/>
  <c r="F6" i="9"/>
  <c r="I6"/>
  <c r="L205" i="8"/>
  <c r="K117" i="11"/>
  <c r="AW890" i="8"/>
  <c r="AI701"/>
  <c r="P701"/>
  <c r="AI705"/>
  <c r="P705"/>
  <c r="X39" i="9"/>
  <c r="AK37"/>
  <c r="AN37"/>
  <c r="K54" i="11"/>
  <c r="T7" i="9"/>
  <c r="U7"/>
  <c r="P247" i="8"/>
  <c r="H225" i="11"/>
  <c r="P114" i="7"/>
  <c r="M116"/>
  <c r="D339" i="11"/>
  <c r="D271"/>
  <c r="K47" i="7"/>
  <c r="K49"/>
  <c r="AG198" i="9"/>
  <c r="V164"/>
  <c r="K257" i="11"/>
  <c r="G390"/>
  <c r="D388"/>
  <c r="AO418" i="8"/>
  <c r="AO440"/>
  <c r="G373" i="11"/>
  <c r="D371"/>
  <c r="G412"/>
  <c r="E388"/>
  <c r="I371"/>
  <c r="K395"/>
  <c r="M216" i="7"/>
  <c r="M217"/>
  <c r="AQ184" i="9"/>
  <c r="AS184"/>
  <c r="AS183"/>
  <c r="K386" i="11"/>
  <c r="K378"/>
  <c r="K352"/>
  <c r="H350"/>
  <c r="K407"/>
  <c r="K383"/>
  <c r="K346"/>
  <c r="K366"/>
  <c r="K335"/>
  <c r="J331"/>
  <c r="K310"/>
  <c r="G347"/>
  <c r="I339"/>
  <c r="G322"/>
  <c r="K319"/>
  <c r="G312"/>
  <c r="G374"/>
  <c r="K307"/>
  <c r="H306"/>
  <c r="J306"/>
  <c r="K301"/>
  <c r="G308"/>
  <c r="G297"/>
  <c r="D295"/>
  <c r="J278"/>
  <c r="K266"/>
  <c r="V160" i="9"/>
  <c r="X160"/>
  <c r="AG160"/>
  <c r="G285" i="11"/>
  <c r="F263"/>
  <c r="D259"/>
  <c r="G260"/>
  <c r="G259"/>
  <c r="K239"/>
  <c r="H238"/>
  <c r="M153" i="7"/>
  <c r="M155"/>
  <c r="G229" i="11"/>
  <c r="F94" i="9"/>
  <c r="I94"/>
  <c r="N94"/>
  <c r="AB94"/>
  <c r="AF94"/>
  <c r="M1434" i="8"/>
  <c r="AP1434"/>
  <c r="F225" i="11"/>
  <c r="K223"/>
  <c r="P85" i="9"/>
  <c r="S85"/>
  <c r="X85"/>
  <c r="AC85"/>
  <c r="AG85"/>
  <c r="AK85"/>
  <c r="AN85"/>
  <c r="AS85"/>
  <c r="M1470" i="8"/>
  <c r="AP1470"/>
  <c r="G219" i="11"/>
  <c r="M1438" i="8"/>
  <c r="AP1438"/>
  <c r="G282" i="11"/>
  <c r="L165" i="9"/>
  <c r="N165"/>
  <c r="AF165"/>
  <c r="G228" i="11"/>
  <c r="F93" i="9"/>
  <c r="I93"/>
  <c r="N93"/>
  <c r="M1433" i="8"/>
  <c r="J233" i="11"/>
  <c r="G267"/>
  <c r="F246"/>
  <c r="I225"/>
  <c r="K216"/>
  <c r="AK87" i="9"/>
  <c r="AN87"/>
  <c r="AS87"/>
  <c r="M1473" i="8"/>
  <c r="K200" i="11"/>
  <c r="E193" i="7"/>
  <c r="E195"/>
  <c r="AL147" i="9"/>
  <c r="AN147"/>
  <c r="AS147"/>
  <c r="AS143"/>
  <c r="F185" i="11"/>
  <c r="J170"/>
  <c r="U1471" i="8"/>
  <c r="K160" i="11"/>
  <c r="E120" i="7"/>
  <c r="J156" i="11"/>
  <c r="K103"/>
  <c r="V40" i="9"/>
  <c r="W40"/>
  <c r="AQ40"/>
  <c r="AR40"/>
  <c r="K99" i="11"/>
  <c r="H98"/>
  <c r="AQ37" i="9"/>
  <c r="AR37"/>
  <c r="Z40"/>
  <c r="AD40"/>
  <c r="N40"/>
  <c r="AB40"/>
  <c r="AF40"/>
  <c r="K71" i="11"/>
  <c r="H70"/>
  <c r="E25" i="7"/>
  <c r="E27"/>
  <c r="AQ7" i="9"/>
  <c r="AR7"/>
  <c r="AS7"/>
  <c r="K53" i="11"/>
  <c r="T6" i="9"/>
  <c r="U6"/>
  <c r="AO6"/>
  <c r="AP6"/>
  <c r="L250" i="8"/>
  <c r="G30" i="9"/>
  <c r="AC425" i="8"/>
  <c r="E35" i="11"/>
  <c r="AM207" i="8"/>
  <c r="AM210"/>
  <c r="AM231"/>
  <c r="G218" i="11"/>
  <c r="F96" i="9"/>
  <c r="I96"/>
  <c r="N96"/>
  <c r="M1435" i="8"/>
  <c r="AP1435"/>
  <c r="E207" i="11"/>
  <c r="G194"/>
  <c r="F137" i="9"/>
  <c r="G190" i="11"/>
  <c r="D185"/>
  <c r="G186"/>
  <c r="K182"/>
  <c r="G179"/>
  <c r="D170"/>
  <c r="K166"/>
  <c r="M118" i="7"/>
  <c r="G163" i="11"/>
  <c r="D162"/>
  <c r="K158"/>
  <c r="J148"/>
  <c r="K134"/>
  <c r="AG748" i="8"/>
  <c r="H133" i="11"/>
  <c r="AK75" i="9"/>
  <c r="K118" i="11"/>
  <c r="G88"/>
  <c r="K73"/>
  <c r="AQ11" i="9"/>
  <c r="AR11"/>
  <c r="G55" i="11"/>
  <c r="J8" i="9"/>
  <c r="K8"/>
  <c r="AA8"/>
  <c r="AE8"/>
  <c r="T213" i="8"/>
  <c r="T218"/>
  <c r="K46" i="11"/>
  <c r="E12" i="7"/>
  <c r="E13"/>
  <c r="AL27" i="9"/>
  <c r="AN27"/>
  <c r="AS27"/>
  <c r="F41" i="11"/>
  <c r="K222"/>
  <c r="H170"/>
  <c r="G117"/>
  <c r="D116"/>
  <c r="G104"/>
  <c r="L41" i="9"/>
  <c r="M41"/>
  <c r="AA41"/>
  <c r="AE41"/>
  <c r="K100" i="11"/>
  <c r="J86"/>
  <c r="F34" i="9"/>
  <c r="I34"/>
  <c r="AS425" i="8"/>
  <c r="AS444"/>
  <c r="J29" i="11"/>
  <c r="AH245" i="8"/>
  <c r="G26" i="11"/>
  <c r="D25"/>
  <c r="H298" i="8"/>
  <c r="G10" i="11"/>
  <c r="F8" i="9"/>
  <c r="I8"/>
  <c r="T205" i="8"/>
  <c r="K129" i="11"/>
  <c r="D64" i="7"/>
  <c r="D65"/>
  <c r="E64"/>
  <c r="E65"/>
  <c r="K68" i="11"/>
  <c r="T19" i="9"/>
  <c r="U19"/>
  <c r="AG363" i="8"/>
  <c r="AG370"/>
  <c r="AO19" i="9"/>
  <c r="AP19"/>
  <c r="E60" i="11"/>
  <c r="M314" i="8"/>
  <c r="AT314"/>
  <c r="H25" i="11"/>
  <c r="K26"/>
  <c r="AK14" i="9"/>
  <c r="AN14"/>
  <c r="H352" i="8"/>
  <c r="F15" i="9"/>
  <c r="I15"/>
  <c r="H5" i="11"/>
  <c r="K6"/>
  <c r="I92"/>
  <c r="G38"/>
  <c r="AO298" i="8"/>
  <c r="K27" i="11"/>
  <c r="P19" i="9"/>
  <c r="S19"/>
  <c r="AK19"/>
  <c r="AN19"/>
  <c r="AG352" i="8"/>
  <c r="H15" i="11"/>
  <c r="G129"/>
  <c r="C64" i="7"/>
  <c r="C65"/>
  <c r="G125" i="11"/>
  <c r="D124"/>
  <c r="N757" i="8"/>
  <c r="E5" i="11"/>
  <c r="J50"/>
  <c r="I15"/>
  <c r="R356" i="8"/>
  <c r="K8" i="11"/>
  <c r="P6" i="9"/>
  <c r="S6"/>
  <c r="AK6"/>
  <c r="AN6"/>
  <c r="L242" i="8"/>
  <c r="H116" i="11"/>
  <c r="G20"/>
  <c r="AI704" i="8"/>
  <c r="P704"/>
  <c r="N148" i="9"/>
  <c r="I1"/>
  <c r="AY4" i="17"/>
  <c r="AY4" i="18"/>
  <c r="H148" i="11"/>
  <c r="AK38" i="9"/>
  <c r="AN38"/>
  <c r="AS38"/>
  <c r="AK359" i="8"/>
  <c r="N39" i="9"/>
  <c r="L149" i="7"/>
  <c r="L150"/>
  <c r="L206" i="9"/>
  <c r="N206"/>
  <c r="G293" i="11"/>
  <c r="D278"/>
  <c r="D214"/>
  <c r="K274"/>
  <c r="K234"/>
  <c r="K233"/>
  <c r="H339"/>
  <c r="H289"/>
  <c r="I388"/>
  <c r="I380"/>
  <c r="J380"/>
  <c r="G354"/>
  <c r="G406"/>
  <c r="I357"/>
  <c r="F364"/>
  <c r="E364"/>
  <c r="G333"/>
  <c r="D331"/>
  <c r="D327"/>
  <c r="G328"/>
  <c r="G325"/>
  <c r="H399"/>
  <c r="G343"/>
  <c r="H357"/>
  <c r="G317"/>
  <c r="D315"/>
  <c r="K374"/>
  <c r="E350"/>
  <c r="E306"/>
  <c r="V172" i="9"/>
  <c r="X172"/>
  <c r="K231" i="11"/>
  <c r="P101" i="9"/>
  <c r="S101"/>
  <c r="X101"/>
  <c r="AC101"/>
  <c r="AG101"/>
  <c r="AK101"/>
  <c r="AN101"/>
  <c r="AS101"/>
  <c r="AS99"/>
  <c r="M1490" i="8"/>
  <c r="AP1490"/>
  <c r="K285" i="11"/>
  <c r="K260"/>
  <c r="K259"/>
  <c r="H259"/>
  <c r="F233"/>
  <c r="K229"/>
  <c r="P94" i="9"/>
  <c r="S94"/>
  <c r="X94"/>
  <c r="AC94"/>
  <c r="AG94"/>
  <c r="AK94"/>
  <c r="AN94"/>
  <c r="AS94"/>
  <c r="AS92"/>
  <c r="M1478" i="8"/>
  <c r="AP1478"/>
  <c r="J225" i="11"/>
  <c r="G221"/>
  <c r="K145" i="7"/>
  <c r="K146"/>
  <c r="AB1432" i="8"/>
  <c r="AP1432"/>
  <c r="K219" i="11"/>
  <c r="AK97" i="9"/>
  <c r="AN97"/>
  <c r="AS97"/>
  <c r="M1482" i="8"/>
  <c r="AP1482"/>
  <c r="H246" i="11"/>
  <c r="K268"/>
  <c r="E233"/>
  <c r="K244"/>
  <c r="G222"/>
  <c r="F90" i="9"/>
  <c r="M1431" i="8"/>
  <c r="E214" i="11"/>
  <c r="AB1429" i="8"/>
  <c r="F214" i="11"/>
  <c r="G199"/>
  <c r="K188"/>
  <c r="L130" i="7"/>
  <c r="M130"/>
  <c r="G157" i="11"/>
  <c r="D156"/>
  <c r="K152"/>
  <c r="D166" i="7"/>
  <c r="D167"/>
  <c r="E166"/>
  <c r="E167"/>
  <c r="F98" i="11"/>
  <c r="G99"/>
  <c r="D81"/>
  <c r="G82"/>
  <c r="K66"/>
  <c r="T18" i="9"/>
  <c r="U18"/>
  <c r="AO18"/>
  <c r="AP18"/>
  <c r="AB363" i="8"/>
  <c r="AB370"/>
  <c r="F50" i="11"/>
  <c r="G53"/>
  <c r="J6" i="9"/>
  <c r="K6"/>
  <c r="L215" i="8"/>
  <c r="K48" i="11"/>
  <c r="D21" i="7"/>
  <c r="D22"/>
  <c r="E21"/>
  <c r="E22"/>
  <c r="AL30" i="9"/>
  <c r="AN30"/>
  <c r="AS30"/>
  <c r="K275" i="11"/>
  <c r="AO1144" i="8"/>
  <c r="J214" i="11"/>
  <c r="K194"/>
  <c r="P137" i="9"/>
  <c r="AK137"/>
  <c r="K190" i="11"/>
  <c r="M34" i="7"/>
  <c r="M36"/>
  <c r="K186" i="11"/>
  <c r="H185"/>
  <c r="M26" i="7"/>
  <c r="M28"/>
  <c r="K178" i="11"/>
  <c r="H177"/>
  <c r="E94" i="7"/>
  <c r="E95"/>
  <c r="AK130" i="9"/>
  <c r="AN130"/>
  <c r="AS130"/>
  <c r="K7" i="7"/>
  <c r="K10"/>
  <c r="G61" i="9"/>
  <c r="I61"/>
  <c r="K154" i="11"/>
  <c r="D176" i="7"/>
  <c r="D177"/>
  <c r="E176"/>
  <c r="E177"/>
  <c r="G151" i="11"/>
  <c r="I141"/>
  <c r="G130"/>
  <c r="C68" i="7"/>
  <c r="C69"/>
  <c r="G126" i="11"/>
  <c r="N759" i="8"/>
  <c r="AQ759"/>
  <c r="K114" i="11"/>
  <c r="H113"/>
  <c r="E106" i="7"/>
  <c r="G110" i="11"/>
  <c r="G101"/>
  <c r="K77"/>
  <c r="AK22" i="9"/>
  <c r="AN22"/>
  <c r="AS22"/>
  <c r="F70" i="11"/>
  <c r="G62"/>
  <c r="R309" i="8"/>
  <c r="R316"/>
  <c r="K55" i="11"/>
  <c r="T8" i="9"/>
  <c r="U8"/>
  <c r="T250" i="8"/>
  <c r="T255"/>
  <c r="AO8" i="9"/>
  <c r="AP8"/>
  <c r="J41" i="11"/>
  <c r="K179"/>
  <c r="AK132" i="9"/>
  <c r="L7" i="7"/>
  <c r="L10"/>
  <c r="Q61" i="9"/>
  <c r="S61"/>
  <c r="X61"/>
  <c r="K163" i="11"/>
  <c r="H162"/>
  <c r="M106" i="7"/>
  <c r="K151" i="11"/>
  <c r="D162" i="7"/>
  <c r="D163"/>
  <c r="E162"/>
  <c r="E163"/>
  <c r="D177" i="11"/>
  <c r="D98"/>
  <c r="F60"/>
  <c r="M313" i="8"/>
  <c r="E29" i="11"/>
  <c r="AH207" i="8"/>
  <c r="H124" i="11"/>
  <c r="K125"/>
  <c r="E56" i="7"/>
  <c r="E57"/>
  <c r="AL69" i="9"/>
  <c r="AN69"/>
  <c r="I98" i="11"/>
  <c r="I60"/>
  <c r="M368" i="8"/>
  <c r="AT368"/>
  <c r="K47" i="11"/>
  <c r="E17" i="7"/>
  <c r="E18"/>
  <c r="AL29" i="9"/>
  <c r="AN29"/>
  <c r="AS29"/>
  <c r="I29" i="11"/>
  <c r="AH244" i="8"/>
  <c r="AT244"/>
  <c r="F25" i="11"/>
  <c r="H303" i="8"/>
  <c r="G21" i="11"/>
  <c r="F18" i="9"/>
  <c r="I18"/>
  <c r="AB298" i="8"/>
  <c r="K10" i="11"/>
  <c r="P8" i="9"/>
  <c r="S8"/>
  <c r="AK8"/>
  <c r="AN8"/>
  <c r="T242" i="8"/>
  <c r="F5" i="11"/>
  <c r="G93"/>
  <c r="G92"/>
  <c r="F41" i="9"/>
  <c r="I41"/>
  <c r="D92" i="11"/>
  <c r="I50"/>
  <c r="D41"/>
  <c r="K38"/>
  <c r="AK21" i="9"/>
  <c r="AN21"/>
  <c r="AM242" i="8"/>
  <c r="AO352"/>
  <c r="G27" i="11"/>
  <c r="F19" i="9"/>
  <c r="I19"/>
  <c r="AG302" i="8"/>
  <c r="AG305"/>
  <c r="P15" i="9"/>
  <c r="S15"/>
  <c r="K7" i="11"/>
  <c r="J124"/>
  <c r="J107"/>
  <c r="H4" i="5"/>
  <c r="G68" i="11"/>
  <c r="J19" i="9"/>
  <c r="K19"/>
  <c r="AA19"/>
  <c r="AE19"/>
  <c r="AG309" i="8"/>
  <c r="H60" i="11"/>
  <c r="J35"/>
  <c r="F29"/>
  <c r="E50"/>
  <c r="E15"/>
  <c r="R302" i="8"/>
  <c r="AS175" i="9"/>
  <c r="G58" i="11"/>
  <c r="J10" i="9"/>
  <c r="K10"/>
  <c r="AA10"/>
  <c r="AE10"/>
  <c r="AP890" i="8"/>
  <c r="AI707"/>
  <c r="P707"/>
  <c r="K43" i="9"/>
  <c r="AI718" i="8"/>
  <c r="P718"/>
  <c r="AI708"/>
  <c r="P708"/>
  <c r="AP2" i="9"/>
  <c r="U2"/>
  <c r="K2"/>
  <c r="BE6" i="17"/>
  <c r="BE6" i="18"/>
  <c r="AN2" i="9"/>
  <c r="I2"/>
  <c r="BE5" i="17"/>
  <c r="BE5" i="18"/>
  <c r="S2" i="9"/>
  <c r="S148"/>
  <c r="AN148"/>
  <c r="S1"/>
  <c r="AN1"/>
  <c r="D149" i="7"/>
  <c r="D153"/>
  <c r="K87" i="11"/>
  <c r="P255" i="8"/>
  <c r="G114" i="11"/>
  <c r="H196"/>
  <c r="D289"/>
  <c r="G257"/>
  <c r="G234"/>
  <c r="G233"/>
  <c r="D225"/>
  <c r="C149" i="7"/>
  <c r="C153"/>
  <c r="H263" i="11"/>
  <c r="P210" i="8"/>
  <c r="V206" i="9"/>
  <c r="X206"/>
  <c r="AK305" i="8"/>
  <c r="K357" i="11"/>
  <c r="GS11" i="25"/>
  <c r="GC11"/>
  <c r="GH11"/>
  <c r="FA25"/>
  <c r="EV11"/>
  <c r="GN11"/>
  <c r="EV25"/>
  <c r="FG11"/>
  <c r="FW11"/>
  <c r="FL25"/>
  <c r="AP1427" i="8"/>
  <c r="BR20" i="17"/>
  <c r="F86" i="9"/>
  <c r="I86"/>
  <c r="N86"/>
  <c r="AB86"/>
  <c r="AF86"/>
  <c r="CU30" i="22"/>
  <c r="CY20" i="17"/>
  <c r="K170" i="11"/>
  <c r="V151" i="9"/>
  <c r="L165" i="7"/>
  <c r="L168"/>
  <c r="Q130" i="9"/>
  <c r="X10"/>
  <c r="D9" i="31"/>
  <c r="AC80" i="9"/>
  <c r="AG80"/>
  <c r="GN22" i="22"/>
  <c r="AO824" i="8"/>
  <c r="AP19" i="10"/>
  <c r="AP117"/>
  <c r="BD117"/>
  <c r="AO1164" i="8"/>
  <c r="AC145" i="9"/>
  <c r="AG145"/>
  <c r="GC31" i="24"/>
  <c r="AO1028" i="8"/>
  <c r="C12" i="7"/>
  <c r="C13"/>
  <c r="Q425" i="8"/>
  <c r="AK327"/>
  <c r="AK320"/>
  <c r="AK331"/>
  <c r="L20" i="9"/>
  <c r="M20"/>
  <c r="AA20"/>
  <c r="AE20"/>
  <c r="BE5" i="21"/>
  <c r="BE5" i="22"/>
  <c r="BE5" i="19"/>
  <c r="BE5" i="20"/>
  <c r="AY4" i="22"/>
  <c r="CE24"/>
  <c r="CE5" i="23"/>
  <c r="CE5" i="24"/>
  <c r="CE6" i="25"/>
  <c r="AY4" i="19"/>
  <c r="AY4" i="21"/>
  <c r="AY4" i="20"/>
  <c r="BW5" i="27"/>
  <c r="BW5" i="26"/>
  <c r="BW5" i="24"/>
  <c r="BW5" i="25"/>
  <c r="BE6" i="21"/>
  <c r="BE6" i="19"/>
  <c r="BE6" i="20"/>
  <c r="BE6" i="22"/>
  <c r="FC6" i="17"/>
  <c r="FC6" i="18"/>
  <c r="DJ5" i="17"/>
  <c r="DJ5" i="18"/>
  <c r="DF27" i="26"/>
  <c r="BW20" i="17"/>
  <c r="CN20"/>
  <c r="AO425" i="8"/>
  <c r="AO444"/>
  <c r="CP27" i="26"/>
  <c r="CC20" i="17"/>
  <c r="BG20"/>
  <c r="BA21" i="22"/>
  <c r="BA20" i="17"/>
  <c r="CU27" i="26"/>
  <c r="CS20" i="17"/>
  <c r="DD20"/>
  <c r="BW21" i="22"/>
  <c r="K86" i="7"/>
  <c r="K91"/>
  <c r="BB19" i="10"/>
  <c r="V20" i="9"/>
  <c r="W20"/>
  <c r="X20"/>
  <c r="AC20"/>
  <c r="AG20"/>
  <c r="FW14" i="18"/>
  <c r="BD19" i="10"/>
  <c r="FG25" i="25"/>
  <c r="GH25"/>
  <c r="AN132" i="9"/>
  <c r="AS132"/>
  <c r="P132"/>
  <c r="K246" i="11"/>
  <c r="P90" i="9"/>
  <c r="AS83"/>
  <c r="K81" i="11"/>
  <c r="GS25" i="25"/>
  <c r="AF190" i="9"/>
  <c r="AI19" i="10"/>
  <c r="AI117"/>
  <c r="BB117"/>
  <c r="DF31" i="25"/>
  <c r="G327" i="11"/>
  <c r="L166" i="9"/>
  <c r="N166"/>
  <c r="AF166"/>
  <c r="DA24" i="25"/>
  <c r="P33" i="9"/>
  <c r="S33"/>
  <c r="X33"/>
  <c r="AC33"/>
  <c r="AG33"/>
  <c r="J213" i="11"/>
  <c r="H6" i="5"/>
  <c r="K271" i="11"/>
  <c r="V162" i="9"/>
  <c r="X162"/>
  <c r="AO1197" i="8"/>
  <c r="K371" i="11"/>
  <c r="GN25" i="25"/>
  <c r="FW25"/>
  <c r="V38" i="9"/>
  <c r="W38"/>
  <c r="GC25" i="25"/>
  <c r="FR25"/>
  <c r="AC61" i="9"/>
  <c r="AG61"/>
  <c r="GN12" i="21"/>
  <c r="D32" i="31"/>
  <c r="AL67" i="9"/>
  <c r="AN67"/>
  <c r="AS67"/>
  <c r="K331" i="11"/>
  <c r="AC39" i="9"/>
  <c r="AG39"/>
  <c r="FW24" i="19"/>
  <c r="D24" i="31"/>
  <c r="J80" i="11"/>
  <c r="H3" i="5"/>
  <c r="K411" i="11"/>
  <c r="K399"/>
  <c r="AG161" i="9"/>
  <c r="GN19" i="25"/>
  <c r="D67" i="31"/>
  <c r="X8" i="9"/>
  <c r="AN137"/>
  <c r="AS137"/>
  <c r="AG172"/>
  <c r="FR30" i="25"/>
  <c r="D73" i="31"/>
  <c r="X19" i="9"/>
  <c r="AK381" i="8"/>
  <c r="AK374"/>
  <c r="AK385"/>
  <c r="DF22" i="24"/>
  <c r="CJ31" i="25"/>
  <c r="AF153" i="9"/>
  <c r="DR11" i="25"/>
  <c r="L38" i="9"/>
  <c r="M38"/>
  <c r="AA38"/>
  <c r="AE38"/>
  <c r="CS22" i="19"/>
  <c r="EC31" i="25"/>
  <c r="BF17" i="10"/>
  <c r="BB17"/>
  <c r="AI17"/>
  <c r="EH31" i="25"/>
  <c r="CP31"/>
  <c r="F80" i="11"/>
  <c r="H3" i="4"/>
  <c r="EH11" i="27"/>
  <c r="CU31" i="25"/>
  <c r="DW31"/>
  <c r="DR27" i="26"/>
  <c r="DA27"/>
  <c r="EC27"/>
  <c r="DF22"/>
  <c r="AF197" i="9"/>
  <c r="CE28" i="26"/>
  <c r="F436" i="8"/>
  <c r="F429"/>
  <c r="AW429"/>
  <c r="G63" i="9"/>
  <c r="I63"/>
  <c r="N63"/>
  <c r="CE27" i="26"/>
  <c r="CJ27"/>
  <c r="DW22"/>
  <c r="DA31" i="25"/>
  <c r="R327" i="8"/>
  <c r="R320"/>
  <c r="G263" i="11"/>
  <c r="EH27" i="26"/>
  <c r="DW27"/>
  <c r="N114" i="7"/>
  <c r="K116"/>
  <c r="CS21" i="22"/>
  <c r="CY21"/>
  <c r="AB39" i="9"/>
  <c r="AF39"/>
  <c r="ES23" i="19"/>
  <c r="C24" i="31"/>
  <c r="G120" i="11"/>
  <c r="BG21" i="22"/>
  <c r="BL21"/>
  <c r="BR21"/>
  <c r="N80" i="9"/>
  <c r="DR31" i="25"/>
  <c r="CE31"/>
  <c r="AF161" i="9"/>
  <c r="DR19" i="25"/>
  <c r="C67" i="31"/>
  <c r="CC21" i="22"/>
  <c r="L202" i="9"/>
  <c r="N202"/>
  <c r="I30"/>
  <c r="Z30"/>
  <c r="AD30"/>
  <c r="L174"/>
  <c r="N174"/>
  <c r="DL22" i="24"/>
  <c r="CH21" i="22"/>
  <c r="DD21"/>
  <c r="AT245" i="8"/>
  <c r="AP1475"/>
  <c r="AP1431"/>
  <c r="AP1473"/>
  <c r="K189" i="7"/>
  <c r="K193"/>
  <c r="F22" i="9"/>
  <c r="I22"/>
  <c r="DW11" i="27"/>
  <c r="E349" i="11"/>
  <c r="G8" i="4"/>
  <c r="G271" i="11"/>
  <c r="DA11" i="27"/>
  <c r="CJ25" i="25"/>
  <c r="DW25"/>
  <c r="CE25"/>
  <c r="EH25"/>
  <c r="CP25"/>
  <c r="EC25"/>
  <c r="DA25"/>
  <c r="DL25"/>
  <c r="DF25"/>
  <c r="DR25"/>
  <c r="CU25"/>
  <c r="G78" i="9"/>
  <c r="I78"/>
  <c r="I76"/>
  <c r="Z76"/>
  <c r="AD76"/>
  <c r="G380" i="11"/>
  <c r="EC22" i="26"/>
  <c r="CE22"/>
  <c r="CP22"/>
  <c r="EC22" i="24"/>
  <c r="CJ22"/>
  <c r="EH22"/>
  <c r="DA22" i="26"/>
  <c r="DR22"/>
  <c r="DL22"/>
  <c r="CP22" i="24"/>
  <c r="DW22"/>
  <c r="CU22"/>
  <c r="G289" i="11"/>
  <c r="L168" i="9"/>
  <c r="N168"/>
  <c r="G196" i="11"/>
  <c r="CJ22" i="26"/>
  <c r="CU22"/>
  <c r="DA22" i="24"/>
  <c r="CE22"/>
  <c r="L116" i="7"/>
  <c r="L115"/>
  <c r="J140" i="11"/>
  <c r="H5" i="5"/>
  <c r="K295" i="11"/>
  <c r="I262"/>
  <c r="G7" i="5"/>
  <c r="V157" i="9"/>
  <c r="X157"/>
  <c r="M141" i="7"/>
  <c r="AL119" i="9"/>
  <c r="AN119"/>
  <c r="AS119"/>
  <c r="AS104"/>
  <c r="I140" i="11"/>
  <c r="G5" i="5"/>
  <c r="K339" i="11"/>
  <c r="AS21" i="9"/>
  <c r="AO1182" i="8"/>
  <c r="K364" i="11"/>
  <c r="V155" i="9"/>
  <c r="X155"/>
  <c r="K403" i="11"/>
  <c r="I107"/>
  <c r="G4" i="5"/>
  <c r="H262" i="11"/>
  <c r="F7" i="5"/>
  <c r="M115" i="7"/>
  <c r="FW34" i="21"/>
  <c r="EV34"/>
  <c r="GC34"/>
  <c r="FA34"/>
  <c r="FL34"/>
  <c r="FG34"/>
  <c r="GN34"/>
  <c r="EP34"/>
  <c r="GS34"/>
  <c r="FR34"/>
  <c r="GH34"/>
  <c r="GC14" i="23"/>
  <c r="FG14"/>
  <c r="GS14"/>
  <c r="FW14"/>
  <c r="FA14"/>
  <c r="FL14"/>
  <c r="GN14"/>
  <c r="EV14"/>
  <c r="GH14"/>
  <c r="EP14"/>
  <c r="FR14"/>
  <c r="P22" i="9"/>
  <c r="S22"/>
  <c r="X22"/>
  <c r="AC22"/>
  <c r="AG22"/>
  <c r="AL126"/>
  <c r="AN126"/>
  <c r="AS126"/>
  <c r="AS125"/>
  <c r="V159"/>
  <c r="X159"/>
  <c r="D66" i="31"/>
  <c r="P97" i="9"/>
  <c r="S97"/>
  <c r="X97"/>
  <c r="AC97"/>
  <c r="AG97"/>
  <c r="GC15" i="23"/>
  <c r="FG15"/>
  <c r="GS15"/>
  <c r="FW15"/>
  <c r="FA15"/>
  <c r="FR15"/>
  <c r="FL15"/>
  <c r="GN15"/>
  <c r="EV15"/>
  <c r="GH15"/>
  <c r="EP15"/>
  <c r="D12" i="7"/>
  <c r="D13"/>
  <c r="L118"/>
  <c r="O118"/>
  <c r="L120"/>
  <c r="GC14" i="19"/>
  <c r="FG14"/>
  <c r="GS14"/>
  <c r="FW14"/>
  <c r="FA14"/>
  <c r="GN14"/>
  <c r="FR14"/>
  <c r="EV14"/>
  <c r="GH14"/>
  <c r="FL14"/>
  <c r="EP14"/>
  <c r="L30" i="7"/>
  <c r="L32"/>
  <c r="L204"/>
  <c r="L206"/>
  <c r="Q132" i="9"/>
  <c r="S132"/>
  <c r="X132"/>
  <c r="AC132"/>
  <c r="AG132"/>
  <c r="V202"/>
  <c r="X202"/>
  <c r="L211" i="7"/>
  <c r="L212"/>
  <c r="V188" i="9"/>
  <c r="X188"/>
  <c r="L122" i="7"/>
  <c r="O122"/>
  <c r="L123"/>
  <c r="T16" i="9"/>
  <c r="U16"/>
  <c r="L51" i="7"/>
  <c r="L53"/>
  <c r="Q78" i="9"/>
  <c r="S78"/>
  <c r="D145" i="7"/>
  <c r="D147"/>
  <c r="P142" i="9"/>
  <c r="L175" i="7"/>
  <c r="L177"/>
  <c r="Q137" i="9"/>
  <c r="S137"/>
  <c r="X137"/>
  <c r="AC137"/>
  <c r="AG137"/>
  <c r="GS21" i="26"/>
  <c r="FW21"/>
  <c r="FA21"/>
  <c r="GN21"/>
  <c r="FR21"/>
  <c r="EV21"/>
  <c r="GH21"/>
  <c r="FL21"/>
  <c r="EP21"/>
  <c r="GC21"/>
  <c r="FG21"/>
  <c r="V16" i="9"/>
  <c r="W16"/>
  <c r="R381" i="8"/>
  <c r="R374"/>
  <c r="R385"/>
  <c r="GS27" i="26"/>
  <c r="FW27"/>
  <c r="FA27"/>
  <c r="GN27"/>
  <c r="FR27"/>
  <c r="EV27"/>
  <c r="GH27"/>
  <c r="FL27"/>
  <c r="EP27"/>
  <c r="FG27"/>
  <c r="GC27"/>
  <c r="GS23"/>
  <c r="FW23"/>
  <c r="FA23"/>
  <c r="GN23"/>
  <c r="FR23"/>
  <c r="EV23"/>
  <c r="GH23"/>
  <c r="FL23"/>
  <c r="EP23"/>
  <c r="FG23"/>
  <c r="GC23"/>
  <c r="P21" i="9"/>
  <c r="S21"/>
  <c r="GN30" i="25"/>
  <c r="FL30"/>
  <c r="FA30"/>
  <c r="D120" i="7"/>
  <c r="G120"/>
  <c r="D124"/>
  <c r="D126"/>
  <c r="Q134" i="9"/>
  <c r="S134"/>
  <c r="X134"/>
  <c r="AC134"/>
  <c r="AG134"/>
  <c r="P87"/>
  <c r="S87"/>
  <c r="X87"/>
  <c r="V200"/>
  <c r="X200"/>
  <c r="AO1214" i="8"/>
  <c r="L96" i="7"/>
  <c r="L100"/>
  <c r="L126"/>
  <c r="O126"/>
  <c r="L128"/>
  <c r="GS22" i="24"/>
  <c r="FW22"/>
  <c r="FA22"/>
  <c r="GC22"/>
  <c r="EV22"/>
  <c r="FR22"/>
  <c r="EP22"/>
  <c r="GN22"/>
  <c r="FL22"/>
  <c r="GH22"/>
  <c r="FG22"/>
  <c r="GS22" i="26"/>
  <c r="FW22"/>
  <c r="FA22"/>
  <c r="GN22"/>
  <c r="FR22"/>
  <c r="EV22"/>
  <c r="GH22"/>
  <c r="FL22"/>
  <c r="EP22"/>
  <c r="GC22"/>
  <c r="FG22"/>
  <c r="P16" i="9"/>
  <c r="S16"/>
  <c r="X16"/>
  <c r="EP19" i="25"/>
  <c r="FA19"/>
  <c r="FR19"/>
  <c r="GS26" i="24"/>
  <c r="FW26"/>
  <c r="FA26"/>
  <c r="GC26"/>
  <c r="EV26"/>
  <c r="GH26"/>
  <c r="EP26"/>
  <c r="FR26"/>
  <c r="FL26"/>
  <c r="GN26"/>
  <c r="FG26"/>
  <c r="L34" i="7"/>
  <c r="L36"/>
  <c r="GC8" i="23"/>
  <c r="FG8"/>
  <c r="GS8"/>
  <c r="FW8"/>
  <c r="FA8"/>
  <c r="GH8"/>
  <c r="EP8"/>
  <c r="FR8"/>
  <c r="FL8"/>
  <c r="EV8"/>
  <c r="GN8"/>
  <c r="D193" i="7"/>
  <c r="D195"/>
  <c r="Q147" i="9"/>
  <c r="S147"/>
  <c r="X147"/>
  <c r="X143"/>
  <c r="GH18" i="25"/>
  <c r="FL18"/>
  <c r="EP18"/>
  <c r="GS18"/>
  <c r="FR18"/>
  <c r="GN18"/>
  <c r="FG18"/>
  <c r="GC18"/>
  <c r="FA18"/>
  <c r="FW18"/>
  <c r="EV18"/>
  <c r="V154" i="9"/>
  <c r="X154"/>
  <c r="L216" i="7"/>
  <c r="L217"/>
  <c r="V184" i="9"/>
  <c r="X184"/>
  <c r="X183"/>
  <c r="AG183"/>
  <c r="GS29" i="26"/>
  <c r="FW29"/>
  <c r="FA29"/>
  <c r="GN29"/>
  <c r="FR29"/>
  <c r="EV29"/>
  <c r="GH29"/>
  <c r="FL29"/>
  <c r="EP29"/>
  <c r="GC29"/>
  <c r="FG29"/>
  <c r="P17" i="9"/>
  <c r="S17"/>
  <c r="X17"/>
  <c r="AC17"/>
  <c r="AG17"/>
  <c r="V168"/>
  <c r="X168"/>
  <c r="GC11" i="27"/>
  <c r="FG11"/>
  <c r="GS11"/>
  <c r="FW11"/>
  <c r="FA11"/>
  <c r="GN11"/>
  <c r="FR11"/>
  <c r="EV11"/>
  <c r="EP11"/>
  <c r="GH11"/>
  <c r="FL11"/>
  <c r="GS12" i="19"/>
  <c r="FW12"/>
  <c r="FA12"/>
  <c r="GN12"/>
  <c r="FR12"/>
  <c r="EV12"/>
  <c r="GH12"/>
  <c r="FL12"/>
  <c r="EP12"/>
  <c r="GC12"/>
  <c r="FG12"/>
  <c r="L14" i="7"/>
  <c r="L16"/>
  <c r="Q63" i="9"/>
  <c r="S63"/>
  <c r="X63"/>
  <c r="AC63"/>
  <c r="AG63"/>
  <c r="L78" i="7"/>
  <c r="L82"/>
  <c r="GN32" i="22"/>
  <c r="FR32"/>
  <c r="EV32"/>
  <c r="GS32"/>
  <c r="FL32"/>
  <c r="GH32"/>
  <c r="FG32"/>
  <c r="GC32"/>
  <c r="FA32"/>
  <c r="FW32"/>
  <c r="EP32"/>
  <c r="L189" i="7"/>
  <c r="L193"/>
  <c r="Q126" i="9"/>
  <c r="S126"/>
  <c r="X126"/>
  <c r="X125"/>
  <c r="D48" i="31"/>
  <c r="D216" i="7"/>
  <c r="D217"/>
  <c r="V180" i="9"/>
  <c r="X180"/>
  <c r="X179"/>
  <c r="T15"/>
  <c r="U15"/>
  <c r="X15"/>
  <c r="GC32" i="26"/>
  <c r="FG32"/>
  <c r="GS32"/>
  <c r="FW32"/>
  <c r="FA32"/>
  <c r="GN32"/>
  <c r="FR32"/>
  <c r="EV32"/>
  <c r="EP32"/>
  <c r="GH32"/>
  <c r="FL32"/>
  <c r="V194" i="9"/>
  <c r="X194"/>
  <c r="AG194"/>
  <c r="GC12" i="27"/>
  <c r="FG12"/>
  <c r="GS12"/>
  <c r="FW12"/>
  <c r="FA12"/>
  <c r="GN12"/>
  <c r="FR12"/>
  <c r="EV12"/>
  <c r="EP12"/>
  <c r="FL12"/>
  <c r="GH12"/>
  <c r="V24" i="9"/>
  <c r="W24"/>
  <c r="W23"/>
  <c r="F480" i="8"/>
  <c r="G112" i="7"/>
  <c r="D113"/>
  <c r="D115"/>
  <c r="Q60" i="9"/>
  <c r="S60"/>
  <c r="X60"/>
  <c r="AC60"/>
  <c r="AG60"/>
  <c r="D17" i="7"/>
  <c r="D18"/>
  <c r="Y469" i="8"/>
  <c r="GN29" i="22"/>
  <c r="FR29"/>
  <c r="EV29"/>
  <c r="GH29"/>
  <c r="FG29"/>
  <c r="GC29"/>
  <c r="FA29"/>
  <c r="FW29"/>
  <c r="EP29"/>
  <c r="GS29"/>
  <c r="FL29"/>
  <c r="J262" i="11"/>
  <c r="H7" i="5"/>
  <c r="L86" i="7"/>
  <c r="L91"/>
  <c r="D40"/>
  <c r="D42"/>
  <c r="V21" i="9"/>
  <c r="W21"/>
  <c r="L110" i="7"/>
  <c r="O110"/>
  <c r="L112"/>
  <c r="GN20" i="17"/>
  <c r="FR20"/>
  <c r="EV20"/>
  <c r="GH20"/>
  <c r="FL20"/>
  <c r="EP20"/>
  <c r="GC20"/>
  <c r="FG20"/>
  <c r="GS20"/>
  <c r="FW20"/>
  <c r="FA20"/>
  <c r="FL14" i="18"/>
  <c r="GN31" i="25"/>
  <c r="FR31"/>
  <c r="EV31"/>
  <c r="GH31"/>
  <c r="FL31"/>
  <c r="EP31"/>
  <c r="GC31"/>
  <c r="FW31"/>
  <c r="FG31"/>
  <c r="GS31"/>
  <c r="FA31"/>
  <c r="V195" i="9"/>
  <c r="X195"/>
  <c r="AG195"/>
  <c r="G403" i="11"/>
  <c r="G132" i="9"/>
  <c r="F84"/>
  <c r="I84"/>
  <c r="N84"/>
  <c r="AB84"/>
  <c r="AF84"/>
  <c r="G278" i="11"/>
  <c r="G15"/>
  <c r="G331"/>
  <c r="AT303" i="8"/>
  <c r="AP1433"/>
  <c r="F140" i="11"/>
  <c r="H5" i="4"/>
  <c r="F120" i="7"/>
  <c r="C121"/>
  <c r="C123"/>
  <c r="G64" i="9"/>
  <c r="I64"/>
  <c r="K112" i="7"/>
  <c r="G137" i="9"/>
  <c r="I137"/>
  <c r="N137"/>
  <c r="AB137"/>
  <c r="AF137"/>
  <c r="M13"/>
  <c r="DF11" i="27"/>
  <c r="EC11"/>
  <c r="D107" i="11"/>
  <c r="F4" i="4"/>
  <c r="L157" i="9"/>
  <c r="N157"/>
  <c r="G364" i="11"/>
  <c r="L155" i="9"/>
  <c r="N155"/>
  <c r="E262" i="11"/>
  <c r="G7" i="4"/>
  <c r="G357" i="11"/>
  <c r="L154" i="9"/>
  <c r="N154"/>
  <c r="N99"/>
  <c r="CJ11" i="27"/>
  <c r="CE11"/>
  <c r="CP11"/>
  <c r="AT207" i="8"/>
  <c r="F33" i="9"/>
  <c r="I33"/>
  <c r="Z33"/>
  <c r="AD33"/>
  <c r="F262" i="11"/>
  <c r="H7" i="4"/>
  <c r="F107" i="11"/>
  <c r="H4" i="4"/>
  <c r="D213" i="11"/>
  <c r="F6" i="4"/>
  <c r="CU11" i="27"/>
  <c r="DR11"/>
  <c r="L162" i="9"/>
  <c r="N162"/>
  <c r="AF1197" i="8"/>
  <c r="CN19" i="19"/>
  <c r="BR19"/>
  <c r="CY19"/>
  <c r="BW19"/>
  <c r="CS19"/>
  <c r="BL19"/>
  <c r="DD19"/>
  <c r="BA19"/>
  <c r="CH19"/>
  <c r="CC19"/>
  <c r="BG19"/>
  <c r="CS18" i="17"/>
  <c r="BW18"/>
  <c r="BA18"/>
  <c r="CN18"/>
  <c r="BL18"/>
  <c r="CC18"/>
  <c r="BR18"/>
  <c r="CH18"/>
  <c r="BG18"/>
  <c r="DD18"/>
  <c r="CY18"/>
  <c r="L200" i="9"/>
  <c r="N200"/>
  <c r="DR30" i="22"/>
  <c r="DW30"/>
  <c r="CP30"/>
  <c r="DF30"/>
  <c r="CE30"/>
  <c r="DL30"/>
  <c r="EH30"/>
  <c r="CJ30"/>
  <c r="G214" i="11"/>
  <c r="F4"/>
  <c r="H2" i="4"/>
  <c r="AT313" i="8"/>
  <c r="G81" i="11"/>
  <c r="C189" i="7"/>
  <c r="C191"/>
  <c r="G145" i="9"/>
  <c r="I145"/>
  <c r="N145"/>
  <c r="AF1028" i="8"/>
  <c r="G339" i="11"/>
  <c r="F349"/>
  <c r="H8" i="4"/>
  <c r="CS25" i="19"/>
  <c r="BW25"/>
  <c r="BA25"/>
  <c r="CH25"/>
  <c r="BG25"/>
  <c r="DD25"/>
  <c r="CC25"/>
  <c r="CN25"/>
  <c r="CY25"/>
  <c r="BR25"/>
  <c r="BL25"/>
  <c r="DR23" i="25"/>
  <c r="CU23"/>
  <c r="EH23"/>
  <c r="DF23"/>
  <c r="CE23"/>
  <c r="DA23"/>
  <c r="EC23"/>
  <c r="CP23"/>
  <c r="DW23"/>
  <c r="CJ23"/>
  <c r="DL23"/>
  <c r="DR8" i="23"/>
  <c r="CU8"/>
  <c r="DL8"/>
  <c r="CJ8"/>
  <c r="DW8"/>
  <c r="CE8"/>
  <c r="EH8"/>
  <c r="CP8"/>
  <c r="EC8"/>
  <c r="DA8"/>
  <c r="DF8"/>
  <c r="L195" i="9"/>
  <c r="N195"/>
  <c r="AF195"/>
  <c r="AB100"/>
  <c r="AF100"/>
  <c r="F16"/>
  <c r="I16"/>
  <c r="Z16"/>
  <c r="AD16"/>
  <c r="DD14" i="18"/>
  <c r="CH14"/>
  <c r="BL14"/>
  <c r="CS14"/>
  <c r="BR14"/>
  <c r="CN14"/>
  <c r="BG14"/>
  <c r="CC14"/>
  <c r="CY14"/>
  <c r="BW14"/>
  <c r="BA14"/>
  <c r="K216" i="7"/>
  <c r="K217"/>
  <c r="L184" i="9"/>
  <c r="N184"/>
  <c r="N183"/>
  <c r="AF183"/>
  <c r="CS13" i="18"/>
  <c r="BW13"/>
  <c r="BA13"/>
  <c r="CY13"/>
  <c r="BR13"/>
  <c r="CN13"/>
  <c r="BL13"/>
  <c r="CH13"/>
  <c r="DD13"/>
  <c r="CC13"/>
  <c r="BG13"/>
  <c r="G27" i="9"/>
  <c r="I27"/>
  <c r="N27"/>
  <c r="CY16" i="18"/>
  <c r="CC16"/>
  <c r="BG16"/>
  <c r="CN16"/>
  <c r="BL16"/>
  <c r="CH16"/>
  <c r="BA16"/>
  <c r="BW16"/>
  <c r="CS16"/>
  <c r="BR16"/>
  <c r="DD16"/>
  <c r="K128" i="7"/>
  <c r="EC32" i="22"/>
  <c r="DF32"/>
  <c r="CJ32"/>
  <c r="DR32"/>
  <c r="CP32"/>
  <c r="DA32"/>
  <c r="DL32"/>
  <c r="CU32"/>
  <c r="DW32"/>
  <c r="EH32"/>
  <c r="CE32"/>
  <c r="G243" i="11"/>
  <c r="K211" i="7"/>
  <c r="K212"/>
  <c r="L188" i="9"/>
  <c r="N188"/>
  <c r="AF188"/>
  <c r="N118" i="7"/>
  <c r="K120"/>
  <c r="F142" i="9"/>
  <c r="I142"/>
  <c r="N142"/>
  <c r="AI1017" i="8"/>
  <c r="F112" i="7"/>
  <c r="C113"/>
  <c r="C115"/>
  <c r="G60" i="9"/>
  <c r="I60"/>
  <c r="CN12" i="18"/>
  <c r="BR12"/>
  <c r="CY12"/>
  <c r="BW12"/>
  <c r="CS12"/>
  <c r="BL12"/>
  <c r="CH12"/>
  <c r="DD12"/>
  <c r="CC12"/>
  <c r="BG12"/>
  <c r="BA12"/>
  <c r="K34" i="7"/>
  <c r="K36"/>
  <c r="F97" i="9"/>
  <c r="I97"/>
  <c r="N97"/>
  <c r="AB97"/>
  <c r="AF97"/>
  <c r="D262" i="11"/>
  <c r="F7" i="4"/>
  <c r="C17" i="7"/>
  <c r="C18"/>
  <c r="G29" i="9"/>
  <c r="I29"/>
  <c r="CP28" i="26"/>
  <c r="CN22" i="19"/>
  <c r="CY22"/>
  <c r="J16" i="9"/>
  <c r="K16"/>
  <c r="AA16"/>
  <c r="AE16"/>
  <c r="E213" i="11"/>
  <c r="G6" i="4"/>
  <c r="DD22" i="17"/>
  <c r="CH22"/>
  <c r="BL22"/>
  <c r="CC22"/>
  <c r="BA22"/>
  <c r="BR22"/>
  <c r="BG22"/>
  <c r="CY22"/>
  <c r="BW22"/>
  <c r="CS22"/>
  <c r="CN22"/>
  <c r="C162" i="7"/>
  <c r="C163"/>
  <c r="G170" i="11"/>
  <c r="F21" i="9"/>
  <c r="I21"/>
  <c r="Z21"/>
  <c r="AD21"/>
  <c r="CY28" i="19"/>
  <c r="CC28"/>
  <c r="BG28"/>
  <c r="DD28"/>
  <c r="BW28"/>
  <c r="CS28"/>
  <c r="BR28"/>
  <c r="CH28"/>
  <c r="CN28"/>
  <c r="BL28"/>
  <c r="BA28"/>
  <c r="L160" i="9"/>
  <c r="N160"/>
  <c r="AF160"/>
  <c r="C193" i="7"/>
  <c r="C195"/>
  <c r="G147" i="9"/>
  <c r="I147"/>
  <c r="N147"/>
  <c r="CS15" i="17"/>
  <c r="BW15"/>
  <c r="BA15"/>
  <c r="DD15"/>
  <c r="BL15"/>
  <c r="CC15"/>
  <c r="CN15"/>
  <c r="BR15"/>
  <c r="CH15"/>
  <c r="CY15"/>
  <c r="BG15"/>
  <c r="K111" i="7"/>
  <c r="CJ19" i="25"/>
  <c r="CE19"/>
  <c r="DR23" i="26"/>
  <c r="CU23"/>
  <c r="DW23"/>
  <c r="CP23"/>
  <c r="EH23"/>
  <c r="DA23"/>
  <c r="EC23"/>
  <c r="CJ23"/>
  <c r="DF23"/>
  <c r="CE23"/>
  <c r="DL23"/>
  <c r="CS8" i="18"/>
  <c r="BW8"/>
  <c r="BA8"/>
  <c r="CN8"/>
  <c r="BR8"/>
  <c r="CH8"/>
  <c r="BL8"/>
  <c r="BG8"/>
  <c r="CC8"/>
  <c r="DD8"/>
  <c r="CY8"/>
  <c r="DR26" i="24"/>
  <c r="CU26"/>
  <c r="EC26"/>
  <c r="DA26"/>
  <c r="DL26"/>
  <c r="CE26"/>
  <c r="DF26"/>
  <c r="CP26"/>
  <c r="EH26"/>
  <c r="CJ26"/>
  <c r="DW26"/>
  <c r="DR12" i="27"/>
  <c r="CU12"/>
  <c r="EC12"/>
  <c r="DA12"/>
  <c r="EH12"/>
  <c r="CP12"/>
  <c r="DW12"/>
  <c r="CJ12"/>
  <c r="DL12"/>
  <c r="DF12"/>
  <c r="CE12"/>
  <c r="AT302" i="8"/>
  <c r="F17" i="9"/>
  <c r="I17"/>
  <c r="Z17"/>
  <c r="AD17"/>
  <c r="FJ25" i="19"/>
  <c r="EN25"/>
  <c r="DR25"/>
  <c r="ES25"/>
  <c r="DL25"/>
  <c r="FO25"/>
  <c r="EH25"/>
  <c r="EY25"/>
  <c r="EC25"/>
  <c r="DW25"/>
  <c r="FD25"/>
  <c r="K122" i="7"/>
  <c r="N122"/>
  <c r="K123"/>
  <c r="EH15" i="23"/>
  <c r="DL15"/>
  <c r="CP15"/>
  <c r="DF15"/>
  <c r="CE15"/>
  <c r="EC15"/>
  <c r="DA15"/>
  <c r="CU15"/>
  <c r="DW15"/>
  <c r="DR15"/>
  <c r="CJ15"/>
  <c r="F87" i="9"/>
  <c r="I87"/>
  <c r="N87"/>
  <c r="EH29" i="22"/>
  <c r="DL29"/>
  <c r="CP29"/>
  <c r="DW29"/>
  <c r="CU29"/>
  <c r="EC29"/>
  <c r="CJ29"/>
  <c r="CE29"/>
  <c r="DR29"/>
  <c r="DA29"/>
  <c r="DF29"/>
  <c r="K96" i="7"/>
  <c r="K100"/>
  <c r="CS10" i="18"/>
  <c r="BW10"/>
  <c r="BA10"/>
  <c r="DD10"/>
  <c r="CC10"/>
  <c r="CY10"/>
  <c r="BR10"/>
  <c r="CN10"/>
  <c r="BL10"/>
  <c r="BG10"/>
  <c r="CH10"/>
  <c r="E140" i="11"/>
  <c r="G5" i="4"/>
  <c r="K161" i="7"/>
  <c r="K163"/>
  <c r="DR32" i="23"/>
  <c r="CU32"/>
  <c r="EC32"/>
  <c r="DA32"/>
  <c r="DW32"/>
  <c r="CP32"/>
  <c r="CJ32"/>
  <c r="CE32"/>
  <c r="EH32"/>
  <c r="DL32"/>
  <c r="DF32"/>
  <c r="K30" i="7"/>
  <c r="K32"/>
  <c r="K179"/>
  <c r="K184"/>
  <c r="G126" i="9"/>
  <c r="I126"/>
  <c r="N126"/>
  <c r="C216" i="7"/>
  <c r="C217"/>
  <c r="L180" i="9"/>
  <c r="N180"/>
  <c r="J349" i="11"/>
  <c r="H8" i="5"/>
  <c r="I349" i="11"/>
  <c r="G8" i="5"/>
  <c r="AS11" i="9"/>
  <c r="AN90"/>
  <c r="AS90"/>
  <c r="AS89"/>
  <c r="K196" i="11"/>
  <c r="AL63" i="9"/>
  <c r="AN63"/>
  <c r="AS63"/>
  <c r="U5"/>
  <c r="Q142"/>
  <c r="S142"/>
  <c r="X142"/>
  <c r="AQ1017" i="8"/>
  <c r="I4" i="11"/>
  <c r="G2" i="5"/>
  <c r="AS19" i="9"/>
  <c r="I80" i="11"/>
  <c r="G3" i="5"/>
  <c r="AR5" i="9"/>
  <c r="AR4"/>
  <c r="AR3"/>
  <c r="H213" i="11"/>
  <c r="F6" i="5"/>
  <c r="J4" i="11"/>
  <c r="H2" i="5"/>
  <c r="K29" i="11"/>
  <c r="AL24" i="9"/>
  <c r="AN24"/>
  <c r="Z19"/>
  <c r="AD19"/>
  <c r="N19"/>
  <c r="Q30"/>
  <c r="S30"/>
  <c r="X30"/>
  <c r="AC30"/>
  <c r="AG30"/>
  <c r="AC469" i="8"/>
  <c r="AC444"/>
  <c r="AC418"/>
  <c r="AC440"/>
  <c r="K116" i="11"/>
  <c r="P141" i="9"/>
  <c r="N9"/>
  <c r="AB9"/>
  <c r="AF9"/>
  <c r="Z9"/>
  <c r="AD9"/>
  <c r="AH247" i="8"/>
  <c r="D4" i="11"/>
  <c r="F2" i="4"/>
  <c r="N72" i="9"/>
  <c r="AB72"/>
  <c r="AF72"/>
  <c r="Z72"/>
  <c r="AD72"/>
  <c r="K136" i="11"/>
  <c r="D72" i="7"/>
  <c r="D73"/>
  <c r="V69" i="9"/>
  <c r="W69"/>
  <c r="W68"/>
  <c r="K156" i="11"/>
  <c r="P133" i="9"/>
  <c r="S133"/>
  <c r="X133"/>
  <c r="AC133"/>
  <c r="AG133"/>
  <c r="N30"/>
  <c r="AP1429" i="8"/>
  <c r="G306" i="11"/>
  <c r="L170" i="9"/>
  <c r="N170"/>
  <c r="D349" i="11"/>
  <c r="F8" i="4"/>
  <c r="Z10" i="9"/>
  <c r="AD10"/>
  <c r="N10"/>
  <c r="X266" i="8"/>
  <c r="X247"/>
  <c r="X268"/>
  <c r="AB385"/>
  <c r="AB359"/>
  <c r="AB389"/>
  <c r="AH210"/>
  <c r="Q24" i="9"/>
  <c r="F469" i="8"/>
  <c r="G60" i="11"/>
  <c r="J15" i="9"/>
  <c r="K15"/>
  <c r="N15"/>
  <c r="X41"/>
  <c r="H107" i="11"/>
  <c r="F4" i="5"/>
  <c r="G141" i="11"/>
  <c r="C78" i="7"/>
  <c r="C82"/>
  <c r="AS78" i="9"/>
  <c r="AS76"/>
  <c r="AN76"/>
  <c r="Z27"/>
  <c r="AD27"/>
  <c r="AC96"/>
  <c r="AG96"/>
  <c r="V156"/>
  <c r="X156"/>
  <c r="N12"/>
  <c r="AB12"/>
  <c r="AF12"/>
  <c r="Z12"/>
  <c r="AD12"/>
  <c r="U13"/>
  <c r="AG316" i="8"/>
  <c r="AG335"/>
  <c r="AG331"/>
  <c r="K113" i="11"/>
  <c r="D106" i="7"/>
  <c r="L151" i="9"/>
  <c r="AF1182" i="8"/>
  <c r="BH17" i="10"/>
  <c r="AP17"/>
  <c r="AG197" i="9"/>
  <c r="BD17" i="10"/>
  <c r="BD39"/>
  <c r="AP39"/>
  <c r="Z18" i="9"/>
  <c r="AD18"/>
  <c r="N18"/>
  <c r="AB18"/>
  <c r="AF18"/>
  <c r="K162" i="11"/>
  <c r="L106" i="7"/>
  <c r="F74" i="9"/>
  <c r="I74"/>
  <c r="G108" i="11"/>
  <c r="G156"/>
  <c r="F133" i="9"/>
  <c r="I133"/>
  <c r="N133"/>
  <c r="AB133"/>
  <c r="AF133"/>
  <c r="N205"/>
  <c r="C88" i="31"/>
  <c r="AF206" i="9"/>
  <c r="K225" i="11"/>
  <c r="AT242" i="8"/>
  <c r="L266"/>
  <c r="L247"/>
  <c r="E4" i="11"/>
  <c r="G2" i="4"/>
  <c r="K5" i="11"/>
  <c r="H385" i="8"/>
  <c r="H359"/>
  <c r="AT352"/>
  <c r="K50" i="11"/>
  <c r="T229" i="8"/>
  <c r="T210"/>
  <c r="T231"/>
  <c r="G25" i="11"/>
  <c r="F14" i="9"/>
  <c r="I14"/>
  <c r="N34"/>
  <c r="AB34"/>
  <c r="AF34"/>
  <c r="Z34"/>
  <c r="AD34"/>
  <c r="K133" i="11"/>
  <c r="P75" i="9"/>
  <c r="G162" i="11"/>
  <c r="K106" i="7"/>
  <c r="AB96" i="9"/>
  <c r="AF96"/>
  <c r="M23"/>
  <c r="AA23"/>
  <c r="AE23"/>
  <c r="AA24"/>
  <c r="AE24"/>
  <c r="AR36"/>
  <c r="H120" i="7"/>
  <c r="E124"/>
  <c r="E126"/>
  <c r="AL134" i="9"/>
  <c r="AN134"/>
  <c r="AS134"/>
  <c r="K238" i="11"/>
  <c r="L153" i="7"/>
  <c r="L155"/>
  <c r="Q139" i="9"/>
  <c r="S139"/>
  <c r="X139"/>
  <c r="K380" i="11"/>
  <c r="L156" i="9"/>
  <c r="N156"/>
  <c r="AF1184" i="8"/>
  <c r="G371" i="11"/>
  <c r="L178" i="9"/>
  <c r="N178"/>
  <c r="G388" i="11"/>
  <c r="AT205" i="8"/>
  <c r="L229"/>
  <c r="L210"/>
  <c r="R305"/>
  <c r="P218"/>
  <c r="AT213"/>
  <c r="G5" i="11"/>
  <c r="AT356" i="8"/>
  <c r="AL57" i="9"/>
  <c r="AN57"/>
  <c r="G70" i="11"/>
  <c r="C25" i="7"/>
  <c r="C27"/>
  <c r="AS40" i="9"/>
  <c r="P126" i="7"/>
  <c r="M127"/>
  <c r="P116" i="9"/>
  <c r="S116"/>
  <c r="X116"/>
  <c r="AG964" i="8"/>
  <c r="Q90" i="9"/>
  <c r="F132"/>
  <c r="L152"/>
  <c r="N152"/>
  <c r="AF1180" i="8"/>
  <c r="G350" i="11"/>
  <c r="AG188" i="9"/>
  <c r="X187"/>
  <c r="G225" i="11"/>
  <c r="G133"/>
  <c r="F75" i="9"/>
  <c r="K35" i="11"/>
  <c r="R359" i="8"/>
  <c r="X18" i="9"/>
  <c r="AC18"/>
  <c r="AG18"/>
  <c r="P74"/>
  <c r="S74"/>
  <c r="K108" i="11"/>
  <c r="P71" i="9"/>
  <c r="S71"/>
  <c r="X71"/>
  <c r="AC71"/>
  <c r="AG71"/>
  <c r="D140" i="11"/>
  <c r="F5" i="4"/>
  <c r="Q444" i="8"/>
  <c r="Q418"/>
  <c r="Q440"/>
  <c r="P86" i="9"/>
  <c r="S86"/>
  <c r="X86"/>
  <c r="AC86"/>
  <c r="AG86"/>
  <c r="AP1471" i="8"/>
  <c r="I213" i="11"/>
  <c r="G6" i="5"/>
  <c r="K315" i="11"/>
  <c r="K60"/>
  <c r="K86"/>
  <c r="P38" i="9"/>
  <c r="S38"/>
  <c r="AB305" i="8"/>
  <c r="AB335"/>
  <c r="AB331"/>
  <c r="K124" i="11"/>
  <c r="D56" i="7"/>
  <c r="D57"/>
  <c r="K185" i="11"/>
  <c r="L26" i="7"/>
  <c r="L28"/>
  <c r="AB93" i="9"/>
  <c r="AF93"/>
  <c r="N92"/>
  <c r="G113" i="11"/>
  <c r="C106" i="7"/>
  <c r="K15" i="11"/>
  <c r="AM266" i="8"/>
  <c r="AM247"/>
  <c r="AM268"/>
  <c r="T266"/>
  <c r="T247"/>
  <c r="T268"/>
  <c r="N61" i="9"/>
  <c r="C32" i="31"/>
  <c r="Z61" i="9"/>
  <c r="AD61"/>
  <c r="K177" i="11"/>
  <c r="D94" i="7"/>
  <c r="D95"/>
  <c r="P130" i="9"/>
  <c r="S130"/>
  <c r="X130"/>
  <c r="AC130"/>
  <c r="AG130"/>
  <c r="AT215" i="8"/>
  <c r="L218"/>
  <c r="AB145" i="9"/>
  <c r="AF145"/>
  <c r="G148" i="11"/>
  <c r="X99" i="9"/>
  <c r="K148" i="11"/>
  <c r="AS8" i="9"/>
  <c r="AP14" i="10"/>
  <c r="BD14"/>
  <c r="H106" i="7"/>
  <c r="E110"/>
  <c r="AL141" i="9"/>
  <c r="AN141"/>
  <c r="AS141"/>
  <c r="F71"/>
  <c r="I71"/>
  <c r="AA6"/>
  <c r="AE6"/>
  <c r="K5"/>
  <c r="D80" i="11"/>
  <c r="F3" i="4"/>
  <c r="F213" i="11"/>
  <c r="H6" i="4"/>
  <c r="G90" i="9"/>
  <c r="I90"/>
  <c r="N90"/>
  <c r="P84"/>
  <c r="S84"/>
  <c r="X84"/>
  <c r="AS6"/>
  <c r="AN5"/>
  <c r="AQ757" i="8"/>
  <c r="AO331"/>
  <c r="AO305"/>
  <c r="AO335"/>
  <c r="H4" i="11"/>
  <c r="F2" i="5"/>
  <c r="AS14" i="9"/>
  <c r="AN13"/>
  <c r="Z8"/>
  <c r="AD8"/>
  <c r="N8"/>
  <c r="G116" i="11"/>
  <c r="F141" i="9"/>
  <c r="P118" i="7"/>
  <c r="M120"/>
  <c r="AT250" i="8"/>
  <c r="L255"/>
  <c r="AT255"/>
  <c r="AF159" i="9"/>
  <c r="L172"/>
  <c r="N172"/>
  <c r="G295" i="11"/>
  <c r="AP20" i="10"/>
  <c r="BD20"/>
  <c r="H349" i="11"/>
  <c r="F8" i="5"/>
  <c r="K256" i="11"/>
  <c r="L139" i="7"/>
  <c r="AN43" i="9"/>
  <c r="Z6"/>
  <c r="AD6"/>
  <c r="N6"/>
  <c r="AC266" i="8"/>
  <c r="AC247"/>
  <c r="AC268"/>
  <c r="W359"/>
  <c r="W389"/>
  <c r="W385"/>
  <c r="G86" i="11"/>
  <c r="F38" i="9"/>
  <c r="I38"/>
  <c r="K41" i="11"/>
  <c r="P24" i="9"/>
  <c r="H140" i="11"/>
  <c r="F5" i="5"/>
  <c r="K207" i="11"/>
  <c r="L59" i="7"/>
  <c r="L68"/>
  <c r="V57" i="9"/>
  <c r="W57"/>
  <c r="W56"/>
  <c r="W55"/>
  <c r="X40"/>
  <c r="AC40"/>
  <c r="AG40"/>
  <c r="G136" i="11"/>
  <c r="C72" i="7"/>
  <c r="C73"/>
  <c r="L69" i="9"/>
  <c r="M69"/>
  <c r="K263" i="11"/>
  <c r="V174" i="9"/>
  <c r="X174"/>
  <c r="K35"/>
  <c r="AS16"/>
  <c r="G24"/>
  <c r="F425" i="8"/>
  <c r="AT357"/>
  <c r="F11" i="9"/>
  <c r="I11"/>
  <c r="I5"/>
  <c r="G29" i="11"/>
  <c r="AT309" i="8"/>
  <c r="M316"/>
  <c r="M331"/>
  <c r="R370"/>
  <c r="AT363"/>
  <c r="H80" i="11"/>
  <c r="F3" i="5"/>
  <c r="E107" i="11"/>
  <c r="G4" i="4"/>
  <c r="G246" i="11"/>
  <c r="K165" i="7"/>
  <c r="K168"/>
  <c r="G130" i="9"/>
  <c r="AS177"/>
  <c r="AS203"/>
  <c r="AS204"/>
  <c r="AS209"/>
  <c r="K131" i="7"/>
  <c r="K133"/>
  <c r="G66" i="9"/>
  <c r="I66"/>
  <c r="AG206"/>
  <c r="X205"/>
  <c r="D88" i="31"/>
  <c r="N164" i="9"/>
  <c r="C70" i="31"/>
  <c r="AO359" i="8"/>
  <c r="O130" i="7"/>
  <c r="L131"/>
  <c r="X151" i="9"/>
  <c r="D58" i="31"/>
  <c r="G124" i="11"/>
  <c r="C56" i="7"/>
  <c r="C57"/>
  <c r="G256" i="11"/>
  <c r="K139" i="7"/>
  <c r="N41" i="9"/>
  <c r="Z41"/>
  <c r="AD41"/>
  <c r="Q29"/>
  <c r="S29"/>
  <c r="X29"/>
  <c r="AS69"/>
  <c r="AS68"/>
  <c r="AN68"/>
  <c r="P106" i="7"/>
  <c r="M107"/>
  <c r="G98" i="11"/>
  <c r="L37" i="9"/>
  <c r="M37"/>
  <c r="P130" i="7"/>
  <c r="M135"/>
  <c r="K243" i="11"/>
  <c r="L161" i="7"/>
  <c r="L163"/>
  <c r="L194" i="9"/>
  <c r="N194"/>
  <c r="G315" i="11"/>
  <c r="K214"/>
  <c r="X6" i="9"/>
  <c r="S5"/>
  <c r="AG359" i="8"/>
  <c r="AG389"/>
  <c r="AG385"/>
  <c r="Z15" i="9"/>
  <c r="AD15"/>
  <c r="K25" i="11"/>
  <c r="P14" i="9"/>
  <c r="S14"/>
  <c r="H305" i="8"/>
  <c r="AT298"/>
  <c r="H331"/>
  <c r="Q27" i="9"/>
  <c r="S27"/>
  <c r="X27"/>
  <c r="Q469" i="8"/>
  <c r="V11" i="9"/>
  <c r="W11"/>
  <c r="X11"/>
  <c r="AH263" i="8"/>
  <c r="AH258"/>
  <c r="AH266"/>
  <c r="G185" i="11"/>
  <c r="K26" i="7"/>
  <c r="K28"/>
  <c r="AP5" i="9"/>
  <c r="K70" i="11"/>
  <c r="D25" i="7"/>
  <c r="D27"/>
  <c r="K98" i="11"/>
  <c r="V37" i="9"/>
  <c r="W37"/>
  <c r="AL139"/>
  <c r="AN139"/>
  <c r="AS139"/>
  <c r="AS138"/>
  <c r="K306" i="11"/>
  <c r="V170" i="9"/>
  <c r="X170"/>
  <c r="K350" i="11"/>
  <c r="V152" i="9"/>
  <c r="X152"/>
  <c r="AO1180" i="8"/>
  <c r="G411" i="11"/>
  <c r="X164" i="9"/>
  <c r="D70" i="31"/>
  <c r="AS37" i="9"/>
  <c r="AN36"/>
  <c r="L11"/>
  <c r="M11"/>
  <c r="AA11"/>
  <c r="AE11"/>
  <c r="AH226" i="8"/>
  <c r="AH221"/>
  <c r="AH229"/>
  <c r="AS10" i="9"/>
  <c r="M370" i="8"/>
  <c r="M389"/>
  <c r="AT367"/>
  <c r="AC93" i="9"/>
  <c r="AG93"/>
  <c r="X92"/>
  <c r="G50" i="11"/>
  <c r="K141"/>
  <c r="D78" i="7"/>
  <c r="D82"/>
  <c r="G41" i="11"/>
  <c r="F24" i="9"/>
  <c r="P110" i="7"/>
  <c r="M112"/>
  <c r="V166" i="9"/>
  <c r="X166"/>
  <c r="AG166"/>
  <c r="G238" i="11"/>
  <c r="K153" i="7"/>
  <c r="K155"/>
  <c r="K388" i="11"/>
  <c r="V178" i="9"/>
  <c r="X178"/>
  <c r="N20"/>
  <c r="AB20"/>
  <c r="AF20"/>
  <c r="AC229" i="8"/>
  <c r="AC210"/>
  <c r="AC231"/>
  <c r="AS18" i="9"/>
  <c r="P122" i="7"/>
  <c r="M123"/>
  <c r="AP13" i="9"/>
  <c r="AS74"/>
  <c r="G207" i="11"/>
  <c r="K59" i="7"/>
  <c r="K68"/>
  <c r="L57" i="9"/>
  <c r="M57"/>
  <c r="AN142"/>
  <c r="AS142"/>
  <c r="G177" i="11"/>
  <c r="C94" i="7"/>
  <c r="C95"/>
  <c r="F130" i="9"/>
  <c r="AS95"/>
  <c r="F116"/>
  <c r="I116"/>
  <c r="N116"/>
  <c r="T964" i="8"/>
  <c r="G35" i="11"/>
  <c r="K278"/>
  <c r="X95" i="9"/>
  <c r="AC95"/>
  <c r="AG95"/>
  <c r="GC22" i="22"/>
  <c r="EV14" i="18"/>
  <c r="GS19" i="25"/>
  <c r="GC19"/>
  <c r="FL19"/>
  <c r="GS30"/>
  <c r="GH30"/>
  <c r="EP31" i="24"/>
  <c r="GS22" i="22"/>
  <c r="GS14" i="18"/>
  <c r="EV19" i="25"/>
  <c r="FG19"/>
  <c r="GH19"/>
  <c r="FW30"/>
  <c r="FG30"/>
  <c r="EV30"/>
  <c r="Q57" i="9"/>
  <c r="S57"/>
  <c r="W36"/>
  <c r="AG200"/>
  <c r="FA31" i="24"/>
  <c r="FW19" i="25"/>
  <c r="GC30"/>
  <c r="EP30"/>
  <c r="N21" i="9"/>
  <c r="AB21"/>
  <c r="AF21"/>
  <c r="AT320" i="8"/>
  <c r="AT327"/>
  <c r="I132" i="9"/>
  <c r="N132"/>
  <c r="AB132"/>
  <c r="AF132"/>
  <c r="EH18" i="24"/>
  <c r="DA30" i="22"/>
  <c r="EC30"/>
  <c r="AK335" i="8"/>
  <c r="FG12" i="21"/>
  <c r="EP24" i="19"/>
  <c r="GH12" i="21"/>
  <c r="FR24" i="19"/>
  <c r="AC10" i="9"/>
  <c r="AG10"/>
  <c r="FL22" i="17"/>
  <c r="GH31" i="24"/>
  <c r="EV22" i="22"/>
  <c r="X38" i="9"/>
  <c r="FL31" i="24"/>
  <c r="FG22" i="22"/>
  <c r="S90" i="9"/>
  <c r="X90"/>
  <c r="X89"/>
  <c r="GS31" i="24"/>
  <c r="EV31"/>
  <c r="FG31"/>
  <c r="FW22" i="22"/>
  <c r="GH22"/>
  <c r="FR22"/>
  <c r="FG14" i="18"/>
  <c r="EP14"/>
  <c r="FA14"/>
  <c r="FG22" i="17"/>
  <c r="GS24" i="19"/>
  <c r="FA12" i="21"/>
  <c r="FW31" i="24"/>
  <c r="EP22" i="22"/>
  <c r="GN14" i="18"/>
  <c r="GC14"/>
  <c r="GS22" i="17"/>
  <c r="GN22"/>
  <c r="AG180" i="9"/>
  <c r="FR31" i="24"/>
  <c r="GN31"/>
  <c r="FA22" i="22"/>
  <c r="FL22"/>
  <c r="GH14" i="18"/>
  <c r="FR14"/>
  <c r="GC22" i="17"/>
  <c r="AC27" i="9"/>
  <c r="AG27"/>
  <c r="FW28" i="18"/>
  <c r="N572" i="8"/>
  <c r="AC29" i="9"/>
  <c r="AG29"/>
  <c r="N575" i="8"/>
  <c r="AC147" i="9"/>
  <c r="AG147"/>
  <c r="GC33" i="24"/>
  <c r="AO1036" i="8"/>
  <c r="L163" i="9"/>
  <c r="CP24" i="25"/>
  <c r="AW436" i="8"/>
  <c r="DA11" i="25"/>
  <c r="DF24"/>
  <c r="DF28" i="26"/>
  <c r="DW24" i="25"/>
  <c r="DA28" i="26"/>
  <c r="DJ5" i="21"/>
  <c r="DJ5" i="22"/>
  <c r="DJ5" i="20"/>
  <c r="DJ5" i="19"/>
  <c r="FC6"/>
  <c r="FC6" i="20"/>
  <c r="FC6" i="22"/>
  <c r="FC6" i="21"/>
  <c r="CE6" i="26"/>
  <c r="CE6" i="27"/>
  <c r="DD22" i="19"/>
  <c r="BG22"/>
  <c r="BA22"/>
  <c r="AF184" i="9"/>
  <c r="DR15" i="26"/>
  <c r="BR22" i="19"/>
  <c r="CH22"/>
  <c r="BW22"/>
  <c r="CC22"/>
  <c r="BL22"/>
  <c r="DL24" i="25"/>
  <c r="EH24"/>
  <c r="DR28" i="26"/>
  <c r="CJ28"/>
  <c r="DW28"/>
  <c r="EC24" i="25"/>
  <c r="CJ24"/>
  <c r="CE24"/>
  <c r="CU28" i="26"/>
  <c r="DL28"/>
  <c r="DW11" i="25"/>
  <c r="CU11"/>
  <c r="CU24"/>
  <c r="DR24"/>
  <c r="EC28" i="26"/>
  <c r="EH28"/>
  <c r="CP11" i="25"/>
  <c r="CJ11"/>
  <c r="AI20" i="10"/>
  <c r="BB20"/>
  <c r="AF1214" i="8"/>
  <c r="AB27" i="9"/>
  <c r="AF27"/>
  <c r="FD27" i="18"/>
  <c r="AQ572" i="8"/>
  <c r="Z63" i="9"/>
  <c r="AD63"/>
  <c r="CN15" i="21"/>
  <c r="AB147" i="9"/>
  <c r="AF147"/>
  <c r="DL33" i="24"/>
  <c r="AF1036" i="8"/>
  <c r="AB80" i="9"/>
  <c r="AF80"/>
  <c r="FD21" i="22"/>
  <c r="AF824" i="8"/>
  <c r="AB30" i="9"/>
  <c r="AF30"/>
  <c r="EY33" i="18"/>
  <c r="AP519" i="8"/>
  <c r="FD23" i="19"/>
  <c r="R335" i="8"/>
  <c r="AC126" i="9"/>
  <c r="AG126"/>
  <c r="FG12" i="24"/>
  <c r="X21" i="9"/>
  <c r="AC21"/>
  <c r="AG21"/>
  <c r="FW16" i="18"/>
  <c r="W13" i="9"/>
  <c r="X78"/>
  <c r="AO816" i="8"/>
  <c r="S76" i="9"/>
  <c r="AO381" i="8"/>
  <c r="AO389"/>
  <c r="H9" i="5"/>
  <c r="FL24" i="19"/>
  <c r="GN24"/>
  <c r="FG24"/>
  <c r="GC12" i="21"/>
  <c r="EV12"/>
  <c r="FW12"/>
  <c r="GH24" i="19"/>
  <c r="FA24"/>
  <c r="GC24"/>
  <c r="EP12" i="21"/>
  <c r="FR12"/>
  <c r="GS12"/>
  <c r="Q67" i="9"/>
  <c r="S67"/>
  <c r="X67"/>
  <c r="AC67"/>
  <c r="AG67"/>
  <c r="FA24" i="21"/>
  <c r="EV24" i="19"/>
  <c r="FL12" i="21"/>
  <c r="DR23" i="19"/>
  <c r="N33" i="9"/>
  <c r="EY23" i="19"/>
  <c r="CJ21" i="26"/>
  <c r="EH21"/>
  <c r="CE21"/>
  <c r="DL21"/>
  <c r="DW21"/>
  <c r="CP21"/>
  <c r="DA21"/>
  <c r="EC21"/>
  <c r="CU21"/>
  <c r="DR21"/>
  <c r="DF21"/>
  <c r="EC23" i="19"/>
  <c r="FO23"/>
  <c r="EH11" i="25"/>
  <c r="DL11"/>
  <c r="EC11"/>
  <c r="L111" i="7"/>
  <c r="AG184" i="9"/>
  <c r="GS15" i="26"/>
  <c r="X193" i="9"/>
  <c r="AG193"/>
  <c r="AG155"/>
  <c r="D62" i="31"/>
  <c r="AC143" i="9"/>
  <c r="AG143"/>
  <c r="GH29" i="24"/>
  <c r="D53" i="31"/>
  <c r="AG154" i="9"/>
  <c r="D61" i="31"/>
  <c r="AC87" i="9"/>
  <c r="AG87"/>
  <c r="FW31" i="22"/>
  <c r="D39" i="31"/>
  <c r="AG174" i="9"/>
  <c r="D74" i="31"/>
  <c r="AC41" i="9"/>
  <c r="AG41"/>
  <c r="GC28" i="19"/>
  <c r="D25" i="31"/>
  <c r="AC142" i="9"/>
  <c r="AG142"/>
  <c r="D52" i="31"/>
  <c r="AC19" i="9"/>
  <c r="AG19"/>
  <c r="D15" i="31"/>
  <c r="AC8" i="9"/>
  <c r="AG8"/>
  <c r="D8" i="31"/>
  <c r="AG152" i="9"/>
  <c r="GH10" i="25"/>
  <c r="D59" i="31"/>
  <c r="AC16" i="9"/>
  <c r="AG16"/>
  <c r="D14" i="31"/>
  <c r="AC92" i="9"/>
  <c r="AG92"/>
  <c r="GC6" i="23"/>
  <c r="D40" i="31"/>
  <c r="AC11" i="9"/>
  <c r="AG11"/>
  <c r="D10" i="31"/>
  <c r="D77"/>
  <c r="D170"/>
  <c r="S24" i="9"/>
  <c r="AC99"/>
  <c r="AG99"/>
  <c r="GS13" i="23"/>
  <c r="D41" i="31"/>
  <c r="AC38" i="9"/>
  <c r="AG38"/>
  <c r="GC22" i="19"/>
  <c r="D23" i="31"/>
  <c r="AG162" i="9"/>
  <c r="GC20" i="25"/>
  <c r="D68" i="31"/>
  <c r="D79"/>
  <c r="AG202" i="9"/>
  <c r="GS33" i="26"/>
  <c r="D83" i="31"/>
  <c r="AG157" i="9"/>
  <c r="D64" i="31"/>
  <c r="AK389" i="8"/>
  <c r="AG156" i="9"/>
  <c r="FL14" i="25"/>
  <c r="D63" i="31"/>
  <c r="AC15" i="9"/>
  <c r="AG15"/>
  <c r="FG32" i="17"/>
  <c r="D13" i="31"/>
  <c r="AG168" i="9"/>
  <c r="FL26" i="25"/>
  <c r="D71" i="31"/>
  <c r="DF11" i="25"/>
  <c r="CE11"/>
  <c r="N16" i="9"/>
  <c r="C14" i="31"/>
  <c r="N83" i="9"/>
  <c r="C38" i="31"/>
  <c r="N95" i="9"/>
  <c r="AB95"/>
  <c r="AF95"/>
  <c r="CE9" i="23"/>
  <c r="C124" i="7"/>
  <c r="C126"/>
  <c r="G134" i="9"/>
  <c r="I134"/>
  <c r="N134"/>
  <c r="AB134"/>
  <c r="AF134"/>
  <c r="CE20" i="24"/>
  <c r="K115" i="7"/>
  <c r="AF168" i="9"/>
  <c r="DL26" i="25"/>
  <c r="C71" i="31"/>
  <c r="AB15" i="9"/>
  <c r="AF15"/>
  <c r="DR31" i="17"/>
  <c r="C13" i="31"/>
  <c r="AB142" i="9"/>
  <c r="AF142"/>
  <c r="DW28" i="24"/>
  <c r="C52" i="31"/>
  <c r="AF152" i="9"/>
  <c r="CP10" i="25"/>
  <c r="C59" i="31"/>
  <c r="AF155" i="9"/>
  <c r="DW13" i="25"/>
  <c r="C62" i="31"/>
  <c r="Z78" i="9"/>
  <c r="AD78"/>
  <c r="DD17" i="22"/>
  <c r="AF172" i="9"/>
  <c r="DR30" i="25"/>
  <c r="C73" i="31"/>
  <c r="EC19" i="25"/>
  <c r="DA19"/>
  <c r="AF162" i="9"/>
  <c r="DW20" i="25"/>
  <c r="C68" i="31"/>
  <c r="C79"/>
  <c r="AF202" i="9"/>
  <c r="C83" i="31"/>
  <c r="N78" i="9"/>
  <c r="AB10"/>
  <c r="AF10"/>
  <c r="FJ21" i="17"/>
  <c r="C9" i="31"/>
  <c r="AB87" i="9"/>
  <c r="AF87"/>
  <c r="CE31" i="22"/>
  <c r="C39" i="31"/>
  <c r="DW19" i="25"/>
  <c r="EH19"/>
  <c r="CU19"/>
  <c r="FJ23" i="19"/>
  <c r="DL23"/>
  <c r="DW23"/>
  <c r="AF154" i="9"/>
  <c r="DA12" i="25"/>
  <c r="C61" i="31"/>
  <c r="AF157" i="9"/>
  <c r="DF15" i="25"/>
  <c r="C64" i="31"/>
  <c r="AB19" i="9"/>
  <c r="AF19"/>
  <c r="FJ11" i="18"/>
  <c r="C15" i="31"/>
  <c r="AB99" i="9"/>
  <c r="AF99"/>
  <c r="CP13" i="23"/>
  <c r="C41" i="31"/>
  <c r="AB8" i="9"/>
  <c r="AF8"/>
  <c r="DW17" i="17"/>
  <c r="C8" i="31"/>
  <c r="DL19" i="25"/>
  <c r="G139" i="9"/>
  <c r="I139"/>
  <c r="N139"/>
  <c r="AB139"/>
  <c r="AF139"/>
  <c r="I24"/>
  <c r="I23"/>
  <c r="Z23"/>
  <c r="AD23"/>
  <c r="G67"/>
  <c r="I67"/>
  <c r="Z67"/>
  <c r="AD67"/>
  <c r="AB41"/>
  <c r="AF41"/>
  <c r="DL27" i="19"/>
  <c r="C25" i="31"/>
  <c r="AB92" i="9"/>
  <c r="AF92"/>
  <c r="CE6" i="23"/>
  <c r="AF156" i="9"/>
  <c r="CP14" i="25"/>
  <c r="C63" i="31"/>
  <c r="CP19" i="25"/>
  <c r="DF19"/>
  <c r="EH23" i="19"/>
  <c r="EN23"/>
  <c r="AF174" i="9"/>
  <c r="C74" i="31"/>
  <c r="DL21" i="22"/>
  <c r="DW21"/>
  <c r="Z22" i="9"/>
  <c r="AD22"/>
  <c r="N22"/>
  <c r="G57"/>
  <c r="I57"/>
  <c r="N57"/>
  <c r="N17"/>
  <c r="AB17"/>
  <c r="AF17"/>
  <c r="FO7" i="18"/>
  <c r="C116" i="7"/>
  <c r="C118"/>
  <c r="G129" i="9"/>
  <c r="I129"/>
  <c r="N129"/>
  <c r="AB129"/>
  <c r="AF129"/>
  <c r="CP15" i="24"/>
  <c r="L135" i="7"/>
  <c r="K80" i="11"/>
  <c r="I3" i="5"/>
  <c r="M111" i="7"/>
  <c r="E121"/>
  <c r="E123"/>
  <c r="AL64" i="9"/>
  <c r="AN64"/>
  <c r="AS64"/>
  <c r="E107" i="7"/>
  <c r="E109"/>
  <c r="AL75" i="9"/>
  <c r="AN75"/>
  <c r="U4"/>
  <c r="U3"/>
  <c r="GS23" i="24"/>
  <c r="FW23"/>
  <c r="FA23"/>
  <c r="FR23"/>
  <c r="EP23"/>
  <c r="GN23"/>
  <c r="FL23"/>
  <c r="GH23"/>
  <c r="FG23"/>
  <c r="GC23"/>
  <c r="EV23"/>
  <c r="GS34" i="17"/>
  <c r="FW34"/>
  <c r="FA34"/>
  <c r="GC34"/>
  <c r="EV34"/>
  <c r="FR34"/>
  <c r="EP34"/>
  <c r="GN34"/>
  <c r="FL34"/>
  <c r="GH34"/>
  <c r="FG34"/>
  <c r="GC7" i="23"/>
  <c r="GS7"/>
  <c r="FW7"/>
  <c r="FA7"/>
  <c r="FR7"/>
  <c r="EP7"/>
  <c r="FL7"/>
  <c r="GN7"/>
  <c r="FG7"/>
  <c r="GH7"/>
  <c r="EV7"/>
  <c r="L119" i="7"/>
  <c r="GS32" i="18"/>
  <c r="FW32"/>
  <c r="FA32"/>
  <c r="GN32"/>
  <c r="FR32"/>
  <c r="EV32"/>
  <c r="GH32"/>
  <c r="FL32"/>
  <c r="EP32"/>
  <c r="FG32"/>
  <c r="GC32"/>
  <c r="GS20" i="24"/>
  <c r="FW20"/>
  <c r="FA20"/>
  <c r="GN20"/>
  <c r="FL20"/>
  <c r="GH20"/>
  <c r="FG20"/>
  <c r="GC20"/>
  <c r="EV20"/>
  <c r="EP20"/>
  <c r="FR20"/>
  <c r="FR13" i="23"/>
  <c r="FG22" i="19"/>
  <c r="FL22"/>
  <c r="GS32" i="21"/>
  <c r="FW32"/>
  <c r="FA32"/>
  <c r="GN32"/>
  <c r="FR32"/>
  <c r="EV32"/>
  <c r="GH32"/>
  <c r="FL32"/>
  <c r="EP32"/>
  <c r="GC32"/>
  <c r="FG32"/>
  <c r="GS10" i="18"/>
  <c r="FW10"/>
  <c r="FA10"/>
  <c r="GN10"/>
  <c r="FL10"/>
  <c r="GH10"/>
  <c r="FG10"/>
  <c r="GC10"/>
  <c r="EV10"/>
  <c r="FR10"/>
  <c r="EP10"/>
  <c r="GN19" i="26"/>
  <c r="FR19"/>
  <c r="EV19"/>
  <c r="GH19"/>
  <c r="FL19"/>
  <c r="GC19"/>
  <c r="FG19"/>
  <c r="FW19"/>
  <c r="FA19"/>
  <c r="GS19"/>
  <c r="EP19"/>
  <c r="GC10" i="23"/>
  <c r="FG10"/>
  <c r="GS10"/>
  <c r="FW10"/>
  <c r="FA10"/>
  <c r="FL10"/>
  <c r="GN10"/>
  <c r="EV10"/>
  <c r="GH10"/>
  <c r="EP10"/>
  <c r="FR10"/>
  <c r="GS19" i="24"/>
  <c r="FW19"/>
  <c r="FA19"/>
  <c r="FR19"/>
  <c r="EP19"/>
  <c r="GN19"/>
  <c r="FL19"/>
  <c r="GH19"/>
  <c r="FG19"/>
  <c r="GC19"/>
  <c r="EV19"/>
  <c r="GN10" i="21"/>
  <c r="FR10"/>
  <c r="EV10"/>
  <c r="GH10"/>
  <c r="FL10"/>
  <c r="EP10"/>
  <c r="GC10"/>
  <c r="FG10"/>
  <c r="FW10"/>
  <c r="FA10"/>
  <c r="GS10"/>
  <c r="GH26" i="25"/>
  <c r="FR26"/>
  <c r="FA31" i="22"/>
  <c r="FG33" i="26"/>
  <c r="GN33"/>
  <c r="GH33"/>
  <c r="GS28" i="18"/>
  <c r="EP28"/>
  <c r="GN32" i="25"/>
  <c r="FR32"/>
  <c r="EV32"/>
  <c r="GH32"/>
  <c r="FL32"/>
  <c r="EP32"/>
  <c r="FG32"/>
  <c r="GS32"/>
  <c r="FA32"/>
  <c r="GC32"/>
  <c r="FW32"/>
  <c r="GC18" i="18"/>
  <c r="FG18"/>
  <c r="GS18"/>
  <c r="FW18"/>
  <c r="FA18"/>
  <c r="GN18"/>
  <c r="FR18"/>
  <c r="EV18"/>
  <c r="EP18"/>
  <c r="GH18"/>
  <c r="FL18"/>
  <c r="GN16" i="24"/>
  <c r="FR16"/>
  <c r="EV16"/>
  <c r="GC16"/>
  <c r="FA16"/>
  <c r="FW16"/>
  <c r="EP16"/>
  <c r="GS16"/>
  <c r="FL16"/>
  <c r="FG16"/>
  <c r="GH16"/>
  <c r="FW12"/>
  <c r="GS28" i="26"/>
  <c r="FW28"/>
  <c r="FA28"/>
  <c r="GN28"/>
  <c r="FR28"/>
  <c r="EV28"/>
  <c r="GH28"/>
  <c r="FL28"/>
  <c r="EP28"/>
  <c r="GC28"/>
  <c r="FG28"/>
  <c r="GC9" i="23"/>
  <c r="FG9"/>
  <c r="GS9"/>
  <c r="FW9"/>
  <c r="FA9"/>
  <c r="GN9"/>
  <c r="EV9"/>
  <c r="GH9"/>
  <c r="EP9"/>
  <c r="FR9"/>
  <c r="FL9"/>
  <c r="FA16" i="18"/>
  <c r="EP16"/>
  <c r="GC34"/>
  <c r="FG34"/>
  <c r="GS34"/>
  <c r="FW34"/>
  <c r="FA34"/>
  <c r="GN34"/>
  <c r="FR34"/>
  <c r="EV34"/>
  <c r="GH34"/>
  <c r="FL34"/>
  <c r="EP34"/>
  <c r="GS16" i="21"/>
  <c r="FW16"/>
  <c r="FA16"/>
  <c r="GN16"/>
  <c r="FR16"/>
  <c r="EV16"/>
  <c r="GH16"/>
  <c r="FL16"/>
  <c r="EP16"/>
  <c r="GC16"/>
  <c r="FG16"/>
  <c r="GS28" i="24"/>
  <c r="FW28"/>
  <c r="FA28"/>
  <c r="GN28"/>
  <c r="FL28"/>
  <c r="FG28"/>
  <c r="GH28"/>
  <c r="EV28"/>
  <c r="GC28"/>
  <c r="EP28"/>
  <c r="FR28"/>
  <c r="GS18"/>
  <c r="FW18"/>
  <c r="FA18"/>
  <c r="GC18"/>
  <c r="EV18"/>
  <c r="FR18"/>
  <c r="EP18"/>
  <c r="GN18"/>
  <c r="FL18"/>
  <c r="GH18"/>
  <c r="FG18"/>
  <c r="AW480" i="8"/>
  <c r="F473"/>
  <c r="AW473"/>
  <c r="GH12" i="25"/>
  <c r="FL12"/>
  <c r="EP12"/>
  <c r="GC12"/>
  <c r="FA12"/>
  <c r="FW12"/>
  <c r="EV12"/>
  <c r="GS12"/>
  <c r="FR12"/>
  <c r="GN12"/>
  <c r="FG12"/>
  <c r="GH20"/>
  <c r="FL20"/>
  <c r="EP20"/>
  <c r="FA20"/>
  <c r="FW20"/>
  <c r="EV20"/>
  <c r="FR20"/>
  <c r="GN20"/>
  <c r="FG20"/>
  <c r="GH13"/>
  <c r="FL13"/>
  <c r="EP13"/>
  <c r="FW13"/>
  <c r="EV13"/>
  <c r="GS13"/>
  <c r="FR13"/>
  <c r="GN13"/>
  <c r="FG13"/>
  <c r="FA13"/>
  <c r="GC13"/>
  <c r="GC10" i="27"/>
  <c r="FG10"/>
  <c r="GS10"/>
  <c r="FW10"/>
  <c r="FA10"/>
  <c r="GN10"/>
  <c r="FR10"/>
  <c r="EV10"/>
  <c r="EP10"/>
  <c r="GH10"/>
  <c r="FL10"/>
  <c r="GC14" i="26"/>
  <c r="FG14"/>
  <c r="GS14"/>
  <c r="FW14"/>
  <c r="FA14"/>
  <c r="GH14"/>
  <c r="EP14"/>
  <c r="FR14"/>
  <c r="FL14"/>
  <c r="EV14"/>
  <c r="GN14"/>
  <c r="M108" i="7"/>
  <c r="GC26" i="19"/>
  <c r="FG26"/>
  <c r="GS26"/>
  <c r="FW26"/>
  <c r="FA26"/>
  <c r="GN26"/>
  <c r="FR26"/>
  <c r="EV26"/>
  <c r="GH26"/>
  <c r="FL26"/>
  <c r="EP26"/>
  <c r="GC31" i="26"/>
  <c r="FG31"/>
  <c r="GS31"/>
  <c r="FW31"/>
  <c r="FA31"/>
  <c r="GN31"/>
  <c r="FR31"/>
  <c r="EV31"/>
  <c r="EP31"/>
  <c r="FL31"/>
  <c r="GH31"/>
  <c r="FW24" i="21"/>
  <c r="EV24"/>
  <c r="FG24"/>
  <c r="FA29" i="24"/>
  <c r="GS26" i="26"/>
  <c r="FW26"/>
  <c r="FA26"/>
  <c r="GN26"/>
  <c r="FR26"/>
  <c r="EV26"/>
  <c r="GH26"/>
  <c r="FL26"/>
  <c r="EP26"/>
  <c r="GC26"/>
  <c r="FG26"/>
  <c r="GS8" i="18"/>
  <c r="FW8"/>
  <c r="FA8"/>
  <c r="FR8"/>
  <c r="EP8"/>
  <c r="GN8"/>
  <c r="FL8"/>
  <c r="GH8"/>
  <c r="FG8"/>
  <c r="GC8"/>
  <c r="EV8"/>
  <c r="FL33" i="24"/>
  <c r="GS33"/>
  <c r="GC11" i="26"/>
  <c r="FG11"/>
  <c r="GS11"/>
  <c r="FW11"/>
  <c r="FA11"/>
  <c r="FR11"/>
  <c r="FL11"/>
  <c r="GN11"/>
  <c r="EV11"/>
  <c r="GH11"/>
  <c r="EP11"/>
  <c r="FG15"/>
  <c r="GN15"/>
  <c r="FR15"/>
  <c r="GH24" i="25"/>
  <c r="FL24"/>
  <c r="EP24"/>
  <c r="GC24"/>
  <c r="FA24"/>
  <c r="FW24"/>
  <c r="EV24"/>
  <c r="GS24"/>
  <c r="FR24"/>
  <c r="GN24"/>
  <c r="FG24"/>
  <c r="FR6" i="23"/>
  <c r="GN24" i="17"/>
  <c r="FR24"/>
  <c r="EV24"/>
  <c r="GH24"/>
  <c r="FL24"/>
  <c r="EP24"/>
  <c r="GC24"/>
  <c r="FG24"/>
  <c r="GS24"/>
  <c r="FW24"/>
  <c r="FA24"/>
  <c r="D121" i="7"/>
  <c r="D123"/>
  <c r="Q64" i="9"/>
  <c r="S64"/>
  <c r="X64"/>
  <c r="AC64"/>
  <c r="AG64"/>
  <c r="M119" i="7"/>
  <c r="GN30" i="22"/>
  <c r="FR30"/>
  <c r="EV30"/>
  <c r="GC30"/>
  <c r="FA30"/>
  <c r="FW30"/>
  <c r="EP30"/>
  <c r="GS30"/>
  <c r="FL30"/>
  <c r="FG30"/>
  <c r="GH30"/>
  <c r="GH14" i="25"/>
  <c r="FR14"/>
  <c r="FA14"/>
  <c r="D116" i="7"/>
  <c r="D118"/>
  <c r="Q129" i="9"/>
  <c r="S129"/>
  <c r="X129"/>
  <c r="AC129"/>
  <c r="AG129"/>
  <c r="GS25" i="26"/>
  <c r="FW25"/>
  <c r="FA25"/>
  <c r="GN25"/>
  <c r="FR25"/>
  <c r="EV25"/>
  <c r="GH25"/>
  <c r="FL25"/>
  <c r="EP25"/>
  <c r="GC25"/>
  <c r="FG25"/>
  <c r="GC11" i="23"/>
  <c r="FG11"/>
  <c r="GS11"/>
  <c r="FW11"/>
  <c r="FA11"/>
  <c r="FR11"/>
  <c r="FL11"/>
  <c r="GN11"/>
  <c r="EV11"/>
  <c r="GH11"/>
  <c r="EP11"/>
  <c r="L158" i="9"/>
  <c r="AT218" i="8"/>
  <c r="Z64" i="9"/>
  <c r="AD64"/>
  <c r="BA17" i="21"/>
  <c r="N64" i="9"/>
  <c r="AB64"/>
  <c r="AF64"/>
  <c r="Y425" i="8"/>
  <c r="Y418"/>
  <c r="Y440"/>
  <c r="H9" i="4"/>
  <c r="AF200" i="9"/>
  <c r="CU31" i="26"/>
  <c r="N143" i="9"/>
  <c r="Z60"/>
  <c r="AD60"/>
  <c r="N60"/>
  <c r="DR19" i="26"/>
  <c r="CU19"/>
  <c r="DW19"/>
  <c r="CP19"/>
  <c r="DL19"/>
  <c r="CE19"/>
  <c r="DF19"/>
  <c r="EC19"/>
  <c r="DA19"/>
  <c r="EH19"/>
  <c r="CJ19"/>
  <c r="AB126" i="9"/>
  <c r="AF126"/>
  <c r="N125"/>
  <c r="C48" i="31"/>
  <c r="FD15" i="18"/>
  <c r="EH15"/>
  <c r="DL15"/>
  <c r="EY15"/>
  <c r="DW15"/>
  <c r="ES15"/>
  <c r="DR15"/>
  <c r="EN15"/>
  <c r="FO15"/>
  <c r="FJ15"/>
  <c r="EC15"/>
  <c r="CN20"/>
  <c r="BR20"/>
  <c r="CH20"/>
  <c r="BG20"/>
  <c r="DD20"/>
  <c r="CC20"/>
  <c r="BA20"/>
  <c r="CS20"/>
  <c r="BL20"/>
  <c r="CY20"/>
  <c r="BW20"/>
  <c r="EY25" i="17"/>
  <c r="EC25"/>
  <c r="FJ25"/>
  <c r="EH25"/>
  <c r="ES25"/>
  <c r="EN25"/>
  <c r="DL25"/>
  <c r="FD25"/>
  <c r="DW25"/>
  <c r="DR25"/>
  <c r="FO25"/>
  <c r="EC14" i="23"/>
  <c r="DF14"/>
  <c r="CJ14"/>
  <c r="DL14"/>
  <c r="CE14"/>
  <c r="EH14"/>
  <c r="DA14"/>
  <c r="CU14"/>
  <c r="DW14"/>
  <c r="DR14"/>
  <c r="CP14"/>
  <c r="CY27" i="18"/>
  <c r="CC27"/>
  <c r="BG27"/>
  <c r="CS27"/>
  <c r="BR27"/>
  <c r="CN27"/>
  <c r="BL27"/>
  <c r="BA27"/>
  <c r="CH27"/>
  <c r="BW27"/>
  <c r="DD27"/>
  <c r="EH18" i="25"/>
  <c r="DL18"/>
  <c r="CP18"/>
  <c r="DR18"/>
  <c r="CJ18"/>
  <c r="EC18"/>
  <c r="CU18"/>
  <c r="DW18"/>
  <c r="CE18"/>
  <c r="DF18"/>
  <c r="DA18"/>
  <c r="I130" i="9"/>
  <c r="N130"/>
  <c r="AB130"/>
  <c r="AF130"/>
  <c r="AT331" i="8"/>
  <c r="EH14" i="26"/>
  <c r="DL14"/>
  <c r="CP14"/>
  <c r="DR14"/>
  <c r="CJ14"/>
  <c r="EC14"/>
  <c r="CU14"/>
  <c r="DW14"/>
  <c r="CE14"/>
  <c r="DF14"/>
  <c r="DA14"/>
  <c r="EC17" i="25"/>
  <c r="DF17"/>
  <c r="CJ17"/>
  <c r="DR17"/>
  <c r="CP17"/>
  <c r="DL17"/>
  <c r="DA17"/>
  <c r="DW17"/>
  <c r="CU17"/>
  <c r="CE17"/>
  <c r="EH17"/>
  <c r="DW31" i="24"/>
  <c r="DA31"/>
  <c r="CE31"/>
  <c r="EH31"/>
  <c r="DF31"/>
  <c r="DR31"/>
  <c r="CJ31"/>
  <c r="DL31"/>
  <c r="EC31"/>
  <c r="CP31"/>
  <c r="CU31"/>
  <c r="CJ18"/>
  <c r="CU18"/>
  <c r="DL18"/>
  <c r="EH19"/>
  <c r="DL19"/>
  <c r="CP19"/>
  <c r="EC19"/>
  <c r="DA19"/>
  <c r="DW19"/>
  <c r="CU19"/>
  <c r="CJ19"/>
  <c r="DF19"/>
  <c r="CE19"/>
  <c r="DR19"/>
  <c r="CY9" i="18"/>
  <c r="CC9"/>
  <c r="BG9"/>
  <c r="CS9"/>
  <c r="BW9"/>
  <c r="BA9"/>
  <c r="BR9"/>
  <c r="CN9"/>
  <c r="DD9"/>
  <c r="BL9"/>
  <c r="CH9"/>
  <c r="DR27"/>
  <c r="CN33" i="21"/>
  <c r="BR33"/>
  <c r="CH33"/>
  <c r="BG33"/>
  <c r="CS33"/>
  <c r="BA33"/>
  <c r="CC33"/>
  <c r="BW33"/>
  <c r="DD33"/>
  <c r="BL33"/>
  <c r="CY33"/>
  <c r="CY19" i="17"/>
  <c r="CC19"/>
  <c r="BG19"/>
  <c r="CN19"/>
  <c r="BL19"/>
  <c r="BW19"/>
  <c r="BR19"/>
  <c r="CH19"/>
  <c r="BA19"/>
  <c r="DD19"/>
  <c r="CS19"/>
  <c r="DW23" i="24"/>
  <c r="DA23"/>
  <c r="CE23"/>
  <c r="EH23"/>
  <c r="DF23"/>
  <c r="CU23"/>
  <c r="EC23"/>
  <c r="CP23"/>
  <c r="DR23"/>
  <c r="DL23"/>
  <c r="CJ23"/>
  <c r="CE33"/>
  <c r="CN13" i="22"/>
  <c r="BR13"/>
  <c r="CY13"/>
  <c r="BW13"/>
  <c r="DD13"/>
  <c r="BL13"/>
  <c r="CS13"/>
  <c r="BG13"/>
  <c r="CC13"/>
  <c r="BA13"/>
  <c r="CH13"/>
  <c r="EY13" i="19"/>
  <c r="EC13"/>
  <c r="FO13"/>
  <c r="EN13"/>
  <c r="DL13"/>
  <c r="FJ13"/>
  <c r="EH13"/>
  <c r="FD13"/>
  <c r="DR13"/>
  <c r="ES13"/>
  <c r="DW13"/>
  <c r="CY11" i="18"/>
  <c r="CC11"/>
  <c r="BG11"/>
  <c r="DD11"/>
  <c r="BW11"/>
  <c r="CS11"/>
  <c r="BR11"/>
  <c r="CN11"/>
  <c r="BA11"/>
  <c r="CH11"/>
  <c r="BL11"/>
  <c r="CS31" i="17"/>
  <c r="BW31"/>
  <c r="BA31"/>
  <c r="CN31"/>
  <c r="BR31"/>
  <c r="CH31"/>
  <c r="BL31"/>
  <c r="CY31"/>
  <c r="CC31"/>
  <c r="DD31"/>
  <c r="BG31"/>
  <c r="DD7" i="18"/>
  <c r="CH7"/>
  <c r="BL7"/>
  <c r="CY7"/>
  <c r="CC7"/>
  <c r="BG7"/>
  <c r="BW7"/>
  <c r="BA7"/>
  <c r="BR7"/>
  <c r="CS7"/>
  <c r="CN7"/>
  <c r="CY34" i="17"/>
  <c r="CC34"/>
  <c r="BG34"/>
  <c r="CS34"/>
  <c r="BW34"/>
  <c r="BA34"/>
  <c r="CN34"/>
  <c r="BR34"/>
  <c r="BL34"/>
  <c r="CH34"/>
  <c r="DD34"/>
  <c r="CN27" i="19"/>
  <c r="BR27"/>
  <c r="DD27"/>
  <c r="CC27"/>
  <c r="BA27"/>
  <c r="CY27"/>
  <c r="BW27"/>
  <c r="CH27"/>
  <c r="BL27"/>
  <c r="BG27"/>
  <c r="CS27"/>
  <c r="G80" i="11"/>
  <c r="I3" i="4"/>
  <c r="BG15" i="21"/>
  <c r="BA15"/>
  <c r="CS15"/>
  <c r="CN14" i="17"/>
  <c r="BR14"/>
  <c r="CC14"/>
  <c r="CS14"/>
  <c r="BA14"/>
  <c r="DD14"/>
  <c r="CH14"/>
  <c r="BL14"/>
  <c r="CY14"/>
  <c r="BG14"/>
  <c r="BW14"/>
  <c r="CN11" i="21"/>
  <c r="BR11"/>
  <c r="CS11"/>
  <c r="BL11"/>
  <c r="CH11"/>
  <c r="BG11"/>
  <c r="DD11"/>
  <c r="BA11"/>
  <c r="CC11"/>
  <c r="CY11"/>
  <c r="BW11"/>
  <c r="EH7" i="23"/>
  <c r="DL7"/>
  <c r="CP7"/>
  <c r="DR7"/>
  <c r="CJ7"/>
  <c r="DA7"/>
  <c r="CU7"/>
  <c r="EC7"/>
  <c r="CE7"/>
  <c r="DW7"/>
  <c r="DF7"/>
  <c r="N187" i="9"/>
  <c r="AF187"/>
  <c r="G349" i="11"/>
  <c r="I8" i="4"/>
  <c r="EC10" i="23"/>
  <c r="DF10"/>
  <c r="CJ10"/>
  <c r="DL10"/>
  <c r="CE10"/>
  <c r="DR10"/>
  <c r="DW10"/>
  <c r="DA10"/>
  <c r="CP10"/>
  <c r="EH10"/>
  <c r="CU10"/>
  <c r="EY21" i="17"/>
  <c r="DR31" i="26"/>
  <c r="CJ31"/>
  <c r="DF31"/>
  <c r="CE31"/>
  <c r="EC31"/>
  <c r="FD33" i="21"/>
  <c r="EH33"/>
  <c r="DL33"/>
  <c r="ES33"/>
  <c r="DR33"/>
  <c r="FO33"/>
  <c r="EC33"/>
  <c r="FJ33"/>
  <c r="DW33"/>
  <c r="EY33"/>
  <c r="EN33"/>
  <c r="FO19" i="17"/>
  <c r="ES19"/>
  <c r="DW19"/>
  <c r="EY19"/>
  <c r="DR19"/>
  <c r="EH19"/>
  <c r="EC19"/>
  <c r="EN19"/>
  <c r="DL19"/>
  <c r="FJ19"/>
  <c r="FD19"/>
  <c r="EH11" i="23"/>
  <c r="DL11"/>
  <c r="CP11"/>
  <c r="DF11"/>
  <c r="CE11"/>
  <c r="EC11"/>
  <c r="CU11"/>
  <c r="DR11"/>
  <c r="DA11"/>
  <c r="CJ11"/>
  <c r="DW11"/>
  <c r="CJ15" i="26"/>
  <c r="EC15"/>
  <c r="CN17" i="21"/>
  <c r="FO9" i="18"/>
  <c r="ES9"/>
  <c r="DW9"/>
  <c r="FJ9"/>
  <c r="EN9"/>
  <c r="DR9"/>
  <c r="FD9"/>
  <c r="DL9"/>
  <c r="EY9"/>
  <c r="EH9"/>
  <c r="EC9"/>
  <c r="DD33"/>
  <c r="CH33"/>
  <c r="BL33"/>
  <c r="CS33"/>
  <c r="BR33"/>
  <c r="CN33"/>
  <c r="BG33"/>
  <c r="BA33"/>
  <c r="CC33"/>
  <c r="BW33"/>
  <c r="CY33"/>
  <c r="EH26" i="26"/>
  <c r="DL26"/>
  <c r="CP26"/>
  <c r="DR26"/>
  <c r="CJ26"/>
  <c r="DF26"/>
  <c r="DA26"/>
  <c r="CE26"/>
  <c r="EC26"/>
  <c r="CU26"/>
  <c r="DW26"/>
  <c r="FJ13" i="18"/>
  <c r="EN13"/>
  <c r="DR13"/>
  <c r="FD13"/>
  <c r="EC13"/>
  <c r="EY13"/>
  <c r="DW13"/>
  <c r="ES13"/>
  <c r="DL13"/>
  <c r="EH13"/>
  <c r="FO13"/>
  <c r="CY24" i="17"/>
  <c r="CC24"/>
  <c r="BG24"/>
  <c r="DD24"/>
  <c r="BW24"/>
  <c r="BL24"/>
  <c r="BA24"/>
  <c r="CS24"/>
  <c r="BR24"/>
  <c r="CN24"/>
  <c r="CH24"/>
  <c r="CN15" i="18"/>
  <c r="BR15"/>
  <c r="CS15"/>
  <c r="BL15"/>
  <c r="CH15"/>
  <c r="BG15"/>
  <c r="CC15"/>
  <c r="BA15"/>
  <c r="CY15"/>
  <c r="BW15"/>
  <c r="DD15"/>
  <c r="DR27" i="19"/>
  <c r="EC28" i="22"/>
  <c r="DF28"/>
  <c r="CJ28"/>
  <c r="DW28"/>
  <c r="CU28"/>
  <c r="DL28"/>
  <c r="CP28"/>
  <c r="EH28"/>
  <c r="CE28"/>
  <c r="DR28"/>
  <c r="DA28"/>
  <c r="CN33" i="17"/>
  <c r="BR33"/>
  <c r="DD33"/>
  <c r="CH33"/>
  <c r="BL33"/>
  <c r="CC33"/>
  <c r="BG33"/>
  <c r="CS33"/>
  <c r="BW33"/>
  <c r="CY33"/>
  <c r="BA33"/>
  <c r="CY13"/>
  <c r="CC13"/>
  <c r="BG13"/>
  <c r="BR13"/>
  <c r="CH13"/>
  <c r="CS13"/>
  <c r="BW13"/>
  <c r="BA13"/>
  <c r="CN13"/>
  <c r="DD13"/>
  <c r="BL13"/>
  <c r="G262" i="11"/>
  <c r="I7" i="4"/>
  <c r="DD17" i="17"/>
  <c r="CH17"/>
  <c r="BL17"/>
  <c r="CS17"/>
  <c r="BR17"/>
  <c r="CC17"/>
  <c r="CN17"/>
  <c r="BG17"/>
  <c r="BA17"/>
  <c r="CY17"/>
  <c r="BW17"/>
  <c r="G213" i="11"/>
  <c r="I6" i="4"/>
  <c r="R331" i="8"/>
  <c r="DD22" i="18"/>
  <c r="CH22"/>
  <c r="BL22"/>
  <c r="CC22"/>
  <c r="BA22"/>
  <c r="CY22"/>
  <c r="BW22"/>
  <c r="CN22"/>
  <c r="CS22"/>
  <c r="BR22"/>
  <c r="BG22"/>
  <c r="DD13" i="19"/>
  <c r="CH13"/>
  <c r="BL13"/>
  <c r="CC13"/>
  <c r="BA13"/>
  <c r="CY13"/>
  <c r="BW13"/>
  <c r="CS13"/>
  <c r="BR13"/>
  <c r="CN13"/>
  <c r="BG13"/>
  <c r="EC10" i="27"/>
  <c r="DF10"/>
  <c r="CJ10"/>
  <c r="EH10"/>
  <c r="DA10"/>
  <c r="CU10"/>
  <c r="DW10"/>
  <c r="CP10"/>
  <c r="DL10"/>
  <c r="CE10"/>
  <c r="DR10"/>
  <c r="CN11" i="19"/>
  <c r="BR11"/>
  <c r="DD11"/>
  <c r="CC11"/>
  <c r="BA11"/>
  <c r="CY11"/>
  <c r="BW11"/>
  <c r="CH11"/>
  <c r="BG11"/>
  <c r="BL11"/>
  <c r="CS11"/>
  <c r="DD25" i="17"/>
  <c r="CH25"/>
  <c r="BL25"/>
  <c r="CY25"/>
  <c r="BW25"/>
  <c r="CN25"/>
  <c r="BA25"/>
  <c r="CS25"/>
  <c r="BR25"/>
  <c r="BG25"/>
  <c r="CC25"/>
  <c r="CS21"/>
  <c r="BW21"/>
  <c r="BA21"/>
  <c r="CH21"/>
  <c r="BG21"/>
  <c r="BR21"/>
  <c r="BL21"/>
  <c r="DD21"/>
  <c r="CC21"/>
  <c r="CY21"/>
  <c r="CN21"/>
  <c r="N179" i="9"/>
  <c r="AF180"/>
  <c r="DA31" i="22"/>
  <c r="CU31"/>
  <c r="K119" i="7"/>
  <c r="AS24" i="9"/>
  <c r="AS23"/>
  <c r="AN23"/>
  <c r="AN4"/>
  <c r="AH268" i="8"/>
  <c r="AS13" i="9"/>
  <c r="K349" i="11"/>
  <c r="I8" i="5"/>
  <c r="AP4" i="9"/>
  <c r="AP3"/>
  <c r="M124" i="7"/>
  <c r="L127"/>
  <c r="S36" i="9"/>
  <c r="G9" i="5"/>
  <c r="R389" i="8"/>
  <c r="M128" i="7"/>
  <c r="L124"/>
  <c r="AS36" i="9"/>
  <c r="K107" i="11"/>
  <c r="I4" i="5"/>
  <c r="AS75" i="9"/>
  <c r="AS73"/>
  <c r="AN73"/>
  <c r="X24"/>
  <c r="D17" i="31"/>
  <c r="S23" i="9"/>
  <c r="V163"/>
  <c r="V158"/>
  <c r="AG159"/>
  <c r="AF164"/>
  <c r="N163"/>
  <c r="C69" i="31"/>
  <c r="AB6" i="9"/>
  <c r="AF6"/>
  <c r="AB61"/>
  <c r="AF61"/>
  <c r="AI717" i="8"/>
  <c r="P717"/>
  <c r="N14" i="9"/>
  <c r="C12" i="31"/>
  <c r="Z14" i="9"/>
  <c r="AD14"/>
  <c r="I13"/>
  <c r="Z13"/>
  <c r="AD13"/>
  <c r="K4" i="11"/>
  <c r="I2" i="5"/>
  <c r="G106" i="7"/>
  <c r="D110"/>
  <c r="Q141" i="9"/>
  <c r="S141"/>
  <c r="X141"/>
  <c r="BB10" i="10"/>
  <c r="AF170" i="9"/>
  <c r="N169"/>
  <c r="AI10" i="10"/>
  <c r="S56" i="9"/>
  <c r="X57"/>
  <c r="X163"/>
  <c r="AG164"/>
  <c r="V7"/>
  <c r="W7"/>
  <c r="P263" i="8"/>
  <c r="S13" i="9"/>
  <c r="X14"/>
  <c r="D12" i="31"/>
  <c r="K213" i="11"/>
  <c r="I6" i="5"/>
  <c r="M131" i="7"/>
  <c r="Y488" i="8"/>
  <c r="Y462"/>
  <c r="Y484"/>
  <c r="V150" i="9"/>
  <c r="AT316" i="8"/>
  <c r="M335"/>
  <c r="K262" i="11"/>
  <c r="I7" i="5"/>
  <c r="AA69" i="9"/>
  <c r="AE69"/>
  <c r="M68"/>
  <c r="AA68"/>
  <c r="AE68"/>
  <c r="N38"/>
  <c r="Z38"/>
  <c r="AD38"/>
  <c r="I36"/>
  <c r="O139" i="7"/>
  <c r="L140"/>
  <c r="Q54" i="9"/>
  <c r="S54"/>
  <c r="AS5"/>
  <c r="AB63"/>
  <c r="AF63"/>
  <c r="AI719" i="8"/>
  <c r="P719"/>
  <c r="X37" i="9"/>
  <c r="D22" i="31"/>
  <c r="Q69" i="9"/>
  <c r="S69"/>
  <c r="X74"/>
  <c r="AG745" i="8"/>
  <c r="BD38" i="10"/>
  <c r="BD18"/>
  <c r="AG187" i="9"/>
  <c r="AP38" i="10"/>
  <c r="AP18"/>
  <c r="BH18"/>
  <c r="AC116" i="9"/>
  <c r="AG116"/>
  <c r="K124" i="7"/>
  <c r="G4" i="11"/>
  <c r="I2" i="4"/>
  <c r="G9"/>
  <c r="N74" i="9"/>
  <c r="T745" i="8"/>
  <c r="Z74" i="9"/>
  <c r="AD74"/>
  <c r="AA15"/>
  <c r="AE15"/>
  <c r="K13"/>
  <c r="AA13"/>
  <c r="AE13"/>
  <c r="AH231" i="8"/>
  <c r="Z29" i="9"/>
  <c r="AD29"/>
  <c r="N29"/>
  <c r="AG178"/>
  <c r="X177"/>
  <c r="D80" i="31"/>
  <c r="AT370" i="8"/>
  <c r="N193" i="9"/>
  <c r="AF1213" i="8"/>
  <c r="AF194" i="9"/>
  <c r="M36"/>
  <c r="AA37"/>
  <c r="AE37"/>
  <c r="N37"/>
  <c r="C22" i="31"/>
  <c r="Z5" i="9"/>
  <c r="AD5"/>
  <c r="AP16" i="10"/>
  <c r="AP40"/>
  <c r="AG179" i="9"/>
  <c r="BD40" i="10"/>
  <c r="BD16"/>
  <c r="AA57" i="9"/>
  <c r="AE57"/>
  <c r="M56"/>
  <c r="X76"/>
  <c r="D35" i="31"/>
  <c r="BD10" i="10"/>
  <c r="AG170" i="9"/>
  <c r="AP10" i="10"/>
  <c r="X169" i="9"/>
  <c r="Q488" i="8"/>
  <c r="Q462"/>
  <c r="Q484"/>
  <c r="H335"/>
  <c r="AT305"/>
  <c r="AG151" i="9"/>
  <c r="X176"/>
  <c r="AG176"/>
  <c r="X149"/>
  <c r="D56" i="31"/>
  <c r="X150" i="9"/>
  <c r="AO1159" i="8"/>
  <c r="Z66" i="9"/>
  <c r="AD66"/>
  <c r="N66"/>
  <c r="N11"/>
  <c r="Z11"/>
  <c r="AD11"/>
  <c r="F9" i="5"/>
  <c r="AB116" i="9"/>
  <c r="AF116"/>
  <c r="K140" i="11"/>
  <c r="I5" i="5"/>
  <c r="N76" i="9"/>
  <c r="C35" i="31"/>
  <c r="AC6" i="9"/>
  <c r="AG6"/>
  <c r="N139" i="7"/>
  <c r="K140"/>
  <c r="G54" i="9"/>
  <c r="I54"/>
  <c r="G69"/>
  <c r="I69"/>
  <c r="BD43" i="10"/>
  <c r="AG205" i="9"/>
  <c r="AP43" i="10"/>
  <c r="F418" i="8"/>
  <c r="F444"/>
  <c r="AC84" i="9"/>
  <c r="AG84"/>
  <c r="X83"/>
  <c r="D38" i="31"/>
  <c r="AB90" i="9"/>
  <c r="AF90"/>
  <c r="N89"/>
  <c r="N71"/>
  <c r="AB71"/>
  <c r="AF71"/>
  <c r="Z71"/>
  <c r="AD71"/>
  <c r="F106" i="7"/>
  <c r="C110"/>
  <c r="G141" i="9"/>
  <c r="I141"/>
  <c r="N141"/>
  <c r="L7"/>
  <c r="M7"/>
  <c r="P226" i="8"/>
  <c r="AT210"/>
  <c r="L231"/>
  <c r="AF178" i="9"/>
  <c r="N106" i="7"/>
  <c r="K108"/>
  <c r="AT359" i="8"/>
  <c r="H389"/>
  <c r="L268"/>
  <c r="AT247"/>
  <c r="O106" i="7"/>
  <c r="L108"/>
  <c r="Q135" i="9"/>
  <c r="S135"/>
  <c r="X135"/>
  <c r="AC135"/>
  <c r="AG135"/>
  <c r="AC125"/>
  <c r="AG125"/>
  <c r="AC488" i="8"/>
  <c r="AC462"/>
  <c r="AC484"/>
  <c r="AS57" i="9"/>
  <c r="AS56"/>
  <c r="AN56"/>
  <c r="AC139"/>
  <c r="AG139"/>
  <c r="X138"/>
  <c r="D44" i="31"/>
  <c r="AW894" i="8"/>
  <c r="BB43" i="10"/>
  <c r="AI43"/>
  <c r="AF205" i="9"/>
  <c r="G107" i="11"/>
  <c r="I4" i="4"/>
  <c r="N151" i="9"/>
  <c r="C58" i="31"/>
  <c r="L150" i="9"/>
  <c r="G140" i="11"/>
  <c r="I5" i="4"/>
  <c r="AW469" i="8"/>
  <c r="F462"/>
  <c r="F488"/>
  <c r="AO374"/>
  <c r="AT381"/>
  <c r="F9" i="4"/>
  <c r="AC90" i="9"/>
  <c r="AG90"/>
  <c r="FW6" i="23"/>
  <c r="FW33" i="24"/>
  <c r="FR33"/>
  <c r="GH33"/>
  <c r="EP29"/>
  <c r="FA12"/>
  <c r="FL28" i="18"/>
  <c r="FL31" i="22"/>
  <c r="GH6" i="23"/>
  <c r="EV33" i="24"/>
  <c r="FA33"/>
  <c r="FL29"/>
  <c r="GS12"/>
  <c r="GC12"/>
  <c r="FR28" i="18"/>
  <c r="FG10" i="25"/>
  <c r="EP6" i="23"/>
  <c r="GN33" i="24"/>
  <c r="EP33"/>
  <c r="FR29"/>
  <c r="FL12"/>
  <c r="GN28" i="18"/>
  <c r="GC32" i="17"/>
  <c r="CJ20" i="25"/>
  <c r="DW27" i="18"/>
  <c r="DR18" i="24"/>
  <c r="DW18"/>
  <c r="DF18"/>
  <c r="CE18"/>
  <c r="DA18"/>
  <c r="EC18"/>
  <c r="AB125" i="9"/>
  <c r="AF125"/>
  <c r="AB83"/>
  <c r="AF83"/>
  <c r="EH27" i="18"/>
  <c r="CP18" i="24"/>
  <c r="GH22" i="17"/>
  <c r="AL65" i="9"/>
  <c r="AN65"/>
  <c r="AS65"/>
  <c r="AS55"/>
  <c r="AS35"/>
  <c r="AS4"/>
  <c r="AS3"/>
  <c r="AL135"/>
  <c r="AN135"/>
  <c r="AS135"/>
  <c r="AS124"/>
  <c r="AS103"/>
  <c r="AS102"/>
  <c r="AS82"/>
  <c r="AS81"/>
  <c r="GS24" i="26"/>
  <c r="GN24"/>
  <c r="FL16" i="18"/>
  <c r="GS16"/>
  <c r="EP32" i="17"/>
  <c r="GH32"/>
  <c r="EV22" i="19"/>
  <c r="FG6" i="23"/>
  <c r="FA6"/>
  <c r="FG33" i="24"/>
  <c r="GC29"/>
  <c r="FW29"/>
  <c r="GS20" i="25"/>
  <c r="EV16" i="18"/>
  <c r="FR16"/>
  <c r="EV28" i="19"/>
  <c r="GN12" i="24"/>
  <c r="FR12"/>
  <c r="GH12"/>
  <c r="FG28" i="18"/>
  <c r="GH28"/>
  <c r="FA28"/>
  <c r="EV31" i="22"/>
  <c r="GN32" i="17"/>
  <c r="GS32"/>
  <c r="GN22" i="19"/>
  <c r="GC10" i="25"/>
  <c r="EV22" i="17"/>
  <c r="EP22"/>
  <c r="FW22"/>
  <c r="FR22"/>
  <c r="GC16" i="18"/>
  <c r="GN16"/>
  <c r="FW28" i="19"/>
  <c r="EP12" i="24"/>
  <c r="EV12"/>
  <c r="GC28" i="18"/>
  <c r="EV28"/>
  <c r="FA26" i="25"/>
  <c r="FR32" i="17"/>
  <c r="FW22" i="19"/>
  <c r="FA22" i="17"/>
  <c r="AC78" i="9"/>
  <c r="AG78"/>
  <c r="GC14" i="25"/>
  <c r="GS14"/>
  <c r="EP15" i="26"/>
  <c r="FA15"/>
  <c r="GC15"/>
  <c r="EP24" i="21"/>
  <c r="FR24"/>
  <c r="GS24"/>
  <c r="GC26" i="25"/>
  <c r="GS26"/>
  <c r="FL32" i="17"/>
  <c r="FA32"/>
  <c r="FW32"/>
  <c r="EP22" i="19"/>
  <c r="FR22"/>
  <c r="GS22"/>
  <c r="GN13" i="23"/>
  <c r="GH15" i="26"/>
  <c r="FL24" i="21"/>
  <c r="GN24"/>
  <c r="EV26" i="25"/>
  <c r="FG26"/>
  <c r="EP26"/>
  <c r="FG13" i="23"/>
  <c r="EV14" i="25"/>
  <c r="FG14"/>
  <c r="EP14"/>
  <c r="FW15" i="26"/>
  <c r="FW14" i="25"/>
  <c r="GN14"/>
  <c r="FL15" i="26"/>
  <c r="EV15"/>
  <c r="GC24" i="21"/>
  <c r="GH24"/>
  <c r="FG16" i="18"/>
  <c r="GH16"/>
  <c r="FW26" i="25"/>
  <c r="GN26"/>
  <c r="EV32" i="17"/>
  <c r="FL24" i="26"/>
  <c r="GH22" i="19"/>
  <c r="FA22"/>
  <c r="D51" i="31"/>
  <c r="D49"/>
  <c r="AQ994" i="8"/>
  <c r="D81" i="31"/>
  <c r="AO1213" i="8"/>
  <c r="N579"/>
  <c r="D57" i="31"/>
  <c r="D90"/>
  <c r="AO1186" i="8"/>
  <c r="EC31" i="22"/>
  <c r="BR17" i="21"/>
  <c r="EN27" i="18"/>
  <c r="EY27"/>
  <c r="ES27"/>
  <c r="CC17" i="21"/>
  <c r="BW17"/>
  <c r="FJ27" i="18"/>
  <c r="EC27"/>
  <c r="FO27"/>
  <c r="EN27" i="19"/>
  <c r="CH17" i="21"/>
  <c r="CS17"/>
  <c r="DL27" i="18"/>
  <c r="EH33" i="24"/>
  <c r="DL33" i="18"/>
  <c r="DW33"/>
  <c r="I10" i="4"/>
  <c r="EC33" i="24"/>
  <c r="DA14" i="25"/>
  <c r="CP15" i="26"/>
  <c r="DA15"/>
  <c r="DL15"/>
  <c r="DR21" i="17"/>
  <c r="BR15" i="21"/>
  <c r="CH15"/>
  <c r="CC15"/>
  <c r="CE15" i="26"/>
  <c r="EH15"/>
  <c r="CU15"/>
  <c r="BW15" i="21"/>
  <c r="BL15"/>
  <c r="CY15"/>
  <c r="DW15" i="26"/>
  <c r="DF15"/>
  <c r="DD15" i="21"/>
  <c r="DA26" i="25"/>
  <c r="DF9" i="23"/>
  <c r="EH33" i="18"/>
  <c r="FO33"/>
  <c r="FD33"/>
  <c r="CJ33" i="24"/>
  <c r="DF33"/>
  <c r="DF15"/>
  <c r="DA15" i="25"/>
  <c r="EN33" i="18"/>
  <c r="DR33"/>
  <c r="EC33"/>
  <c r="CU33" i="24"/>
  <c r="DA33"/>
  <c r="CP33"/>
  <c r="DW13" i="23"/>
  <c r="N67" i="9"/>
  <c r="AI723" i="8"/>
  <c r="P723"/>
  <c r="FJ33" i="18"/>
  <c r="ES33"/>
  <c r="DW33" i="24"/>
  <c r="DR33"/>
  <c r="EH14" i="25"/>
  <c r="CU13" i="23"/>
  <c r="EN21" i="22"/>
  <c r="ES21"/>
  <c r="DR21"/>
  <c r="AB29" i="9"/>
  <c r="AF29"/>
  <c r="FD31" i="18"/>
  <c r="AQ575" i="8"/>
  <c r="AQ579"/>
  <c r="CH17" i="22"/>
  <c r="DF10" i="25"/>
  <c r="EH31" i="17"/>
  <c r="DA13" i="23"/>
  <c r="FJ21" i="22"/>
  <c r="EH21"/>
  <c r="EC21"/>
  <c r="AB16" i="9"/>
  <c r="AF16"/>
  <c r="EY33" i="17"/>
  <c r="AB33" i="9"/>
  <c r="AF33"/>
  <c r="AP523" i="8"/>
  <c r="C51" i="31"/>
  <c r="C49"/>
  <c r="D110"/>
  <c r="AI994" i="8"/>
  <c r="BG17" i="22"/>
  <c r="EY21"/>
  <c r="FO21"/>
  <c r="AB78" i="9"/>
  <c r="AF78"/>
  <c r="DW17" i="22"/>
  <c r="AF816" i="8"/>
  <c r="FL6" i="23"/>
  <c r="EV6"/>
  <c r="GS6"/>
  <c r="EV29" i="24"/>
  <c r="FG29"/>
  <c r="GS29"/>
  <c r="EP28" i="19"/>
  <c r="FR28"/>
  <c r="GS28"/>
  <c r="EP33" i="26"/>
  <c r="FA33"/>
  <c r="GC33"/>
  <c r="GC31" i="22"/>
  <c r="GS31"/>
  <c r="FR31"/>
  <c r="FG24" i="26"/>
  <c r="GH24"/>
  <c r="FA24"/>
  <c r="EP13" i="23"/>
  <c r="FA13"/>
  <c r="GC13"/>
  <c r="FW10" i="25"/>
  <c r="GS10"/>
  <c r="EP10"/>
  <c r="GN6" i="23"/>
  <c r="GN29" i="24"/>
  <c r="FL28" i="19"/>
  <c r="GN28"/>
  <c r="FG28"/>
  <c r="EV33" i="26"/>
  <c r="FW33"/>
  <c r="FG31" i="22"/>
  <c r="EP31"/>
  <c r="GN31"/>
  <c r="GC24" i="26"/>
  <c r="EV24"/>
  <c r="FW24"/>
  <c r="GH13" i="23"/>
  <c r="FW13"/>
  <c r="EV10" i="25"/>
  <c r="FR10"/>
  <c r="FL10"/>
  <c r="GH28" i="19"/>
  <c r="FA28"/>
  <c r="FL33" i="26"/>
  <c r="FR33"/>
  <c r="GH31" i="22"/>
  <c r="EP24" i="26"/>
  <c r="FR24"/>
  <c r="FL13" i="23"/>
  <c r="EV13"/>
  <c r="GN10" i="25"/>
  <c r="FA10"/>
  <c r="CP13"/>
  <c r="EH26"/>
  <c r="CE28" i="24"/>
  <c r="EH9" i="23"/>
  <c r="CE13" i="25"/>
  <c r="DA28" i="24"/>
  <c r="DA9" i="23"/>
  <c r="CJ13" i="25"/>
  <c r="DW26"/>
  <c r="CJ28" i="24"/>
  <c r="EH15" i="25"/>
  <c r="FO27" i="19"/>
  <c r="DA13" i="25"/>
  <c r="DR13"/>
  <c r="DF13"/>
  <c r="DF26"/>
  <c r="EC26"/>
  <c r="CP28" i="24"/>
  <c r="DL28"/>
  <c r="DF28"/>
  <c r="DR9" i="23"/>
  <c r="CJ9"/>
  <c r="DW9"/>
  <c r="DR14" i="25"/>
  <c r="CU14"/>
  <c r="C40" i="31"/>
  <c r="CP31" i="22"/>
  <c r="DW31"/>
  <c r="DW27" i="19"/>
  <c r="EH27"/>
  <c r="CU26" i="25"/>
  <c r="CE26"/>
  <c r="CP26"/>
  <c r="DR28" i="24"/>
  <c r="CU28"/>
  <c r="EC28"/>
  <c r="EC9" i="23"/>
  <c r="DL9"/>
  <c r="CE14" i="25"/>
  <c r="DW14"/>
  <c r="DL15" i="24"/>
  <c r="CJ13" i="23"/>
  <c r="EH13"/>
  <c r="DL15" i="25"/>
  <c r="CU15"/>
  <c r="DW15"/>
  <c r="DF31" i="22"/>
  <c r="DL31"/>
  <c r="DR31"/>
  <c r="ES27" i="19"/>
  <c r="EH13" i="25"/>
  <c r="CU13"/>
  <c r="EC13"/>
  <c r="EH31" i="22"/>
  <c r="CJ31"/>
  <c r="FJ27" i="19"/>
  <c r="FD27"/>
  <c r="DL13" i="25"/>
  <c r="CJ26"/>
  <c r="DR26"/>
  <c r="EH28" i="24"/>
  <c r="CP9" i="23"/>
  <c r="CU9"/>
  <c r="CJ14" i="25"/>
  <c r="DL14"/>
  <c r="EH20" i="24"/>
  <c r="DR13" i="23"/>
  <c r="EC15" i="25"/>
  <c r="CE15"/>
  <c r="I10" i="5"/>
  <c r="E110" i="31"/>
  <c r="D76"/>
  <c r="D169"/>
  <c r="D78"/>
  <c r="AG169" i="9"/>
  <c r="GN27" i="25"/>
  <c r="D72" i="31"/>
  <c r="AG163" i="9"/>
  <c r="D69" i="31"/>
  <c r="GH15" i="25"/>
  <c r="FG15"/>
  <c r="EV15"/>
  <c r="FL15"/>
  <c r="GC15"/>
  <c r="GS15"/>
  <c r="EP15"/>
  <c r="FA15"/>
  <c r="FR15"/>
  <c r="GN15"/>
  <c r="FW15"/>
  <c r="GS12" i="18"/>
  <c r="FG12"/>
  <c r="EP12"/>
  <c r="FW12"/>
  <c r="GC12"/>
  <c r="GN12"/>
  <c r="FA12"/>
  <c r="EV12"/>
  <c r="FL12"/>
  <c r="GH12"/>
  <c r="FR12"/>
  <c r="E98" i="31"/>
  <c r="D84"/>
  <c r="D198"/>
  <c r="GN18" i="17"/>
  <c r="FG18"/>
  <c r="EP18"/>
  <c r="FR18"/>
  <c r="GS18"/>
  <c r="GH18"/>
  <c r="EV18"/>
  <c r="FW18"/>
  <c r="FL18"/>
  <c r="GC18"/>
  <c r="FA18"/>
  <c r="EC11" i="18"/>
  <c r="EH17" i="17"/>
  <c r="DR7" i="18"/>
  <c r="DL12" i="25"/>
  <c r="DW12"/>
  <c r="EC20" i="24"/>
  <c r="DR20"/>
  <c r="CP20"/>
  <c r="DF20"/>
  <c r="AI720" i="8"/>
  <c r="P720"/>
  <c r="N177" i="9"/>
  <c r="C80" i="31"/>
  <c r="FD11" i="18"/>
  <c r="CP12" i="25"/>
  <c r="FO21" i="17"/>
  <c r="FJ17"/>
  <c r="FD17"/>
  <c r="CN17" i="22"/>
  <c r="CC17"/>
  <c r="DA10" i="25"/>
  <c r="DW31" i="17"/>
  <c r="EN31"/>
  <c r="DR15" i="24"/>
  <c r="EH15"/>
  <c r="DA20"/>
  <c r="DW20"/>
  <c r="AP894" i="8"/>
  <c r="DL11" i="18"/>
  <c r="DW11"/>
  <c r="CU12" i="25"/>
  <c r="DW21" i="17"/>
  <c r="DL17"/>
  <c r="EC17"/>
  <c r="BL17" i="22"/>
  <c r="CJ10" i="25"/>
  <c r="DL10"/>
  <c r="FO31" i="17"/>
  <c r="FJ31"/>
  <c r="DW15" i="24"/>
  <c r="DL20"/>
  <c r="Z57" i="9"/>
  <c r="AD57"/>
  <c r="CN31" i="20"/>
  <c r="N138" i="9"/>
  <c r="C44" i="31"/>
  <c r="EN11" i="18"/>
  <c r="ES11"/>
  <c r="EC12" i="25"/>
  <c r="ES21" i="17"/>
  <c r="ES17"/>
  <c r="BR17" i="22"/>
  <c r="DR10" i="25"/>
  <c r="EH10"/>
  <c r="DL31" i="17"/>
  <c r="DA15" i="24"/>
  <c r="CJ20"/>
  <c r="CU20"/>
  <c r="DR6" i="23"/>
  <c r="DA6"/>
  <c r="EC6"/>
  <c r="CP6"/>
  <c r="DW6"/>
  <c r="CU6"/>
  <c r="DF6"/>
  <c r="EH6"/>
  <c r="C78" i="31"/>
  <c r="AF169" i="9"/>
  <c r="EC27" i="25"/>
  <c r="C72" i="31"/>
  <c r="C233"/>
  <c r="ES7" i="18"/>
  <c r="EN7"/>
  <c r="DW7"/>
  <c r="EH7"/>
  <c r="FD7"/>
  <c r="EY7"/>
  <c r="EC7"/>
  <c r="FJ7"/>
  <c r="EH30" i="25"/>
  <c r="CU30"/>
  <c r="EC30"/>
  <c r="CJ30"/>
  <c r="DL30"/>
  <c r="DF30"/>
  <c r="CE30"/>
  <c r="CP30"/>
  <c r="DA30"/>
  <c r="N24" i="9"/>
  <c r="AB38"/>
  <c r="AF38"/>
  <c r="EC21" i="19"/>
  <c r="C23" i="31"/>
  <c r="CU20" i="25"/>
  <c r="DA20"/>
  <c r="EC20"/>
  <c r="EH20"/>
  <c r="CE20"/>
  <c r="DF20"/>
  <c r="CP20"/>
  <c r="DL20"/>
  <c r="CJ6" i="23"/>
  <c r="DW30" i="25"/>
  <c r="AF193" i="9"/>
  <c r="DR24" i="26"/>
  <c r="C81" i="31"/>
  <c r="Z24" i="9"/>
  <c r="AD24"/>
  <c r="CS21" i="18"/>
  <c r="DR20" i="25"/>
  <c r="DL6" i="23"/>
  <c r="DL7" i="18"/>
  <c r="CE32" i="25"/>
  <c r="EH32"/>
  <c r="CJ32"/>
  <c r="EC32"/>
  <c r="DF32"/>
  <c r="DR32"/>
  <c r="CU32"/>
  <c r="DW32"/>
  <c r="CP32"/>
  <c r="DA32"/>
  <c r="DL32"/>
  <c r="DR11" i="18"/>
  <c r="DR12" i="25"/>
  <c r="CE12"/>
  <c r="DA31" i="26"/>
  <c r="FO17" i="17"/>
  <c r="EY17"/>
  <c r="CY17" i="22"/>
  <c r="FD31" i="17"/>
  <c r="CJ15" i="24"/>
  <c r="EC33" i="26"/>
  <c r="CE33"/>
  <c r="DR33"/>
  <c r="CJ33"/>
  <c r="DW33"/>
  <c r="DF33"/>
  <c r="DA33"/>
  <c r="CP33"/>
  <c r="EH33"/>
  <c r="DL33"/>
  <c r="CU33"/>
  <c r="AB143" i="9"/>
  <c r="AF143"/>
  <c r="C53" i="31"/>
  <c r="D98"/>
  <c r="C198"/>
  <c r="C170"/>
  <c r="C76"/>
  <c r="C169"/>
  <c r="C173"/>
  <c r="F126"/>
  <c r="E126"/>
  <c r="C77"/>
  <c r="F127"/>
  <c r="E127"/>
  <c r="I56" i="9"/>
  <c r="Z56"/>
  <c r="AD56"/>
  <c r="AB11"/>
  <c r="AF11"/>
  <c r="FO23" i="17"/>
  <c r="C10" i="31"/>
  <c r="EH11" i="18"/>
  <c r="FO11"/>
  <c r="EH12" i="25"/>
  <c r="BG17" i="21"/>
  <c r="CY17"/>
  <c r="CP31" i="26"/>
  <c r="DL31"/>
  <c r="FD21" i="17"/>
  <c r="EC21"/>
  <c r="EN21"/>
  <c r="EN17"/>
  <c r="BA17" i="22"/>
  <c r="BW17"/>
  <c r="CE10" i="25"/>
  <c r="EC10"/>
  <c r="EY31" i="17"/>
  <c r="EC15" i="24"/>
  <c r="EY11" i="18"/>
  <c r="EY27" i="19"/>
  <c r="EC27"/>
  <c r="CJ12" i="25"/>
  <c r="DF12"/>
  <c r="DD17" i="21"/>
  <c r="BL17"/>
  <c r="DW31" i="26"/>
  <c r="EH31"/>
  <c r="EH21" i="17"/>
  <c r="DL21"/>
  <c r="DR17"/>
  <c r="CS17" i="22"/>
  <c r="DW10" i="25"/>
  <c r="CU10"/>
  <c r="ES31" i="17"/>
  <c r="EC31"/>
  <c r="DF14" i="25"/>
  <c r="EC14"/>
  <c r="CE15" i="24"/>
  <c r="CU15"/>
  <c r="DL13" i="23"/>
  <c r="CE13"/>
  <c r="EC13"/>
  <c r="DF13"/>
  <c r="DR15" i="25"/>
  <c r="CP15"/>
  <c r="CJ15"/>
  <c r="Y444" i="8"/>
  <c r="AW444"/>
  <c r="AW425"/>
  <c r="BB14" i="10"/>
  <c r="AI14"/>
  <c r="AB22" i="9"/>
  <c r="AF22"/>
  <c r="CN17" i="18"/>
  <c r="BW17"/>
  <c r="DD17"/>
  <c r="BG17"/>
  <c r="CY17"/>
  <c r="CH17"/>
  <c r="CC17"/>
  <c r="BR17"/>
  <c r="BL17"/>
  <c r="BA17"/>
  <c r="CS17"/>
  <c r="C107" i="7"/>
  <c r="C109"/>
  <c r="G75" i="9"/>
  <c r="I75"/>
  <c r="I73"/>
  <c r="Z73"/>
  <c r="AD73"/>
  <c r="AN55"/>
  <c r="AN35"/>
  <c r="AN3"/>
  <c r="D107" i="7"/>
  <c r="D109"/>
  <c r="Q75" i="9"/>
  <c r="S75"/>
  <c r="X75"/>
  <c r="GS21" i="24"/>
  <c r="FW21"/>
  <c r="FA21"/>
  <c r="GH21"/>
  <c r="FG21"/>
  <c r="GC21"/>
  <c r="EV21"/>
  <c r="FR21"/>
  <c r="EP21"/>
  <c r="GN21"/>
  <c r="FL21"/>
  <c r="GS25"/>
  <c r="FW25"/>
  <c r="FA25"/>
  <c r="GH25"/>
  <c r="FG25"/>
  <c r="FR25"/>
  <c r="FL25"/>
  <c r="GN25"/>
  <c r="EV25"/>
  <c r="GC25"/>
  <c r="EP25"/>
  <c r="GC11"/>
  <c r="FG11"/>
  <c r="GS11"/>
  <c r="FR11"/>
  <c r="EP11"/>
  <c r="GN11"/>
  <c r="FL11"/>
  <c r="GH11"/>
  <c r="FW11"/>
  <c r="FA11"/>
  <c r="EV11"/>
  <c r="GN18" i="26"/>
  <c r="GS18"/>
  <c r="FR18"/>
  <c r="EV18"/>
  <c r="GH18"/>
  <c r="FL18"/>
  <c r="EP18"/>
  <c r="FA18"/>
  <c r="GC18"/>
  <c r="FW18"/>
  <c r="FG18"/>
  <c r="L107" i="7"/>
  <c r="Q65" i="9"/>
  <c r="S65"/>
  <c r="X65"/>
  <c r="AC65"/>
  <c r="AG65"/>
  <c r="GN28" i="22"/>
  <c r="FR28"/>
  <c r="EV28"/>
  <c r="GS28"/>
  <c r="FL28"/>
  <c r="GH28"/>
  <c r="FG28"/>
  <c r="GC28"/>
  <c r="FA28"/>
  <c r="FW28"/>
  <c r="EP28"/>
  <c r="GC18"/>
  <c r="FG18"/>
  <c r="GS18"/>
  <c r="FW18"/>
  <c r="FA18"/>
  <c r="GN18"/>
  <c r="FR18"/>
  <c r="EV18"/>
  <c r="GH18"/>
  <c r="FL18"/>
  <c r="EP18"/>
  <c r="L141" i="7"/>
  <c r="Q119" i="9"/>
  <c r="S119"/>
  <c r="X119"/>
  <c r="S4"/>
  <c r="GH21" i="25"/>
  <c r="FL21"/>
  <c r="EP21"/>
  <c r="FW21"/>
  <c r="EV21"/>
  <c r="GS21"/>
  <c r="FR21"/>
  <c r="GN21"/>
  <c r="FG21"/>
  <c r="FA21"/>
  <c r="GC21"/>
  <c r="GC18" i="21"/>
  <c r="FG18"/>
  <c r="GS18"/>
  <c r="FW18"/>
  <c r="FA18"/>
  <c r="GN18"/>
  <c r="FR18"/>
  <c r="EV18"/>
  <c r="FL18"/>
  <c r="EP18"/>
  <c r="GH18"/>
  <c r="GC7" i="26"/>
  <c r="FG7"/>
  <c r="GS7"/>
  <c r="FW7"/>
  <c r="FA7"/>
  <c r="FR7"/>
  <c r="FL7"/>
  <c r="GN7"/>
  <c r="EV7"/>
  <c r="GH7"/>
  <c r="EP7"/>
  <c r="GC10"/>
  <c r="FG10"/>
  <c r="GS10"/>
  <c r="FW10"/>
  <c r="FA10"/>
  <c r="FL10"/>
  <c r="GN10"/>
  <c r="EV10"/>
  <c r="GH10"/>
  <c r="EP10"/>
  <c r="FR10"/>
  <c r="GH17" i="25"/>
  <c r="FL17"/>
  <c r="EP17"/>
  <c r="FW17"/>
  <c r="EV17"/>
  <c r="GS17"/>
  <c r="FR17"/>
  <c r="GN17"/>
  <c r="FG17"/>
  <c r="FA17"/>
  <c r="GC17"/>
  <c r="GC9" i="27"/>
  <c r="FG9"/>
  <c r="GS9"/>
  <c r="FW9"/>
  <c r="FA9"/>
  <c r="GN9"/>
  <c r="FR9"/>
  <c r="EV9"/>
  <c r="EP9"/>
  <c r="GH9"/>
  <c r="FL9"/>
  <c r="GH28" i="25"/>
  <c r="FL28"/>
  <c r="EP28"/>
  <c r="GC28"/>
  <c r="FA28"/>
  <c r="FW28"/>
  <c r="EV28"/>
  <c r="GS28"/>
  <c r="FR28"/>
  <c r="GN28"/>
  <c r="FG28"/>
  <c r="GS14" i="17"/>
  <c r="FW14"/>
  <c r="FA14"/>
  <c r="GC14"/>
  <c r="EV14"/>
  <c r="FR14"/>
  <c r="EP14"/>
  <c r="GH14"/>
  <c r="GN14"/>
  <c r="FL14"/>
  <c r="FG14"/>
  <c r="GH9" i="25"/>
  <c r="FL9"/>
  <c r="EP9"/>
  <c r="GN9"/>
  <c r="FG9"/>
  <c r="GS9"/>
  <c r="FA9"/>
  <c r="GC9"/>
  <c r="EV9"/>
  <c r="FW9"/>
  <c r="FR9"/>
  <c r="GC9" i="26"/>
  <c r="FG9"/>
  <c r="GS9"/>
  <c r="FW9"/>
  <c r="FA9"/>
  <c r="GN9"/>
  <c r="EV9"/>
  <c r="GH9"/>
  <c r="EP9"/>
  <c r="FR9"/>
  <c r="FL9"/>
  <c r="GH27" i="25"/>
  <c r="FL27"/>
  <c r="EP27"/>
  <c r="FG27"/>
  <c r="GC27"/>
  <c r="FA27"/>
  <c r="EV27"/>
  <c r="GS27"/>
  <c r="FR27"/>
  <c r="GS30" i="23"/>
  <c r="FW30"/>
  <c r="FA30"/>
  <c r="GN30"/>
  <c r="FR30"/>
  <c r="EV30"/>
  <c r="FL30"/>
  <c r="FG30"/>
  <c r="GH30"/>
  <c r="EP30"/>
  <c r="GC30"/>
  <c r="GH22" i="25"/>
  <c r="FL22"/>
  <c r="EP22"/>
  <c r="GS22"/>
  <c r="FR22"/>
  <c r="GN22"/>
  <c r="FG22"/>
  <c r="GC22"/>
  <c r="FA22"/>
  <c r="FW22"/>
  <c r="EV22"/>
  <c r="GN34" i="22"/>
  <c r="FR34"/>
  <c r="EV34"/>
  <c r="GC34"/>
  <c r="FA34"/>
  <c r="FW34"/>
  <c r="EP34"/>
  <c r="GS34"/>
  <c r="FL34"/>
  <c r="FG34"/>
  <c r="GH34"/>
  <c r="GN15" i="24"/>
  <c r="FR15"/>
  <c r="EV15"/>
  <c r="GH15"/>
  <c r="FG15"/>
  <c r="GC15"/>
  <c r="FA15"/>
  <c r="FW15"/>
  <c r="FL15"/>
  <c r="EP15"/>
  <c r="GS15"/>
  <c r="BF18" i="10"/>
  <c r="BB18"/>
  <c r="AI18"/>
  <c r="AT335" i="8"/>
  <c r="G135" i="9"/>
  <c r="I135"/>
  <c r="N135"/>
  <c r="AB135"/>
  <c r="AF135"/>
  <c r="CP21" i="24"/>
  <c r="K107" i="7"/>
  <c r="G65" i="9"/>
  <c r="I65"/>
  <c r="N65"/>
  <c r="CY27" i="17"/>
  <c r="CC27"/>
  <c r="BG27"/>
  <c r="DD27"/>
  <c r="BW27"/>
  <c r="BL27"/>
  <c r="CH27"/>
  <c r="CS27"/>
  <c r="BR27"/>
  <c r="CN27"/>
  <c r="BA27"/>
  <c r="DR12" i="24"/>
  <c r="CU12"/>
  <c r="DW12"/>
  <c r="CP12"/>
  <c r="DL12"/>
  <c r="CJ12"/>
  <c r="EH12"/>
  <c r="CE12"/>
  <c r="EC12"/>
  <c r="DA12"/>
  <c r="DF12"/>
  <c r="DL23" i="17"/>
  <c r="CY9" i="22"/>
  <c r="CC9"/>
  <c r="BG9"/>
  <c r="CN9"/>
  <c r="BL9"/>
  <c r="CS9"/>
  <c r="BA9"/>
  <c r="CH9"/>
  <c r="BR9"/>
  <c r="DD9"/>
  <c r="BW9"/>
  <c r="EH25" i="24"/>
  <c r="DL25"/>
  <c r="CP25"/>
  <c r="EC25"/>
  <c r="DA25"/>
  <c r="CU25"/>
  <c r="DW25"/>
  <c r="CJ25"/>
  <c r="CE25"/>
  <c r="DR25"/>
  <c r="DF25"/>
  <c r="DR16"/>
  <c r="CU16"/>
  <c r="EC16"/>
  <c r="DA16"/>
  <c r="DW16"/>
  <c r="CP16"/>
  <c r="CJ16"/>
  <c r="EH16"/>
  <c r="DL16"/>
  <c r="CE16"/>
  <c r="DF16"/>
  <c r="DW9" i="27"/>
  <c r="DA9"/>
  <c r="CE9"/>
  <c r="EH9"/>
  <c r="DF9"/>
  <c r="DR9"/>
  <c r="CJ9"/>
  <c r="DL9"/>
  <c r="CP9"/>
  <c r="EC9"/>
  <c r="CU9"/>
  <c r="DR9" i="26"/>
  <c r="CU9"/>
  <c r="DW9"/>
  <c r="CP9"/>
  <c r="DL9"/>
  <c r="CE9"/>
  <c r="DF9"/>
  <c r="EH9"/>
  <c r="EC9"/>
  <c r="DA9"/>
  <c r="CJ9"/>
  <c r="DR34" i="22"/>
  <c r="CU34"/>
  <c r="DL34"/>
  <c r="CJ34"/>
  <c r="EH34"/>
  <c r="DA34"/>
  <c r="CP34"/>
  <c r="EC34"/>
  <c r="CE34"/>
  <c r="DF34"/>
  <c r="DW34"/>
  <c r="K141" i="7"/>
  <c r="G119" i="9"/>
  <c r="I119"/>
  <c r="N119"/>
  <c r="AB119"/>
  <c r="AF119"/>
  <c r="I4"/>
  <c r="Z4"/>
  <c r="AD4"/>
  <c r="EC25" i="26"/>
  <c r="DF25"/>
  <c r="CJ25"/>
  <c r="DR25"/>
  <c r="CP25"/>
  <c r="EH25"/>
  <c r="CU25"/>
  <c r="DW25"/>
  <c r="CE25"/>
  <c r="DL25"/>
  <c r="DA25"/>
  <c r="CY19" i="18"/>
  <c r="CC19"/>
  <c r="BG19"/>
  <c r="CN19"/>
  <c r="BL19"/>
  <c r="CH19"/>
  <c r="BA19"/>
  <c r="CS19"/>
  <c r="BR19"/>
  <c r="BW19"/>
  <c r="DD19"/>
  <c r="EH11" i="24"/>
  <c r="DL11"/>
  <c r="CP11"/>
  <c r="DW11"/>
  <c r="CU11"/>
  <c r="DR11"/>
  <c r="CJ11"/>
  <c r="CE11"/>
  <c r="EC11"/>
  <c r="DF11"/>
  <c r="DA11"/>
  <c r="DD21" i="19"/>
  <c r="CH21"/>
  <c r="BL21"/>
  <c r="CS21"/>
  <c r="BR21"/>
  <c r="CN21"/>
  <c r="BG21"/>
  <c r="CY21"/>
  <c r="BA21"/>
  <c r="CC21"/>
  <c r="BW21"/>
  <c r="CY29" i="17"/>
  <c r="CS29"/>
  <c r="BW29"/>
  <c r="BA29"/>
  <c r="DD29"/>
  <c r="BR29"/>
  <c r="BG29"/>
  <c r="CC29"/>
  <c r="CN29"/>
  <c r="BL29"/>
  <c r="CH29"/>
  <c r="EH22" i="25"/>
  <c r="DL22"/>
  <c r="CP22"/>
  <c r="DF22"/>
  <c r="CE22"/>
  <c r="DW22"/>
  <c r="CJ22"/>
  <c r="DR22"/>
  <c r="EC22"/>
  <c r="DA22"/>
  <c r="CU22"/>
  <c r="CY23" i="21"/>
  <c r="CC23"/>
  <c r="BG23"/>
  <c r="DD23"/>
  <c r="BW23"/>
  <c r="CS23"/>
  <c r="BR23"/>
  <c r="BL23"/>
  <c r="CN23"/>
  <c r="BA23"/>
  <c r="CH23"/>
  <c r="EC11" i="26"/>
  <c r="DF11"/>
  <c r="CJ11"/>
  <c r="DR11"/>
  <c r="CP11"/>
  <c r="DL11"/>
  <c r="DA11"/>
  <c r="CU11"/>
  <c r="CE11"/>
  <c r="DW11"/>
  <c r="EH11"/>
  <c r="DD11" i="17"/>
  <c r="CH11"/>
  <c r="BL11"/>
  <c r="BW11"/>
  <c r="BR11"/>
  <c r="CY11"/>
  <c r="CC11"/>
  <c r="BG11"/>
  <c r="CS11"/>
  <c r="BA11"/>
  <c r="CN11"/>
  <c r="CS28" i="21"/>
  <c r="BW28"/>
  <c r="BA28"/>
  <c r="CN28"/>
  <c r="BL28"/>
  <c r="CC28"/>
  <c r="DD28"/>
  <c r="BR28"/>
  <c r="CY28"/>
  <c r="CH28"/>
  <c r="BG28"/>
  <c r="FJ17"/>
  <c r="EN17"/>
  <c r="DR17"/>
  <c r="FD17"/>
  <c r="EC17"/>
  <c r="EY17"/>
  <c r="DW17"/>
  <c r="DL17"/>
  <c r="ES17"/>
  <c r="FO17"/>
  <c r="EH17"/>
  <c r="DD21"/>
  <c r="CH21"/>
  <c r="BL21"/>
  <c r="CY21"/>
  <c r="BW21"/>
  <c r="CS21"/>
  <c r="BR21"/>
  <c r="BG21"/>
  <c r="CN21"/>
  <c r="CC21"/>
  <c r="BA21"/>
  <c r="EY31" i="18"/>
  <c r="DR31"/>
  <c r="FO31"/>
  <c r="CP27" i="25"/>
  <c r="FD11" i="21"/>
  <c r="EH11"/>
  <c r="DL11"/>
  <c r="EY11"/>
  <c r="DW11"/>
  <c r="ES11"/>
  <c r="DR11"/>
  <c r="FO11"/>
  <c r="EN11"/>
  <c r="EC11"/>
  <c r="FJ11"/>
  <c r="DW27" i="22"/>
  <c r="DA27"/>
  <c r="CE27"/>
  <c r="EC27"/>
  <c r="CU27"/>
  <c r="EH27"/>
  <c r="CP27"/>
  <c r="DF27"/>
  <c r="CJ27"/>
  <c r="DL27"/>
  <c r="DR27"/>
  <c r="BB16" i="10"/>
  <c r="AI16"/>
  <c r="BB40"/>
  <c r="AF179" i="9"/>
  <c r="AI40" i="10"/>
  <c r="AB60" i="9"/>
  <c r="AF60"/>
  <c r="AI716" i="8"/>
  <c r="P716"/>
  <c r="EC30" i="23"/>
  <c r="DF30"/>
  <c r="CJ30"/>
  <c r="DW30"/>
  <c r="CU30"/>
  <c r="DR30"/>
  <c r="CP30"/>
  <c r="CE30"/>
  <c r="EH30"/>
  <c r="DL30"/>
  <c r="DA30"/>
  <c r="CS31" i="21"/>
  <c r="BW31"/>
  <c r="BA31"/>
  <c r="CH31"/>
  <c r="BG31"/>
  <c r="CN31"/>
  <c r="CC31"/>
  <c r="CY31"/>
  <c r="BL31"/>
  <c r="BR31"/>
  <c r="DD31"/>
  <c r="CY32" i="20"/>
  <c r="CC32"/>
  <c r="BG32"/>
  <c r="DD32"/>
  <c r="BW32"/>
  <c r="CS32"/>
  <c r="BR32"/>
  <c r="BL32"/>
  <c r="CN32"/>
  <c r="CH32"/>
  <c r="BA32"/>
  <c r="CN28" i="17"/>
  <c r="BR28"/>
  <c r="CY28"/>
  <c r="BW28"/>
  <c r="BG28"/>
  <c r="DD28"/>
  <c r="CS28"/>
  <c r="BL28"/>
  <c r="CH28"/>
  <c r="CC28"/>
  <c r="BA28"/>
  <c r="FJ31" i="21"/>
  <c r="EN31"/>
  <c r="DR31"/>
  <c r="ES31"/>
  <c r="DL31"/>
  <c r="FO31"/>
  <c r="EC31"/>
  <c r="FD31"/>
  <c r="DW31"/>
  <c r="EY31"/>
  <c r="EH31"/>
  <c r="CN23" i="17"/>
  <c r="BR23"/>
  <c r="DD23"/>
  <c r="CC23"/>
  <c r="BA23"/>
  <c r="CS23"/>
  <c r="BG23"/>
  <c r="CY23"/>
  <c r="BW23"/>
  <c r="BL23"/>
  <c r="CH23"/>
  <c r="EH18" i="26"/>
  <c r="DL18"/>
  <c r="CP18"/>
  <c r="DW18"/>
  <c r="CU18"/>
  <c r="DA18"/>
  <c r="EC18"/>
  <c r="CJ18"/>
  <c r="DF18"/>
  <c r="CE18"/>
  <c r="DR18"/>
  <c r="CY20" i="19"/>
  <c r="CC20"/>
  <c r="BG20"/>
  <c r="CS20"/>
  <c r="BR20"/>
  <c r="CN20"/>
  <c r="BL20"/>
  <c r="DD20"/>
  <c r="CH20"/>
  <c r="BW20"/>
  <c r="BA20"/>
  <c r="CN31" i="18"/>
  <c r="BR31"/>
  <c r="CS31"/>
  <c r="BL31"/>
  <c r="CH31"/>
  <c r="BG31"/>
  <c r="DD31"/>
  <c r="BA31"/>
  <c r="BW31"/>
  <c r="CY31"/>
  <c r="CC31"/>
  <c r="DD32" i="17"/>
  <c r="CH32"/>
  <c r="BL32"/>
  <c r="CY32"/>
  <c r="CC32"/>
  <c r="BG32"/>
  <c r="CS32"/>
  <c r="BA32"/>
  <c r="BR32"/>
  <c r="CN32"/>
  <c r="BW32"/>
  <c r="FO15" i="21"/>
  <c r="ES15"/>
  <c r="DW15"/>
  <c r="EY15"/>
  <c r="DR15"/>
  <c r="EN15"/>
  <c r="DL15"/>
  <c r="FJ15"/>
  <c r="EH15"/>
  <c r="FD15"/>
  <c r="EC15"/>
  <c r="CY26"/>
  <c r="CC26"/>
  <c r="BG26"/>
  <c r="CS26"/>
  <c r="BR26"/>
  <c r="DD26"/>
  <c r="BL26"/>
  <c r="CN26"/>
  <c r="BA26"/>
  <c r="BW26"/>
  <c r="CH26"/>
  <c r="DW28" i="25"/>
  <c r="DA28"/>
  <c r="CE28"/>
  <c r="EC28"/>
  <c r="CU28"/>
  <c r="DL28"/>
  <c r="DF28"/>
  <c r="CJ28"/>
  <c r="EH28"/>
  <c r="DR28"/>
  <c r="CP28"/>
  <c r="FO13" i="17"/>
  <c r="ES13"/>
  <c r="DW13"/>
  <c r="FD13"/>
  <c r="DL13"/>
  <c r="EC13"/>
  <c r="FJ13"/>
  <c r="EN13"/>
  <c r="DR13"/>
  <c r="EH13"/>
  <c r="EY13"/>
  <c r="CS9" i="21"/>
  <c r="BW9"/>
  <c r="BA9"/>
  <c r="CN9"/>
  <c r="BL9"/>
  <c r="CH9"/>
  <c r="BG9"/>
  <c r="DD9"/>
  <c r="CC9"/>
  <c r="CY9"/>
  <c r="BR9"/>
  <c r="X124" i="9"/>
  <c r="D47" i="31"/>
  <c r="D128"/>
  <c r="N54" i="9"/>
  <c r="Z54"/>
  <c r="AD54"/>
  <c r="I43"/>
  <c r="Z43"/>
  <c r="AD43"/>
  <c r="AI99" i="10"/>
  <c r="AB141" i="9"/>
  <c r="AF141"/>
  <c r="BB99" i="10"/>
  <c r="Z75" i="9"/>
  <c r="AD75"/>
  <c r="AB66"/>
  <c r="AF66"/>
  <c r="AI722" i="8"/>
  <c r="P722"/>
  <c r="M55" i="9"/>
  <c r="AA55"/>
  <c r="AE55"/>
  <c r="AA56"/>
  <c r="AE56"/>
  <c r="AG177"/>
  <c r="X203"/>
  <c r="AG203"/>
  <c r="BD115" i="10"/>
  <c r="AP115"/>
  <c r="I9" i="4"/>
  <c r="X54" i="9"/>
  <c r="S43"/>
  <c r="BB13" i="10"/>
  <c r="X23" i="9"/>
  <c r="D16" i="31"/>
  <c r="AC24" i="9"/>
  <c r="AG24"/>
  <c r="F484" i="8"/>
  <c r="AW484"/>
  <c r="AW462"/>
  <c r="AB57" i="9"/>
  <c r="AF57"/>
  <c r="N56"/>
  <c r="C31" i="31"/>
  <c r="AI713" i="8"/>
  <c r="P713"/>
  <c r="AC83" i="9"/>
  <c r="AG83"/>
  <c r="F440" i="8"/>
  <c r="AW440"/>
  <c r="AW418"/>
  <c r="AI15" i="10"/>
  <c r="AB76" i="9"/>
  <c r="AF76"/>
  <c r="BB15" i="10"/>
  <c r="N36" i="9"/>
  <c r="C21" i="31"/>
  <c r="AB37" i="9"/>
  <c r="AF37"/>
  <c r="AB74"/>
  <c r="AF74"/>
  <c r="S68"/>
  <c r="X69"/>
  <c r="P258" i="8"/>
  <c r="AT263"/>
  <c r="P268"/>
  <c r="AT268"/>
  <c r="X56" i="9"/>
  <c r="D31" i="31"/>
  <c r="AC57" i="9"/>
  <c r="AG57"/>
  <c r="P221" i="8"/>
  <c r="AT226"/>
  <c r="P231"/>
  <c r="AT231"/>
  <c r="AG150" i="9"/>
  <c r="BF1185" i="8"/>
  <c r="AO1185"/>
  <c r="AP15" i="10"/>
  <c r="BD15"/>
  <c r="AC76" i="9"/>
  <c r="AG76"/>
  <c r="S73"/>
  <c r="AC37"/>
  <c r="AG37"/>
  <c r="X36"/>
  <c r="D21" i="31"/>
  <c r="W5" i="9"/>
  <c r="W4"/>
  <c r="W3"/>
  <c r="X7"/>
  <c r="D7" i="31"/>
  <c r="AP99" i="10"/>
  <c r="BD99"/>
  <c r="AC141" i="9"/>
  <c r="AG141"/>
  <c r="AB14"/>
  <c r="AF14"/>
  <c r="N13"/>
  <c r="C11" i="31"/>
  <c r="AF163" i="9"/>
  <c r="N158"/>
  <c r="AB67"/>
  <c r="AF67"/>
  <c r="K4"/>
  <c r="N150"/>
  <c r="AF151"/>
  <c r="N176"/>
  <c r="AF176"/>
  <c r="N149"/>
  <c r="AC138"/>
  <c r="AG138"/>
  <c r="AW893" i="8"/>
  <c r="AP13" i="10"/>
  <c r="BD13"/>
  <c r="AO385" i="8"/>
  <c r="AT385"/>
  <c r="AT374"/>
  <c r="BD25" i="10"/>
  <c r="AW488" i="8"/>
  <c r="AF177" i="9"/>
  <c r="M5"/>
  <c r="N7"/>
  <c r="C7" i="31"/>
  <c r="AA7" i="9"/>
  <c r="AE7"/>
  <c r="AB89"/>
  <c r="AF89"/>
  <c r="Z69"/>
  <c r="AD69"/>
  <c r="N69"/>
  <c r="I68"/>
  <c r="Z68"/>
  <c r="AD68"/>
  <c r="AG149"/>
  <c r="AO1187" i="8"/>
  <c r="X34"/>
  <c r="AA36" i="9"/>
  <c r="AE36"/>
  <c r="AC74"/>
  <c r="AG74"/>
  <c r="Z36"/>
  <c r="AD36"/>
  <c r="X13"/>
  <c r="AC14"/>
  <c r="AG14"/>
  <c r="I9" i="5"/>
  <c r="X158" i="9"/>
  <c r="AC89"/>
  <c r="AG89"/>
  <c r="D166" i="31"/>
  <c r="AP25" i="10"/>
  <c r="S55" i="9"/>
  <c r="FW27" i="25"/>
  <c r="CH21" i="18"/>
  <c r="EC31"/>
  <c r="DL31"/>
  <c r="D11" i="31"/>
  <c r="E104"/>
  <c r="AT389" i="8"/>
  <c r="AC75" i="9"/>
  <c r="AG75"/>
  <c r="GN12" i="22"/>
  <c r="AG746" i="8"/>
  <c r="ES17" i="22"/>
  <c r="CC31" i="20"/>
  <c r="EC17" i="22"/>
  <c r="CN21" i="18"/>
  <c r="EY17" i="22"/>
  <c r="FJ31" i="18"/>
  <c r="ES31"/>
  <c r="EH31"/>
  <c r="EY21" i="19"/>
  <c r="CJ24" i="26"/>
  <c r="EN31" i="18"/>
  <c r="DW31"/>
  <c r="Z65" i="9"/>
  <c r="AD65"/>
  <c r="EH33" i="17"/>
  <c r="AP893" i="8"/>
  <c r="BL21" i="18"/>
  <c r="CC21"/>
  <c r="BA21"/>
  <c r="FJ33" i="17"/>
  <c r="FD33"/>
  <c r="FO33"/>
  <c r="DW33"/>
  <c r="EN33"/>
  <c r="AB138" i="9"/>
  <c r="AF138"/>
  <c r="CJ24" i="24"/>
  <c r="BR21" i="18"/>
  <c r="DD21"/>
  <c r="BW21"/>
  <c r="EC33" i="17"/>
  <c r="ES33"/>
  <c r="AI13" i="10"/>
  <c r="CY21" i="18"/>
  <c r="BG21"/>
  <c r="DR33" i="17"/>
  <c r="DL33"/>
  <c r="N75" i="9"/>
  <c r="N73"/>
  <c r="AB73"/>
  <c r="AF73"/>
  <c r="DF24" i="26"/>
  <c r="CU27" i="25"/>
  <c r="EN21" i="19"/>
  <c r="CE24" i="26"/>
  <c r="ES23" i="17"/>
  <c r="ES21" i="19"/>
  <c r="DF27" i="25"/>
  <c r="DR23" i="17"/>
  <c r="C17" i="31"/>
  <c r="AP511" i="8"/>
  <c r="FD11" i="19"/>
  <c r="EN11"/>
  <c r="EY11"/>
  <c r="FO11"/>
  <c r="EH11"/>
  <c r="FJ11"/>
  <c r="DW11"/>
  <c r="DL11"/>
  <c r="EC11"/>
  <c r="DR11"/>
  <c r="ES11"/>
  <c r="N203" i="9"/>
  <c r="AF203"/>
  <c r="DL7" i="27"/>
  <c r="N104" i="9"/>
  <c r="C45" i="31"/>
  <c r="FD17" i="22"/>
  <c r="EH17"/>
  <c r="FO17"/>
  <c r="C57" i="31"/>
  <c r="C166"/>
  <c r="AF1186" i="8"/>
  <c r="AF1159"/>
  <c r="DR17" i="22"/>
  <c r="FJ17"/>
  <c r="EH21" i="24"/>
  <c r="N124" i="9"/>
  <c r="C47" i="31"/>
  <c r="C128"/>
  <c r="C56"/>
  <c r="AF1187" i="8"/>
  <c r="AB75" i="9"/>
  <c r="AF75"/>
  <c r="EN11" i="22"/>
  <c r="T746" i="8"/>
  <c r="EN17" i="22"/>
  <c r="DL17"/>
  <c r="AC124" i="9"/>
  <c r="AG124"/>
  <c r="GC10" i="24"/>
  <c r="X73" i="9"/>
  <c r="AG918" i="8"/>
  <c r="AG919"/>
  <c r="EP12" i="22"/>
  <c r="BL31" i="20"/>
  <c r="DW23" i="17"/>
  <c r="EY23"/>
  <c r="EH23"/>
  <c r="EC23"/>
  <c r="EN23"/>
  <c r="FD23"/>
  <c r="FJ23"/>
  <c r="E101" i="31"/>
  <c r="D26"/>
  <c r="D19"/>
  <c r="E105"/>
  <c r="D173"/>
  <c r="AG158" i="9"/>
  <c r="GC16" i="25"/>
  <c r="D65" i="31"/>
  <c r="D101"/>
  <c r="D126"/>
  <c r="D233"/>
  <c r="D97"/>
  <c r="E100"/>
  <c r="FR12" i="22"/>
  <c r="D183" i="31"/>
  <c r="DW21" i="24"/>
  <c r="C126" i="31"/>
  <c r="FO21" i="19"/>
  <c r="DW21"/>
  <c r="EH24" i="26"/>
  <c r="DL24"/>
  <c r="DA24"/>
  <c r="DL27" i="25"/>
  <c r="EH27"/>
  <c r="DR27"/>
  <c r="DL21" i="19"/>
  <c r="FJ21"/>
  <c r="FD21"/>
  <c r="CU24" i="26"/>
  <c r="CP24"/>
  <c r="DW24"/>
  <c r="CJ27" i="25"/>
  <c r="DA27"/>
  <c r="EH21" i="19"/>
  <c r="DR21"/>
  <c r="EC24" i="26"/>
  <c r="CE27" i="25"/>
  <c r="DW27"/>
  <c r="C84" i="31"/>
  <c r="BG31" i="20"/>
  <c r="BW31"/>
  <c r="DD31"/>
  <c r="CH31"/>
  <c r="CY31"/>
  <c r="BR31"/>
  <c r="I55" i="9"/>
  <c r="Z55"/>
  <c r="AD55"/>
  <c r="CN27" i="20"/>
  <c r="CS31"/>
  <c r="BA31"/>
  <c r="DL29" i="24"/>
  <c r="EC29"/>
  <c r="DA29"/>
  <c r="DR29"/>
  <c r="CP29"/>
  <c r="CJ29"/>
  <c r="DF29"/>
  <c r="DW29"/>
  <c r="EH29"/>
  <c r="CU29"/>
  <c r="CE29"/>
  <c r="N23" i="9"/>
  <c r="AB23"/>
  <c r="AF23"/>
  <c r="AB24"/>
  <c r="AF24"/>
  <c r="DR21" i="18"/>
  <c r="AF158" i="9"/>
  <c r="DA16" i="25"/>
  <c r="C65" i="31"/>
  <c r="DR21" i="24"/>
  <c r="C26" i="31"/>
  <c r="FL12" i="22"/>
  <c r="GH12"/>
  <c r="FA12"/>
  <c r="EC17" i="18"/>
  <c r="EN17"/>
  <c r="DW17"/>
  <c r="ES17"/>
  <c r="DL17"/>
  <c r="FJ17"/>
  <c r="DR17"/>
  <c r="EH17"/>
  <c r="EY17"/>
  <c r="FO17"/>
  <c r="FD17"/>
  <c r="M35" i="9"/>
  <c r="AA35"/>
  <c r="AE35"/>
  <c r="CC16" i="19"/>
  <c r="DL21" i="24"/>
  <c r="EC21"/>
  <c r="DA21"/>
  <c r="GC14" i="22"/>
  <c r="FG14"/>
  <c r="GS14"/>
  <c r="FW14"/>
  <c r="FA14"/>
  <c r="GN14"/>
  <c r="FR14"/>
  <c r="EV14"/>
  <c r="GH14"/>
  <c r="FL14"/>
  <c r="EP14"/>
  <c r="GH8" i="25"/>
  <c r="FL8"/>
  <c r="EP8"/>
  <c r="GS8"/>
  <c r="FR8"/>
  <c r="GC8"/>
  <c r="EV8"/>
  <c r="FW8"/>
  <c r="FG8"/>
  <c r="GN8"/>
  <c r="FA8"/>
  <c r="GN27" i="22"/>
  <c r="FR27"/>
  <c r="EV27"/>
  <c r="FW27"/>
  <c r="EP27"/>
  <c r="GS27"/>
  <c r="FL27"/>
  <c r="GH27"/>
  <c r="FG27"/>
  <c r="GC27"/>
  <c r="FA27"/>
  <c r="GC22" i="18"/>
  <c r="FG22"/>
  <c r="GS22"/>
  <c r="FW22"/>
  <c r="FA22"/>
  <c r="GN22"/>
  <c r="FR22"/>
  <c r="EV22"/>
  <c r="EP22"/>
  <c r="GH22"/>
  <c r="FL22"/>
  <c r="GC8" i="26"/>
  <c r="FG8"/>
  <c r="GS8"/>
  <c r="FW8"/>
  <c r="FA8"/>
  <c r="GH8"/>
  <c r="EP8"/>
  <c r="FR8"/>
  <c r="FL8"/>
  <c r="GN8"/>
  <c r="EV8"/>
  <c r="GH20" i="21"/>
  <c r="FL20"/>
  <c r="EP20"/>
  <c r="GC20"/>
  <c r="FG20"/>
  <c r="GS20"/>
  <c r="FW20"/>
  <c r="FA20"/>
  <c r="GN20"/>
  <c r="FR20"/>
  <c r="EV20"/>
  <c r="GH7" i="25"/>
  <c r="FL7"/>
  <c r="EP7"/>
  <c r="FW7"/>
  <c r="EV7"/>
  <c r="GC7"/>
  <c r="FR7"/>
  <c r="GS7"/>
  <c r="FG7"/>
  <c r="GN7"/>
  <c r="FA7"/>
  <c r="GN33" i="22"/>
  <c r="FR33"/>
  <c r="EV33"/>
  <c r="GH33"/>
  <c r="FG33"/>
  <c r="GC33"/>
  <c r="FA33"/>
  <c r="FW33"/>
  <c r="EP33"/>
  <c r="GS33"/>
  <c r="FL33"/>
  <c r="GC30" i="17"/>
  <c r="FG30"/>
  <c r="GS30"/>
  <c r="FW30"/>
  <c r="FA30"/>
  <c r="GN30"/>
  <c r="FR30"/>
  <c r="EV30"/>
  <c r="GH30"/>
  <c r="FL30"/>
  <c r="EP30"/>
  <c r="GS32" i="20"/>
  <c r="FW32"/>
  <c r="FA32"/>
  <c r="GN32"/>
  <c r="FR32"/>
  <c r="EV32"/>
  <c r="GH32"/>
  <c r="FL32"/>
  <c r="EP32"/>
  <c r="GC32"/>
  <c r="FG32"/>
  <c r="AC119" i="9"/>
  <c r="AG119"/>
  <c r="X104"/>
  <c r="D45" i="31"/>
  <c r="E109"/>
  <c r="EV10" i="24"/>
  <c r="GC20" i="19"/>
  <c r="FG20"/>
  <c r="GS20"/>
  <c r="FW20"/>
  <c r="FA20"/>
  <c r="GN20"/>
  <c r="FR20"/>
  <c r="EV20"/>
  <c r="GH20"/>
  <c r="FL20"/>
  <c r="EP20"/>
  <c r="BD107" i="10"/>
  <c r="EP16" i="25"/>
  <c r="EV16"/>
  <c r="FG16"/>
  <c r="GN10" i="22"/>
  <c r="FR10"/>
  <c r="EV10"/>
  <c r="GH10"/>
  <c r="FL10"/>
  <c r="EP10"/>
  <c r="GC10"/>
  <c r="FG10"/>
  <c r="GS10"/>
  <c r="FW10"/>
  <c r="FA10"/>
  <c r="GS24" i="24"/>
  <c r="FW24"/>
  <c r="FA24"/>
  <c r="GN24"/>
  <c r="FL24"/>
  <c r="GH24"/>
  <c r="FG24"/>
  <c r="GC24"/>
  <c r="EV24"/>
  <c r="EP24"/>
  <c r="FR24"/>
  <c r="GS27"/>
  <c r="FW27"/>
  <c r="FA27"/>
  <c r="FR27"/>
  <c r="EP27"/>
  <c r="GN27"/>
  <c r="FG27"/>
  <c r="GH27"/>
  <c r="EV27"/>
  <c r="GC27"/>
  <c r="FL27"/>
  <c r="GC7" i="27"/>
  <c r="FG7"/>
  <c r="GS7"/>
  <c r="FW7"/>
  <c r="FA7"/>
  <c r="GN7"/>
  <c r="FR7"/>
  <c r="EV7"/>
  <c r="EP7"/>
  <c r="GH7"/>
  <c r="FL7"/>
  <c r="CJ21" i="24"/>
  <c r="CE21"/>
  <c r="CU21"/>
  <c r="DF21"/>
  <c r="BB9" i="10"/>
  <c r="EH7" i="27"/>
  <c r="DF7"/>
  <c r="EC7"/>
  <c r="DW10" i="26"/>
  <c r="DA10"/>
  <c r="CE10"/>
  <c r="DR10"/>
  <c r="CP10"/>
  <c r="EH10"/>
  <c r="CU10"/>
  <c r="EC10"/>
  <c r="CJ10"/>
  <c r="DF10"/>
  <c r="DL10"/>
  <c r="EC7"/>
  <c r="DF7"/>
  <c r="CJ7"/>
  <c r="DW7"/>
  <c r="CU7"/>
  <c r="DR7"/>
  <c r="CE7"/>
  <c r="DL7"/>
  <c r="DA7"/>
  <c r="CP7"/>
  <c r="EH7"/>
  <c r="CS29" i="20"/>
  <c r="BW29"/>
  <c r="BA29"/>
  <c r="CH29"/>
  <c r="BG29"/>
  <c r="DD29"/>
  <c r="CC29"/>
  <c r="BR29"/>
  <c r="CY29"/>
  <c r="BL29"/>
  <c r="CN29"/>
  <c r="EC9" i="25"/>
  <c r="DF9"/>
  <c r="CJ9"/>
  <c r="EH9"/>
  <c r="DA9"/>
  <c r="DW9"/>
  <c r="CP9"/>
  <c r="DR9"/>
  <c r="CE9"/>
  <c r="CU9"/>
  <c r="DL9"/>
  <c r="FJ23" i="21"/>
  <c r="EN23"/>
  <c r="DR23"/>
  <c r="FD23"/>
  <c r="EC23"/>
  <c r="ES23"/>
  <c r="EH23"/>
  <c r="DW23"/>
  <c r="EY23"/>
  <c r="DL23"/>
  <c r="FO23"/>
  <c r="FO29" i="17"/>
  <c r="ES29"/>
  <c r="DW29"/>
  <c r="FJ29"/>
  <c r="EN29"/>
  <c r="DR29"/>
  <c r="EY29"/>
  <c r="EC29"/>
  <c r="FD29"/>
  <c r="EH29"/>
  <c r="DL29"/>
  <c r="DD7" i="22"/>
  <c r="CH7"/>
  <c r="BL7"/>
  <c r="CN7"/>
  <c r="BG7"/>
  <c r="CS7"/>
  <c r="BA7"/>
  <c r="CC7"/>
  <c r="BR7"/>
  <c r="CY7"/>
  <c r="BW7"/>
  <c r="FD13"/>
  <c r="EH13"/>
  <c r="DL13"/>
  <c r="FJ13"/>
  <c r="EC13"/>
  <c r="ES13"/>
  <c r="EN13"/>
  <c r="EY13"/>
  <c r="DR13"/>
  <c r="FO13"/>
  <c r="DW13"/>
  <c r="DD25" i="20"/>
  <c r="CH25"/>
  <c r="BL25"/>
  <c r="CN25"/>
  <c r="BG25"/>
  <c r="CC25"/>
  <c r="BA25"/>
  <c r="BR25"/>
  <c r="CS25"/>
  <c r="BW25"/>
  <c r="CY25"/>
  <c r="FJ9" i="21"/>
  <c r="EN9"/>
  <c r="DR9"/>
  <c r="EY9"/>
  <c r="DW9"/>
  <c r="ES9"/>
  <c r="DL9"/>
  <c r="FO9"/>
  <c r="EH9"/>
  <c r="EC9"/>
  <c r="FD9"/>
  <c r="CN25"/>
  <c r="BR25"/>
  <c r="CY25"/>
  <c r="BW25"/>
  <c r="DD25"/>
  <c r="BL25"/>
  <c r="CS25"/>
  <c r="BG25"/>
  <c r="CH25"/>
  <c r="CC25"/>
  <c r="BA25"/>
  <c r="CY31" i="19"/>
  <c r="CC31"/>
  <c r="BG31"/>
  <c r="CS31"/>
  <c r="BR31"/>
  <c r="CN31"/>
  <c r="BL31"/>
  <c r="BW31"/>
  <c r="DD31"/>
  <c r="BA31"/>
  <c r="CH31"/>
  <c r="CS17"/>
  <c r="BW17"/>
  <c r="BA17"/>
  <c r="DD17"/>
  <c r="CC17"/>
  <c r="CY17"/>
  <c r="BR17"/>
  <c r="BG17"/>
  <c r="BL17"/>
  <c r="CN17"/>
  <c r="CH17"/>
  <c r="FD19"/>
  <c r="EH19"/>
  <c r="DL19"/>
  <c r="FJ19"/>
  <c r="EC19"/>
  <c r="EY19"/>
  <c r="DW19"/>
  <c r="FO19"/>
  <c r="EN19"/>
  <c r="DR19"/>
  <c r="ES19"/>
  <c r="CN19" i="21"/>
  <c r="BR19"/>
  <c r="CY19"/>
  <c r="BW19"/>
  <c r="CS19"/>
  <c r="BL19"/>
  <c r="BG19"/>
  <c r="CH19"/>
  <c r="CC19"/>
  <c r="DD19"/>
  <c r="BA19"/>
  <c r="EY21"/>
  <c r="EC21"/>
  <c r="FJ21"/>
  <c r="EH21"/>
  <c r="FD21"/>
  <c r="DW21"/>
  <c r="DR21"/>
  <c r="ES21"/>
  <c r="FO21"/>
  <c r="DL21"/>
  <c r="EN21"/>
  <c r="DW33" i="23"/>
  <c r="DA33"/>
  <c r="CE33"/>
  <c r="EC33"/>
  <c r="CU33"/>
  <c r="DR33"/>
  <c r="CP33"/>
  <c r="CJ33"/>
  <c r="DF33"/>
  <c r="DL33"/>
  <c r="EH33"/>
  <c r="CY16" i="17"/>
  <c r="CC16"/>
  <c r="BG16"/>
  <c r="CS16"/>
  <c r="BR16"/>
  <c r="BA16"/>
  <c r="DD16"/>
  <c r="CN16"/>
  <c r="BL16"/>
  <c r="CH16"/>
  <c r="BW16"/>
  <c r="FO9" i="22"/>
  <c r="ES9"/>
  <c r="DW9"/>
  <c r="EY9"/>
  <c r="DR9"/>
  <c r="EH9"/>
  <c r="FJ9"/>
  <c r="EC9"/>
  <c r="DL9"/>
  <c r="FD9"/>
  <c r="EN9"/>
  <c r="CN28" i="20"/>
  <c r="BR28"/>
  <c r="CH28"/>
  <c r="BG28"/>
  <c r="DD28"/>
  <c r="CC28"/>
  <c r="BA28"/>
  <c r="BW28"/>
  <c r="CY28"/>
  <c r="CS28"/>
  <c r="BL28"/>
  <c r="DD27" i="21"/>
  <c r="CH27"/>
  <c r="BL27"/>
  <c r="CS27"/>
  <c r="BR27"/>
  <c r="CC27"/>
  <c r="BW27"/>
  <c r="BG27"/>
  <c r="CY27"/>
  <c r="CN27"/>
  <c r="BA27"/>
  <c r="FD31" i="20"/>
  <c r="EH31"/>
  <c r="DL31"/>
  <c r="FO31"/>
  <c r="EN31"/>
  <c r="FJ31"/>
  <c r="EC31"/>
  <c r="DW31"/>
  <c r="EY31"/>
  <c r="DR31"/>
  <c r="ES31"/>
  <c r="CN9" i="17"/>
  <c r="BR9"/>
  <c r="CC9"/>
  <c r="CS9"/>
  <c r="BA9"/>
  <c r="DD9"/>
  <c r="CH9"/>
  <c r="BL9"/>
  <c r="CY9"/>
  <c r="BG9"/>
  <c r="BW9"/>
  <c r="DW27" i="24"/>
  <c r="DA27"/>
  <c r="CE27"/>
  <c r="EC27"/>
  <c r="CU27"/>
  <c r="EH27"/>
  <c r="CP27"/>
  <c r="DR27"/>
  <c r="CJ27"/>
  <c r="DL27"/>
  <c r="DF27"/>
  <c r="DD18" i="19"/>
  <c r="CH18"/>
  <c r="BL18"/>
  <c r="CY18"/>
  <c r="BW18"/>
  <c r="CS18"/>
  <c r="BR18"/>
  <c r="BA18"/>
  <c r="CN18"/>
  <c r="CC18"/>
  <c r="BG18"/>
  <c r="EH33" i="22"/>
  <c r="DL33"/>
  <c r="CP33"/>
  <c r="DR33"/>
  <c r="CJ33"/>
  <c r="DW33"/>
  <c r="CE33"/>
  <c r="DA33"/>
  <c r="CU33"/>
  <c r="EC33"/>
  <c r="DF33"/>
  <c r="EH8" i="26"/>
  <c r="DL8"/>
  <c r="CP8"/>
  <c r="DW8"/>
  <c r="CU8"/>
  <c r="DA8"/>
  <c r="EC8"/>
  <c r="CJ8"/>
  <c r="DR8"/>
  <c r="DF8"/>
  <c r="CE8"/>
  <c r="EC21" i="25"/>
  <c r="DF21"/>
  <c r="CJ21"/>
  <c r="DL21"/>
  <c r="CE21"/>
  <c r="DA21"/>
  <c r="EH21"/>
  <c r="CU21"/>
  <c r="DR21"/>
  <c r="DW21"/>
  <c r="CP21"/>
  <c r="DD30" i="20"/>
  <c r="CH30"/>
  <c r="BL30"/>
  <c r="CC30"/>
  <c r="BA30"/>
  <c r="CY30"/>
  <c r="BW30"/>
  <c r="BR30"/>
  <c r="CS30"/>
  <c r="BG30"/>
  <c r="CN30"/>
  <c r="CS11" i="22"/>
  <c r="BW11"/>
  <c r="BA11"/>
  <c r="CY11"/>
  <c r="BR11"/>
  <c r="DD11"/>
  <c r="BL11"/>
  <c r="CN11"/>
  <c r="BG11"/>
  <c r="CH11"/>
  <c r="CC11"/>
  <c r="BD9" i="10"/>
  <c r="AP107"/>
  <c r="AC73" i="9"/>
  <c r="AG73"/>
  <c r="M4"/>
  <c r="AA5"/>
  <c r="AE5"/>
  <c r="N175"/>
  <c r="AF150"/>
  <c r="BF1187" i="8"/>
  <c r="AF1185"/>
  <c r="AT258"/>
  <c r="P266"/>
  <c r="AT266"/>
  <c r="AB65" i="9"/>
  <c r="AF65"/>
  <c r="AI721" i="8"/>
  <c r="P721"/>
  <c r="P724"/>
  <c r="S35" i="9"/>
  <c r="S3"/>
  <c r="AB69"/>
  <c r="AF69"/>
  <c r="N68"/>
  <c r="AF149"/>
  <c r="J34" i="8"/>
  <c r="K3" i="9"/>
  <c r="AC7"/>
  <c r="AG7"/>
  <c r="X5"/>
  <c r="D6" i="31"/>
  <c r="AC56" i="9"/>
  <c r="AG56"/>
  <c r="X55"/>
  <c r="X68"/>
  <c r="AC69"/>
  <c r="AG69"/>
  <c r="AC54"/>
  <c r="AG54"/>
  <c r="X43"/>
  <c r="D27" i="31"/>
  <c r="BB49" i="10"/>
  <c r="AI49"/>
  <c r="AB13" i="9"/>
  <c r="AF13"/>
  <c r="AI26" i="10"/>
  <c r="BB26"/>
  <c r="AB36" i="9"/>
  <c r="AF36"/>
  <c r="N55"/>
  <c r="C30" i="31"/>
  <c r="C127"/>
  <c r="AB56" i="9"/>
  <c r="AF56"/>
  <c r="BD49" i="10"/>
  <c r="AP49"/>
  <c r="AC13" i="9"/>
  <c r="AG13"/>
  <c r="AB7"/>
  <c r="AF7"/>
  <c r="N5"/>
  <c r="C6" i="31"/>
  <c r="AP26" i="10"/>
  <c r="BD26"/>
  <c r="AC36" i="9"/>
  <c r="AG36"/>
  <c r="X175"/>
  <c r="AT221" i="8"/>
  <c r="P229"/>
  <c r="AT229"/>
  <c r="BD50" i="10"/>
  <c r="AP50"/>
  <c r="AC23" i="9"/>
  <c r="AG23"/>
  <c r="AB54"/>
  <c r="AF54"/>
  <c r="AI710" i="8"/>
  <c r="P710"/>
  <c r="N43" i="9"/>
  <c r="C27" i="31"/>
  <c r="FW10" i="24"/>
  <c r="EV12" i="22"/>
  <c r="GC12"/>
  <c r="FG12"/>
  <c r="D100" i="31"/>
  <c r="BG27" i="20"/>
  <c r="D104" i="31"/>
  <c r="E234"/>
  <c r="FR10" i="24"/>
  <c r="GS10"/>
  <c r="FG10"/>
  <c r="FW12" i="22"/>
  <c r="GS12"/>
  <c r="EP10" i="24"/>
  <c r="FL10"/>
  <c r="GH10"/>
  <c r="GN10"/>
  <c r="FA10"/>
  <c r="DW24"/>
  <c r="DR24"/>
  <c r="BR27" i="20"/>
  <c r="I35" i="9"/>
  <c r="Z35"/>
  <c r="AD35"/>
  <c r="CH15" i="19"/>
  <c r="T918" i="8"/>
  <c r="DF24" i="24"/>
  <c r="BA27" i="20"/>
  <c r="EY11" i="22"/>
  <c r="DA24" i="24"/>
  <c r="EC24"/>
  <c r="CS27" i="20"/>
  <c r="CC27"/>
  <c r="EC21" i="18"/>
  <c r="DL24" i="24"/>
  <c r="EH24"/>
  <c r="DD27" i="20"/>
  <c r="BL27"/>
  <c r="CY27"/>
  <c r="EC11" i="22"/>
  <c r="BB25" i="10"/>
  <c r="CP24" i="24"/>
  <c r="CH27" i="20"/>
  <c r="AB124" i="9"/>
  <c r="AF124"/>
  <c r="CJ10" i="24"/>
  <c r="AI25" i="10"/>
  <c r="DL21" i="18"/>
  <c r="CU24" i="24"/>
  <c r="CE24"/>
  <c r="BW27" i="20"/>
  <c r="FJ11" i="22"/>
  <c r="C90" i="31"/>
  <c r="T913" i="8"/>
  <c r="T916"/>
  <c r="DW16" i="25"/>
  <c r="DR7" i="27"/>
  <c r="CE7"/>
  <c r="AB104" i="9"/>
  <c r="AF104"/>
  <c r="EH18" i="23"/>
  <c r="CU7" i="27"/>
  <c r="CJ7"/>
  <c r="CP7"/>
  <c r="C171" i="31"/>
  <c r="N103" i="9"/>
  <c r="AB103"/>
  <c r="AF103"/>
  <c r="DW17" i="23"/>
  <c r="BB104" i="10"/>
  <c r="BB96"/>
  <c r="DA7" i="27"/>
  <c r="DW7"/>
  <c r="DL11" i="22"/>
  <c r="FD11"/>
  <c r="C16" i="31"/>
  <c r="C19"/>
  <c r="AP526" i="8"/>
  <c r="AP515"/>
  <c r="DW21" i="18"/>
  <c r="ES21"/>
  <c r="EY21"/>
  <c r="EN21"/>
  <c r="DW11" i="22"/>
  <c r="EH11"/>
  <c r="DR11"/>
  <c r="FO21" i="18"/>
  <c r="FJ21"/>
  <c r="FO11" i="22"/>
  <c r="ES11"/>
  <c r="GN16" i="25"/>
  <c r="FW16"/>
  <c r="FL16"/>
  <c r="D29" i="31"/>
  <c r="E108"/>
  <c r="FR16" i="25"/>
  <c r="FA16"/>
  <c r="GH16"/>
  <c r="D109" i="31"/>
  <c r="AC55" i="9"/>
  <c r="AG55"/>
  <c r="FW28" i="20"/>
  <c r="D30" i="31"/>
  <c r="AI115" i="10"/>
  <c r="D34" i="31"/>
  <c r="D120"/>
  <c r="AI104" i="10"/>
  <c r="AI96"/>
  <c r="GS16" i="25"/>
  <c r="D234" i="31"/>
  <c r="D167"/>
  <c r="D91"/>
  <c r="D171"/>
  <c r="D75"/>
  <c r="AI50" i="10"/>
  <c r="CJ16" i="25"/>
  <c r="BB50" i="10"/>
  <c r="FD21" i="18"/>
  <c r="EH21"/>
  <c r="CP16" i="25"/>
  <c r="M3" i="9"/>
  <c r="AA3"/>
  <c r="AE3"/>
  <c r="DD8" i="17"/>
  <c r="BL16" i="19"/>
  <c r="DD16"/>
  <c r="C34" i="31"/>
  <c r="D95"/>
  <c r="EC16" i="25"/>
  <c r="DR16"/>
  <c r="DL16"/>
  <c r="CU16"/>
  <c r="CE16"/>
  <c r="C183" i="31"/>
  <c r="D105"/>
  <c r="C29"/>
  <c r="D108"/>
  <c r="C33"/>
  <c r="DF16" i="25"/>
  <c r="EH16"/>
  <c r="BW16" i="19"/>
  <c r="C167" i="31"/>
  <c r="C91"/>
  <c r="C75"/>
  <c r="X35" i="9"/>
  <c r="AC35"/>
  <c r="AG35"/>
  <c r="FW16" i="19"/>
  <c r="CS16"/>
  <c r="CY16"/>
  <c r="BR16"/>
  <c r="CH16"/>
  <c r="BA16"/>
  <c r="CN16"/>
  <c r="BG16"/>
  <c r="AA4" i="9"/>
  <c r="AE4"/>
  <c r="BG10" i="17"/>
  <c r="GS28" i="20"/>
  <c r="GC18" i="19"/>
  <c r="FG18"/>
  <c r="GS18"/>
  <c r="FW18"/>
  <c r="FA18"/>
  <c r="GN18"/>
  <c r="FR18"/>
  <c r="EV18"/>
  <c r="GH18"/>
  <c r="FL18"/>
  <c r="EP18"/>
  <c r="GS26" i="20"/>
  <c r="FW26"/>
  <c r="FA26"/>
  <c r="GN26"/>
  <c r="FR26"/>
  <c r="EV26"/>
  <c r="GH26"/>
  <c r="FL26"/>
  <c r="EP26"/>
  <c r="GC26"/>
  <c r="FG26"/>
  <c r="GS30"/>
  <c r="FW30"/>
  <c r="FA30"/>
  <c r="GN30"/>
  <c r="FR30"/>
  <c r="EV30"/>
  <c r="GH30"/>
  <c r="FL30"/>
  <c r="EP30"/>
  <c r="FG30"/>
  <c r="GC30"/>
  <c r="AC104" i="9"/>
  <c r="AG104"/>
  <c r="BD104" i="10"/>
  <c r="BD96"/>
  <c r="BD113"/>
  <c r="X103" i="9"/>
  <c r="AP104" i="10"/>
  <c r="AP96"/>
  <c r="AP113"/>
  <c r="AG913" i="8"/>
  <c r="AG916"/>
  <c r="GC20" i="18"/>
  <c r="FG20"/>
  <c r="GS20"/>
  <c r="FW20"/>
  <c r="FA20"/>
  <c r="GN20"/>
  <c r="FR20"/>
  <c r="EV20"/>
  <c r="EP20"/>
  <c r="GH20"/>
  <c r="FL20"/>
  <c r="GS28" i="21"/>
  <c r="FW28"/>
  <c r="FA28"/>
  <c r="GN28"/>
  <c r="FR28"/>
  <c r="EV28"/>
  <c r="GH28"/>
  <c r="FL28"/>
  <c r="EP28"/>
  <c r="GC28"/>
  <c r="FG28"/>
  <c r="GC16" i="17"/>
  <c r="GS16"/>
  <c r="FW16"/>
  <c r="FA16"/>
  <c r="FR16"/>
  <c r="EP16"/>
  <c r="EV16"/>
  <c r="FL16"/>
  <c r="GH16"/>
  <c r="GN16"/>
  <c r="FG16"/>
  <c r="GH8" i="22"/>
  <c r="FL8"/>
  <c r="EP8"/>
  <c r="GC8"/>
  <c r="FG8"/>
  <c r="GS8"/>
  <c r="FW8"/>
  <c r="FA8"/>
  <c r="GN8"/>
  <c r="FR8"/>
  <c r="EV8"/>
  <c r="GC33" i="23"/>
  <c r="FG33"/>
  <c r="GS33"/>
  <c r="FW33"/>
  <c r="FA33"/>
  <c r="GN33"/>
  <c r="EV33"/>
  <c r="GH33"/>
  <c r="EP33"/>
  <c r="FR33"/>
  <c r="FL33"/>
  <c r="GS28" i="17"/>
  <c r="FW28"/>
  <c r="FA28"/>
  <c r="GN28"/>
  <c r="FR28"/>
  <c r="EV28"/>
  <c r="GH28"/>
  <c r="FL28"/>
  <c r="EP28"/>
  <c r="GC28"/>
  <c r="FG28"/>
  <c r="EY7" i="22"/>
  <c r="EC7"/>
  <c r="ES7"/>
  <c r="DR7"/>
  <c r="FO7"/>
  <c r="EH7"/>
  <c r="FJ7"/>
  <c r="DW7"/>
  <c r="EN7"/>
  <c r="DL7"/>
  <c r="FD7"/>
  <c r="EC10" i="24"/>
  <c r="DL10"/>
  <c r="FO27" i="17"/>
  <c r="ES27"/>
  <c r="DW27"/>
  <c r="FJ27"/>
  <c r="EH27"/>
  <c r="DR27"/>
  <c r="EN27"/>
  <c r="FD27"/>
  <c r="EC27"/>
  <c r="EY27"/>
  <c r="DL27"/>
  <c r="BG15" i="19"/>
  <c r="FJ15" i="17"/>
  <c r="EN15"/>
  <c r="DR15"/>
  <c r="EY15"/>
  <c r="FO15"/>
  <c r="DW15"/>
  <c r="FD15"/>
  <c r="EH15"/>
  <c r="DL15"/>
  <c r="EC15"/>
  <c r="ES15"/>
  <c r="EY27" i="21"/>
  <c r="EC27"/>
  <c r="FD27"/>
  <c r="DW27"/>
  <c r="FJ27"/>
  <c r="DR27"/>
  <c r="ES27"/>
  <c r="DL27"/>
  <c r="EN27"/>
  <c r="EH27"/>
  <c r="FO27"/>
  <c r="FD19"/>
  <c r="EH19"/>
  <c r="DL19"/>
  <c r="FJ19"/>
  <c r="EC19"/>
  <c r="EY19"/>
  <c r="DW19"/>
  <c r="DR19"/>
  <c r="ES19"/>
  <c r="FO19"/>
  <c r="EN19"/>
  <c r="FJ17" i="19"/>
  <c r="EN17"/>
  <c r="DR17"/>
  <c r="FO17"/>
  <c r="EH17"/>
  <c r="FD17"/>
  <c r="EC17"/>
  <c r="DL17"/>
  <c r="ES17"/>
  <c r="DW17"/>
  <c r="EY17"/>
  <c r="DW8" i="25"/>
  <c r="DA8"/>
  <c r="CE8"/>
  <c r="EH8"/>
  <c r="DF8"/>
  <c r="DL8"/>
  <c r="CU8"/>
  <c r="DR8"/>
  <c r="EC8"/>
  <c r="CP8"/>
  <c r="CJ8"/>
  <c r="FO19" i="18"/>
  <c r="ES19"/>
  <c r="DW19"/>
  <c r="EY19"/>
  <c r="DR19"/>
  <c r="EN19"/>
  <c r="DL19"/>
  <c r="FD19"/>
  <c r="EH19"/>
  <c r="EC19"/>
  <c r="FJ19"/>
  <c r="BB116" i="10"/>
  <c r="BB118"/>
  <c r="CS12" i="17"/>
  <c r="BW12"/>
  <c r="BA12"/>
  <c r="DD12"/>
  <c r="CC12"/>
  <c r="CN12"/>
  <c r="BR12"/>
  <c r="CH12"/>
  <c r="BL12"/>
  <c r="CY12"/>
  <c r="BG12"/>
  <c r="FJ29" i="20"/>
  <c r="EN29"/>
  <c r="DR29"/>
  <c r="ES29"/>
  <c r="DL29"/>
  <c r="FO29"/>
  <c r="EH29"/>
  <c r="EC29"/>
  <c r="FD29"/>
  <c r="EY29"/>
  <c r="DW29"/>
  <c r="EY25"/>
  <c r="EC25"/>
  <c r="ES25"/>
  <c r="DR25"/>
  <c r="FO25"/>
  <c r="EN25"/>
  <c r="DL25"/>
  <c r="DW25"/>
  <c r="FJ25"/>
  <c r="FD25"/>
  <c r="EH25"/>
  <c r="DR7" i="25"/>
  <c r="CU7"/>
  <c r="EH7"/>
  <c r="DF7"/>
  <c r="CE7"/>
  <c r="EC7"/>
  <c r="CP7"/>
  <c r="DW7"/>
  <c r="CJ7"/>
  <c r="DA7"/>
  <c r="DL7"/>
  <c r="DF18" i="23"/>
  <c r="DL18"/>
  <c r="AI724" i="8"/>
  <c r="AB55" i="9"/>
  <c r="AF55"/>
  <c r="N204"/>
  <c r="AF175"/>
  <c r="BB48" i="10"/>
  <c r="AI48"/>
  <c r="AB5" i="9"/>
  <c r="AF5"/>
  <c r="N4"/>
  <c r="D103" i="31"/>
  <c r="BD24" i="10"/>
  <c r="AC43" i="9"/>
  <c r="AG43"/>
  <c r="AP24" i="10"/>
  <c r="BD27"/>
  <c r="AC68" i="9"/>
  <c r="AG68"/>
  <c r="AP27" i="10"/>
  <c r="AP116"/>
  <c r="AI24"/>
  <c r="BB24"/>
  <c r="AB43" i="9"/>
  <c r="AF43"/>
  <c r="AI711" i="8"/>
  <c r="P711"/>
  <c r="N35" i="9"/>
  <c r="AB35"/>
  <c r="AF35"/>
  <c r="AI27" i="10"/>
  <c r="BB27"/>
  <c r="AB68" i="9"/>
  <c r="AF68"/>
  <c r="AI116" i="10"/>
  <c r="BB115"/>
  <c r="X204" i="9"/>
  <c r="AG175"/>
  <c r="BD48" i="10"/>
  <c r="BD77"/>
  <c r="AP48"/>
  <c r="AP77"/>
  <c r="AC5" i="9"/>
  <c r="AG5"/>
  <c r="X4"/>
  <c r="BD116" i="10"/>
  <c r="BR15" i="19"/>
  <c r="BW15"/>
  <c r="GN28" i="20"/>
  <c r="EP28"/>
  <c r="FL28"/>
  <c r="FR28"/>
  <c r="CC10" i="17"/>
  <c r="CS15" i="19"/>
  <c r="DD15"/>
  <c r="CC15"/>
  <c r="CN15"/>
  <c r="BA15"/>
  <c r="CY15"/>
  <c r="I3" i="9"/>
  <c r="Z3"/>
  <c r="AD3"/>
  <c r="BA7" i="17"/>
  <c r="BL15" i="19"/>
  <c r="DR10" i="24"/>
  <c r="CU10"/>
  <c r="CU18" i="23"/>
  <c r="DW18"/>
  <c r="CE18"/>
  <c r="CJ18"/>
  <c r="DA10" i="24"/>
  <c r="DF10"/>
  <c r="DR18" i="23"/>
  <c r="DA18"/>
  <c r="EC18"/>
  <c r="BR10" i="17"/>
  <c r="CE10" i="24"/>
  <c r="DW10"/>
  <c r="CP18" i="23"/>
  <c r="BL10" i="17"/>
  <c r="EH10" i="24"/>
  <c r="CP10"/>
  <c r="C43" i="31"/>
  <c r="C201"/>
  <c r="BB77" i="10"/>
  <c r="BA10" i="17"/>
  <c r="CY10"/>
  <c r="DR17" i="23"/>
  <c r="BW10" i="17"/>
  <c r="CN10"/>
  <c r="CU17" i="23"/>
  <c r="DD10" i="17"/>
  <c r="AI77" i="10"/>
  <c r="CH10" i="17"/>
  <c r="CS10"/>
  <c r="CE17" i="23"/>
  <c r="EP16" i="19"/>
  <c r="BW7" i="17"/>
  <c r="D106" i="31"/>
  <c r="AC103" i="9"/>
  <c r="AG103"/>
  <c r="GS17" i="23"/>
  <c r="D43" i="31"/>
  <c r="E103"/>
  <c r="E106"/>
  <c r="D5"/>
  <c r="FG28" i="20"/>
  <c r="GH28"/>
  <c r="FA28"/>
  <c r="FR16" i="19"/>
  <c r="D20" i="31"/>
  <c r="E95"/>
  <c r="E114"/>
  <c r="D113"/>
  <c r="D114"/>
  <c r="D33"/>
  <c r="E99"/>
  <c r="E102"/>
  <c r="D127"/>
  <c r="GC28" i="20"/>
  <c r="EV28"/>
  <c r="GS16" i="19"/>
  <c r="D99" i="31"/>
  <c r="D87"/>
  <c r="D89"/>
  <c r="D168"/>
  <c r="CP17" i="23"/>
  <c r="EH17"/>
  <c r="CJ17"/>
  <c r="EC17"/>
  <c r="DA17"/>
  <c r="DL17"/>
  <c r="DF17"/>
  <c r="C20" i="31"/>
  <c r="C123"/>
  <c r="C120"/>
  <c r="CY7" i="17"/>
  <c r="CC8"/>
  <c r="CH7"/>
  <c r="CS8"/>
  <c r="C145" i="31"/>
  <c r="CN8" i="17"/>
  <c r="CY8"/>
  <c r="BL8"/>
  <c r="BW8"/>
  <c r="BR8"/>
  <c r="CH8"/>
  <c r="C168" i="31"/>
  <c r="C87"/>
  <c r="C89"/>
  <c r="C5"/>
  <c r="BG8" i="17"/>
  <c r="BA8"/>
  <c r="FL16" i="19"/>
  <c r="GN16"/>
  <c r="FG16"/>
  <c r="GH16"/>
  <c r="FA16"/>
  <c r="GC16"/>
  <c r="BD23" i="10"/>
  <c r="EV16" i="19"/>
  <c r="BB120" i="10"/>
  <c r="GS26" i="21"/>
  <c r="FW26"/>
  <c r="FA26"/>
  <c r="GN26"/>
  <c r="FR26"/>
  <c r="EV26"/>
  <c r="GH26"/>
  <c r="FL26"/>
  <c r="EP26"/>
  <c r="GC26"/>
  <c r="FG26"/>
  <c r="GN33" i="25"/>
  <c r="FR33"/>
  <c r="EV33"/>
  <c r="GH33"/>
  <c r="FL33"/>
  <c r="EP33"/>
  <c r="GC33"/>
  <c r="FW33"/>
  <c r="FG33"/>
  <c r="GS33"/>
  <c r="FA33"/>
  <c r="GC18" i="23"/>
  <c r="FG18"/>
  <c r="GS18"/>
  <c r="FW18"/>
  <c r="FA18"/>
  <c r="FL18"/>
  <c r="GN18"/>
  <c r="EV18"/>
  <c r="GH18"/>
  <c r="EP18"/>
  <c r="FR18"/>
  <c r="GN12" i="17"/>
  <c r="FR12"/>
  <c r="EV12"/>
  <c r="GS12"/>
  <c r="GH12"/>
  <c r="FL12"/>
  <c r="EP12"/>
  <c r="FW12"/>
  <c r="GC12"/>
  <c r="FG12"/>
  <c r="FA12"/>
  <c r="GC32" i="19"/>
  <c r="FG32"/>
  <c r="GS32"/>
  <c r="FW32"/>
  <c r="FA32"/>
  <c r="GN32"/>
  <c r="FR32"/>
  <c r="EV32"/>
  <c r="GH32"/>
  <c r="FL32"/>
  <c r="EP32"/>
  <c r="FO15"/>
  <c r="ES15"/>
  <c r="DW15"/>
  <c r="EN15"/>
  <c r="DL15"/>
  <c r="FJ15"/>
  <c r="EH15"/>
  <c r="DR15"/>
  <c r="EC15"/>
  <c r="FD15"/>
  <c r="EY15"/>
  <c r="EH33" i="25"/>
  <c r="DL33"/>
  <c r="DF33"/>
  <c r="CJ33"/>
  <c r="DW33"/>
  <c r="CP33"/>
  <c r="EC33"/>
  <c r="CE33"/>
  <c r="DR33"/>
  <c r="CU33"/>
  <c r="DA33"/>
  <c r="FD25" i="21"/>
  <c r="EH25"/>
  <c r="DL25"/>
  <c r="FJ25"/>
  <c r="EC25"/>
  <c r="ES25"/>
  <c r="EN25"/>
  <c r="FO25"/>
  <c r="DW25"/>
  <c r="EY25"/>
  <c r="DR25"/>
  <c r="EY11" i="17"/>
  <c r="EC11"/>
  <c r="FJ11"/>
  <c r="DR11"/>
  <c r="FD11"/>
  <c r="DL11"/>
  <c r="FO11"/>
  <c r="ES11"/>
  <c r="DW11"/>
  <c r="EN11"/>
  <c r="EH11"/>
  <c r="FO27" i="20"/>
  <c r="ES27"/>
  <c r="DW27"/>
  <c r="EY27"/>
  <c r="DR27"/>
  <c r="EN27"/>
  <c r="DL27"/>
  <c r="EH27"/>
  <c r="FJ27"/>
  <c r="EC27"/>
  <c r="FD27"/>
  <c r="FO31" i="19"/>
  <c r="ES31"/>
  <c r="DW31"/>
  <c r="FD31"/>
  <c r="EC31"/>
  <c r="EY31"/>
  <c r="DR31"/>
  <c r="EH31"/>
  <c r="EN31"/>
  <c r="DL31"/>
  <c r="FJ31"/>
  <c r="AP23" i="10"/>
  <c r="AF204" i="9"/>
  <c r="AI8" i="10"/>
  <c r="N209" i="9"/>
  <c r="BB8" i="10"/>
  <c r="AP118"/>
  <c r="AP120"/>
  <c r="N3" i="9"/>
  <c r="AB4"/>
  <c r="AF4"/>
  <c r="BD120" i="10"/>
  <c r="BD118"/>
  <c r="AI118"/>
  <c r="AI120"/>
  <c r="BB23"/>
  <c r="BD8"/>
  <c r="BD37"/>
  <c r="BD42"/>
  <c r="BD46"/>
  <c r="BD114"/>
  <c r="AG204" i="9"/>
  <c r="X209"/>
  <c r="AP8" i="10"/>
  <c r="AC4" i="9"/>
  <c r="AG4"/>
  <c r="X3"/>
  <c r="AI23" i="10"/>
  <c r="GN17" i="23"/>
  <c r="GC17"/>
  <c r="FR17"/>
  <c r="FA17"/>
  <c r="GH17"/>
  <c r="FG17"/>
  <c r="EP17"/>
  <c r="FW17"/>
  <c r="CN7" i="17"/>
  <c r="BR7"/>
  <c r="DD7"/>
  <c r="BG7"/>
  <c r="CC7"/>
  <c r="BL7"/>
  <c r="C139" i="31"/>
  <c r="CS7" i="17"/>
  <c r="FL17" i="23"/>
  <c r="EV17"/>
  <c r="BB37" i="10"/>
  <c r="BB42"/>
  <c r="BB46"/>
  <c r="D118" i="31"/>
  <c r="D119"/>
  <c r="D209"/>
  <c r="D174"/>
  <c r="D197"/>
  <c r="D230"/>
  <c r="D232"/>
  <c r="D235"/>
  <c r="D96"/>
  <c r="D102"/>
  <c r="D162"/>
  <c r="D152"/>
  <c r="D165"/>
  <c r="D164"/>
  <c r="D163"/>
  <c r="D201"/>
  <c r="D145"/>
  <c r="D139"/>
  <c r="D123"/>
  <c r="D4"/>
  <c r="D180"/>
  <c r="C119"/>
  <c r="C209"/>
  <c r="C118"/>
  <c r="C174"/>
  <c r="C162"/>
  <c r="C152"/>
  <c r="C165"/>
  <c r="C164"/>
  <c r="C230"/>
  <c r="C232"/>
  <c r="C235"/>
  <c r="C163"/>
  <c r="C4"/>
  <c r="GC8" i="27"/>
  <c r="FG8"/>
  <c r="GS8"/>
  <c r="FW8"/>
  <c r="FA8"/>
  <c r="GN8"/>
  <c r="FR8"/>
  <c r="EV8"/>
  <c r="EP8"/>
  <c r="FL8"/>
  <c r="GH8"/>
  <c r="GN10" i="17"/>
  <c r="FR10"/>
  <c r="EV10"/>
  <c r="GS10"/>
  <c r="GH10"/>
  <c r="FL10"/>
  <c r="EP10"/>
  <c r="FW10"/>
  <c r="GC10"/>
  <c r="FG10"/>
  <c r="FA10"/>
  <c r="BD122" i="10"/>
  <c r="AP22"/>
  <c r="AP9"/>
  <c r="AP37"/>
  <c r="AP42"/>
  <c r="AP46"/>
  <c r="AP114"/>
  <c r="AP122"/>
  <c r="AY22"/>
  <c r="FD9" i="17"/>
  <c r="EH9"/>
  <c r="DL9"/>
  <c r="FO9"/>
  <c r="DW9"/>
  <c r="EN9"/>
  <c r="EY9"/>
  <c r="EC9"/>
  <c r="ES9"/>
  <c r="FJ9"/>
  <c r="DR9"/>
  <c r="DR8" i="27"/>
  <c r="CU8"/>
  <c r="EH8"/>
  <c r="DF8"/>
  <c r="CE8"/>
  <c r="DA8"/>
  <c r="EC8"/>
  <c r="CP8"/>
  <c r="DW8"/>
  <c r="CJ8"/>
  <c r="DL8"/>
  <c r="AG209" i="9"/>
  <c r="X102"/>
  <c r="AC3"/>
  <c r="AG3"/>
  <c r="X33" i="8"/>
  <c r="AF209" i="9"/>
  <c r="N102"/>
  <c r="AP1448" i="8"/>
  <c r="AB3" i="9"/>
  <c r="AF3"/>
  <c r="J33" i="8"/>
  <c r="M1448"/>
  <c r="AP1492"/>
  <c r="D158" i="31"/>
  <c r="C158"/>
  <c r="D200"/>
  <c r="D182"/>
  <c r="D194"/>
  <c r="D195"/>
  <c r="D205"/>
  <c r="D179"/>
  <c r="D141"/>
  <c r="D202"/>
  <c r="D124"/>
  <c r="D191"/>
  <c r="D187"/>
  <c r="D136"/>
  <c r="D135"/>
  <c r="D208"/>
  <c r="D203"/>
  <c r="D184"/>
  <c r="D133"/>
  <c r="D149"/>
  <c r="D207"/>
  <c r="D189"/>
  <c r="D181"/>
  <c r="D138"/>
  <c r="D137"/>
  <c r="Z209" i="9"/>
  <c r="D42" i="31"/>
  <c r="D188"/>
  <c r="C200"/>
  <c r="C182"/>
  <c r="C205"/>
  <c r="C180"/>
  <c r="C197"/>
  <c r="C179"/>
  <c r="C141"/>
  <c r="C203"/>
  <c r="C187"/>
  <c r="C133"/>
  <c r="C136"/>
  <c r="C208"/>
  <c r="C184"/>
  <c r="C202"/>
  <c r="C191"/>
  <c r="C124"/>
  <c r="C135"/>
  <c r="C189"/>
  <c r="C149"/>
  <c r="C181"/>
  <c r="C207"/>
  <c r="C138"/>
  <c r="C137"/>
  <c r="S209" i="9"/>
  <c r="C42" i="31"/>
  <c r="C188"/>
  <c r="GN8" i="17"/>
  <c r="FR8"/>
  <c r="EV8"/>
  <c r="GS8"/>
  <c r="GH8"/>
  <c r="FL8"/>
  <c r="EP8"/>
  <c r="FW8"/>
  <c r="GC8"/>
  <c r="FG8"/>
  <c r="FA8"/>
  <c r="GC13" i="27"/>
  <c r="FG13"/>
  <c r="GS13"/>
  <c r="FW13"/>
  <c r="FA13"/>
  <c r="GN13"/>
  <c r="FR13"/>
  <c r="EV13"/>
  <c r="EP13"/>
  <c r="GH13"/>
  <c r="FL13"/>
  <c r="DW13"/>
  <c r="DA13"/>
  <c r="CE13"/>
  <c r="EC13"/>
  <c r="CU13"/>
  <c r="DL13"/>
  <c r="DF13"/>
  <c r="CJ13"/>
  <c r="EH13"/>
  <c r="DR13"/>
  <c r="CP13"/>
  <c r="FJ7" i="17"/>
  <c r="EN7"/>
  <c r="DR7"/>
  <c r="EC7"/>
  <c r="ES7"/>
  <c r="FD7"/>
  <c r="EH7"/>
  <c r="DL7"/>
  <c r="EY7"/>
  <c r="FO7"/>
  <c r="DW7"/>
  <c r="AC102" i="9"/>
  <c r="AG102"/>
  <c r="AI107" i="10"/>
  <c r="AI113"/>
  <c r="X82" i="9"/>
  <c r="D37" i="31"/>
  <c r="D193"/>
  <c r="BB107" i="10"/>
  <c r="BB113"/>
  <c r="BB114"/>
  <c r="BB122"/>
  <c r="AI22"/>
  <c r="AI9"/>
  <c r="AI37"/>
  <c r="AI42"/>
  <c r="AI46"/>
  <c r="AB102" i="9"/>
  <c r="AF102"/>
  <c r="BG849" i="8"/>
  <c r="N82" i="9"/>
  <c r="C37" i="31"/>
  <c r="C193"/>
  <c r="D196"/>
  <c r="C196"/>
  <c r="C178"/>
  <c r="D178"/>
  <c r="D204"/>
  <c r="D199"/>
  <c r="D134"/>
  <c r="D147"/>
  <c r="D146"/>
  <c r="D144"/>
  <c r="D36"/>
  <c r="D190"/>
  <c r="D186"/>
  <c r="D132"/>
  <c r="D148"/>
  <c r="E107"/>
  <c r="E111"/>
  <c r="E112"/>
  <c r="D150"/>
  <c r="D151"/>
  <c r="D140"/>
  <c r="C194"/>
  <c r="C195"/>
  <c r="C132"/>
  <c r="C144"/>
  <c r="C146"/>
  <c r="C147"/>
  <c r="C204"/>
  <c r="C148"/>
  <c r="C151"/>
  <c r="D107"/>
  <c r="D111"/>
  <c r="D112"/>
  <c r="D115"/>
  <c r="C150"/>
  <c r="C36"/>
  <c r="C190"/>
  <c r="C186"/>
  <c r="C140"/>
  <c r="C134"/>
  <c r="C199"/>
  <c r="GC16" i="23"/>
  <c r="FG16"/>
  <c r="GS16"/>
  <c r="FW16"/>
  <c r="FA16"/>
  <c r="GH16"/>
  <c r="EP16"/>
  <c r="FR16"/>
  <c r="FL16"/>
  <c r="EV16"/>
  <c r="GN16"/>
  <c r="DR16"/>
  <c r="CU16"/>
  <c r="EH16"/>
  <c r="DF16"/>
  <c r="CE16"/>
  <c r="EC16"/>
  <c r="DA16"/>
  <c r="CP16"/>
  <c r="CJ16"/>
  <c r="DL16"/>
  <c r="DW16"/>
  <c r="AB82" i="9"/>
  <c r="AF82"/>
  <c r="N81"/>
  <c r="AB81"/>
  <c r="AF81"/>
  <c r="X81"/>
  <c r="AC81"/>
  <c r="AG81"/>
  <c r="AC82"/>
  <c r="AG82"/>
  <c r="AI868" i="8"/>
  <c r="AI869"/>
  <c r="AI852"/>
  <c r="AI853"/>
  <c r="AI114" i="10"/>
  <c r="AI122"/>
  <c r="D185" i="31"/>
  <c r="D223"/>
  <c r="D143"/>
  <c r="D222"/>
  <c r="C185"/>
  <c r="C223"/>
  <c r="C143"/>
  <c r="C222"/>
  <c r="GN26" i="22"/>
  <c r="FR26"/>
  <c r="EV26"/>
  <c r="GC26"/>
  <c r="FA26"/>
  <c r="FW26"/>
  <c r="EP26"/>
  <c r="GS26"/>
  <c r="FL26"/>
  <c r="FG26"/>
  <c r="GH26"/>
  <c r="GN25"/>
  <c r="FR25"/>
  <c r="EV25"/>
  <c r="GH25"/>
  <c r="FG25"/>
  <c r="GC25"/>
  <c r="FA25"/>
  <c r="FW25"/>
  <c r="EP25"/>
  <c r="GS25"/>
  <c r="FL25"/>
  <c r="DR26"/>
  <c r="CU26"/>
  <c r="EC26"/>
  <c r="DA26"/>
  <c r="DL26"/>
  <c r="CE26"/>
  <c r="DF26"/>
  <c r="CP26"/>
  <c r="DW26"/>
  <c r="CJ26"/>
  <c r="EH26"/>
  <c r="EH25"/>
  <c r="DL25"/>
  <c r="CP25"/>
  <c r="EC25"/>
  <c r="DA25"/>
  <c r="CU25"/>
  <c r="DR25"/>
  <c r="DF25"/>
  <c r="DW25"/>
  <c r="CJ25"/>
  <c r="CE25"/>
  <c r="C221" i="31"/>
  <c r="C219"/>
  <c r="D221"/>
  <c r="D237"/>
  <c r="D219"/>
  <c r="C237"/>
  <c r="F236"/>
  <c r="F241"/>
  <c r="F243"/>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V122" authorId="0">
      <text>
        <r>
          <rPr>
            <sz val="9"/>
            <color indexed="81"/>
            <rFont val="Tahoma"/>
            <family val="2"/>
            <charset val="238"/>
          </rPr>
          <t>vyberajte z ponuky ano / nie</t>
        </r>
        <r>
          <rPr>
            <b/>
            <sz val="9"/>
            <color indexed="81"/>
            <rFont val="Tahoma"/>
            <family val="2"/>
            <charset val="238"/>
          </rPr>
          <t xml:space="preserve">
</t>
        </r>
      </text>
    </comment>
    <comment ref="A195" authorId="0">
      <text>
        <r>
          <rPr>
            <b/>
            <sz val="9"/>
            <color indexed="81"/>
            <rFont val="Tahoma"/>
            <family val="2"/>
            <charset val="238"/>
          </rPr>
          <t>pozrite si dátumy</t>
        </r>
      </text>
    </comment>
  </commentList>
</comments>
</file>

<file path=xl/comments6.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sharedStrings.xml><?xml version="1.0" encoding="utf-8"?>
<sst xmlns="http://schemas.openxmlformats.org/spreadsheetml/2006/main" count="8887" uniqueCount="5322">
  <si>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</si>
  <si>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</si>
  <si>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</si>
  <si>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</si>
  <si>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</si>
  <si>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</si>
  <si>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</si>
  <si>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</si>
  <si>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</si>
  <si>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</si>
  <si>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</si>
  <si>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</si>
  <si>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</si>
  <si>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</si>
  <si>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</si>
  <si>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</si>
  <si>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</si>
  <si>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</si>
  <si>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</si>
  <si>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</si>
  <si>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</si>
  <si>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</si>
  <si>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</si>
  <si>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</si>
  <si>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</si>
  <si>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</si>
  <si>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</si>
  <si>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</si>
  <si>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</si>
  <si>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</si>
  <si>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</si>
  <si>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</si>
  <si>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</si>
  <si>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</si>
  <si>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</si>
  <si>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</si>
  <si>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</si>
  <si>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</si>
  <si>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</si>
  <si>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</si>
  <si>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</si>
  <si>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</si>
  <si>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</si>
  <si>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</si>
  <si>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</si>
  <si>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</si>
  <si>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</si>
  <si>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</si>
  <si>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</si>
  <si>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</si>
  <si>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</si>
  <si>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</si>
  <si>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</si>
  <si>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</si>
  <si>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</si>
  <si>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</si>
  <si>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</si>
  <si>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</si>
  <si>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</si>
  <si>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</si>
  <si>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</si>
  <si>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</si>
  <si>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</si>
  <si>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</si>
  <si>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</si>
  <si>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</si>
  <si>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</si>
  <si>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</si>
  <si>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</si>
  <si>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</si>
  <si>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</si>
  <si>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</si>
  <si>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</si>
  <si>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</si>
  <si>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</si>
  <si>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</si>
  <si>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</si>
  <si>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</si>
  <si>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</si>
  <si>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</si>
  <si>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</si>
  <si>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</si>
  <si>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</si>
  <si>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</si>
  <si>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</si>
  <si>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</si>
  <si>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</si>
  <si>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</si>
  <si>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</si>
  <si>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</si>
  <si>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</si>
  <si>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</si>
  <si>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</si>
  <si>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</si>
  <si>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</si>
  <si>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</si>
  <si>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</si>
  <si>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</si>
  <si>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</si>
  <si>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</si>
  <si>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</si>
  <si>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</si>
  <si>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</si>
  <si>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</si>
  <si>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</si>
  <si>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</si>
  <si>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</si>
  <si>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</si>
  <si>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</si>
  <si>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</si>
  <si>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</si>
  <si>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</si>
  <si>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</si>
  <si>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</si>
  <si>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</si>
  <si>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</si>
  <si>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</si>
  <si>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</si>
  <si>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</si>
  <si>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</si>
  <si>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</si>
  <si>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</si>
  <si>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</si>
  <si>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</si>
  <si>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</si>
  <si>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</si>
  <si>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</si>
  <si>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</si>
  <si>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</si>
  <si>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</si>
  <si>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</si>
  <si>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</si>
  <si>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</si>
  <si>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</si>
  <si>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</si>
  <si>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</si>
  <si>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</si>
  <si>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</si>
  <si>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</si>
  <si>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</si>
  <si>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</si>
  <si>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</si>
  <si>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</si>
  <si>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</si>
  <si>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</si>
  <si>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</si>
  <si>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</si>
  <si>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</si>
  <si>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</si>
  <si>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</si>
  <si>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</si>
  <si>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</si>
  <si>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</si>
  <si>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</si>
  <si>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</si>
  <si>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</si>
  <si>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</si>
  <si>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</si>
  <si>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</si>
  <si>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</si>
  <si>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</si>
  <si>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</si>
  <si>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</si>
  <si>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</si>
  <si>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</si>
  <si>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</si>
  <si>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</si>
  <si>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</si>
  <si>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</si>
  <si>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</si>
  <si>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</si>
  <si>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</si>
  <si>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</si>
  <si>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</si>
  <si>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</si>
  <si>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</si>
  <si>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</si>
  <si>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</si>
  <si>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</si>
  <si>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</si>
  <si>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</si>
  <si>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</si>
  <si>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</si>
  <si>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</si>
  <si>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</si>
  <si>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</si>
  <si>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</si>
  <si>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</si>
  <si>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</si>
  <si>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</si>
  <si>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</si>
  <si>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</si>
  <si>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</si>
  <si>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</si>
  <si>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</si>
  <si>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</si>
  <si>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</si>
  <si>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</si>
  <si>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</si>
  <si>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</si>
  <si>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</si>
  <si>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</si>
  <si>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</si>
  <si>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</si>
  <si>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</si>
  <si>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</si>
  <si>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</si>
  <si>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</si>
  <si>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</si>
  <si>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</si>
  <si>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</si>
  <si>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</si>
  <si>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</si>
  <si>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</si>
  <si>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</si>
  <si>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</si>
  <si>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</si>
  <si>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</si>
  <si>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</si>
  <si>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</si>
  <si>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</si>
  <si>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</si>
  <si>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</si>
  <si>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</si>
  <si>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</si>
  <si>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</si>
  <si>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</si>
  <si>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</si>
  <si>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</si>
  <si>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</si>
  <si>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</si>
  <si>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</si>
  <si>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</si>
  <si>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</si>
  <si>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</si>
  <si>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</si>
  <si>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</si>
  <si>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Stav peňažných prostriedkov a peňažných ekvivalentov na začiatku účtovného obdobia (+/-)</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</si>
  <si>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</si>
  <si>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</si>
  <si>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Čisté  peňažné toky z investičnej  činnosti (súčet B. 1. až B. 19.)</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</si>
  <si>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</si>
  <si>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</si>
  <si>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</si>
  <si>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Peňažné  toky z prevádzkovej činnosti (+/-), (súčet Z/S + A. 1. až A. 6.)</t>
  </si>
  <si>
    <t>Zmena stavu krátkodobého finančného majetku, s výnimkou majetku, ktorý je súčasťou peňažných prostriedkov a peňažných ekvivalentov (-/+)</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</si>
  <si>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</si>
  <si>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r>
      <rPr>
        <b/>
        <sz val="10"/>
        <color indexed="9"/>
        <rFont val="Arial CE"/>
        <charset val="238"/>
      </rPr>
      <t xml:space="preserve">V tomto liste (hk2017) vkladáte údaje za rok 2017 </t>
    </r>
    <r>
      <rPr>
        <b/>
        <sz val="7"/>
        <color indexed="9"/>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HK2016 alebo na ANALYTIKAVUJ </t>
    </r>
  </si>
  <si>
    <t>Hlavnú knihu treba komplet vyplniť, pretože z nej si vyrátame súvahu aktuálny a minulý rok resp. vyplním všetky majetkové tabuľky
POCSTAV</t>
  </si>
  <si>
    <t xml:space="preserve">ÚJ </t>
  </si>
  <si>
    <r>
      <t xml:space="preserve">Účtovná závierka ÚJ k </t>
    </r>
    <r>
      <rPr>
        <b/>
        <sz val="8"/>
        <color indexed="12"/>
        <rFont val="Arial Narrow"/>
        <family val="2"/>
        <charset val="238"/>
      </rPr>
      <t>31. decembru 2017</t>
    </r>
    <r>
      <rPr>
        <sz val="8"/>
        <rFont val="Arial Narrow"/>
        <family val="2"/>
        <charset val="238"/>
      </rPr>
      <t xml:space="preserve"> je zostavená ako riadna účtovná závierka podľa § 17 ods. 6 zákona NR SR č. 431/2002 Z. z. o účtovníctve za účtovné obdobie od </t>
    </r>
    <r>
      <rPr>
        <b/>
        <sz val="8"/>
        <color indexed="12"/>
        <rFont val="Arial Narrow"/>
        <family val="2"/>
        <charset val="238"/>
      </rPr>
      <t>1. januára 2017 do 31. decembra 2017</t>
    </r>
  </si>
  <si>
    <t>Subjekt verejného záujmu: Spoločnosť</t>
  </si>
  <si>
    <r>
      <t xml:space="preserve">Účtovná závierka Spoločnosti k </t>
    </r>
    <r>
      <rPr>
        <sz val="8"/>
        <color indexed="12"/>
        <rFont val="Arial Narrow"/>
        <family val="2"/>
        <charset val="238"/>
      </rPr>
      <t>31.12.2016</t>
    </r>
    <r>
      <rPr>
        <sz val="8"/>
        <rFont val="Arial Narrow"/>
        <family val="2"/>
        <charset val="238"/>
      </rPr>
      <t xml:space="preserve"> spolu so správou audítora o overení účtovnej závierky k </t>
    </r>
    <r>
      <rPr>
        <sz val="8"/>
        <color indexed="12"/>
        <rFont val="Arial Narrow"/>
        <family val="2"/>
        <charset val="238"/>
      </rPr>
      <t>31.12.2016</t>
    </r>
    <r>
      <rPr>
        <sz val="8"/>
        <rFont val="Arial Narrow"/>
        <family val="2"/>
        <charset val="238"/>
      </rPr>
      <t xml:space="preserve"> a výročnou správou a dodatkom správy audítora o overení súladu výročnej správy s účtovnou závierkou bola uložená do registra účtovných závierok dňa</t>
    </r>
    <r>
      <rPr>
        <sz val="8"/>
        <color indexed="10"/>
        <rFont val="Arial Narrow"/>
        <family val="2"/>
        <charset val="238"/>
      </rPr>
      <t xml:space="preserve"> 27.03.2017</t>
    </r>
    <r>
      <rPr>
        <sz val="8"/>
        <rFont val="Arial Narrow"/>
        <family val="2"/>
        <charset val="238"/>
      </rPr>
      <t xml:space="preserve"> a </t>
    </r>
    <r>
      <rPr>
        <sz val="8"/>
        <color indexed="10"/>
        <rFont val="Arial Narrow"/>
        <family val="2"/>
        <charset val="238"/>
      </rPr>
      <t>02.02.2017</t>
    </r>
    <r>
      <rPr>
        <sz val="8"/>
        <rFont val="Arial Narrow"/>
        <family val="2"/>
        <charset val="238"/>
      </rPr>
      <t>.</t>
    </r>
  </si>
  <si>
    <r>
      <t xml:space="preserve">Valné zhromaždenie dňa </t>
    </r>
    <r>
      <rPr>
        <sz val="8"/>
        <color indexed="12"/>
        <rFont val="Arial Narrow"/>
        <family val="2"/>
        <charset val="238"/>
      </rPr>
      <t>02.12.2016</t>
    </r>
    <r>
      <rPr>
        <sz val="8"/>
        <rFont val="Arial Narrow"/>
        <family val="2"/>
        <charset val="238"/>
      </rPr>
      <t xml:space="preserve"> schválilo spoločnosť </t>
    </r>
    <r>
      <rPr>
        <sz val="8"/>
        <color indexed="12"/>
        <rFont val="Arial Narrow"/>
        <family val="2"/>
        <charset val="238"/>
      </rPr>
      <t>xy, s.r.o</t>
    </r>
    <r>
      <rPr>
        <sz val="8"/>
        <rFont val="Arial Narrow"/>
        <family val="2"/>
        <charset val="238"/>
      </rPr>
      <t xml:space="preserve">, ako audítora na overenie účtovnej závierky za účtovné obdobie od </t>
    </r>
    <r>
      <rPr>
        <sz val="8"/>
        <color indexed="12"/>
        <rFont val="Arial Narrow"/>
        <family val="2"/>
        <charset val="238"/>
      </rPr>
      <t>01.01.2017 do 31.12.2017</t>
    </r>
    <r>
      <rPr>
        <sz val="8"/>
        <rFont val="Arial Narrow"/>
        <family val="2"/>
        <charset val="238"/>
      </rPr>
      <t xml:space="preserve">.
</t>
    </r>
  </si>
  <si>
    <r>
      <t xml:space="preserve">Prehľad o pohybe dlhodobého nehmotného majetku a dlhodobého hmotného majetku od </t>
    </r>
    <r>
      <rPr>
        <sz val="8"/>
        <color indexed="12"/>
        <rFont val="Arial Narrow"/>
        <family val="2"/>
        <charset val="238"/>
      </rPr>
      <t>1. januára 2017 do 31. decembra 2017</t>
    </r>
    <r>
      <rPr>
        <sz val="8"/>
        <rFont val="Arial Narrow"/>
        <family val="2"/>
        <charset val="238"/>
      </rPr>
      <t xml:space="preserve"> a za porovnateľné obdobie od </t>
    </r>
    <r>
      <rPr>
        <sz val="8"/>
        <color indexed="12"/>
        <rFont val="Arial Narrow"/>
        <family val="2"/>
        <charset val="238"/>
      </rPr>
      <t>1. januára 2016 do 31. decembra 2016</t>
    </r>
    <r>
      <rPr>
        <sz val="8"/>
        <rFont val="Arial Narrow"/>
        <family val="2"/>
        <charset val="238"/>
      </rPr>
      <t xml:space="preserve"> je uvedený v tabuľkách na nasledujúcich stranách.</t>
    </r>
  </si>
  <si>
    <t>E.  Prehľad peňažných tokov k 30.12.2017</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</si>
  <si>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</si>
  <si>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</si>
  <si>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</si>
  <si>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</si>
  <si>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</si>
  <si>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</si>
  <si>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</si>
  <si>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</si>
  <si>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</si>
  <si>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</si>
  <si>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</si>
  <si>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</si>
  <si>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</si>
  <si>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</si>
  <si>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</si>
  <si>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</si>
  <si>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</si>
  <si>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</si>
  <si>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3. Informácie k časti F. písm. a) prílohy č. 3 o dlhodobom nehmotnom majetku</t>
  </si>
  <si>
    <t xml:space="preserve">Komentár </t>
  </si>
  <si>
    <t xml:space="preserve">4. Informácie k časti F. písm. c) prílohy č. 3 o dlhodobom nehmotnom majetku </t>
  </si>
  <si>
    <t>Dlhodobý nehmotný majetok, pri ktorom má účtovná jednotka obmedzené právo s ním nakladať</t>
  </si>
  <si>
    <t>5.  Informácie k časti F. písm. a) prílohy č. 3 o dlhodobom hmotnom majetku</t>
  </si>
  <si>
    <t xml:space="preserve">6. Informácie k časti F. písm. c) prílohy č. 3 o dlhodobom hmotnom majetku </t>
  </si>
  <si>
    <t>Dlhodobý hmotný majetok, pri ktorom má účtovná jednotka obmedzené právo s ním nakladať</t>
  </si>
  <si>
    <t>7. Informácie k časti F. písm. j) prílohy č. 3 o  dlhodobom finančnom majetku</t>
  </si>
  <si>
    <t>Dlhodobý finančný majetok, pri ktorom má účtovná jednotka obmedzené právo s ním nakladať</t>
  </si>
  <si>
    <t xml:space="preserve">8. Informácie k časti F. písm. m) prílohy č. 3 o dlhodobom finančnom </t>
  </si>
  <si>
    <t>9. Informácie k časti F. písm. i) prílohy č. 3 o štruktúre dlhodobého finančného majetku</t>
  </si>
  <si>
    <t xml:space="preserve">10. Informácie k časti F. písm. j) a l) prílohy č. 3 o dlhových CP držaných do splatnosti </t>
  </si>
  <si>
    <t>11. Informácie k časti F. písm. j) a l) prílohy č. 3 o poskytnutých dlhodobých pôžičkách</t>
  </si>
  <si>
    <t>Do splatnosti viac ako päť rokov</t>
  </si>
  <si>
    <t>Do splatnosti od troch rokov do piatich rokov vrátane</t>
  </si>
  <si>
    <t>Do splatnosti  od jedného roka do troch rokov vrátane</t>
  </si>
  <si>
    <t>Do splatnosti do jedného roka vrátane</t>
  </si>
  <si>
    <t>12. Informácie k časti F. písm. o) prílohy č. 3 o opravných položkách k zásobám</t>
  </si>
  <si>
    <t xml:space="preserve">13. Informácie k časti F. písm. p) prílohy č. 3 o zásobách, na ktoré je zriadené záložné právo a o zásobách, pri ktorých má účtovná jednotka obmedzené právo s nimi nakladať </t>
  </si>
  <si>
    <t>Zásoby, pri ktorých má účtovná jednotka obmedzené právo s nimi nakladať</t>
  </si>
  <si>
    <t>14. Informácie k časti F. písm. q) prílohy č. 3 o zákazkovej výrobe a o zákazkovej výstavbe nehnuteľnosti určenej na predaj</t>
  </si>
  <si>
    <t xml:space="preserve">15. Informácie k časti F. písm. r) prílohy č. 3 o vývoji opravnej položky  k pohľadávkam </t>
  </si>
  <si>
    <t xml:space="preserve">16. Informácie k časti F. písm. s) prílohy č. 3 o  vekovej štruktúre pohľadávok </t>
  </si>
  <si>
    <t xml:space="preserve">17. Informácie k časti F. písm. t) a u) prílohy č. 3  o pohľadávkach zabezpečených záložným právom alebo inou formou zabezpečenia   </t>
  </si>
  <si>
    <t>Hodnota pohľadávok, pri ktorých je obmedzené právo s nimi nakladať</t>
  </si>
  <si>
    <t xml:space="preserve">18. Informácie k časti F. písm. w)  prílohy č. 3 o krátkodobom finančnom majetku </t>
  </si>
  <si>
    <t>Emisné kvóty</t>
  </si>
  <si>
    <t>Dlhové CP so splatnosťou do  jedného roka držané do splatnosti</t>
  </si>
  <si>
    <t>Ostatné realizovateľné CP</t>
  </si>
  <si>
    <t>Obstarávanie krátkodobého finančného majetku</t>
  </si>
  <si>
    <t>19. Informácie k časti  F. písm. x) prílohy č. 3 o vývoji opravnej položky ku krátkodobému finančnému majetku</t>
  </si>
  <si>
    <t xml:space="preserve">20. Informácie k časti F. písm. y) prílohy č. 3 o krátkodobom finančnom majetku, na ktorý bolo zriadené záložné právo a o krátkodobom finančnom majetku, pri ktorom má účtovná jednotka obmedzené právo s ním nakladať </t>
  </si>
  <si>
    <t>Krátkodobý  finančný majetok, pri ktorom je obmedzené právo s ním nakladať</t>
  </si>
  <si>
    <t xml:space="preserve">24. Informácie k časti G. písm. a) tretiemu bodu prílohy č. 3 o rozdelení účtovného zisku alebo o vysporiadaní účtovnej straty </t>
  </si>
  <si>
    <t>26. Informácie k časti G. písm. c) a d) prílohy č. 3 o záväzkoch</t>
  </si>
  <si>
    <t>27. Informácie k časti F. písm. v) a časti G. písm. f) prílohy č. 3 o odloženej daňovej pohľadávke alebo o odloženom daňovom záväzku</t>
  </si>
  <si>
    <t>28. Informácie k časti G. písm. g) prílohy č. 3 o záväzkoch zo sociálneho fondu</t>
  </si>
  <si>
    <t>29. Informácie k časti G. písm. h) prílohy č. 3 o vydaných dlhopisoch</t>
  </si>
  <si>
    <t>30. Informácie k časti G. písm. i)  prílohy č. 3 o bankových úveroch, pôžičkách a krátkodobých finančných výpomociach</t>
  </si>
  <si>
    <t>32. Informácie k časti  G. písm. k) prílohy č. 3 o významných položkách derivátov za bežné účtovné obdobie</t>
  </si>
  <si>
    <t>33. Informácie k časti G. písm. l) prílohy č. 3 o položkách zabezpečených derivátmi</t>
  </si>
  <si>
    <t>34. Informácie k časti G. písm. m) prílohy č. 3 o majetku prenajatom formou finančného prenájmu</t>
  </si>
  <si>
    <t>38. Informácie k časti H. písm. g)  prílohy č. 3 o čistom obrate</t>
  </si>
  <si>
    <t>40. Informácie k časti J. písm. a) až e) prílohy č. 3 o daniach z príjmov</t>
  </si>
  <si>
    <t>39. Informácie k časti I. prílohy č. 3 o nákladoch -  voči audítorovi, audítorskej spoločnosti</t>
  </si>
  <si>
    <t>41. Informácie k časti J.  písm. f) a g) prílohy č. 3 o daniach z príjmov</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</si>
  <si>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</si>
  <si>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</si>
  <si>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</si>
  <si>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</si>
  <si>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</si>
  <si>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</si>
  <si>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</si>
  <si>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</si>
  <si>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</si>
  <si>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</si>
  <si>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</si>
  <si>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</si>
  <si>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</si>
  <si>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</si>
  <si>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</si>
  <si>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</si>
  <si>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</si>
  <si>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</si>
  <si>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</si>
  <si>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</si>
  <si>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</si>
  <si>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</si>
  <si>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</si>
  <si>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</si>
  <si>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</si>
  <si>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</si>
  <si>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</si>
  <si>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</si>
  <si>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</si>
  <si>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</si>
  <si>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</si>
  <si>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</si>
  <si>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</si>
  <si>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</si>
  <si>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</si>
  <si>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</si>
  <si>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</si>
  <si>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</si>
  <si>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</si>
  <si>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</si>
  <si>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</si>
  <si>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</si>
  <si>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</si>
  <si>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</si>
  <si>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</si>
  <si>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</si>
  <si>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</si>
  <si>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</si>
  <si>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</si>
  <si>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</si>
  <si>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</si>
  <si>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</si>
  <si>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</si>
  <si>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</si>
  <si>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</si>
  <si>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</si>
  <si>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</si>
  <si>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</si>
  <si>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</si>
  <si>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</si>
  <si>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</si>
  <si>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</si>
  <si>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</si>
  <si>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</si>
  <si>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</si>
  <si>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</si>
  <si>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</si>
  <si>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</si>
  <si>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</si>
  <si>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</si>
  <si>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</si>
  <si>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</si>
  <si>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</si>
  <si>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</si>
  <si>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</si>
  <si>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</si>
  <si>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</si>
  <si>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</si>
  <si>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</si>
  <si>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</si>
  <si>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</si>
  <si>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</si>
  <si>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</si>
  <si>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</si>
  <si>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</si>
  <si>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</si>
  <si>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</si>
  <si>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</si>
  <si>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</si>
  <si>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</si>
  <si>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</si>
  <si>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</si>
  <si>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</si>
  <si>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</si>
  <si>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</si>
  <si>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</si>
  <si>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</si>
  <si>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</si>
  <si>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</si>
  <si>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</si>
  <si>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</si>
  <si>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</si>
  <si>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</si>
  <si>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</si>
  <si>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</si>
  <si>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</si>
  <si>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</si>
  <si>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</si>
  <si>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</si>
  <si>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</si>
  <si>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</si>
  <si>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</si>
  <si>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</si>
  <si>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</si>
  <si>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</si>
  <si>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</si>
  <si>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</si>
  <si>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</si>
  <si>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</si>
  <si>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</si>
  <si>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</si>
  <si>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</si>
  <si>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</si>
  <si>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</si>
  <si>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</si>
  <si>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</si>
  <si>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</si>
  <si>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</si>
  <si>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</si>
  <si>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</si>
  <si>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</si>
  <si>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</si>
  <si>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</si>
  <si>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</si>
  <si>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</si>
  <si>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</si>
  <si>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</si>
  <si>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</si>
  <si>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</si>
  <si>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</si>
  <si>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</si>
  <si>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</si>
  <si>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</si>
  <si>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</si>
  <si>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</si>
  <si>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</si>
  <si>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</si>
  <si>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</si>
  <si>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</si>
  <si>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</si>
  <si>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</si>
  <si>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</si>
  <si>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</si>
  <si>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</si>
  <si>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</si>
  <si>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</si>
  <si>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</si>
  <si>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</si>
  <si>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</si>
  <si>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</si>
  <si>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</si>
  <si>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</si>
  <si>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</si>
  <si>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</si>
  <si>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</si>
  <si>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</si>
  <si>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</si>
  <si>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</si>
  <si>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</si>
  <si>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</si>
  <si>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</si>
  <si>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</si>
  <si>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</si>
  <si>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</si>
  <si>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</si>
  <si>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</si>
  <si>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</si>
  <si>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</si>
  <si>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</si>
  <si>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</si>
  <si>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</si>
  <si>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</si>
  <si>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</si>
  <si>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</si>
  <si>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</si>
  <si>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</si>
  <si>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</si>
  <si>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</si>
  <si>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</si>
  <si>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</si>
  <si>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</si>
  <si>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</si>
  <si>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</si>
  <si>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</si>
  <si>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</si>
  <si>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</si>
  <si>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</si>
  <si>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</si>
  <si>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</si>
  <si>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</si>
  <si>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</si>
  <si>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</si>
  <si>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</si>
  <si>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</si>
  <si>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</si>
  <si>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</si>
  <si>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</si>
  <si>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</si>
  <si>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</si>
  <si>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</si>
  <si>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</si>
  <si>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</si>
  <si>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</si>
  <si>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Poznámky  VUJ+MUJ</t>
  </si>
  <si>
    <t>Celkové výnosy</t>
  </si>
  <si>
    <t>Bankové účty termínované  z toho :</t>
  </si>
  <si>
    <r>
      <rPr>
        <b/>
        <sz val="10"/>
        <color indexed="9"/>
        <rFont val="Arial CE"/>
        <charset val="238"/>
      </rPr>
      <t xml:space="preserve">V tomto liste (hk2016) vkladáte údaje za rok 2016 </t>
    </r>
    <r>
      <rPr>
        <b/>
        <sz val="7"/>
        <color indexed="9"/>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</si>
  <si>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t xml:space="preserve">Poznámky Úč POD 3-01
</t>
  </si>
  <si>
    <t>Úč POD</t>
  </si>
  <si>
    <t>UZPODv14_1</t>
  </si>
  <si>
    <t>Viva poradenstvo, s.r.o.</t>
  </si>
  <si>
    <t xml:space="preserve"> FILKO spol. s r.o.</t>
  </si>
  <si>
    <t>Veľkoobchod s obuvou</t>
  </si>
  <si>
    <r>
      <t xml:space="preserve">Účtovná závierka ÚJ </t>
    </r>
    <r>
      <rPr>
        <b/>
        <sz val="8"/>
        <color indexed="12"/>
        <rFont val="Arial Narrow"/>
        <family val="2"/>
        <charset val="238"/>
      </rPr>
      <t>k 31. decembra 2016</t>
    </r>
    <r>
      <rPr>
        <sz val="8"/>
        <rFont val="Arial Narrow"/>
        <family val="2"/>
        <charset val="238"/>
      </rPr>
      <t xml:space="preserve">, za predchádzajúce účtovné obdobie, bola schválená valným zhromaždením Spoločnosti </t>
    </r>
    <r>
      <rPr>
        <b/>
        <sz val="8"/>
        <color indexed="12"/>
        <rFont val="Arial Narrow"/>
        <family val="2"/>
        <charset val="238"/>
      </rPr>
      <t>31.12.2017</t>
    </r>
  </si>
  <si>
    <t>Ing. Martin Filko</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</si>
  <si>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</si>
  <si>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</si>
  <si>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</si>
  <si>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</si>
  <si>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</si>
  <si>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</si>
  <si>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</si>
  <si>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</si>
  <si>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</si>
  <si>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</si>
  <si>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</si>
  <si>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</si>
  <si>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</si>
  <si>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</si>
  <si>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</si>
  <si>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</si>
  <si>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</si>
  <si>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</si>
  <si>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</si>
  <si>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</si>
  <si>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</si>
  <si>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</si>
  <si>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</si>
  <si>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</si>
  <si>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</si>
  <si>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</si>
  <si>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</si>
  <si>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</si>
  <si>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</si>
  <si>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</si>
  <si>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</si>
  <si>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</si>
  <si>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</si>
  <si>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</si>
  <si>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</si>
  <si>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</si>
  <si>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</si>
  <si>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</si>
  <si>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</si>
  <si>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</si>
  <si>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</si>
  <si>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</si>
  <si>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</si>
  <si>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</si>
  <si>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</si>
  <si>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</si>
  <si>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</si>
  <si>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</si>
  <si>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</si>
  <si>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</si>
  <si>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</si>
  <si>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</si>
  <si>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</si>
  <si>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</si>
  <si>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</si>
  <si>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</si>
  <si>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</si>
  <si>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</si>
  <si>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</si>
  <si>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</si>
  <si>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</si>
  <si>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</si>
  <si>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</si>
  <si>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</si>
  <si>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</si>
  <si>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</si>
  <si>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</si>
  <si>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</si>
  <si>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</si>
  <si>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</si>
  <si>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</si>
  <si>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</si>
  <si>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</si>
  <si>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</si>
  <si>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</si>
  <si>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</si>
  <si>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</si>
  <si>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</si>
  <si>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</si>
  <si>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</si>
  <si>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</si>
  <si>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</si>
  <si>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</si>
  <si>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</si>
  <si>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</si>
  <si>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</si>
  <si>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</si>
  <si>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</si>
  <si>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</si>
  <si>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</si>
  <si>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</si>
  <si>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</si>
  <si>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</si>
  <si>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</si>
  <si>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</si>
  <si>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</si>
  <si>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</si>
  <si>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</si>
  <si>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</si>
  <si>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</si>
  <si>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</si>
  <si>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</si>
  <si>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</si>
  <si>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</si>
  <si>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</si>
  <si>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</si>
  <si>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</si>
  <si>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</si>
  <si>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</si>
  <si>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</si>
  <si>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</si>
  <si>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</si>
  <si>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</si>
  <si>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</si>
  <si>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</si>
  <si>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</si>
  <si>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</si>
  <si>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</si>
  <si>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</si>
  <si>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</si>
  <si>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</si>
  <si>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</si>
  <si>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</si>
  <si>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</si>
  <si>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</si>
  <si>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</si>
  <si>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</si>
  <si>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</si>
  <si>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</si>
  <si>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</si>
  <si>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</si>
  <si>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</si>
  <si>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</si>
  <si>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</si>
  <si>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</si>
  <si>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</si>
  <si>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</si>
  <si>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</si>
  <si>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</si>
  <si>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</si>
  <si>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</si>
  <si>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</si>
  <si>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</si>
  <si>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</si>
  <si>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</si>
  <si>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</si>
  <si>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</si>
  <si>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</si>
  <si>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</si>
  <si>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</si>
  <si>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</si>
  <si>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</si>
  <si>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</si>
  <si>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</si>
  <si>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</si>
  <si>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</si>
  <si>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</si>
  <si>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</si>
  <si>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</si>
  <si>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</si>
  <si>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</si>
  <si>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</si>
  <si>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</si>
  <si>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</si>
  <si>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</si>
  <si>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</si>
  <si>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</si>
  <si>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</si>
  <si>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</si>
  <si>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</si>
  <si>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</si>
  <si>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</si>
  <si>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</si>
  <si>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</si>
  <si>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</si>
  <si>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</si>
  <si>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</si>
  <si>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</si>
  <si>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</si>
  <si>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</si>
  <si>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</si>
  <si>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</si>
  <si>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</si>
  <si>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</si>
  <si>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</si>
  <si>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</si>
  <si>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</si>
  <si>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</si>
  <si>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</si>
  <si>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</si>
  <si>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</si>
  <si>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</si>
  <si>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</si>
  <si>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</si>
  <si>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</si>
  <si>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</si>
  <si>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</si>
  <si>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</si>
  <si>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</si>
  <si>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</si>
  <si>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</si>
  <si>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</si>
  <si>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</si>
  <si>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</si>
  <si>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</si>
  <si>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</si>
  <si>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</si>
  <si>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</si>
  <si>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</si>
  <si>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</si>
  <si>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</si>
  <si>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</si>
  <si>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</si>
  <si>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</si>
  <si>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</si>
  <si>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</si>
  <si>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</si>
  <si>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</si>
  <si>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</si>
  <si>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</si>
  <si>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</si>
  <si>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</si>
  <si>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</si>
  <si>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</si>
  <si>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</si>
  <si>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</si>
  <si>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</si>
  <si>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</si>
  <si>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</si>
  <si>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</si>
  <si>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</si>
  <si>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</si>
  <si>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</si>
  <si>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</si>
  <si>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</si>
  <si>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</si>
  <si>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</si>
  <si>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</si>
  <si>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</si>
  <si>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</si>
  <si>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</si>
  <si>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</si>
  <si>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</si>
  <si>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</si>
  <si>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</si>
  <si>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</si>
  <si>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</si>
  <si>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</si>
  <si>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</si>
  <si>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</si>
  <si>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</si>
  <si>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</si>
  <si>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</si>
  <si>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</si>
  <si>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</si>
  <si>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</si>
  <si>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</si>
  <si>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</si>
  <si>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</si>
  <si>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</si>
  <si>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</si>
  <si>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</si>
  <si>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</si>
  <si>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</si>
  <si>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</si>
  <si>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</si>
  <si>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</si>
  <si>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</si>
  <si>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</si>
  <si>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</si>
  <si>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</si>
  <si>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</si>
  <si>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</si>
  <si>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</si>
  <si>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</si>
  <si>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</si>
  <si>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</si>
  <si>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</si>
  <si>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</si>
  <si>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</si>
  <si>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</si>
  <si>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</si>
  <si>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</si>
  <si>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</si>
  <si>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</si>
  <si>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</si>
  <si>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</si>
  <si>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</si>
  <si>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</si>
  <si>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</si>
  <si>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</si>
  <si>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</si>
  <si>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</si>
  <si>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</si>
  <si>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</si>
  <si>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</si>
  <si>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</si>
  <si>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</si>
  <si>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</si>
  <si>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</si>
  <si>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</si>
  <si>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</si>
  <si>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</si>
  <si>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</si>
  <si>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</si>
  <si>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</si>
  <si>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</si>
  <si>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</si>
  <si>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</si>
  <si>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</si>
  <si>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</si>
  <si>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</si>
  <si>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</si>
  <si>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</si>
  <si>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</si>
  <si>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</si>
  <si>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</si>
  <si>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</si>
  <si>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</si>
  <si>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</si>
  <si>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</si>
  <si>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</si>
  <si>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</si>
  <si>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</si>
  <si>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</si>
  <si>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</si>
  <si>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</si>
  <si>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</si>
  <si>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</si>
  <si>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</si>
  <si>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</si>
  <si>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</si>
  <si>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</si>
  <si>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</si>
  <si>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</si>
  <si>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</si>
  <si>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</si>
  <si>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</si>
  <si>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</si>
  <si>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</si>
  <si>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</si>
  <si>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</si>
  <si>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</si>
  <si>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</si>
  <si>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</si>
  <si>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</si>
  <si>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</si>
  <si>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</si>
  <si>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</si>
  <si>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</si>
  <si>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</si>
  <si>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</si>
  <si>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</si>
  <si>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</si>
  <si>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</si>
  <si>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</si>
  <si>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</si>
  <si>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</si>
  <si>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</si>
  <si>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</si>
  <si>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</si>
  <si>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</si>
  <si>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</si>
  <si>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</si>
  <si>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</si>
  <si>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</si>
  <si>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</si>
  <si>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</si>
  <si>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</si>
  <si>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</si>
  <si>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</si>
  <si>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</si>
  <si>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</si>
  <si>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</si>
  <si>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</si>
  <si>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</si>
  <si>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</si>
  <si>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</si>
  <si>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</si>
  <si>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</si>
  <si>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</si>
  <si>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</si>
  <si>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</si>
  <si>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</si>
  <si>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</si>
  <si>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</si>
  <si>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</si>
  <si>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</si>
  <si>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</si>
  <si>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</si>
  <si>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</si>
  <si>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</si>
  <si>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</si>
  <si>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</si>
  <si>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</si>
  <si>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</si>
  <si>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</si>
  <si>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</si>
  <si>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</si>
  <si>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</si>
  <si>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</si>
  <si>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</si>
  <si>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</si>
  <si>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</si>
  <si>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</si>
  <si>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</si>
  <si>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</si>
  <si>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</si>
  <si>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</si>
  <si>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</si>
  <si>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</si>
  <si>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</si>
  <si>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</si>
  <si>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</si>
  <si>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</si>
  <si>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</si>
  <si>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</si>
  <si>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</si>
  <si>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</si>
  <si>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</si>
  <si>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</si>
  <si>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</si>
  <si>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</si>
  <si>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</si>
  <si>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</si>
  <si>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</si>
  <si>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</si>
  <si>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</si>
  <si>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</si>
  <si>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</si>
  <si>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</si>
  <si>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</si>
  <si>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</si>
  <si>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</si>
  <si>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</si>
  <si>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</si>
  <si>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</si>
  <si>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</si>
  <si>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</si>
  <si>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</si>
  <si>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</si>
  <si>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</si>
  <si>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</si>
  <si>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</si>
  <si>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</si>
  <si>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</si>
  <si>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</si>
  <si>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</si>
  <si>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</si>
  <si>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</si>
  <si>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</si>
  <si>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</si>
  <si>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</si>
  <si>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</si>
  <si>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</si>
  <si>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</si>
  <si>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</si>
  <si>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</si>
  <si>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</si>
  <si>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</si>
  <si>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</si>
  <si>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</si>
  <si>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</si>
  <si>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</si>
  <si>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</si>
  <si>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</si>
  <si>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</si>
  <si>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</si>
  <si>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</si>
  <si>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</si>
  <si>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</si>
  <si>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</si>
  <si>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</si>
  <si>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</si>
  <si>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</si>
  <si>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</si>
  <si>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</si>
  <si>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</si>
  <si>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</si>
  <si>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</si>
  <si>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</si>
  <si>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</si>
  <si>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</si>
  <si>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</si>
  <si>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</si>
  <si>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</si>
  <si>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</si>
  <si>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</si>
  <si>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</si>
  <si>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</si>
  <si>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</si>
  <si>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</si>
  <si>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</si>
  <si>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</si>
  <si>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</si>
  <si>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</si>
  <si>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</si>
  <si>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</si>
  <si>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</si>
  <si>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</si>
  <si>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</si>
  <si>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</si>
  <si>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</si>
  <si>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</si>
  <si>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</si>
  <si>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</si>
  <si>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</si>
  <si>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</si>
  <si>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</si>
  <si>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</si>
  <si>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</si>
  <si>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</si>
  <si>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</si>
  <si>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</si>
  <si>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</si>
  <si>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</si>
  <si>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</si>
  <si>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</si>
  <si>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</si>
  <si>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</si>
  <si>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</si>
  <si>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</si>
  <si>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</si>
  <si>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</si>
  <si>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</si>
  <si>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</si>
  <si>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</si>
  <si>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</si>
  <si>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</si>
  <si>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</si>
  <si>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</si>
  <si>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</si>
  <si>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</si>
  <si>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</si>
  <si>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</si>
  <si>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</si>
  <si>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</si>
  <si>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</si>
  <si>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</si>
  <si>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</si>
  <si>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</si>
  <si>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</si>
  <si>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</si>
  <si>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</si>
  <si>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</si>
  <si>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</si>
  <si>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</si>
  <si>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</si>
  <si>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</si>
  <si>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</si>
  <si>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</si>
  <si>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</si>
  <si>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</si>
  <si>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</si>
  <si>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</si>
  <si>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</si>
  <si>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</si>
  <si>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</si>
  <si>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</si>
  <si>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</si>
  <si>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</si>
  <si>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</si>
  <si>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</si>
  <si>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</si>
  <si>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</si>
  <si>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</si>
  <si>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</si>
  <si>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</si>
  <si>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</si>
  <si>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</si>
  <si>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</si>
  <si>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</si>
  <si>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</si>
  <si>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</si>
  <si>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</si>
  <si>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</si>
  <si>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</si>
  <si>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</si>
  <si>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</si>
  <si>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</si>
  <si>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</si>
  <si>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</si>
  <si>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</si>
  <si>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</si>
  <si>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</si>
  <si>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</si>
  <si>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</si>
  <si>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</si>
  <si>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</si>
  <si>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</si>
  <si>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</si>
  <si>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</si>
  <si>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</si>
  <si>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</si>
  <si>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</si>
  <si>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</si>
  <si>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</si>
  <si>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</si>
  <si>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</si>
  <si>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</si>
  <si>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</si>
  <si>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</si>
  <si>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</si>
  <si>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</si>
  <si>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</si>
  <si>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</si>
  <si>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</si>
  <si>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</si>
  <si>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</si>
  <si>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</si>
  <si>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</si>
  <si>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</si>
  <si>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</si>
  <si>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</si>
  <si>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</si>
  <si>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</si>
  <si>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</si>
  <si>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</si>
  <si>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</si>
  <si>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</si>
  <si>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</si>
  <si>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</si>
  <si>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</si>
  <si>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</si>
  <si>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</si>
  <si>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</si>
  <si>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</si>
  <si>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</si>
  <si>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</si>
  <si>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</si>
  <si>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</si>
  <si>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</si>
  <si>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</si>
  <si>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</si>
  <si>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</si>
  <si>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</si>
  <si>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</si>
  <si>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</si>
  <si>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</si>
  <si>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</si>
  <si>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</si>
  <si>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</si>
  <si>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</si>
  <si>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</si>
  <si>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</si>
  <si>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</si>
  <si>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</si>
  <si>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</si>
  <si>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</si>
  <si>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</si>
  <si>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</si>
  <si>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</si>
  <si>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</si>
  <si>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</si>
  <si>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</si>
  <si>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</si>
  <si>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</si>
  <si>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</si>
  <si>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</si>
  <si>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</si>
  <si>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</si>
  <si>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</si>
  <si>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</si>
  <si>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</si>
  <si>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</si>
  <si>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</si>
  <si>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</si>
  <si>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</si>
  <si>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</si>
  <si>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</si>
  <si>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</si>
  <si>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</si>
  <si>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</si>
  <si>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</si>
  <si>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</si>
  <si>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</si>
  <si>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</si>
  <si>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</si>
  <si>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</si>
  <si>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</si>
  <si>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</si>
  <si>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</si>
  <si>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</si>
  <si>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</si>
  <si>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</si>
  <si>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</si>
  <si>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</si>
  <si>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</si>
  <si>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</si>
  <si>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</si>
  <si>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</si>
  <si>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</si>
  <si>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</si>
  <si>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</si>
  <si>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</si>
  <si>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</si>
  <si>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</si>
  <si>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</si>
  <si>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</si>
  <si>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</si>
  <si>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</si>
  <si>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</si>
  <si>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</si>
  <si>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</si>
  <si>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</si>
  <si>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</si>
  <si>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</si>
  <si>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</si>
  <si>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</si>
  <si>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</si>
  <si>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</si>
  <si>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</si>
  <si>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</si>
  <si>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</si>
  <si>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</si>
  <si>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</si>
  <si>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</si>
  <si>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</si>
  <si>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</si>
  <si>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</si>
  <si>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</si>
  <si>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</si>
  <si>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</si>
  <si>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</si>
  <si>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</si>
  <si>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</si>
  <si>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</si>
  <si>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</si>
  <si>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</si>
  <si>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</si>
  <si>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</si>
  <si>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</si>
  <si>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</si>
  <si>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</si>
  <si>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</si>
  <si>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</si>
  <si>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</si>
  <si>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</si>
  <si>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</si>
  <si>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</si>
  <si>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</si>
  <si>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</si>
  <si>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</si>
  <si>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</si>
  <si>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</si>
  <si>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</si>
  <si>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</si>
  <si>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</si>
  <si>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</si>
  <si>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</si>
  <si>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</si>
  <si>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</si>
  <si>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</si>
  <si>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</si>
  <si>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</si>
  <si>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</si>
  <si>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</si>
  <si>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</si>
  <si>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</si>
  <si>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</si>
  <si>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</si>
  <si>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</si>
  <si>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</si>
  <si>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</si>
  <si>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</si>
  <si>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</si>
  <si>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</si>
  <si>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</si>
  <si>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</si>
  <si>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</si>
  <si>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</si>
  <si>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</si>
  <si>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</si>
  <si>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</si>
  <si>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</si>
  <si>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</si>
  <si>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</si>
  <si>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</si>
  <si>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</si>
  <si>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</si>
  <si>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</si>
  <si>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</si>
  <si>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</si>
  <si>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</si>
  <si>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</si>
  <si>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</si>
  <si>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</si>
  <si>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</si>
  <si>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</si>
  <si>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</si>
  <si>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</si>
  <si>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</si>
  <si>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</si>
  <si>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</si>
  <si>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</si>
  <si>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</si>
  <si>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</si>
  <si>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</si>
  <si>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</si>
  <si>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</si>
  <si>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</si>
  <si>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</si>
  <si>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</si>
  <si>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</si>
  <si>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</si>
  <si>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</si>
  <si>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</si>
  <si>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</si>
  <si>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</si>
  <si>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</si>
  <si>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</si>
  <si>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</si>
  <si>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</si>
  <si>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</si>
  <si>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</si>
  <si>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</si>
  <si>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</si>
  <si>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</si>
  <si>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</si>
  <si>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</si>
  <si>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</si>
  <si>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</si>
  <si>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</si>
  <si>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</si>
  <si>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</si>
  <si>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</si>
  <si>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</si>
  <si>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</si>
  <si>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</si>
  <si>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</si>
  <si>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</si>
  <si>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</si>
  <si>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</si>
  <si>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</si>
  <si>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</si>
  <si>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</si>
  <si>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</si>
  <si>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</si>
  <si>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</si>
  <si>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</si>
  <si>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</si>
  <si>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</si>
  <si>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</si>
  <si>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</si>
  <si>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</si>
  <si>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</si>
  <si>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</si>
  <si>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</si>
  <si>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</si>
  <si>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</si>
  <si>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</si>
  <si>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</si>
  <si>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</si>
  <si>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</si>
  <si>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</si>
  <si>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</si>
  <si>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</si>
  <si>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</si>
  <si>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</si>
  <si>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</si>
  <si>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</si>
  <si>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</si>
  <si>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</si>
  <si>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</si>
  <si>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</si>
  <si>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</si>
  <si>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</si>
  <si>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</si>
  <si>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</si>
  <si>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</si>
  <si>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</si>
  <si>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</si>
  <si>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</si>
  <si>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</si>
  <si>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</si>
  <si>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</si>
  <si>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</si>
  <si>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</si>
  <si>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</si>
  <si>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</si>
  <si>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</si>
  <si>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</si>
  <si>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</si>
  <si>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</si>
  <si>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</si>
  <si>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</si>
  <si>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</si>
  <si>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</si>
  <si>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</si>
  <si>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</si>
  <si>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</si>
  <si>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</si>
  <si>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</si>
  <si>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</si>
  <si>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</si>
  <si>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</si>
  <si>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</si>
  <si>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</si>
  <si>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</si>
  <si>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</si>
  <si>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</si>
  <si>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</si>
  <si>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</si>
  <si>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</si>
  <si>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</si>
  <si>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</si>
  <si>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</si>
  <si>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</si>
  <si>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</si>
  <si>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</si>
  <si>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</si>
  <si>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</si>
  <si>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</si>
  <si>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</si>
  <si>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</si>
  <si>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</si>
  <si>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</si>
  <si>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</si>
  <si>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</si>
  <si>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</si>
  <si>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</si>
  <si>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</si>
  <si>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</si>
  <si>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</si>
  <si>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</si>
  <si>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</si>
  <si>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</si>
  <si>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</si>
  <si>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</si>
  <si>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</si>
  <si>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</si>
  <si>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</si>
  <si>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</si>
  <si>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</si>
  <si>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</si>
  <si>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</si>
  <si>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</si>
  <si>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</si>
  <si>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</si>
  <si>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</si>
  <si>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</si>
  <si>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</si>
  <si>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</si>
  <si>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</si>
  <si>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</si>
  <si>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</si>
  <si>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</si>
  <si>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</si>
  <si>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</si>
  <si>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</si>
  <si>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</si>
  <si>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</si>
  <si>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</si>
  <si>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</si>
  <si>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</si>
  <si>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</si>
  <si>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</si>
  <si>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</si>
  <si>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</si>
  <si>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</si>
  <si>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</si>
  <si>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</si>
  <si>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</si>
  <si>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</si>
  <si>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</si>
  <si>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</si>
  <si>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</si>
  <si>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</si>
  <si>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</si>
  <si>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</si>
  <si>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</si>
  <si>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</si>
  <si>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</si>
  <si>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</si>
  <si>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</si>
  <si>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</si>
  <si>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</si>
  <si>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</si>
  <si>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</si>
  <si>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</si>
  <si>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</si>
  <si>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</si>
  <si>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</si>
  <si>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</si>
  <si>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</si>
  <si>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</si>
  <si>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</si>
  <si>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</si>
  <si>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</si>
  <si>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</si>
  <si>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</si>
  <si>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</si>
  <si>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</si>
  <si>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</si>
  <si>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</si>
  <si>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</si>
  <si>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</si>
  <si>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</si>
  <si>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</si>
  <si>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</si>
  <si>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</si>
  <si>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</si>
  <si>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</si>
  <si>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</si>
  <si>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</si>
  <si>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</si>
  <si>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</si>
  <si>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</si>
  <si>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</si>
  <si>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</si>
  <si>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</si>
  <si>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</si>
  <si>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</si>
  <si>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</si>
  <si>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</si>
  <si>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</si>
  <si>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</si>
  <si>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</si>
  <si>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</si>
  <si>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</si>
  <si>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</si>
  <si>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</si>
  <si>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</si>
  <si>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</si>
  <si>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</si>
  <si>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</si>
  <si>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</si>
  <si>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</si>
  <si>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</si>
  <si>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</si>
  <si>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</si>
  <si>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</si>
  <si>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</si>
  <si>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</si>
  <si>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</si>
  <si>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</si>
  <si>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</si>
  <si>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</si>
  <si>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</si>
  <si>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</si>
  <si>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</si>
  <si>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</si>
  <si>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</si>
  <si>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</si>
  <si>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</si>
  <si>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</si>
  <si>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</si>
  <si>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</si>
  <si>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</si>
  <si>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</si>
  <si>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</si>
  <si>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</si>
  <si>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</si>
  <si>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</si>
  <si>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</si>
  <si>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</si>
  <si>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</si>
  <si>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</si>
  <si>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</si>
  <si>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</si>
  <si>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</si>
  <si>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</si>
  <si>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</si>
  <si>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</si>
  <si>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</si>
  <si>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</si>
  <si>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</si>
  <si>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</si>
  <si>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</si>
  <si>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</si>
  <si>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</si>
  <si>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</si>
  <si>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</si>
  <si>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</si>
  <si>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</si>
  <si>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</si>
  <si>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</si>
  <si>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</si>
  <si>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</si>
  <si>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</si>
  <si>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</si>
  <si>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</si>
  <si>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</si>
  <si>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</si>
  <si>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</si>
  <si>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</si>
  <si>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</si>
  <si>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</si>
  <si>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</si>
  <si>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</si>
  <si>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</si>
  <si>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</si>
  <si>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</si>
  <si>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</si>
  <si>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</si>
  <si>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</si>
  <si>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</si>
  <si>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</si>
  <si>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</si>
  <si>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</si>
  <si>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</si>
  <si>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</si>
  <si>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</si>
  <si>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</si>
  <si>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</si>
  <si>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</si>
  <si>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</si>
  <si>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</si>
  <si>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</si>
  <si>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</si>
  <si>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</si>
  <si>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</si>
  <si>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</si>
  <si>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</si>
  <si>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</si>
  <si>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</si>
  <si>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</si>
  <si>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</si>
  <si>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</si>
  <si>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</si>
  <si>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</si>
  <si>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</si>
  <si>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</si>
  <si>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</si>
  <si>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</si>
  <si>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</si>
  <si>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</si>
  <si>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</si>
  <si>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</si>
  <si>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</si>
  <si>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</si>
  <si>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</si>
  <si>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</si>
  <si>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</si>
  <si>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</si>
  <si>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</si>
  <si>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</si>
  <si>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</si>
  <si>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</si>
  <si>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</si>
  <si>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</si>
  <si>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</si>
  <si>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</si>
  <si>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</si>
  <si>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</si>
  <si>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</si>
  <si>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</si>
  <si>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</si>
  <si>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</si>
  <si>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</si>
  <si>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</si>
  <si>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</si>
  <si>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</si>
  <si>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</si>
  <si>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</si>
  <si>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</si>
  <si>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</si>
  <si>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</si>
  <si>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</si>
  <si>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</si>
  <si>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</si>
  <si>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</si>
  <si>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</si>
  <si>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</si>
  <si>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</si>
  <si>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</si>
  <si>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</si>
  <si>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</si>
  <si>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</si>
  <si>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</si>
  <si>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</si>
  <si>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</si>
  <si>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</si>
  <si>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</si>
  <si>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</si>
  <si>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</si>
  <si>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</si>
  <si>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</si>
  <si>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</si>
  <si>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</si>
  <si>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</si>
  <si>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</si>
  <si>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</si>
  <si>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</si>
  <si>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</si>
  <si>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</si>
  <si>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</si>
  <si>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</si>
  <si>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</si>
  <si>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</si>
  <si>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</si>
  <si>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</si>
  <si>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</si>
  <si>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</si>
  <si>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</si>
  <si>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</si>
  <si>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</si>
  <si>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</si>
  <si>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</si>
  <si>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</si>
  <si>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</si>
  <si>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</si>
  <si>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</si>
  <si>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</si>
  <si>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</si>
  <si>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</si>
  <si>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</si>
  <si>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</si>
  <si>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</si>
  <si>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</si>
  <si>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</si>
  <si>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</si>
  <si>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</si>
  <si>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</si>
  <si>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</si>
  <si>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</si>
  <si>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</si>
  <si>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</si>
  <si>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</si>
  <si>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</si>
  <si>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</si>
  <si>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</si>
  <si>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</si>
  <si>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</si>
  <si>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</si>
  <si>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</si>
  <si>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</si>
  <si>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</si>
  <si>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</si>
  <si>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</si>
  <si>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</si>
  <si>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</si>
  <si>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</si>
  <si>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</si>
  <si>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</si>
  <si>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</si>
  <si>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</si>
  <si>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</si>
  <si>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</si>
  <si>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</si>
  <si>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</si>
  <si>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</si>
  <si>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</si>
  <si>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</si>
  <si>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</si>
  <si>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</si>
  <si>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</si>
  <si>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</si>
  <si>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</si>
  <si>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</si>
  <si>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</si>
  <si>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</si>
  <si>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</si>
  <si>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</si>
  <si>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</si>
  <si>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</si>
  <si>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</si>
  <si>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</si>
  <si>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</si>
  <si>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</si>
  <si>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</si>
  <si>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</si>
  <si>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</si>
  <si>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</si>
  <si>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</si>
  <si>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</si>
  <si>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</si>
  <si>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</si>
  <si>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</si>
  <si>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</si>
  <si>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</si>
  <si>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</si>
  <si>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</si>
  <si>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</si>
  <si>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</si>
  <si>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</si>
  <si>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</si>
  <si>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</si>
  <si>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</si>
  <si>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</si>
  <si>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</si>
  <si>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</si>
  <si>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</si>
  <si>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</si>
  <si>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</si>
  <si>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</si>
  <si>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</si>
  <si>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</si>
  <si>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</si>
  <si>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</si>
  <si>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</si>
  <si>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</si>
  <si>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</si>
  <si>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</si>
  <si>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</si>
  <si>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</si>
  <si>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</si>
  <si>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</si>
  <si>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</si>
  <si>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</si>
  <si>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</si>
  <si>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</si>
  <si>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</si>
  <si>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</si>
  <si>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</si>
  <si>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</si>
  <si>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</si>
  <si>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</si>
  <si>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</si>
  <si>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</si>
  <si>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</si>
  <si>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</si>
  <si>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</si>
  <si>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</si>
  <si>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</si>
  <si>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</si>
  <si>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</si>
  <si>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</si>
  <si>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</si>
  <si>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</si>
  <si>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</si>
  <si>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</si>
  <si>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</si>
  <si>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</si>
  <si>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</si>
  <si>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</si>
  <si>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</si>
  <si>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</si>
  <si>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</si>
  <si>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</si>
  <si>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</si>
  <si>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</si>
  <si>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</si>
  <si>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</si>
  <si>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</si>
  <si>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</si>
  <si>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</si>
  <si>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</si>
  <si>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</si>
  <si>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</si>
  <si>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</si>
  <si>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</si>
  <si>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</si>
  <si>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</si>
  <si>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</si>
  <si>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</si>
  <si>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</si>
  <si>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</si>
  <si>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</si>
  <si>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</si>
  <si>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</si>
  <si>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</si>
  <si>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</si>
  <si>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</si>
  <si>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</si>
  <si>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</si>
  <si>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</si>
  <si>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</si>
  <si>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</si>
  <si>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</si>
  <si>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</si>
  <si>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</si>
  <si>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</si>
  <si>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</si>
  <si>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</si>
  <si>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</si>
  <si>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</si>
  <si>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</si>
  <si>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</si>
  <si>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</si>
  <si>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</si>
  <si>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</si>
  <si>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</si>
  <si>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</si>
  <si>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</si>
  <si>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</si>
  <si>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</si>
  <si>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</si>
  <si>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</si>
  <si>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</si>
  <si>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</si>
  <si>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</si>
  <si>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</si>
  <si>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</si>
  <si>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</si>
  <si>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</si>
  <si>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</si>
  <si>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</si>
  <si>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</si>
  <si>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</si>
  <si>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</si>
  <si>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</si>
  <si>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</si>
  <si>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</si>
  <si>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</si>
  <si>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</si>
  <si>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</si>
  <si>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</si>
  <si>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</si>
  <si>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</si>
  <si>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</si>
  <si>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</si>
  <si>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</si>
  <si>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</si>
  <si>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</si>
  <si>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</si>
  <si>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</si>
  <si>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</si>
  <si>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</si>
  <si>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</si>
  <si>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</si>
  <si>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</si>
  <si>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</si>
  <si>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</si>
  <si>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</si>
  <si>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</si>
  <si>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</si>
  <si>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</si>
  <si>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</si>
  <si>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</si>
  <si>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</si>
  <si>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</si>
  <si>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</si>
  <si>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</si>
  <si>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</si>
  <si>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</si>
  <si>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</si>
  <si>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</si>
  <si>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</si>
  <si>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</si>
  <si>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</si>
  <si>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</si>
  <si>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</si>
  <si>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</si>
  <si>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</si>
  <si>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</si>
  <si>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</si>
  <si>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</si>
  <si>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</si>
  <si>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</si>
  <si>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</si>
  <si>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</si>
  <si>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</si>
  <si>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</si>
  <si>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</si>
  <si>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</si>
  <si>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</si>
  <si>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</si>
  <si>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</si>
  <si>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</si>
  <si>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</si>
  <si>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</si>
  <si>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</si>
  <si>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</si>
  <si>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</si>
  <si>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</si>
  <si>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</si>
  <si>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</si>
  <si>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</si>
  <si>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</si>
  <si>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</si>
  <si>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</si>
  <si>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</si>
  <si>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</si>
  <si>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</si>
  <si>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</si>
  <si>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</si>
  <si>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</si>
  <si>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</si>
  <si>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</si>
  <si>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</si>
  <si>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</si>
  <si>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</si>
  <si>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</si>
  <si>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</si>
  <si>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</si>
  <si>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</si>
  <si>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</si>
  <si>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</si>
  <si>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</si>
  <si>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</si>
  <si>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</si>
  <si>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</si>
  <si>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</si>
  <si>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</si>
  <si>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</si>
  <si>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</si>
  <si>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</si>
  <si>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</si>
  <si>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</si>
  <si>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</si>
  <si>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</si>
  <si>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</si>
  <si>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</si>
  <si>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</si>
  <si>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</si>
  <si>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</si>
  <si>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</si>
  <si>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</si>
  <si>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</si>
  <si>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</si>
  <si>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</si>
  <si>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</si>
  <si>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</si>
  <si>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</si>
  <si>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</si>
  <si>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</si>
  <si>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</si>
  <si>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</si>
  <si>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</si>
  <si>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</si>
  <si>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</si>
  <si>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</si>
  <si>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</si>
  <si>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</si>
  <si>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</si>
  <si>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</si>
  <si>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</si>
  <si>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</si>
  <si>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</si>
  <si>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</si>
  <si>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</si>
  <si>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</si>
  <si>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</si>
  <si>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</si>
  <si>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</si>
  <si>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</si>
  <si>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</si>
  <si>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</si>
  <si>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</si>
  <si>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</si>
  <si>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</si>
  <si>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</si>
  <si>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</si>
  <si>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</si>
  <si>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</si>
  <si>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</si>
  <si>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</si>
  <si>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</si>
  <si>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</si>
  <si>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</si>
  <si>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</si>
  <si>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</si>
  <si>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</si>
  <si>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</si>
  <si>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</si>
  <si>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</si>
  <si>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</si>
  <si>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</si>
  <si>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</si>
  <si>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</si>
  <si>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</si>
  <si>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</si>
  <si>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</si>
  <si>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</si>
  <si>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</si>
  <si>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</si>
  <si>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</si>
  <si>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</si>
  <si>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</si>
  <si>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</si>
  <si>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</si>
  <si>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</si>
  <si>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</si>
  <si>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</si>
  <si>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</si>
  <si>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</si>
  <si>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</si>
  <si>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</si>
  <si>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</si>
  <si>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</si>
  <si>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</si>
  <si>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</si>
  <si>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</si>
  <si>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</si>
  <si>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</si>
  <si>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</si>
  <si>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</si>
  <si>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</si>
  <si>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</si>
  <si>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</si>
  <si>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</si>
  <si>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</si>
  <si>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</si>
  <si>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</si>
  <si>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</si>
  <si>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</si>
  <si>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</si>
  <si>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</si>
  <si>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</si>
  <si>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</si>
  <si>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</si>
  <si>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</si>
  <si>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</si>
  <si>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</si>
  <si>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</si>
  <si>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</si>
  <si>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</si>
  <si>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</si>
  <si>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</si>
  <si>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</si>
  <si>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</si>
  <si>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</si>
  <si>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</si>
  <si>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</si>
  <si>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</si>
  <si>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</si>
  <si>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</si>
  <si>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</si>
  <si>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</si>
  <si>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</si>
  <si>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</si>
  <si>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</si>
  <si>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</si>
  <si>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</si>
  <si>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</si>
  <si>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</si>
  <si>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</si>
  <si>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</si>
  <si>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</si>
  <si>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</si>
  <si>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</si>
  <si>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</si>
  <si>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</si>
  <si>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</si>
  <si>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</si>
  <si>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</si>
  <si>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</si>
  <si>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</si>
  <si>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</si>
  <si>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</si>
  <si>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</si>
  <si>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</si>
  <si>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</si>
  <si>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</si>
  <si>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</si>
  <si>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</si>
  <si>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</si>
  <si>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</si>
  <si>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</si>
  <si>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</si>
  <si>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</si>
  <si>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</si>
  <si>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</si>
  <si>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</si>
  <si>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</si>
  <si>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</si>
  <si>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</si>
  <si>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</si>
  <si>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</si>
  <si>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</si>
  <si>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</si>
  <si>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</si>
  <si>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</si>
  <si>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</si>
  <si>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</si>
  <si>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</si>
  <si>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</si>
  <si>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</si>
  <si>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</si>
  <si>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</si>
  <si>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</si>
  <si>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</si>
  <si>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</si>
  <si>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</si>
  <si>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</si>
  <si>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</si>
  <si>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</si>
  <si>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</si>
  <si>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</si>
  <si>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</si>
  <si>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</si>
  <si>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</si>
  <si>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</si>
  <si>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</si>
  <si>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</si>
  <si>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</si>
  <si>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</si>
  <si>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</si>
  <si>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</si>
  <si>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</si>
  <si>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</si>
  <si>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</si>
  <si>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</si>
  <si>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</si>
  <si>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</si>
  <si>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</si>
  <si>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</si>
  <si>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</si>
  <si>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</si>
  <si>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</si>
  <si>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</si>
  <si>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</si>
  <si>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</si>
  <si>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</si>
  <si>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</si>
  <si>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</si>
  <si>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</si>
  <si>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</si>
  <si>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</si>
  <si>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</si>
  <si>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</si>
  <si>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</si>
  <si>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</si>
  <si>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</si>
  <si>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</si>
  <si>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</si>
  <si>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</si>
  <si>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</si>
  <si>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</si>
  <si>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</si>
  <si>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</si>
  <si>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</si>
  <si>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</si>
  <si>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</si>
  <si>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</si>
  <si>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</si>
  <si>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</si>
  <si>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</si>
  <si>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</si>
  <si>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</si>
  <si>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</si>
  <si>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</si>
  <si>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Spoločnosť má administratívne priestory v nájme od tretej osoby. Nájomná zmluva je uzatvorená na dobu neurčitú s
možnosťou výpovede v určených prípadoch.</t>
  </si>
  <si>
    <t>L. Informácie o iných aktívach a pasívach</t>
  </si>
  <si>
    <t>43. Informácie k časti L. písm. a) prílohy č. 3 o podmienených záväzkoch</t>
  </si>
  <si>
    <t>1. Podmienené záväzky</t>
  </si>
  <si>
    <t>Spoločnosť nemá podmienené záväzky, ktoré sa nesledujú v bežnom účtovníctve a neuvádzajú sa v súvahe</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</si>
  <si>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</si>
  <si>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</si>
  <si>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</si>
  <si>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</si>
  <si>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</si>
  <si>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</si>
  <si>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</si>
  <si>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</si>
  <si>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</si>
  <si>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</si>
  <si>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</si>
  <si>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</si>
  <si>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</si>
  <si>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44. Informácie k časti L. písm. c) prílohy č. 3 o podmienenom majetku</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</si>
  <si>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</si>
  <si>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</si>
  <si>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</si>
  <si>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</si>
  <si>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</si>
  <si>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</si>
  <si>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</si>
  <si>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</si>
  <si>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</si>
  <si>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</si>
  <si>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</si>
  <si>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</si>
  <si>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</si>
  <si>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</si>
  <si>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</si>
  <si>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</si>
  <si>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</si>
  <si>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</si>
  <si>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</si>
  <si>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</si>
  <si>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</si>
  <si>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</si>
  <si>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</si>
  <si>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</si>
  <si>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</si>
  <si>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</si>
  <si>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</si>
  <si>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</si>
  <si>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</si>
  <si>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</si>
  <si>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</si>
  <si>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</si>
  <si>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</si>
  <si>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</si>
  <si>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</si>
  <si>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</si>
  <si>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</si>
  <si>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</si>
  <si>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</si>
  <si>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</si>
  <si>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</si>
  <si>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</si>
  <si>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</si>
  <si>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</si>
  <si>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</si>
  <si>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</si>
  <si>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</si>
  <si>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</si>
  <si>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</si>
  <si>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</si>
  <si>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</si>
  <si>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</si>
  <si>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</si>
  <si>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</si>
  <si>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</si>
  <si>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</si>
  <si>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</si>
  <si>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</si>
  <si>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</si>
  <si>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</si>
  <si>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</si>
  <si>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</si>
  <si>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</si>
  <si>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</si>
  <si>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</si>
  <si>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</si>
  <si>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</si>
  <si>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</si>
  <si>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</si>
  <si>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</si>
  <si>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</si>
  <si>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</si>
  <si>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</si>
  <si>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</si>
  <si>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</si>
  <si>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</si>
  <si>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</si>
  <si>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</si>
  <si>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</si>
  <si>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</si>
  <si>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</si>
  <si>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</si>
  <si>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</si>
  <si>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</si>
  <si>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</si>
  <si>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</si>
  <si>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</si>
  <si>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</si>
  <si>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</si>
  <si>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</si>
  <si>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</si>
  <si>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</si>
  <si>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</si>
  <si>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</si>
  <si>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</si>
  <si>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</si>
  <si>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</si>
  <si>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</si>
  <si>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</si>
  <si>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</si>
  <si>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</si>
  <si>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</si>
  <si>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</si>
  <si>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</si>
  <si>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</si>
  <si>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</si>
  <si>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</si>
  <si>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</si>
  <si>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</si>
  <si>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</si>
  <si>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</si>
  <si>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</si>
  <si>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</si>
  <si>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</si>
  <si>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</si>
  <si>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</si>
  <si>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</si>
  <si>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</si>
  <si>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</si>
  <si>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</si>
  <si>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</si>
  <si>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</si>
  <si>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</si>
  <si>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</si>
  <si>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</si>
  <si>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</si>
  <si>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</si>
  <si>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</si>
  <si>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</si>
  <si>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</si>
  <si>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</si>
  <si>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</si>
  <si>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</si>
  <si>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</si>
  <si>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</si>
  <si>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</si>
  <si>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</si>
  <si>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</si>
  <si>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</si>
  <si>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</si>
  <si>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</si>
  <si>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</si>
  <si>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</si>
  <si>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</si>
  <si>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</si>
  <si>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</si>
  <si>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</si>
  <si>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</si>
  <si>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</si>
  <si>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</si>
  <si>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</si>
  <si>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</si>
  <si>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</si>
  <si>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</si>
  <si>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</si>
  <si>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</si>
  <si>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</si>
  <si>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</si>
  <si>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</si>
  <si>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</si>
  <si>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</si>
  <si>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</si>
  <si>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</si>
  <si>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</si>
  <si>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</si>
  <si>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</si>
  <si>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</si>
  <si>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</si>
  <si>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</si>
  <si>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</si>
  <si>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</si>
  <si>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</si>
  <si>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</si>
  <si>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</si>
  <si>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</si>
  <si>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</si>
  <si>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</si>
  <si>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</si>
  <si>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</si>
  <si>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</si>
  <si>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</si>
  <si>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</si>
  <si>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</si>
  <si>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</si>
  <si>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</si>
  <si>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</si>
  <si>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</si>
  <si>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</si>
  <si>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</si>
  <si>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</si>
  <si>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</si>
  <si>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</si>
  <si>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</si>
  <si>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</si>
  <si>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</si>
  <si>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</si>
  <si>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</si>
  <si>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</si>
  <si>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</si>
  <si>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</si>
  <si>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</si>
  <si>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</si>
  <si>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</si>
  <si>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</si>
  <si>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</si>
  <si>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</si>
  <si>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</si>
  <si>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</si>
  <si>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</si>
  <si>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</si>
  <si>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</si>
  <si>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</si>
  <si>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</si>
  <si>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</si>
  <si>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</si>
  <si>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</si>
  <si>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</si>
  <si>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</si>
  <si>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</si>
  <si>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</si>
  <si>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</si>
  <si>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</si>
  <si>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</si>
  <si>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</si>
  <si>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</si>
  <si>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</si>
  <si>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</si>
  <si>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</si>
  <si>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</si>
  <si>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</si>
  <si>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</si>
  <si>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</si>
  <si>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</si>
  <si>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</si>
  <si>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</si>
  <si>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</si>
  <si>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</si>
  <si>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</si>
  <si>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</si>
  <si>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</si>
  <si>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</si>
  <si>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</si>
  <si>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</si>
  <si>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</si>
  <si>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</si>
  <si>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</si>
  <si>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</si>
  <si>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</si>
  <si>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</si>
  <si>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</si>
  <si>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</si>
  <si>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</si>
  <si>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</si>
  <si>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</si>
  <si>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</si>
  <si>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</si>
  <si>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</si>
  <si>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</si>
  <si>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</si>
  <si>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</si>
  <si>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</si>
  <si>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</si>
  <si>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</si>
  <si>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</si>
  <si>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</si>
  <si>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</si>
  <si>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</si>
  <si>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</si>
  <si>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</si>
  <si>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</si>
  <si>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</si>
  <si>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</si>
  <si>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</si>
  <si>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</si>
  <si>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</si>
  <si>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</si>
  <si>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</si>
  <si>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</si>
  <si>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</si>
  <si>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</si>
  <si>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</si>
  <si>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</si>
  <si>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</si>
  <si>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</si>
  <si>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</si>
  <si>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</si>
  <si>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</si>
  <si>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</si>
  <si>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</si>
  <si>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</si>
  <si>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</si>
  <si>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</si>
  <si>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</si>
  <si>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</si>
  <si>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</si>
  <si>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</si>
  <si>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</si>
  <si>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</si>
  <si>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</si>
  <si>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</si>
  <si>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</si>
  <si>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</si>
  <si>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</si>
  <si>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</si>
  <si>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</si>
  <si>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</si>
  <si>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</si>
  <si>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</si>
  <si>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</si>
  <si>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</si>
  <si>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</si>
  <si>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</si>
  <si>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</si>
  <si>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</si>
  <si>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</si>
  <si>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</si>
  <si>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</si>
  <si>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</si>
  <si>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</si>
  <si>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</si>
  <si>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</si>
  <si>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</si>
  <si>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</si>
  <si>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</si>
  <si>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</si>
  <si>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</si>
  <si>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</si>
  <si>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</si>
  <si>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</si>
  <si>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</si>
  <si>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</si>
  <si>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</si>
  <si>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</si>
  <si>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</si>
  <si>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</si>
  <si>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</si>
  <si>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</si>
  <si>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</si>
  <si>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</si>
  <si>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</si>
  <si>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</si>
  <si>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</si>
  <si>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</si>
  <si>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</si>
  <si>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</si>
  <si>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</si>
  <si>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</si>
  <si>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</si>
  <si>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</si>
  <si>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</si>
  <si>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</si>
  <si>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</si>
  <si>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</si>
  <si>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</si>
  <si>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</si>
  <si>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</si>
  <si>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</si>
  <si>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</si>
  <si>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</si>
  <si>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</si>
  <si>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</si>
  <si>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</si>
  <si>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</si>
  <si>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</si>
  <si>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</si>
  <si>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</si>
  <si>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</si>
  <si>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</si>
  <si>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</si>
  <si>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</si>
  <si>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</si>
  <si>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</si>
  <si>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</si>
  <si>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</si>
  <si>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</si>
  <si>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</si>
  <si>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</si>
  <si>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</si>
  <si>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</si>
  <si>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Strana 3</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</si>
  <si>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</si>
  <si>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</si>
  <si>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</si>
  <si>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</si>
  <si>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</si>
  <si>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</si>
  <si>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</si>
  <si>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</si>
  <si>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</si>
  <si>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</si>
  <si>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</si>
  <si>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</si>
  <si>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</si>
  <si>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</si>
  <si>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</si>
  <si>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</si>
  <si>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</si>
  <si>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</si>
  <si>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</si>
  <si>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</si>
  <si>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</si>
  <si>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</si>
  <si>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</si>
  <si>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</si>
  <si>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</si>
  <si>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</si>
  <si>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</si>
  <si>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</si>
  <si>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</si>
  <si>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</si>
  <si>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</si>
  <si>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</si>
  <si>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</si>
  <si>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</si>
  <si>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</si>
  <si>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</si>
  <si>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</si>
  <si>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</si>
  <si>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</si>
  <si>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</si>
  <si>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</si>
  <si>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</si>
  <si>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</si>
  <si>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</si>
  <si>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</si>
  <si>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</si>
  <si>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</si>
  <si>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</si>
  <si>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</si>
  <si>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</si>
  <si>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</si>
  <si>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</si>
  <si>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</si>
  <si>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</si>
  <si>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</si>
  <si>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</si>
  <si>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</si>
  <si>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</si>
  <si>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</si>
  <si>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</si>
  <si>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</si>
  <si>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</si>
  <si>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</si>
  <si>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</si>
  <si>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</si>
  <si>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</si>
  <si>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</si>
  <si>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</si>
  <si>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</si>
  <si>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</si>
  <si>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</si>
  <si>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</si>
  <si>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</si>
  <si>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</si>
  <si>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</si>
  <si>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</si>
  <si>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</si>
  <si>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</si>
  <si>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</si>
  <si>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</si>
  <si>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</si>
  <si>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</si>
  <si>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</si>
  <si>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</si>
  <si>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</si>
  <si>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</si>
  <si>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</si>
  <si>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</si>
  <si>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</si>
  <si>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</si>
  <si>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</si>
  <si>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</si>
  <si>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</si>
  <si>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</si>
  <si>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</si>
  <si>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</si>
  <si>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</si>
  <si>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</si>
  <si>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</si>
  <si>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</si>
  <si>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</si>
  <si>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</si>
  <si>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</si>
  <si>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</si>
  <si>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</si>
  <si>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</si>
  <si>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</si>
  <si>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</si>
  <si>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</si>
  <si>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</si>
  <si>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</si>
  <si>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</si>
  <si>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</si>
  <si>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</si>
  <si>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</si>
  <si>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</si>
  <si>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</si>
  <si>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</si>
  <si>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</si>
  <si>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</si>
  <si>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</si>
  <si>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</si>
  <si>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</si>
  <si>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</si>
  <si>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</si>
  <si>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</si>
  <si>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</si>
  <si>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</si>
  <si>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</si>
  <si>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</si>
  <si>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</si>
  <si>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</si>
  <si>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</si>
  <si>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</si>
  <si>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</si>
  <si>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</si>
  <si>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</si>
  <si>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</si>
  <si>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</si>
  <si>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</si>
  <si>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</si>
  <si>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</si>
  <si>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</si>
  <si>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</si>
  <si>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</si>
  <si>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</si>
  <si>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</si>
  <si>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</si>
  <si>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</si>
  <si>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</si>
  <si>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</si>
  <si>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</si>
  <si>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</si>
  <si>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</si>
  <si>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</si>
  <si>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</si>
  <si>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</si>
  <si>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</si>
  <si>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</si>
  <si>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</si>
  <si>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</si>
  <si>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</si>
  <si>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</si>
  <si>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</si>
  <si>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</si>
  <si>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</si>
  <si>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</si>
  <si>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</si>
  <si>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</si>
  <si>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</si>
  <si>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</si>
  <si>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</si>
  <si>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</si>
  <si>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</si>
  <si>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</si>
  <si>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</si>
  <si>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</si>
  <si>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</si>
  <si>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</si>
  <si>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</si>
  <si>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</si>
  <si>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</si>
  <si>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</si>
  <si>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</si>
  <si>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</si>
  <si>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</si>
  <si>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</si>
  <si>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</si>
  <si>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</si>
  <si>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</si>
  <si>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</si>
  <si>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</si>
  <si>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</si>
  <si>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</si>
  <si>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</si>
  <si>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</si>
  <si>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</si>
  <si>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</si>
  <si>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</si>
  <si>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</si>
  <si>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</si>
  <si>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</si>
  <si>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</si>
  <si>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</si>
  <si>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</si>
  <si>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</si>
  <si>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</si>
  <si>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</si>
  <si>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</si>
  <si>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</si>
  <si>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</si>
  <si>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</si>
  <si>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</si>
  <si>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</si>
  <si>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</si>
  <si>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</si>
  <si>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</si>
  <si>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</si>
  <si>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</si>
  <si>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</si>
  <si>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</si>
  <si>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</si>
  <si>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</si>
  <si>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</si>
  <si>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</si>
  <si>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</si>
  <si>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</si>
  <si>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</si>
  <si>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</si>
  <si>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</si>
  <si>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</si>
  <si>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</si>
  <si>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</si>
  <si>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</si>
  <si>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</si>
  <si>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</si>
  <si>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</si>
  <si>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</si>
  <si>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</si>
  <si>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</si>
  <si>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</si>
  <si>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</si>
  <si>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</si>
  <si>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</si>
  <si>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</si>
  <si>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</si>
  <si>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</si>
  <si>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</si>
  <si>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</si>
  <si>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</si>
  <si>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</si>
  <si>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</si>
  <si>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</si>
  <si>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</si>
  <si>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</si>
  <si>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</si>
  <si>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</si>
  <si>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</si>
  <si>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</si>
  <si>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</si>
  <si>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</si>
  <si>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</si>
  <si>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</si>
  <si>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</si>
  <si>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</si>
  <si>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</si>
  <si>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</si>
  <si>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</si>
  <si>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</si>
  <si>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</si>
  <si>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</si>
  <si>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</si>
  <si>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</si>
  <si>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</si>
  <si>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</si>
  <si>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</si>
  <si>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</si>
  <si>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</si>
  <si>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</si>
  <si>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</si>
  <si>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</si>
  <si>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</si>
  <si>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</si>
  <si>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</si>
  <si>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</si>
  <si>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</si>
  <si>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</si>
  <si>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</si>
  <si>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</si>
  <si>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</si>
  <si>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</si>
  <si>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</si>
  <si>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</si>
  <si>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</si>
  <si>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</si>
  <si>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</si>
  <si>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</si>
  <si>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</si>
  <si>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</si>
  <si>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</si>
  <si>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</si>
  <si>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</si>
  <si>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</si>
  <si>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</si>
  <si>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</si>
  <si>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</si>
  <si>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</si>
  <si>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</si>
  <si>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</si>
  <si>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</si>
  <si>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</si>
  <si>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</si>
  <si>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</si>
  <si>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</si>
  <si>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</si>
  <si>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</si>
  <si>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</si>
  <si>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</si>
  <si>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</si>
  <si>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</si>
  <si>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</si>
  <si>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</si>
  <si>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</si>
  <si>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</si>
  <si>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</si>
  <si>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</si>
  <si>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</si>
  <si>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</si>
  <si>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</si>
  <si>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</si>
  <si>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</si>
  <si>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</si>
  <si>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</si>
  <si>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</si>
  <si>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</si>
  <si>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</si>
  <si>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</si>
  <si>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</si>
  <si>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</si>
  <si>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</si>
  <si>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</si>
  <si>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</si>
  <si>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</si>
  <si>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</si>
  <si>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</si>
  <si>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</si>
  <si>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</si>
  <si>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</si>
  <si>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</si>
  <si>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</si>
  <si>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</si>
  <si>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</si>
  <si>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</si>
  <si>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</si>
  <si>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</si>
  <si>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</si>
  <si>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</si>
  <si>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</si>
  <si>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</si>
  <si>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</si>
  <si>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</si>
  <si>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</si>
  <si>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</si>
  <si>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</si>
  <si>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</si>
  <si>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</si>
  <si>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</si>
  <si>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</si>
  <si>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</si>
  <si>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</si>
  <si>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</si>
  <si>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</si>
  <si>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</si>
  <si>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</si>
  <si>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</si>
  <si>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</si>
  <si>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</si>
  <si>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</si>
  <si>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</si>
  <si>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</si>
  <si>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</si>
  <si>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</si>
  <si>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</si>
  <si>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</si>
  <si>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</si>
  <si>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</si>
  <si>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</si>
  <si>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</si>
  <si>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</si>
  <si>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</si>
  <si>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</si>
  <si>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</si>
  <si>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</si>
  <si>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</si>
  <si>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</si>
  <si>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</si>
  <si>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</si>
  <si>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</si>
  <si>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</si>
  <si>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</si>
  <si>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</si>
  <si>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</si>
  <si>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</si>
  <si>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</si>
  <si>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</si>
  <si>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</si>
  <si>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</si>
  <si>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</si>
  <si>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</si>
  <si>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</si>
  <si>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</si>
  <si>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</si>
  <si>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</si>
  <si>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</si>
  <si>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</si>
  <si>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</si>
  <si>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</si>
  <si>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</si>
  <si>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</si>
  <si>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</si>
  <si>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</si>
  <si>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</si>
  <si>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</si>
  <si>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</si>
  <si>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</si>
  <si>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</si>
  <si>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</si>
  <si>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</si>
  <si>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</si>
  <si>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</si>
  <si>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</si>
  <si>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</si>
  <si>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</si>
  <si>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</si>
  <si>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</si>
  <si>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</si>
  <si>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</si>
  <si>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</si>
  <si>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</si>
  <si>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</si>
  <si>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</si>
  <si>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</si>
  <si>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</si>
  <si>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</si>
  <si>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</si>
  <si>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</si>
  <si>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</si>
  <si>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</si>
  <si>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</si>
  <si>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</si>
  <si>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</si>
  <si>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</si>
  <si>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</si>
  <si>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</si>
  <si>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</si>
  <si>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</si>
  <si>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</si>
  <si>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</si>
  <si>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</si>
  <si>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</si>
  <si>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</si>
  <si>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</si>
  <si>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</si>
  <si>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</si>
  <si>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</si>
  <si>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</si>
  <si>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</si>
  <si>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</si>
  <si>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</si>
  <si>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</si>
  <si>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</si>
  <si>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</si>
  <si>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</si>
  <si>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</si>
  <si>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</si>
  <si>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</si>
  <si>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</si>
  <si>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</si>
  <si>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</si>
  <si>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</si>
  <si>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</si>
  <si>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</si>
  <si>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</si>
  <si>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</si>
  <si>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</si>
  <si>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</si>
  <si>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</si>
  <si>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</si>
  <si>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</si>
  <si>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</si>
  <si>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</si>
  <si>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</si>
  <si>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</si>
  <si>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</si>
  <si>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</si>
  <si>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</si>
  <si>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</si>
  <si>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</si>
  <si>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</si>
  <si>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</si>
  <si>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</si>
  <si>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</si>
  <si>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</si>
  <si>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</si>
  <si>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</si>
  <si>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</si>
  <si>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</si>
  <si>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</si>
  <si>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</si>
  <si>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</si>
  <si>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</si>
  <si>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</si>
  <si>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</si>
  <si>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</si>
  <si>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</si>
  <si>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</si>
  <si>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</si>
  <si>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</si>
  <si>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</si>
  <si>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</si>
  <si>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</si>
  <si>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</si>
  <si>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</si>
  <si>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</si>
  <si>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</si>
  <si>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</si>
  <si>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</si>
  <si>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</si>
  <si>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</si>
  <si>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</si>
  <si>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</si>
  <si>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</si>
  <si>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</si>
  <si>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</si>
  <si>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</si>
  <si>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</si>
  <si>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</si>
  <si>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</si>
  <si>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</si>
  <si>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</si>
  <si>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</si>
  <si>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</si>
  <si>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</si>
  <si>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</si>
  <si>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</si>
  <si>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</si>
  <si>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</si>
  <si>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</si>
  <si>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</si>
  <si>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</si>
  <si>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</si>
  <si>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</si>
  <si>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</si>
  <si>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</si>
  <si>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</si>
  <si>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</si>
  <si>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</si>
  <si>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</si>
  <si>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</si>
  <si>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</si>
  <si>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</si>
  <si>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</si>
  <si>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</si>
  <si>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</si>
  <si>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</si>
  <si>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</si>
  <si>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</si>
  <si>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</si>
  <si>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</si>
  <si>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</si>
  <si>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</si>
  <si>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</si>
  <si>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</si>
  <si>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</si>
  <si>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</si>
  <si>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</si>
  <si>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</si>
  <si>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</si>
  <si>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</si>
  <si>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</si>
  <si>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</si>
  <si>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</si>
  <si>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</si>
  <si>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</si>
  <si>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</si>
  <si>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</si>
  <si>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</si>
  <si>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</si>
  <si>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</si>
  <si>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</si>
  <si>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</si>
  <si>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</si>
  <si>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</si>
  <si>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</si>
  <si>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</si>
  <si>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</si>
  <si>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</si>
  <si>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</si>
  <si>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</si>
  <si>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</si>
  <si>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</si>
  <si>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</si>
  <si>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</si>
  <si>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</si>
  <si>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</si>
  <si>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</si>
  <si>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</si>
  <si>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</si>
  <si>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</si>
  <si>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</si>
  <si>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</si>
  <si>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</si>
  <si>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</si>
  <si>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</si>
  <si>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</si>
  <si>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</si>
  <si>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</si>
  <si>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</si>
  <si>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</si>
  <si>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</si>
  <si>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</si>
  <si>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</si>
  <si>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</si>
  <si>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</si>
  <si>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</si>
  <si>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</si>
  <si>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</si>
  <si>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</si>
  <si>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</si>
  <si>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</si>
  <si>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</si>
  <si>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</si>
  <si>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</si>
  <si>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</si>
  <si>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</si>
  <si>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</si>
  <si>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</si>
  <si>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</si>
  <si>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</si>
  <si>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</si>
  <si>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</si>
  <si>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</si>
  <si>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</si>
  <si>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</si>
  <si>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</si>
  <si>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</si>
  <si>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</si>
  <si>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</si>
  <si>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</si>
  <si>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</si>
  <si>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</si>
  <si>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</si>
  <si>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</si>
  <si>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</si>
  <si>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</si>
  <si>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</si>
  <si>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</si>
  <si>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</si>
  <si>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</si>
  <si>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</si>
  <si>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</si>
  <si>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</si>
  <si>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</si>
  <si>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</si>
  <si>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</si>
  <si>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</si>
  <si>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</si>
  <si>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</si>
  <si>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</si>
  <si>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</si>
  <si>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</si>
  <si>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</si>
  <si>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</si>
  <si>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</si>
  <si>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</si>
  <si>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</si>
  <si>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</si>
  <si>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</si>
  <si>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</si>
  <si>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</si>
  <si>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</si>
  <si>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</si>
  <si>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</si>
  <si>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</si>
  <si>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</si>
  <si>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</si>
  <si>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</si>
  <si>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</si>
  <si>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</si>
  <si>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</si>
  <si>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</si>
  <si>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</si>
  <si>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</si>
  <si>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</si>
  <si>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</si>
  <si>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</si>
  <si>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</si>
  <si>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</si>
  <si>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</si>
  <si>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</si>
  <si>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</si>
  <si>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</si>
  <si>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</si>
  <si>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</si>
  <si>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</si>
  <si>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</si>
  <si>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</si>
  <si>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</si>
  <si>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</si>
  <si>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</si>
  <si>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</si>
  <si>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</si>
  <si>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</si>
  <si>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</si>
  <si>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</si>
  <si>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</si>
  <si>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</si>
  <si>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</si>
  <si>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</si>
  <si>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</si>
  <si>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</si>
  <si>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</si>
  <si>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</si>
  <si>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</si>
  <si>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</si>
  <si>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</si>
  <si>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</si>
  <si>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</si>
  <si>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</si>
  <si>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</si>
  <si>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</si>
  <si>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</si>
  <si>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</si>
  <si>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</si>
  <si>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</si>
  <si>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</si>
  <si>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</si>
  <si>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</si>
  <si>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</si>
  <si>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</si>
  <si>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</si>
  <si>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</si>
  <si>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</si>
  <si>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</si>
  <si>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</si>
  <si>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</si>
  <si>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</si>
  <si>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</si>
  <si>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</si>
  <si>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</si>
  <si>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</si>
  <si>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</si>
  <si>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</si>
  <si>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</si>
  <si>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</si>
  <si>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</si>
  <si>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</si>
  <si>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</si>
  <si>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</si>
  <si>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</si>
  <si>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</si>
  <si>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</si>
  <si>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</si>
  <si>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</si>
  <si>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</si>
  <si>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</si>
  <si>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</si>
  <si>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</si>
  <si>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</si>
  <si>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</si>
  <si>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</si>
  <si>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</si>
  <si>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</si>
  <si>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</si>
  <si>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</si>
  <si>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</si>
  <si>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</si>
  <si>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</si>
  <si>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</si>
  <si>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</si>
  <si>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</si>
  <si>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</si>
  <si>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</si>
  <si>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</si>
  <si>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</si>
  <si>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</si>
  <si>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</si>
  <si>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</si>
  <si>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</si>
  <si>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</si>
  <si>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</si>
  <si>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</si>
  <si>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</si>
  <si>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</si>
  <si>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</si>
  <si>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</si>
  <si>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</si>
  <si>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</si>
  <si>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</si>
  <si>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</si>
  <si>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</si>
  <si>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</si>
  <si>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</si>
  <si>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</si>
  <si>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</si>
  <si>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</si>
  <si>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</si>
  <si>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</si>
  <si>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</si>
  <si>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</si>
  <si>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</si>
  <si>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</si>
  <si>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</si>
  <si>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</si>
  <si>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</si>
  <si>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</si>
  <si>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</si>
  <si>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</si>
  <si>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</si>
  <si>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</si>
  <si>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</si>
  <si>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</si>
  <si>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</si>
  <si>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</si>
  <si>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</si>
  <si>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</si>
  <si>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</si>
  <si>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</si>
  <si>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</si>
  <si>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</si>
  <si>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</si>
  <si>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</si>
  <si>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</si>
  <si>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</si>
  <si>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</si>
  <si>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</si>
  <si>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</si>
  <si>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</si>
  <si>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</si>
  <si>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</si>
  <si>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</si>
  <si>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</si>
  <si>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</si>
  <si>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</si>
  <si>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</si>
  <si>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</si>
  <si>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</si>
  <si>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</si>
  <si>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</si>
  <si>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</si>
  <si>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</si>
  <si>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</si>
  <si>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</si>
  <si>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</si>
  <si>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</si>
  <si>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</si>
  <si>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</si>
  <si>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</si>
  <si>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</si>
  <si>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</si>
  <si>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</si>
  <si>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</si>
  <si>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</si>
  <si>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</si>
  <si>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</si>
  <si>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</si>
  <si>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</si>
  <si>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</si>
  <si>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</si>
  <si>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</si>
  <si>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</si>
  <si>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</si>
  <si>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</si>
  <si>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</si>
  <si>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</si>
  <si>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</si>
  <si>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</si>
  <si>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</si>
  <si>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</si>
  <si>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</si>
  <si>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</si>
  <si>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</si>
  <si>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</si>
  <si>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</si>
  <si>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</si>
  <si>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</si>
  <si>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</si>
  <si>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</si>
  <si>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</si>
  <si>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</si>
  <si>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</si>
  <si>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</si>
  <si>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</si>
  <si>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</si>
  <si>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</si>
  <si>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</si>
  <si>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</si>
  <si>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</si>
  <si>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</si>
  <si>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</si>
  <si>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</si>
  <si>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</si>
  <si>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</si>
  <si>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</si>
  <si>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</si>
  <si>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</si>
  <si>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</si>
  <si>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</si>
  <si>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</si>
  <si>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</si>
  <si>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</si>
  <si>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</si>
  <si>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</si>
  <si>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</si>
  <si>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</si>
  <si>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</si>
  <si>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</si>
  <si>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</si>
  <si>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</si>
  <si>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</si>
  <si>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</si>
  <si>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</si>
  <si>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</si>
  <si>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</si>
  <si>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</si>
  <si>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</si>
  <si>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</si>
  <si>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</si>
  <si>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</si>
  <si>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</si>
  <si>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</si>
  <si>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</si>
  <si>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</si>
  <si>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</si>
  <si>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</si>
  <si>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</si>
  <si>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</si>
  <si>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</si>
  <si>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</si>
  <si>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</si>
  <si>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</si>
  <si>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</si>
  <si>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</si>
  <si>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</si>
  <si>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</si>
  <si>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</si>
  <si>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</si>
  <si>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</si>
  <si>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</si>
  <si>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</si>
  <si>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</si>
  <si>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</si>
  <si>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</si>
  <si>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</si>
  <si>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</si>
  <si>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</si>
  <si>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</si>
  <si>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</si>
  <si>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</si>
  <si>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</si>
  <si>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</si>
  <si>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</si>
  <si>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</si>
  <si>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</si>
  <si>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</si>
  <si>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</si>
  <si>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</si>
  <si>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</si>
  <si>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</si>
  <si>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</si>
  <si>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</si>
  <si>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</si>
  <si>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</si>
  <si>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</si>
  <si>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</si>
  <si>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</si>
  <si>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</si>
  <si>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</si>
  <si>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</si>
  <si>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</si>
  <si>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</si>
  <si>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</si>
  <si>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</si>
  <si>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</si>
  <si>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</si>
  <si>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</si>
  <si>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</si>
  <si>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</si>
  <si>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</si>
  <si>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</si>
  <si>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</si>
  <si>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</si>
  <si>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</si>
  <si>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</si>
  <si>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</si>
  <si>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</si>
  <si>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</si>
  <si>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</si>
  <si>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</si>
  <si>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</si>
  <si>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</si>
  <si>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</si>
  <si>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</si>
  <si>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</si>
  <si>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</si>
  <si>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</si>
  <si>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</si>
  <si>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</si>
  <si>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</si>
  <si>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</si>
  <si>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</si>
  <si>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</si>
  <si>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</si>
  <si>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</si>
  <si>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</si>
  <si>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</si>
  <si>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</si>
  <si>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</si>
  <si>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</si>
  <si>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</si>
  <si>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</si>
  <si>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</si>
  <si>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</si>
  <si>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</si>
  <si>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</si>
  <si>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</si>
  <si>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</si>
  <si>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</si>
  <si>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</si>
  <si>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</si>
  <si>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</si>
  <si>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</si>
  <si>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</si>
  <si>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</si>
  <si>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</si>
  <si>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</si>
  <si>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</si>
  <si>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</si>
  <si>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</si>
  <si>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</si>
  <si>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</si>
  <si>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</si>
  <si>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</si>
  <si>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</si>
  <si>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</si>
  <si>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</si>
  <si>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</si>
  <si>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</si>
  <si>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</si>
  <si>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</si>
  <si>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</si>
  <si>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</si>
  <si>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</si>
  <si>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</si>
  <si>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</si>
  <si>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</si>
  <si>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</si>
  <si>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</si>
  <si>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</si>
  <si>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</si>
  <si>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</si>
  <si>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</si>
  <si>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</si>
  <si>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</si>
  <si>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</si>
  <si>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</si>
  <si>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</si>
  <si>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</si>
  <si>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</si>
  <si>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</si>
  <si>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</si>
  <si>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</si>
  <si>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</si>
  <si>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</si>
  <si>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</si>
  <si>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</si>
  <si>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Ako finančné účty sú vykázané peniaze v pokladnici, účty v bankách a cenné papiere. Účtami v bankách môže ÚJ voľne disponovať.</t>
  </si>
  <si>
    <t>zániku</t>
  </si>
  <si>
    <t>opodstatne-</t>
  </si>
  <si>
    <t>majetku z</t>
  </si>
  <si>
    <t>nosti</t>
  </si>
  <si>
    <t>Krátkodobý finančný majetok, na ktorý bolo zriadené záložné právo</t>
  </si>
  <si>
    <t>21.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</si>
  <si>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</si>
  <si>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</si>
  <si>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</si>
  <si>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</si>
  <si>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</si>
  <si>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</si>
  <si>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</si>
  <si>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</si>
  <si>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</si>
  <si>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</si>
  <si>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</si>
  <si>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</si>
  <si>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</si>
  <si>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</si>
  <si>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</si>
  <si>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</si>
  <si>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</si>
  <si>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</si>
  <si>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</si>
  <si>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</si>
  <si>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</si>
  <si>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</si>
  <si>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</si>
  <si>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</si>
  <si>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</si>
  <si>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</si>
  <si>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</si>
  <si>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</si>
  <si>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</si>
  <si>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</si>
  <si>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</si>
  <si>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</si>
  <si>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</si>
  <si>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</si>
  <si>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</si>
  <si>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</si>
  <si>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</si>
  <si>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</si>
  <si>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</si>
  <si>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</si>
  <si>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</si>
  <si>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</si>
  <si>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</si>
  <si>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</si>
  <si>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</si>
  <si>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</si>
  <si>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</si>
  <si>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</si>
  <si>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</si>
  <si>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</si>
  <si>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</si>
  <si>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</si>
  <si>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</si>
  <si>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</si>
  <si>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25.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</si>
  <si>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</si>
  <si>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</si>
  <si>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</si>
  <si>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</si>
  <si>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</si>
  <si>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</si>
  <si>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</si>
  <si>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</si>
  <si>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</si>
  <si>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</si>
  <si>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</si>
  <si>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</si>
  <si>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</si>
  <si>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</si>
  <si>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</si>
  <si>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</si>
  <si>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</si>
  <si>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</si>
  <si>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</si>
  <si>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</si>
  <si>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</si>
  <si>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</si>
  <si>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</si>
  <si>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</si>
  <si>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</si>
  <si>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</si>
  <si>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</si>
  <si>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</si>
  <si>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</si>
  <si>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</si>
  <si>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</si>
  <si>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</si>
  <si>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</si>
  <si>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</si>
  <si>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</si>
  <si>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</si>
  <si>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</si>
  <si>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</si>
  <si>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</si>
  <si>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</si>
  <si>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</si>
  <si>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</si>
  <si>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</si>
  <si>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</si>
  <si>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</si>
  <si>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</si>
  <si>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</si>
  <si>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</si>
  <si>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</si>
  <si>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</si>
  <si>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</si>
  <si>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</si>
  <si>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</si>
  <si>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</si>
  <si>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</si>
  <si>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</si>
  <si>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</si>
  <si>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</si>
  <si>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</si>
  <si>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</si>
  <si>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</si>
  <si>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</si>
  <si>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</si>
  <si>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</si>
  <si>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</si>
  <si>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</si>
  <si>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</si>
  <si>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</si>
  <si>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</si>
  <si>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</si>
  <si>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</si>
  <si>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</si>
  <si>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</si>
  <si>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</si>
  <si>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</si>
  <si>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</si>
  <si>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</si>
  <si>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</si>
  <si>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</si>
  <si>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</si>
  <si>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31. Informácie k časti G. písm. j) prílohy č. 3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</si>
  <si>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</si>
  <si>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</si>
  <si>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</si>
  <si>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</si>
  <si>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</si>
  <si>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</si>
  <si>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</si>
  <si>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</si>
  <si>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</si>
  <si>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</si>
  <si>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</si>
  <si>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</si>
  <si>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</si>
  <si>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</si>
  <si>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</si>
  <si>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</si>
  <si>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</si>
  <si>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</si>
  <si>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</si>
  <si>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</si>
  <si>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</si>
  <si>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</si>
  <si>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</si>
  <si>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</si>
  <si>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</si>
  <si>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</si>
  <si>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</si>
  <si>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</si>
  <si>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</si>
  <si>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</si>
  <si>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</si>
  <si>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H Informácie o výnosoch</t>
  </si>
  <si>
    <t>36. Informácie k časti H. písm. b) prílohy č. 3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</si>
  <si>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</si>
  <si>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</si>
  <si>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</si>
  <si>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</si>
  <si>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</si>
  <si>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</si>
  <si>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</si>
  <si>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</si>
  <si>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</si>
  <si>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</si>
  <si>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</si>
  <si>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</si>
  <si>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</si>
  <si>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</si>
  <si>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</si>
  <si>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37. Informácie k časti H. písm. c) až f)  prílohy č. 3 o výnosoch pri aktivácii nákladov a o výnosoch z hospodárskej činnosti, finančnej činnosti a mimoriadnej činnosti</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</si>
  <si>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</si>
  <si>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</si>
  <si>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</si>
  <si>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</si>
  <si>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</si>
  <si>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</si>
  <si>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</si>
  <si>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</si>
  <si>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</si>
  <si>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</si>
  <si>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</si>
  <si>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</si>
  <si>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</si>
  <si>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</si>
  <si>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</si>
  <si>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</si>
  <si>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</si>
  <si>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</si>
  <si>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</si>
  <si>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</si>
  <si>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</si>
  <si>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</si>
  <si>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</si>
  <si>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</si>
  <si>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</si>
  <si>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</si>
  <si>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</si>
  <si>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</si>
  <si>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</si>
  <si>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</si>
  <si>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</si>
  <si>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</si>
  <si>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</si>
  <si>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</si>
  <si>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</si>
  <si>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</si>
  <si>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</si>
  <si>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</si>
  <si>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</si>
  <si>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</si>
  <si>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</si>
  <si>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</si>
  <si>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</si>
  <si>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</si>
  <si>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</si>
  <si>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</si>
  <si>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</si>
  <si>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</si>
  <si>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</si>
  <si>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</si>
  <si>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</si>
  <si>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</si>
  <si>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</si>
  <si>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</si>
  <si>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</si>
  <si>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</si>
  <si>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</si>
  <si>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</si>
  <si>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</si>
  <si>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</si>
  <si>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</si>
  <si>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</si>
  <si>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</si>
  <si>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</si>
  <si>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</si>
  <si>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</si>
  <si>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</si>
  <si>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</si>
  <si>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</si>
  <si>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</si>
  <si>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</si>
  <si>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</si>
  <si>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</si>
  <si>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</si>
  <si>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</si>
  <si>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</si>
  <si>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</si>
  <si>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</si>
  <si>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</si>
  <si>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</si>
  <si>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</si>
  <si>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</si>
  <si>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</si>
  <si>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</si>
  <si>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</si>
  <si>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</si>
  <si>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</si>
  <si>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</si>
  <si>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</si>
  <si>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</si>
  <si>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</si>
  <si>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</si>
  <si>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</si>
  <si>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</si>
  <si>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</si>
  <si>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</si>
  <si>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</si>
  <si>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</si>
  <si>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</si>
  <si>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</si>
  <si>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</si>
  <si>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</si>
  <si>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</si>
  <si>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</si>
  <si>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</si>
  <si>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</si>
  <si>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</si>
  <si>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</si>
  <si>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</si>
  <si>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</si>
  <si>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</si>
  <si>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</si>
  <si>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</si>
  <si>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</si>
  <si>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</si>
  <si>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</si>
  <si>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</si>
  <si>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</si>
  <si>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</si>
  <si>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</si>
  <si>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</si>
  <si>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</si>
  <si>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</si>
  <si>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</si>
  <si>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</si>
  <si>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</si>
  <si>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</si>
  <si>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</si>
  <si>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</si>
  <si>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</si>
  <si>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</si>
  <si>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</si>
  <si>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</si>
  <si>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</si>
  <si>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</si>
  <si>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</si>
  <si>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</si>
  <si>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</si>
  <si>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</si>
  <si>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</si>
  <si>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</si>
  <si>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</si>
  <si>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</si>
  <si>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</si>
  <si>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</si>
  <si>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</si>
  <si>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</si>
  <si>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</si>
  <si>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</si>
  <si>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</si>
  <si>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</si>
  <si>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</si>
  <si>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</si>
  <si>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</si>
  <si>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</si>
  <si>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</si>
  <si>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</si>
  <si>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</si>
  <si>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</si>
  <si>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</si>
  <si>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</si>
  <si>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</si>
  <si>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</si>
  <si>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</si>
  <si>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</si>
  <si>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</si>
  <si>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</si>
  <si>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</si>
  <si>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</si>
  <si>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</si>
  <si>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</si>
  <si>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</si>
  <si>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</si>
  <si>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</si>
  <si>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</si>
  <si>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</si>
  <si>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</si>
  <si>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</si>
  <si>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</si>
  <si>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</si>
  <si>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</si>
  <si>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</si>
  <si>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</si>
  <si>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</si>
  <si>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</si>
  <si>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</si>
  <si>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</si>
  <si>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</si>
  <si>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</si>
  <si>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</si>
  <si>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</si>
  <si>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</si>
  <si>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</si>
  <si>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</si>
  <si>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</si>
  <si>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</si>
  <si>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</si>
  <si>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</si>
  <si>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</si>
  <si>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</si>
  <si>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</si>
  <si>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</si>
  <si>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</si>
  <si>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Dátum zápisu do OR: 10.06.2005</t>
  </si>
  <si>
    <t>nie</t>
  </si>
  <si>
    <t>ne</t>
  </si>
  <si>
    <t>NIE</t>
  </si>
  <si>
    <t xml:space="preserve">Dátum výpisu: </t>
  </si>
  <si>
    <t>Zoznam výpisov: OR OS Banská Bystrica</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</si>
  <si>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</si>
  <si>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</si>
  <si>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</si>
  <si>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</si>
  <si>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</si>
  <si>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</si>
  <si>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</si>
  <si>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</si>
  <si>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</si>
  <si>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</si>
  <si>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</si>
  <si>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</si>
  <si>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</si>
  <si>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</si>
  <si>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</si>
  <si>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</si>
  <si>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</si>
  <si>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</si>
  <si>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</si>
  <si>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</si>
  <si>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</si>
  <si>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</si>
  <si>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</si>
  <si>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</si>
  <si>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</si>
  <si>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</si>
  <si>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indexed="12"/>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</si>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</sst>
</file>

<file path=xl/styles.xml><?xml version="1.0" encoding="utf-8"?>
<styleSheet xmlns="http://schemas.openxmlformats.org/spreadsheetml/2006/main">
  <numFmts count="5">
    <numFmt numFmtId="164" formatCode="dd/"/>
    <numFmt numFmtId="165" formatCode="mm/"/>
    <numFmt numFmtId="166" formatCode="yyyy"/>
    <numFmt numFmtId="167" formatCode="#,##0.0"/>
    <numFmt numFmtId="168" formatCode="0.0%"/>
  </numFmts>
  <fonts count="108">
    <font>
      <sz val="11"/>
      <color theme="1"/>
      <name val="Calibri"/>
      <family val="2"/>
      <charset val="238"/>
      <scheme val="minor"/>
    </font>
    <font>
      <sz val="10"/>
      <name val="Arial CE"/>
      <charset val="238"/>
    </font>
    <font>
      <sz val="10"/>
      <color indexed="10"/>
      <name val="Arial CE"/>
      <family val="2"/>
      <charset val="238"/>
    </font>
    <font>
      <sz val="10"/>
      <name val="Arial CE"/>
      <family val="2"/>
      <charset val="238"/>
    </font>
    <font>
      <sz val="10"/>
      <color indexed="9"/>
      <name val="Arial CE"/>
      <family val="2"/>
      <charset val="238"/>
    </font>
    <font>
      <sz val="12"/>
      <color indexed="9"/>
      <name val="Arial Narrow"/>
      <family val="2"/>
      <charset val="238"/>
    </font>
    <font>
      <b/>
      <sz val="10"/>
      <color indexed="9"/>
      <name val="Arial CE"/>
      <charset val="238"/>
    </font>
    <font>
      <u/>
      <sz val="11.5"/>
      <color indexed="12"/>
      <name val="Arial CE"/>
      <family val="2"/>
      <charset val="238"/>
    </font>
    <font>
      <u/>
      <sz val="12"/>
      <color indexed="9"/>
      <name val="Arial Narrow"/>
      <family val="2"/>
      <charset val="238"/>
    </font>
    <font>
      <sz val="10"/>
      <name val="Arial Narrow"/>
      <family val="2"/>
      <charset val="238"/>
    </font>
    <font>
      <sz val="10"/>
      <name val="Helv"/>
    </font>
    <font>
      <b/>
      <sz val="11"/>
      <color indexed="1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indexed="9"/>
      <name val="Arial CE"/>
      <charset val="238"/>
    </font>
    <font>
      <sz val="10"/>
      <color indexed="10"/>
      <name val="Arial CE"/>
      <family val="2"/>
      <charset val="238"/>
    </font>
    <font>
      <sz val="10"/>
      <name val="MS Sans Serif"/>
      <family val="2"/>
      <charset val="238"/>
    </font>
    <font>
      <b/>
      <sz val="9"/>
      <color indexed="9"/>
      <name val="Arial CE"/>
      <charset val="238"/>
    </font>
    <font>
      <sz val="14"/>
      <color indexed="9"/>
      <name val="Arial CE"/>
      <family val="2"/>
      <charset val="238"/>
    </font>
    <font>
      <sz val="10"/>
      <color indexed="10"/>
      <name val="Arial CE"/>
      <charset val="238"/>
    </font>
    <font>
      <b/>
      <sz val="7"/>
      <color indexed="9"/>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indexed="9"/>
      <name val="Arial CE"/>
      <family val="2"/>
      <charset val="238"/>
    </font>
    <font>
      <b/>
      <sz val="8"/>
      <color indexed="9"/>
      <name val="Arial"/>
      <family val="2"/>
      <charset val="238"/>
    </font>
    <font>
      <sz val="8.5"/>
      <color indexed="9"/>
      <name val="Arial"/>
      <family val="2"/>
      <charset val="238"/>
    </font>
    <font>
      <b/>
      <sz val="8.5"/>
      <color indexed="9"/>
      <name val="Arial"/>
      <family val="2"/>
      <charset val="238"/>
    </font>
    <font>
      <sz val="10"/>
      <color indexed="9"/>
      <name val="Arial"/>
      <family val="2"/>
      <charset val="238"/>
    </font>
    <font>
      <b/>
      <sz val="10"/>
      <color indexed="10"/>
      <name val="Arial CE"/>
      <family val="2"/>
      <charset val="238"/>
    </font>
    <font>
      <b/>
      <sz val="12"/>
      <color indexed="12"/>
      <name val="Arial CE"/>
      <family val="2"/>
      <charset val="238"/>
    </font>
    <font>
      <b/>
      <sz val="10"/>
      <color indexed="17"/>
      <name val="Arial CE"/>
      <family val="2"/>
      <charset val="238"/>
    </font>
    <font>
      <b/>
      <sz val="10"/>
      <color indexed="12"/>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indexed="12"/>
      <name val="Arial Narrow"/>
      <family val="2"/>
      <charset val="238"/>
    </font>
    <font>
      <sz val="9"/>
      <name val="Arial Narrow"/>
      <family val="2"/>
      <charset val="238"/>
    </font>
    <font>
      <sz val="9"/>
      <color indexed="9"/>
      <name val="Arial Narrow"/>
      <family val="2"/>
      <charset val="238"/>
    </font>
    <font>
      <b/>
      <sz val="9"/>
      <color indexed="12"/>
      <name val="Arial Narrow"/>
      <family val="2"/>
      <charset val="238"/>
    </font>
    <font>
      <sz val="9"/>
      <color indexed="12"/>
      <name val="Arial Narrow"/>
      <family val="2"/>
      <charset val="238"/>
    </font>
    <font>
      <b/>
      <sz val="8"/>
      <color indexed="12"/>
      <name val="Arial Narrow"/>
      <family val="2"/>
      <charset val="238"/>
    </font>
    <font>
      <sz val="8"/>
      <color indexed="9"/>
      <name val="Arial Narrow"/>
      <family val="2"/>
      <charset val="238"/>
    </font>
    <font>
      <b/>
      <sz val="9"/>
      <name val="Arial Narrow"/>
      <family val="2"/>
      <charset val="238"/>
    </font>
    <font>
      <sz val="8"/>
      <color indexed="10"/>
      <name val="Arial Narrow"/>
      <family val="2"/>
      <charset val="238"/>
    </font>
    <font>
      <sz val="8"/>
      <name val="Arial CE"/>
      <charset val="238"/>
    </font>
    <font>
      <sz val="8"/>
      <color indexed="8"/>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indexed="9"/>
      <name val="Arial Narrow"/>
      <family val="2"/>
      <charset val="238"/>
    </font>
    <font>
      <sz val="9"/>
      <name val="Calibri"/>
      <family val="2"/>
      <charset val="238"/>
    </font>
    <font>
      <sz val="8"/>
      <name val="Calibri"/>
      <family val="2"/>
      <charset val="238"/>
    </font>
    <font>
      <sz val="8"/>
      <color indexed="81"/>
      <name val="Arial Narrow"/>
      <family val="2"/>
      <charset val="238"/>
    </font>
    <font>
      <sz val="11"/>
      <color indexed="8"/>
      <name val="Calibri"/>
      <family val="2"/>
      <charset val="238"/>
    </font>
    <font>
      <b/>
      <sz val="11"/>
      <name val="Arial Narrow"/>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9"/>
      <name val="Arial CE"/>
      <family val="2"/>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indexed="8"/>
      <name val="Calibri"/>
      <family val="2"/>
      <charset val="238"/>
    </font>
    <font>
      <sz val="10"/>
      <name val="Times New Roman"/>
      <family val="1"/>
      <charset val="238"/>
    </font>
    <font>
      <b/>
      <sz val="10"/>
      <name val="Times New Roman"/>
      <family val="1"/>
      <charset val="238"/>
    </font>
    <font>
      <b/>
      <sz val="10"/>
      <color indexed="8"/>
      <name val="Times New Roman"/>
      <family val="1"/>
      <charset val="238"/>
    </font>
    <font>
      <sz val="11"/>
      <color indexed="8"/>
      <name val="Times New Roman"/>
      <family val="1"/>
      <charset val="238"/>
    </font>
    <font>
      <b/>
      <sz val="12"/>
      <name val="Times New Roman"/>
      <family val="1"/>
      <charset val="238"/>
    </font>
    <font>
      <sz val="10"/>
      <color indexed="8"/>
      <name val="Times New Roman"/>
      <family val="1"/>
      <charset val="238"/>
    </font>
    <font>
      <sz val="10"/>
      <color indexed="9"/>
      <name val="Times New Roman"/>
      <family val="1"/>
      <charset val="238"/>
    </font>
    <font>
      <b/>
      <sz val="10"/>
      <color indexed="9"/>
      <name val="Times New Roman"/>
      <family val="1"/>
      <charset val="238"/>
    </font>
    <font>
      <b/>
      <sz val="11"/>
      <name val="Times New Roman"/>
      <family val="1"/>
      <charset val="238"/>
    </font>
    <font>
      <b/>
      <sz val="10"/>
      <color indexed="9"/>
      <name val="Times New Roman"/>
      <family val="1"/>
      <charset val="238"/>
    </font>
    <font>
      <sz val="10"/>
      <color indexed="9"/>
      <name val="Times New Roman"/>
      <family val="1"/>
      <charset val="238"/>
    </font>
    <font>
      <b/>
      <sz val="11"/>
      <color indexed="8"/>
      <name val="Times New Roman"/>
      <family val="1"/>
      <charset val="238"/>
    </font>
    <font>
      <sz val="8"/>
      <name val="Times New Roman"/>
      <family val="1"/>
      <charset val="238"/>
    </font>
    <font>
      <b/>
      <sz val="8"/>
      <name val="Times New Roman"/>
      <family val="1"/>
      <charset val="238"/>
    </font>
    <font>
      <sz val="10"/>
      <color indexed="8"/>
      <name val="Times New Roman"/>
      <family val="1"/>
      <charset val="238"/>
    </font>
    <font>
      <b/>
      <sz val="9"/>
      <color indexed="10"/>
      <name val="Tahoma"/>
      <family val="2"/>
      <charset val="238"/>
    </font>
    <font>
      <b/>
      <sz val="5"/>
      <name val="Arial Narrow"/>
      <family val="2"/>
      <charset val="238"/>
    </font>
    <font>
      <sz val="11"/>
      <color theme="1"/>
      <name val="Calibri"/>
      <family val="2"/>
      <charset val="238"/>
      <scheme val="minor"/>
    </font>
    <font>
      <sz val="9"/>
      <color theme="1"/>
      <name val="Calibri"/>
      <family val="2"/>
      <charset val="238"/>
      <scheme val="minor"/>
    </font>
    <font>
      <sz val="9"/>
      <color rgb="FF006100"/>
      <name val="Calibri"/>
      <family val="2"/>
      <charset val="238"/>
      <scheme val="minor"/>
    </font>
  </fonts>
  <fills count="22">
    <fill>
      <patternFill patternType="none"/>
    </fill>
    <fill>
      <patternFill patternType="gray125"/>
    </fill>
    <fill>
      <patternFill patternType="solid">
        <fgColor indexed="27"/>
        <bgColor indexed="64"/>
      </patternFill>
    </fill>
    <fill>
      <patternFill patternType="solid">
        <fgColor indexed="13"/>
        <bgColor indexed="64"/>
      </patternFill>
    </fill>
    <fill>
      <patternFill patternType="solid">
        <fgColor indexed="31"/>
        <bgColor indexed="64"/>
      </patternFill>
    </fill>
    <fill>
      <patternFill patternType="solid">
        <fgColor indexed="22"/>
        <bgColor indexed="64"/>
      </patternFill>
    </fill>
    <fill>
      <patternFill patternType="solid">
        <fgColor indexed="26"/>
        <bgColor indexed="64"/>
      </patternFill>
    </fill>
    <fill>
      <patternFill patternType="solid">
        <fgColor indexed="12"/>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0"/>
        <bgColor indexed="64"/>
      </patternFill>
    </fill>
    <fill>
      <patternFill patternType="solid">
        <fgColor indexed="51"/>
        <bgColor indexed="64"/>
      </patternFill>
    </fill>
    <fill>
      <patternFill patternType="solid">
        <fgColor indexed="62"/>
        <bgColor indexed="64"/>
      </patternFill>
    </fill>
    <fill>
      <patternFill patternType="solid">
        <fgColor indexed="23"/>
        <bgColor indexed="64"/>
      </patternFill>
    </fill>
    <fill>
      <patternFill patternType="solid">
        <fgColor indexed="38"/>
        <bgColor indexed="64"/>
      </patternFill>
    </fill>
    <fill>
      <patternFill patternType="solid">
        <fgColor indexed="49"/>
        <bgColor indexed="64"/>
      </patternFill>
    </fill>
    <fill>
      <patternFill patternType="solid">
        <fgColor rgb="FFC6EFCE"/>
      </patternFill>
    </fill>
    <fill>
      <patternFill patternType="solid">
        <fgColor rgb="FFFFFFCC"/>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right style="thin">
        <color indexed="22"/>
      </right>
      <top/>
      <bottom/>
      <diagonal/>
    </border>
    <border>
      <left/>
      <right/>
      <top style="thin">
        <color indexed="22"/>
      </top>
      <bottom/>
      <diagonal/>
    </border>
    <border>
      <left style="thin">
        <color indexed="22"/>
      </left>
      <right/>
      <top/>
      <bottom/>
      <diagonal/>
    </border>
    <border>
      <left/>
      <right style="thin">
        <color indexed="22"/>
      </right>
      <top style="thin">
        <color indexed="22"/>
      </top>
      <bottom/>
      <diagonal/>
    </border>
    <border>
      <left/>
      <right/>
      <top style="thin">
        <color indexed="22"/>
      </top>
      <bottom style="thin">
        <color indexed="22"/>
      </bottom>
      <diagonal/>
    </border>
    <border>
      <left/>
      <right style="thin">
        <color indexed="9"/>
      </right>
      <top/>
      <bottom style="thin">
        <color indexed="9"/>
      </bottom>
      <diagonal/>
    </border>
    <border>
      <left/>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ck">
        <color indexed="64"/>
      </left>
      <right/>
      <top/>
      <bottom/>
      <diagonal/>
    </border>
    <border>
      <left/>
      <right style="medium">
        <color indexed="64"/>
      </right>
      <top style="thin">
        <color indexed="64"/>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thick">
        <color indexed="64"/>
      </bottom>
      <diagonal/>
    </border>
    <border>
      <left/>
      <right style="medium">
        <color indexed="64"/>
      </right>
      <top/>
      <bottom/>
      <diagonal/>
    </border>
    <border>
      <left/>
      <right/>
      <top style="thin">
        <color indexed="64"/>
      </top>
      <bottom style="thin">
        <color indexed="22"/>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indexed="22"/>
      </left>
      <right style="medium">
        <color indexed="22"/>
      </right>
      <top style="medium">
        <color indexed="22"/>
      </top>
      <bottom style="medium">
        <color indexed="22"/>
      </bottom>
      <diagonal/>
    </border>
    <border>
      <left style="thin">
        <color indexed="64"/>
      </left>
      <right style="thin">
        <color indexed="64"/>
      </right>
      <top/>
      <bottom style="thin">
        <color indexed="64"/>
      </bottom>
      <diagonal/>
    </border>
    <border>
      <left style="thin">
        <color indexed="22"/>
      </left>
      <right/>
      <top style="thin">
        <color indexed="22"/>
      </top>
      <bottom/>
      <diagonal/>
    </border>
    <border>
      <left style="medium">
        <color indexed="22"/>
      </left>
      <right/>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bottom style="hair">
        <color indexed="55"/>
      </bottom>
      <diagonal/>
    </border>
    <border>
      <left/>
      <right/>
      <top style="hair">
        <color indexed="55"/>
      </top>
      <bottom style="hair">
        <color indexed="55"/>
      </bottom>
      <diagonal/>
    </border>
    <border>
      <left/>
      <right/>
      <top style="hair">
        <color indexed="55"/>
      </top>
      <bottom/>
      <diagonal/>
    </border>
    <border>
      <left style="thin">
        <color rgb="FFB2B2B2"/>
      </left>
      <right style="thin">
        <color rgb="FFB2B2B2"/>
      </right>
      <top style="thin">
        <color rgb="FFB2B2B2"/>
      </top>
      <bottom style="thin">
        <color rgb="FFB2B2B2"/>
      </bottom>
      <diagonal/>
    </border>
  </borders>
  <cellStyleXfs count="19">
    <xf numFmtId="0" fontId="0" fillId="0" borderId="0"/>
    <xf numFmtId="0" fontId="7" fillId="0" borderId="0" applyNumberFormat="0" applyFill="0" applyBorder="0" applyAlignment="0" applyProtection="0">
      <alignment vertical="top"/>
      <protection locked="0"/>
    </xf>
    <xf numFmtId="0" fontId="10" fillId="0" borderId="0"/>
    <xf numFmtId="0" fontId="26" fillId="0" borderId="0" applyNumberFormat="0" applyFill="0" applyBorder="0" applyAlignment="0" applyProtection="0"/>
    <xf numFmtId="0" fontId="3" fillId="0" borderId="0"/>
    <xf numFmtId="0" fontId="105" fillId="0" borderId="0"/>
    <xf numFmtId="0" fontId="21" fillId="0" borderId="0"/>
    <xf numFmtId="0" fontId="21" fillId="0" borderId="0"/>
    <xf numFmtId="0" fontId="1" fillId="0" borderId="0"/>
    <xf numFmtId="0" fontId="21" fillId="0" borderId="0"/>
    <xf numFmtId="0" fontId="106" fillId="0" borderId="0"/>
    <xf numFmtId="0" fontId="26" fillId="0" borderId="0"/>
    <xf numFmtId="0" fontId="18" fillId="0" borderId="0"/>
    <xf numFmtId="0" fontId="26" fillId="0" borderId="0"/>
    <xf numFmtId="0" fontId="26" fillId="0" borderId="0"/>
    <xf numFmtId="9" fontId="87" fillId="0" borderId="0" applyFont="0" applyFill="0" applyBorder="0" applyAlignment="0" applyProtection="0"/>
    <xf numFmtId="0" fontId="68" fillId="21" borderId="77" applyNumberFormat="0" applyFont="0" applyAlignment="0" applyProtection="0"/>
    <xf numFmtId="9" fontId="1" fillId="0" borderId="0" applyFont="0" applyFill="0" applyBorder="0" applyAlignment="0" applyProtection="0"/>
    <xf numFmtId="0" fontId="107" fillId="20" borderId="0" applyNumberFormat="0" applyBorder="0" applyAlignment="0" applyProtection="0"/>
  </cellStyleXfs>
  <cellXfs count="1520">
    <xf numFmtId="0" fontId="0" fillId="0" borderId="0" xfId="0"/>
    <xf numFmtId="0" fontId="2" fillId="0" borderId="0" xfId="8" applyFont="1" applyAlignment="1" applyProtection="1">
      <alignment horizontal="center"/>
      <protection locked="0" hidden="1"/>
    </xf>
    <xf numFmtId="0" fontId="1" fillId="0" borderId="0" xfId="8"/>
    <xf numFmtId="0" fontId="1" fillId="0" borderId="0" xfId="8" applyProtection="1">
      <protection hidden="1"/>
    </xf>
    <xf numFmtId="0" fontId="1" fillId="0" borderId="0" xfId="8" applyFill="1" applyProtection="1">
      <protection hidden="1"/>
    </xf>
    <xf numFmtId="0" fontId="9" fillId="0" borderId="0" xfId="8" applyNumberFormat="1" applyFont="1" applyProtection="1">
      <protection hidden="1"/>
    </xf>
    <xf numFmtId="0" fontId="9" fillId="0" borderId="0" xfId="2" applyNumberFormat="1" applyFont="1" applyProtection="1">
      <protection hidden="1"/>
    </xf>
    <xf numFmtId="0" fontId="9" fillId="0" borderId="0" xfId="2" applyNumberFormat="1" applyFont="1" applyAlignment="1" applyProtection="1">
      <alignment horizontal="right"/>
      <protection hidden="1"/>
    </xf>
    <xf numFmtId="0" fontId="9" fillId="0" borderId="0" xfId="2" applyNumberFormat="1" applyFont="1" applyBorder="1" applyProtection="1">
      <protection hidden="1"/>
    </xf>
    <xf numFmtId="0" fontId="9" fillId="0" borderId="0" xfId="2" applyNumberFormat="1" applyFont="1" applyBorder="1" applyAlignment="1" applyProtection="1">
      <alignment horizontal="center"/>
      <protection hidden="1"/>
    </xf>
    <xf numFmtId="0" fontId="9" fillId="0" borderId="0" xfId="2" applyNumberFormat="1" applyFont="1" applyAlignment="1" applyProtection="1">
      <protection hidden="1"/>
    </xf>
    <xf numFmtId="0" fontId="13" fillId="0" borderId="0" xfId="2" applyNumberFormat="1" applyFont="1" applyProtection="1">
      <protection hidden="1"/>
    </xf>
    <xf numFmtId="0" fontId="13" fillId="0" borderId="0" xfId="2" applyNumberFormat="1" applyFont="1" applyFill="1" applyAlignment="1" applyProtection="1">
      <alignment horizontal="center" wrapText="1"/>
      <protection hidden="1"/>
    </xf>
    <xf numFmtId="0" fontId="13" fillId="0" borderId="0" xfId="2" applyNumberFormat="1" applyFont="1" applyFill="1" applyAlignment="1" applyProtection="1">
      <alignment wrapText="1"/>
      <protection hidden="1"/>
    </xf>
    <xf numFmtId="0" fontId="13" fillId="0" borderId="0" xfId="2" applyNumberFormat="1" applyFont="1" applyFill="1" applyAlignment="1" applyProtection="1">
      <alignment vertical="center"/>
      <protection hidden="1"/>
    </xf>
    <xf numFmtId="0" fontId="13" fillId="0" borderId="0" xfId="2" applyNumberFormat="1" applyFont="1" applyAlignment="1" applyProtection="1">
      <alignment wrapText="1"/>
      <protection hidden="1"/>
    </xf>
    <xf numFmtId="0" fontId="9" fillId="0" borderId="1" xfId="2" applyNumberFormat="1" applyFont="1" applyBorder="1" applyAlignment="1" applyProtection="1">
      <alignment horizontal="center" vertical="center"/>
      <protection hidden="1"/>
    </xf>
    <xf numFmtId="0" fontId="9" fillId="0" borderId="1" xfId="2" applyNumberFormat="1" applyFont="1" applyBorder="1" applyAlignment="1" applyProtection="1">
      <alignment horizontal="center" vertical="center"/>
      <protection locked="0" hidden="1"/>
    </xf>
    <xf numFmtId="0" fontId="13" fillId="0" borderId="0" xfId="2" applyNumberFormat="1" applyFont="1" applyAlignment="1" applyProtection="1">
      <protection hidden="1"/>
    </xf>
    <xf numFmtId="0" fontId="9" fillId="0" borderId="1" xfId="2" applyNumberFormat="1" applyFont="1" applyBorder="1" applyAlignment="1" applyProtection="1">
      <alignment horizontal="center"/>
      <protection hidden="1"/>
    </xf>
    <xf numFmtId="0" fontId="9" fillId="0" borderId="0" xfId="2" applyNumberFormat="1" applyFont="1" applyBorder="1" applyAlignment="1" applyProtection="1">
      <alignment horizontal="center" vertical="center"/>
      <protection hidden="1"/>
    </xf>
    <xf numFmtId="0" fontId="14" fillId="0" borderId="0" xfId="2" applyNumberFormat="1" applyFont="1" applyProtection="1">
      <protection hidden="1"/>
    </xf>
    <xf numFmtId="0" fontId="9" fillId="0" borderId="0" xfId="2" applyNumberFormat="1" applyFont="1" applyAlignment="1" applyProtection="1">
      <alignment horizontal="center" vertical="center"/>
      <protection hidden="1"/>
    </xf>
    <xf numFmtId="0" fontId="9" fillId="0" borderId="0" xfId="2" applyNumberFormat="1" applyFont="1" applyBorder="1" applyAlignment="1" applyProtection="1">
      <alignment horizontal="left" vertical="center"/>
      <protection hidden="1"/>
    </xf>
    <xf numFmtId="0" fontId="15" fillId="0" borderId="0" xfId="8" applyNumberFormat="1" applyFont="1" applyProtection="1">
      <protection hidden="1"/>
    </xf>
    <xf numFmtId="0" fontId="16" fillId="0" borderId="0" xfId="2" applyNumberFormat="1" applyFont="1" applyProtection="1">
      <protection hidden="1"/>
    </xf>
    <xf numFmtId="0" fontId="17" fillId="0" borderId="0" xfId="2" applyNumberFormat="1" applyFont="1" applyProtection="1">
      <protection hidden="1"/>
    </xf>
    <xf numFmtId="0" fontId="17" fillId="0" borderId="0" xfId="2" applyNumberFormat="1" applyFont="1" applyBorder="1" applyAlignment="1" applyProtection="1">
      <alignment horizontal="left" vertical="center"/>
      <protection hidden="1"/>
    </xf>
    <xf numFmtId="0" fontId="17" fillId="0" borderId="0" xfId="2" applyNumberFormat="1" applyFont="1" applyBorder="1" applyProtection="1">
      <protection hidden="1"/>
    </xf>
    <xf numFmtId="0" fontId="9" fillId="0" borderId="0" xfId="8" applyNumberFormat="1" applyFont="1" applyBorder="1" applyProtection="1">
      <protection hidden="1"/>
    </xf>
    <xf numFmtId="0" fontId="17" fillId="0" borderId="0" xfId="2" applyNumberFormat="1" applyFont="1" applyBorder="1" applyAlignment="1" applyProtection="1">
      <protection hidden="1"/>
    </xf>
    <xf numFmtId="0" fontId="18" fillId="0" borderId="0" xfId="8" applyFont="1" applyFill="1" applyProtection="1">
      <protection hidden="1"/>
    </xf>
    <xf numFmtId="49" fontId="18" fillId="0" borderId="0" xfId="8" applyNumberFormat="1" applyFont="1" applyProtection="1">
      <protection hidden="1"/>
    </xf>
    <xf numFmtId="0" fontId="20" fillId="0" borderId="0" xfId="8" applyFont="1" applyFill="1" applyAlignment="1" applyProtection="1">
      <alignment horizontal="center"/>
      <protection hidden="1"/>
    </xf>
    <xf numFmtId="49" fontId="18" fillId="0" borderId="0" xfId="8" applyNumberFormat="1" applyFont="1" applyFill="1" applyProtection="1">
      <protection hidden="1"/>
    </xf>
    <xf numFmtId="0" fontId="24" fillId="0" borderId="0" xfId="8" applyFont="1" applyProtection="1">
      <protection hidden="1"/>
    </xf>
    <xf numFmtId="49" fontId="18" fillId="0" borderId="1" xfId="8" applyNumberFormat="1" applyFont="1" applyFill="1" applyBorder="1" applyAlignment="1" applyProtection="1">
      <protection locked="0" hidden="1"/>
    </xf>
    <xf numFmtId="1" fontId="18" fillId="2" borderId="1" xfId="12" applyNumberFormat="1" applyFont="1" applyFill="1" applyBorder="1" applyAlignment="1" applyProtection="1">
      <protection hidden="1"/>
    </xf>
    <xf numFmtId="4" fontId="18" fillId="0" borderId="1" xfId="8" applyNumberFormat="1" applyFont="1" applyFill="1" applyBorder="1" applyAlignment="1" applyProtection="1">
      <protection locked="0" hidden="1"/>
    </xf>
    <xf numFmtId="4" fontId="27" fillId="0" borderId="1" xfId="11" applyNumberFormat="1" applyFont="1" applyFill="1" applyBorder="1" applyAlignment="1" applyProtection="1">
      <protection locked="0" hidden="1"/>
    </xf>
    <xf numFmtId="0" fontId="28" fillId="0" borderId="0" xfId="8" applyFont="1" applyFill="1" applyAlignment="1" applyProtection="1">
      <protection hidden="1"/>
    </xf>
    <xf numFmtId="0" fontId="18" fillId="0" borderId="0" xfId="8" applyFont="1" applyAlignment="1" applyProtection="1">
      <protection hidden="1"/>
    </xf>
    <xf numFmtId="0" fontId="18" fillId="0" borderId="0" xfId="8" applyFont="1" applyFill="1" applyAlignment="1" applyProtection="1">
      <protection hidden="1"/>
    </xf>
    <xf numFmtId="0" fontId="29" fillId="0" borderId="0" xfId="8" applyFont="1" applyFill="1" applyAlignment="1" applyProtection="1">
      <protection hidden="1"/>
    </xf>
    <xf numFmtId="49" fontId="18" fillId="0" borderId="0" xfId="8" applyNumberFormat="1" applyFont="1" applyAlignment="1" applyProtection="1">
      <protection hidden="1"/>
    </xf>
    <xf numFmtId="0" fontId="18" fillId="0" borderId="0" xfId="8" applyFont="1" applyAlignment="1" applyProtection="1">
      <alignment horizontal="center"/>
      <protection hidden="1"/>
    </xf>
    <xf numFmtId="49" fontId="30" fillId="0" borderId="1" xfId="8" applyNumberFormat="1" applyFont="1" applyFill="1" applyBorder="1" applyAlignment="1" applyProtection="1">
      <protection locked="0" hidden="1"/>
    </xf>
    <xf numFmtId="49" fontId="30" fillId="0" borderId="1" xfId="8" applyNumberFormat="1" applyFont="1" applyFill="1" applyBorder="1" applyProtection="1">
      <protection locked="0" hidden="1"/>
    </xf>
    <xf numFmtId="1" fontId="18" fillId="2" borderId="1" xfId="12" applyNumberFormat="1" applyFont="1" applyFill="1" applyBorder="1" applyAlignment="1" applyProtection="1">
      <alignment wrapText="1"/>
      <protection hidden="1"/>
    </xf>
    <xf numFmtId="4" fontId="27" fillId="0" borderId="1" xfId="11" applyNumberFormat="1" applyFont="1" applyFill="1" applyBorder="1" applyProtection="1">
      <protection locked="0" hidden="1"/>
    </xf>
    <xf numFmtId="0" fontId="18" fillId="0" borderId="0" xfId="8" applyFont="1" applyProtection="1">
      <protection hidden="1"/>
    </xf>
    <xf numFmtId="4" fontId="18" fillId="0" borderId="1" xfId="8" applyNumberFormat="1" applyFont="1" applyFill="1" applyBorder="1" applyProtection="1">
      <protection locked="0" hidden="1"/>
    </xf>
    <xf numFmtId="4" fontId="18" fillId="0" borderId="0" xfId="8" applyNumberFormat="1" applyFont="1" applyProtection="1">
      <protection hidden="1"/>
    </xf>
    <xf numFmtId="49" fontId="18" fillId="0" borderId="0" xfId="8" applyNumberFormat="1" applyFont="1" applyFill="1" applyAlignment="1" applyProtection="1">
      <alignment vertical="center" wrapText="1"/>
      <protection hidden="1"/>
    </xf>
    <xf numFmtId="0" fontId="15" fillId="0" borderId="0" xfId="8" applyFont="1" applyBorder="1" applyProtection="1">
      <protection hidden="1"/>
    </xf>
    <xf numFmtId="0" fontId="3" fillId="0" borderId="0" xfId="8" applyFont="1" applyProtection="1">
      <protection hidden="1"/>
    </xf>
    <xf numFmtId="0" fontId="3" fillId="0" borderId="0" xfId="8" applyFont="1" applyFill="1" applyProtection="1">
      <protection hidden="1"/>
    </xf>
    <xf numFmtId="4" fontId="3" fillId="0" borderId="0" xfId="8" applyNumberFormat="1" applyFont="1" applyProtection="1">
      <protection hidden="1"/>
    </xf>
    <xf numFmtId="49" fontId="1" fillId="0" borderId="0" xfId="8" applyNumberFormat="1" applyProtection="1">
      <protection hidden="1"/>
    </xf>
    <xf numFmtId="49" fontId="1" fillId="0" borderId="0" xfId="8" applyNumberFormat="1" applyFill="1" applyProtection="1">
      <protection hidden="1"/>
    </xf>
    <xf numFmtId="0" fontId="18" fillId="0" borderId="0" xfId="8" applyFont="1" applyFill="1" applyBorder="1" applyAlignment="1" applyProtection="1">
      <alignment horizontal="center"/>
      <protection hidden="1"/>
    </xf>
    <xf numFmtId="4" fontId="18" fillId="0" borderId="1" xfId="12" applyNumberFormat="1" applyFont="1" applyFill="1" applyBorder="1" applyAlignment="1" applyProtection="1">
      <alignment wrapText="1"/>
      <protection hidden="1"/>
    </xf>
    <xf numFmtId="4" fontId="18" fillId="0" borderId="0" xfId="8" applyNumberFormat="1" applyFont="1" applyFill="1" applyProtection="1">
      <protection hidden="1"/>
    </xf>
    <xf numFmtId="49" fontId="18" fillId="0" borderId="1" xfId="8" applyNumberFormat="1" applyFont="1" applyFill="1" applyBorder="1" applyProtection="1">
      <protection locked="0" hidden="1"/>
    </xf>
    <xf numFmtId="4" fontId="28" fillId="0" borderId="0" xfId="8" applyNumberFormat="1" applyFont="1" applyFill="1" applyProtection="1">
      <protection hidden="1"/>
    </xf>
    <xf numFmtId="4" fontId="29" fillId="0" borderId="0" xfId="8" applyNumberFormat="1" applyFont="1" applyFill="1" applyProtection="1">
      <protection hidden="1"/>
    </xf>
    <xf numFmtId="4" fontId="18" fillId="0" borderId="1" xfId="12" applyNumberFormat="1" applyFont="1" applyFill="1" applyBorder="1" applyAlignment="1" applyProtection="1">
      <protection hidden="1"/>
    </xf>
    <xf numFmtId="49" fontId="30" fillId="0" borderId="1" xfId="8" applyNumberFormat="1" applyFont="1" applyBorder="1" applyProtection="1">
      <protection locked="0" hidden="1"/>
    </xf>
    <xf numFmtId="49" fontId="30" fillId="0" borderId="2" xfId="8" applyNumberFormat="1" applyFont="1" applyBorder="1" applyProtection="1">
      <protection locked="0" hidden="1"/>
    </xf>
    <xf numFmtId="4" fontId="18" fillId="0" borderId="2" xfId="12" applyNumberFormat="1" applyFont="1" applyFill="1" applyBorder="1" applyAlignment="1" applyProtection="1">
      <protection hidden="1"/>
    </xf>
    <xf numFmtId="4" fontId="18" fillId="0" borderId="2" xfId="8" applyNumberFormat="1" applyFont="1" applyFill="1" applyBorder="1" applyAlignment="1" applyProtection="1">
      <protection locked="0" hidden="1"/>
    </xf>
    <xf numFmtId="4" fontId="18" fillId="0" borderId="2" xfId="8" applyNumberFormat="1" applyFont="1" applyFill="1" applyBorder="1" applyProtection="1">
      <protection locked="0" hidden="1"/>
    </xf>
    <xf numFmtId="49" fontId="18" fillId="0" borderId="0" xfId="8" applyNumberFormat="1" applyFont="1" applyFill="1" applyBorder="1" applyProtection="1">
      <protection hidden="1"/>
    </xf>
    <xf numFmtId="0" fontId="18" fillId="0" borderId="0" xfId="8" applyFont="1" applyBorder="1" applyProtection="1">
      <protection hidden="1"/>
    </xf>
    <xf numFmtId="0" fontId="18" fillId="0" borderId="0" xfId="8" applyFont="1" applyFill="1" applyBorder="1" applyProtection="1">
      <protection hidden="1"/>
    </xf>
    <xf numFmtId="4" fontId="18" fillId="0" borderId="0" xfId="8" applyNumberFormat="1" applyFont="1" applyFill="1" applyBorder="1" applyAlignment="1" applyProtection="1">
      <protection locked="0" hidden="1"/>
    </xf>
    <xf numFmtId="4" fontId="18" fillId="0" borderId="0" xfId="8" applyNumberFormat="1" applyFont="1" applyBorder="1" applyProtection="1">
      <protection hidden="1"/>
    </xf>
    <xf numFmtId="0" fontId="18" fillId="0" borderId="0" xfId="8" applyNumberFormat="1" applyFont="1" applyFill="1" applyBorder="1" applyAlignment="1" applyProtection="1">
      <alignment vertical="top" wrapText="1"/>
      <protection hidden="1"/>
    </xf>
    <xf numFmtId="49" fontId="3" fillId="0" borderId="0" xfId="8" applyNumberFormat="1" applyFont="1" applyFill="1" applyProtection="1">
      <protection hidden="1"/>
    </xf>
    <xf numFmtId="49" fontId="3" fillId="0" borderId="0" xfId="8" applyNumberFormat="1" applyFont="1" applyProtection="1">
      <protection hidden="1"/>
    </xf>
    <xf numFmtId="49" fontId="34" fillId="0" borderId="0" xfId="9" quotePrefix="1" applyNumberFormat="1" applyFont="1" applyProtection="1">
      <protection hidden="1"/>
    </xf>
    <xf numFmtId="0" fontId="34" fillId="0" borderId="0" xfId="9" quotePrefix="1" applyFont="1" applyProtection="1">
      <protection hidden="1"/>
    </xf>
    <xf numFmtId="0" fontId="35" fillId="0" borderId="0" xfId="9" quotePrefix="1" applyFont="1" applyProtection="1">
      <protection hidden="1"/>
    </xf>
    <xf numFmtId="0" fontId="34" fillId="0" borderId="0" xfId="9" applyFont="1" applyProtection="1">
      <protection hidden="1"/>
    </xf>
    <xf numFmtId="49" fontId="34" fillId="0" borderId="0" xfId="9" applyNumberFormat="1" applyFont="1" applyProtection="1">
      <protection hidden="1"/>
    </xf>
    <xf numFmtId="0" fontId="36" fillId="0" borderId="0" xfId="8" applyFont="1" applyFill="1" applyBorder="1"/>
    <xf numFmtId="0" fontId="36" fillId="0" borderId="0" xfId="8" applyFont="1"/>
    <xf numFmtId="0" fontId="34" fillId="3" borderId="0" xfId="9" applyFont="1" applyFill="1" applyProtection="1">
      <protection hidden="1"/>
    </xf>
    <xf numFmtId="0" fontId="35" fillId="0" borderId="0" xfId="9" applyFont="1" applyProtection="1">
      <protection hidden="1"/>
    </xf>
    <xf numFmtId="49" fontId="37" fillId="0" borderId="0" xfId="8" applyNumberFormat="1" applyFont="1" applyAlignment="1" applyProtection="1">
      <alignment horizontal="center"/>
      <protection hidden="1"/>
    </xf>
    <xf numFmtId="0" fontId="38" fillId="4" borderId="0" xfId="8" applyNumberFormat="1" applyFont="1" applyFill="1" applyProtection="1">
      <protection hidden="1"/>
    </xf>
    <xf numFmtId="0" fontId="1" fillId="0" borderId="0" xfId="8" applyAlignment="1" applyProtection="1">
      <alignment horizontal="right"/>
      <protection hidden="1"/>
    </xf>
    <xf numFmtId="49" fontId="39" fillId="5" borderId="0" xfId="8" applyNumberFormat="1" applyFont="1" applyFill="1" applyProtection="1">
      <protection hidden="1"/>
    </xf>
    <xf numFmtId="0" fontId="39" fillId="5" borderId="0" xfId="8" applyFont="1" applyFill="1" applyAlignment="1" applyProtection="1">
      <alignment horizontal="right"/>
      <protection hidden="1"/>
    </xf>
    <xf numFmtId="2" fontId="40" fillId="5" borderId="0" xfId="8" applyNumberFormat="1" applyFont="1" applyFill="1" applyProtection="1">
      <protection hidden="1"/>
    </xf>
    <xf numFmtId="49" fontId="39" fillId="0" borderId="3" xfId="8" applyNumberFormat="1" applyFont="1" applyBorder="1" applyProtection="1">
      <protection hidden="1"/>
    </xf>
    <xf numFmtId="0" fontId="39" fillId="0" borderId="4" xfId="8" applyFont="1" applyBorder="1" applyAlignment="1" applyProtection="1">
      <alignment horizontal="right"/>
      <protection hidden="1"/>
    </xf>
    <xf numFmtId="2" fontId="1" fillId="2" borderId="4" xfId="8" applyNumberFormat="1" applyFill="1" applyBorder="1" applyProtection="1">
      <protection hidden="1"/>
    </xf>
    <xf numFmtId="2" fontId="1" fillId="2" borderId="5" xfId="8" applyNumberFormat="1" applyFill="1" applyBorder="1" applyProtection="1">
      <protection hidden="1"/>
    </xf>
    <xf numFmtId="2" fontId="1" fillId="2" borderId="0" xfId="8" applyNumberFormat="1" applyFill="1" applyBorder="1" applyProtection="1">
      <protection hidden="1"/>
    </xf>
    <xf numFmtId="49" fontId="39" fillId="6" borderId="3" xfId="8" applyNumberFormat="1" applyFont="1" applyFill="1" applyBorder="1" applyProtection="1">
      <protection hidden="1"/>
    </xf>
    <xf numFmtId="0" fontId="39" fillId="6" borderId="4" xfId="8" applyFont="1" applyFill="1" applyBorder="1" applyAlignment="1" applyProtection="1">
      <alignment horizontal="right"/>
      <protection hidden="1"/>
    </xf>
    <xf numFmtId="2" fontId="41" fillId="6" borderId="4" xfId="8" applyNumberFormat="1" applyFont="1" applyFill="1" applyBorder="1" applyProtection="1">
      <protection hidden="1"/>
    </xf>
    <xf numFmtId="2" fontId="41" fillId="6" borderId="5" xfId="8" applyNumberFormat="1" applyFont="1" applyFill="1" applyBorder="1" applyProtection="1">
      <protection hidden="1"/>
    </xf>
    <xf numFmtId="49" fontId="39" fillId="6" borderId="6" xfId="8" applyNumberFormat="1" applyFont="1" applyFill="1" applyBorder="1" applyProtection="1">
      <protection hidden="1"/>
    </xf>
    <xf numFmtId="0" fontId="39" fillId="6" borderId="7" xfId="8" applyFont="1" applyFill="1" applyBorder="1" applyAlignment="1" applyProtection="1">
      <alignment horizontal="right"/>
      <protection hidden="1"/>
    </xf>
    <xf numFmtId="2" fontId="41" fillId="6" borderId="7" xfId="8" applyNumberFormat="1" applyFont="1" applyFill="1" applyBorder="1" applyProtection="1">
      <protection hidden="1"/>
    </xf>
    <xf numFmtId="2" fontId="41" fillId="6" borderId="8" xfId="8" applyNumberFormat="1" applyFont="1" applyFill="1" applyBorder="1" applyProtection="1">
      <protection hidden="1"/>
    </xf>
    <xf numFmtId="49" fontId="39" fillId="0" borderId="6" xfId="8" applyNumberFormat="1" applyFont="1" applyBorder="1" applyProtection="1">
      <protection hidden="1"/>
    </xf>
    <xf numFmtId="0" fontId="39" fillId="0" borderId="7" xfId="8" applyFont="1" applyBorder="1" applyAlignment="1" applyProtection="1">
      <alignment horizontal="right"/>
      <protection hidden="1"/>
    </xf>
    <xf numFmtId="2" fontId="1" fillId="2" borderId="7" xfId="8" applyNumberFormat="1" applyFill="1" applyBorder="1" applyProtection="1">
      <protection hidden="1"/>
    </xf>
    <xf numFmtId="2" fontId="1" fillId="2" borderId="8" xfId="8" applyNumberFormat="1" applyFill="1" applyBorder="1" applyProtection="1">
      <protection hidden="1"/>
    </xf>
    <xf numFmtId="49" fontId="39" fillId="0" borderId="0" xfId="8" applyNumberFormat="1" applyFont="1" applyProtection="1">
      <protection hidden="1"/>
    </xf>
    <xf numFmtId="0" fontId="39" fillId="0" borderId="0" xfId="8" applyFont="1" applyAlignment="1" applyProtection="1">
      <alignment horizontal="right"/>
      <protection hidden="1"/>
    </xf>
    <xf numFmtId="2" fontId="1" fillId="0" borderId="0" xfId="8" applyNumberFormat="1" applyProtection="1">
      <protection hidden="1"/>
    </xf>
    <xf numFmtId="49" fontId="39" fillId="0" borderId="9" xfId="8" applyNumberFormat="1" applyFont="1" applyBorder="1" applyProtection="1">
      <protection hidden="1"/>
    </xf>
    <xf numFmtId="0" fontId="39" fillId="0" borderId="0" xfId="8" applyFont="1" applyBorder="1" applyAlignment="1" applyProtection="1">
      <alignment horizontal="right"/>
      <protection hidden="1"/>
    </xf>
    <xf numFmtId="2" fontId="1" fillId="2" borderId="10" xfId="8" applyNumberFormat="1" applyFill="1" applyBorder="1" applyProtection="1">
      <protection hidden="1"/>
    </xf>
    <xf numFmtId="49" fontId="39" fillId="6" borderId="9" xfId="8" applyNumberFormat="1" applyFont="1" applyFill="1" applyBorder="1" applyProtection="1">
      <protection hidden="1"/>
    </xf>
    <xf numFmtId="0" fontId="39" fillId="6" borderId="0" xfId="8" applyFont="1" applyFill="1" applyBorder="1" applyAlignment="1" applyProtection="1">
      <alignment horizontal="right"/>
      <protection hidden="1"/>
    </xf>
    <xf numFmtId="2" fontId="41" fillId="6" borderId="0" xfId="8" applyNumberFormat="1" applyFont="1" applyFill="1" applyBorder="1" applyProtection="1">
      <protection hidden="1"/>
    </xf>
    <xf numFmtId="2" fontId="41" fillId="6" borderId="10" xfId="8" applyNumberFormat="1" applyFont="1" applyFill="1" applyBorder="1" applyProtection="1">
      <protection hidden="1"/>
    </xf>
    <xf numFmtId="49" fontId="39" fillId="0" borderId="0" xfId="8" applyNumberFormat="1" applyFont="1" applyBorder="1" applyProtection="1">
      <protection hidden="1"/>
    </xf>
    <xf numFmtId="2" fontId="1" fillId="0" borderId="0" xfId="8" applyNumberFormat="1" applyBorder="1" applyProtection="1">
      <protection hidden="1"/>
    </xf>
    <xf numFmtId="2" fontId="1" fillId="0" borderId="7" xfId="8" applyNumberFormat="1" applyBorder="1" applyProtection="1">
      <protection hidden="1"/>
    </xf>
    <xf numFmtId="2" fontId="1" fillId="0" borderId="8" xfId="8" applyNumberFormat="1" applyBorder="1" applyProtection="1">
      <protection hidden="1"/>
    </xf>
    <xf numFmtId="2" fontId="1" fillId="6" borderId="7" xfId="8" applyNumberFormat="1" applyFont="1" applyFill="1" applyBorder="1" applyProtection="1">
      <protection hidden="1"/>
    </xf>
    <xf numFmtId="2" fontId="1" fillId="6" borderId="8" xfId="8" applyNumberFormat="1" applyFont="1" applyFill="1" applyBorder="1" applyProtection="1">
      <protection hidden="1"/>
    </xf>
    <xf numFmtId="2" fontId="1" fillId="0" borderId="0" xfId="8" applyNumberFormat="1" applyFill="1" applyProtection="1">
      <protection hidden="1"/>
    </xf>
    <xf numFmtId="49" fontId="37" fillId="5" borderId="0" xfId="8" applyNumberFormat="1" applyFont="1" applyFill="1" applyProtection="1">
      <protection hidden="1"/>
    </xf>
    <xf numFmtId="0" fontId="37" fillId="5" borderId="0" xfId="8" applyFont="1" applyFill="1" applyAlignment="1" applyProtection="1">
      <alignment horizontal="right"/>
      <protection hidden="1"/>
    </xf>
    <xf numFmtId="49" fontId="37" fillId="0" borderId="3" xfId="8" applyNumberFormat="1" applyFont="1" applyBorder="1" applyProtection="1">
      <protection hidden="1"/>
    </xf>
    <xf numFmtId="0" fontId="1" fillId="0" borderId="4" xfId="8" applyBorder="1" applyAlignment="1" applyProtection="1">
      <alignment horizontal="right"/>
      <protection hidden="1"/>
    </xf>
    <xf numFmtId="2" fontId="40" fillId="0" borderId="4" xfId="8" applyNumberFormat="1" applyFont="1" applyBorder="1" applyProtection="1">
      <protection hidden="1"/>
    </xf>
    <xf numFmtId="2" fontId="40" fillId="0" borderId="5" xfId="8" applyNumberFormat="1" applyFont="1" applyBorder="1" applyProtection="1">
      <protection hidden="1"/>
    </xf>
    <xf numFmtId="0" fontId="37" fillId="0" borderId="4" xfId="8" applyFont="1" applyBorder="1" applyAlignment="1" applyProtection="1">
      <alignment horizontal="right"/>
      <protection hidden="1"/>
    </xf>
    <xf numFmtId="49" fontId="37" fillId="0" borderId="9" xfId="8" applyNumberFormat="1" applyFont="1" applyBorder="1" applyProtection="1">
      <protection hidden="1"/>
    </xf>
    <xf numFmtId="0" fontId="37" fillId="0" borderId="0" xfId="8" applyFont="1" applyBorder="1" applyAlignment="1" applyProtection="1">
      <alignment horizontal="right"/>
      <protection hidden="1"/>
    </xf>
    <xf numFmtId="49" fontId="37" fillId="0" borderId="6" xfId="8" applyNumberFormat="1" applyFont="1" applyBorder="1" applyProtection="1">
      <protection hidden="1"/>
    </xf>
    <xf numFmtId="0" fontId="37" fillId="0" borderId="7" xfId="8" applyFont="1" applyBorder="1" applyAlignment="1" applyProtection="1">
      <alignment horizontal="right"/>
      <protection hidden="1"/>
    </xf>
    <xf numFmtId="2" fontId="40" fillId="0" borderId="7" xfId="8" applyNumberFormat="1" applyFont="1" applyBorder="1" applyProtection="1">
      <protection hidden="1"/>
    </xf>
    <xf numFmtId="2" fontId="40" fillId="0" borderId="8" xfId="8" applyNumberFormat="1" applyFont="1" applyBorder="1" applyProtection="1">
      <protection hidden="1"/>
    </xf>
    <xf numFmtId="2" fontId="1" fillId="6" borderId="0" xfId="8" applyNumberFormat="1" applyFill="1" applyBorder="1" applyProtection="1">
      <protection hidden="1"/>
    </xf>
    <xf numFmtId="2" fontId="1" fillId="6" borderId="10" xfId="8" applyNumberFormat="1" applyFill="1" applyBorder="1" applyProtection="1">
      <protection hidden="1"/>
    </xf>
    <xf numFmtId="49" fontId="37" fillId="0" borderId="0" xfId="8" applyNumberFormat="1" applyFont="1" applyProtection="1">
      <protection hidden="1"/>
    </xf>
    <xf numFmtId="0" fontId="37" fillId="0" borderId="0" xfId="8" applyFont="1" applyAlignment="1" applyProtection="1">
      <alignment horizontal="right"/>
      <protection hidden="1"/>
    </xf>
    <xf numFmtId="2" fontId="37" fillId="0" borderId="0" xfId="8" applyNumberFormat="1" applyFont="1" applyBorder="1" applyProtection="1">
      <protection hidden="1"/>
    </xf>
    <xf numFmtId="2" fontId="37" fillId="0" borderId="10" xfId="8" applyNumberFormat="1" applyFont="1" applyBorder="1" applyProtection="1">
      <protection hidden="1"/>
    </xf>
    <xf numFmtId="2" fontId="40" fillId="0" borderId="0" xfId="8" applyNumberFormat="1" applyFont="1" applyBorder="1" applyProtection="1">
      <protection hidden="1"/>
    </xf>
    <xf numFmtId="2" fontId="40" fillId="0" borderId="10" xfId="8" applyNumberFormat="1" applyFont="1" applyBorder="1" applyProtection="1">
      <protection hidden="1"/>
    </xf>
    <xf numFmtId="2" fontId="37" fillId="0" borderId="7" xfId="8" applyNumberFormat="1" applyFont="1" applyBorder="1" applyProtection="1">
      <protection hidden="1"/>
    </xf>
    <xf numFmtId="2" fontId="37" fillId="0" borderId="8" xfId="8" applyNumberFormat="1" applyFont="1" applyBorder="1" applyProtection="1">
      <protection hidden="1"/>
    </xf>
    <xf numFmtId="49" fontId="40" fillId="5" borderId="0" xfId="8" applyNumberFormat="1" applyFont="1" applyFill="1" applyProtection="1">
      <protection hidden="1"/>
    </xf>
    <xf numFmtId="0" fontId="40" fillId="5" borderId="0" xfId="8" applyFont="1" applyFill="1" applyAlignment="1" applyProtection="1">
      <alignment horizontal="right"/>
      <protection hidden="1"/>
    </xf>
    <xf numFmtId="49" fontId="40" fillId="0" borderId="3" xfId="8" applyNumberFormat="1" applyFont="1" applyBorder="1" applyProtection="1">
      <protection hidden="1"/>
    </xf>
    <xf numFmtId="0" fontId="40" fillId="0" borderId="4" xfId="8" applyFont="1" applyBorder="1" applyAlignment="1" applyProtection="1">
      <alignment horizontal="right"/>
      <protection hidden="1"/>
    </xf>
    <xf numFmtId="49" fontId="40" fillId="0" borderId="6" xfId="8" applyNumberFormat="1" applyFont="1" applyBorder="1" applyProtection="1">
      <protection hidden="1"/>
    </xf>
    <xf numFmtId="0" fontId="40" fillId="0" borderId="7" xfId="8" applyFont="1" applyBorder="1" applyAlignment="1" applyProtection="1">
      <alignment horizontal="right"/>
      <protection hidden="1"/>
    </xf>
    <xf numFmtId="49" fontId="40" fillId="0" borderId="0" xfId="8" applyNumberFormat="1" applyFont="1" applyProtection="1">
      <protection hidden="1"/>
    </xf>
    <xf numFmtId="0" fontId="40" fillId="0" borderId="0" xfId="8" applyFont="1" applyAlignment="1" applyProtection="1">
      <alignment horizontal="right"/>
      <protection hidden="1"/>
    </xf>
    <xf numFmtId="49" fontId="40" fillId="0" borderId="9" xfId="8" applyNumberFormat="1" applyFont="1" applyBorder="1" applyProtection="1">
      <protection hidden="1"/>
    </xf>
    <xf numFmtId="0" fontId="40" fillId="0" borderId="0" xfId="8" applyFont="1" applyBorder="1" applyAlignment="1" applyProtection="1">
      <alignment horizontal="right"/>
      <protection hidden="1"/>
    </xf>
    <xf numFmtId="2" fontId="37" fillId="5" borderId="0" xfId="8" applyNumberFormat="1" applyFont="1" applyFill="1" applyProtection="1">
      <protection hidden="1"/>
    </xf>
    <xf numFmtId="49" fontId="1" fillId="0" borderId="9" xfId="8" applyNumberFormat="1" applyBorder="1" applyProtection="1">
      <protection hidden="1"/>
    </xf>
    <xf numFmtId="49" fontId="40" fillId="0" borderId="0" xfId="8" applyNumberFormat="1" applyFont="1" applyBorder="1" applyProtection="1">
      <protection hidden="1"/>
    </xf>
    <xf numFmtId="0" fontId="1" fillId="0" borderId="0" xfId="8" applyBorder="1" applyProtection="1">
      <protection hidden="1"/>
    </xf>
    <xf numFmtId="0" fontId="1" fillId="0" borderId="0" xfId="8" applyFill="1" applyBorder="1" applyProtection="1">
      <protection hidden="1"/>
    </xf>
    <xf numFmtId="2" fontId="1" fillId="0" borderId="0" xfId="8" applyNumberFormat="1" applyFill="1" applyBorder="1" applyProtection="1">
      <protection hidden="1"/>
    </xf>
    <xf numFmtId="0" fontId="15" fillId="0" borderId="0" xfId="8" applyFont="1" applyAlignment="1" applyProtection="1">
      <alignment wrapText="1"/>
      <protection locked="0" hidden="1"/>
    </xf>
    <xf numFmtId="0" fontId="45" fillId="0" borderId="0" xfId="8" applyFont="1" applyBorder="1" applyProtection="1">
      <protection locked="0" hidden="1"/>
    </xf>
    <xf numFmtId="0" fontId="46" fillId="0" borderId="0" xfId="8" applyFont="1" applyProtection="1">
      <protection locked="0" hidden="1"/>
    </xf>
    <xf numFmtId="0" fontId="47" fillId="0" borderId="0" xfId="8" applyFont="1" applyFill="1" applyProtection="1">
      <protection locked="0" hidden="1"/>
    </xf>
    <xf numFmtId="0" fontId="48" fillId="0" borderId="0" xfId="8" applyFont="1" applyBorder="1" applyProtection="1">
      <protection locked="0" hidden="1"/>
    </xf>
    <xf numFmtId="0" fontId="49" fillId="0" borderId="0" xfId="8" applyFont="1" applyBorder="1" applyProtection="1">
      <protection locked="0" hidden="1"/>
    </xf>
    <xf numFmtId="0" fontId="49" fillId="0" borderId="0" xfId="8" applyFont="1" applyFill="1" applyProtection="1">
      <protection locked="0" hidden="1"/>
    </xf>
    <xf numFmtId="0" fontId="49" fillId="0" borderId="0" xfId="8" applyFont="1" applyProtection="1">
      <protection locked="0" hidden="1"/>
    </xf>
    <xf numFmtId="0" fontId="15" fillId="0" borderId="0" xfId="8" applyFont="1" applyAlignment="1" applyProtection="1">
      <protection locked="0" hidden="1"/>
    </xf>
    <xf numFmtId="0" fontId="51" fillId="0" borderId="0" xfId="8" applyFont="1" applyFill="1" applyAlignment="1" applyProtection="1">
      <protection locked="0" hidden="1"/>
    </xf>
    <xf numFmtId="14" fontId="18" fillId="0" borderId="0" xfId="8" applyNumberFormat="1" applyFont="1" applyBorder="1" applyAlignment="1" applyProtection="1">
      <alignment vertical="top" wrapText="1"/>
      <protection locked="0" hidden="1"/>
    </xf>
    <xf numFmtId="0" fontId="18" fillId="0" borderId="0" xfId="8" applyFont="1" applyBorder="1" applyAlignment="1" applyProtection="1">
      <alignment vertical="top" wrapText="1"/>
      <protection locked="0" hidden="1"/>
    </xf>
    <xf numFmtId="0" fontId="41" fillId="0" borderId="0" xfId="8" applyFont="1" applyBorder="1" applyAlignment="1" applyProtection="1">
      <alignment vertical="top" wrapText="1"/>
      <protection locked="0" hidden="1"/>
    </xf>
    <xf numFmtId="0" fontId="46" fillId="0" borderId="0" xfId="8" applyFont="1" applyAlignment="1" applyProtection="1">
      <protection locked="0" hidden="1"/>
    </xf>
    <xf numFmtId="0" fontId="1" fillId="0" borderId="0" xfId="8" applyBorder="1" applyAlignment="1" applyProtection="1">
      <alignment vertical="top" wrapText="1"/>
      <protection locked="0" hidden="1"/>
    </xf>
    <xf numFmtId="0" fontId="46" fillId="0" borderId="0" xfId="8" applyFont="1" applyBorder="1" applyProtection="1">
      <protection locked="0" hidden="1"/>
    </xf>
    <xf numFmtId="0" fontId="46" fillId="0" borderId="0" xfId="8" applyFont="1" applyAlignment="1" applyProtection="1">
      <alignment horizontal="center"/>
      <protection locked="0" hidden="1"/>
    </xf>
    <xf numFmtId="0" fontId="52" fillId="0" borderId="9" xfId="8" applyFont="1" applyBorder="1" applyAlignment="1" applyProtection="1">
      <protection locked="0" hidden="1"/>
    </xf>
    <xf numFmtId="0" fontId="52" fillId="0" borderId="0" xfId="8" applyFont="1" applyBorder="1" applyAlignment="1" applyProtection="1">
      <protection locked="0" hidden="1"/>
    </xf>
    <xf numFmtId="0" fontId="46" fillId="0" borderId="11" xfId="8" applyFont="1" applyBorder="1" applyProtection="1">
      <protection locked="0" hidden="1"/>
    </xf>
    <xf numFmtId="0" fontId="46" fillId="0" borderId="12" xfId="8" applyFont="1" applyBorder="1" applyProtection="1">
      <protection locked="0" hidden="1"/>
    </xf>
    <xf numFmtId="0" fontId="46" fillId="0" borderId="13" xfId="8" applyFont="1" applyBorder="1" applyProtection="1">
      <protection locked="0" hidden="1"/>
    </xf>
    <xf numFmtId="1" fontId="46" fillId="0" borderId="9" xfId="8" applyNumberFormat="1" applyFont="1" applyBorder="1" applyAlignment="1" applyProtection="1">
      <protection locked="0" hidden="1"/>
    </xf>
    <xf numFmtId="1" fontId="46" fillId="0" borderId="0" xfId="8" applyNumberFormat="1" applyFont="1" applyBorder="1" applyAlignment="1" applyProtection="1">
      <protection locked="0" hidden="1"/>
    </xf>
    <xf numFmtId="0" fontId="46" fillId="0" borderId="0" xfId="8" applyFont="1" applyBorder="1" applyAlignment="1" applyProtection="1">
      <protection locked="0" hidden="1"/>
    </xf>
    <xf numFmtId="0" fontId="46" fillId="0" borderId="3" xfId="8" applyFont="1" applyBorder="1" applyProtection="1">
      <protection locked="0" hidden="1"/>
    </xf>
    <xf numFmtId="0" fontId="46" fillId="0" borderId="4" xfId="8" applyFont="1" applyBorder="1" applyProtection="1">
      <protection locked="0" hidden="1"/>
    </xf>
    <xf numFmtId="0" fontId="46" fillId="0" borderId="5" xfId="8" applyFont="1" applyBorder="1" applyProtection="1">
      <protection locked="0" hidden="1"/>
    </xf>
    <xf numFmtId="0" fontId="46" fillId="0" borderId="6" xfId="8" applyFont="1" applyBorder="1" applyProtection="1">
      <protection locked="0" hidden="1"/>
    </xf>
    <xf numFmtId="0" fontId="46" fillId="0" borderId="7" xfId="8" applyFont="1" applyBorder="1" applyProtection="1">
      <protection locked="0" hidden="1"/>
    </xf>
    <xf numFmtId="0" fontId="46" fillId="0" borderId="8" xfId="8" applyFont="1" applyBorder="1" applyProtection="1">
      <protection locked="0" hidden="1"/>
    </xf>
    <xf numFmtId="0" fontId="15" fillId="0" borderId="0" xfId="8" applyFont="1" applyBorder="1" applyAlignment="1" applyProtection="1">
      <protection locked="0" hidden="1"/>
    </xf>
    <xf numFmtId="0" fontId="15" fillId="0" borderId="0" xfId="8" applyFont="1" applyBorder="1" applyAlignment="1" applyProtection="1">
      <alignment vertical="top" wrapText="1"/>
      <protection locked="0" hidden="1"/>
    </xf>
    <xf numFmtId="0" fontId="44" fillId="0" borderId="0" xfId="8" applyFont="1" applyBorder="1" applyAlignment="1" applyProtection="1">
      <alignment vertical="top" wrapText="1"/>
      <protection locked="0" hidden="1"/>
    </xf>
    <xf numFmtId="0" fontId="44" fillId="0" borderId="0" xfId="8"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0" fontId="48" fillId="0" borderId="0" xfId="8" applyFont="1" applyBorder="1" applyAlignment="1" applyProtection="1">
      <alignment horizontal="left" vertical="top"/>
      <protection locked="0" hidden="1"/>
    </xf>
    <xf numFmtId="0" fontId="48" fillId="0" borderId="0" xfId="8" applyFont="1" applyProtection="1">
      <protection locked="0" hidden="1"/>
    </xf>
    <xf numFmtId="0" fontId="49" fillId="0" borderId="0" xfId="8" applyFont="1" applyBorder="1" applyAlignment="1" applyProtection="1">
      <alignment horizontal="left" vertical="top"/>
      <protection locked="0" hidden="1"/>
    </xf>
    <xf numFmtId="0" fontId="49" fillId="0" borderId="0" xfId="8" applyFont="1" applyAlignment="1" applyProtection="1">
      <protection locked="0" hidden="1"/>
    </xf>
    <xf numFmtId="0" fontId="15" fillId="0" borderId="0" xfId="8" applyFont="1" applyBorder="1" applyAlignment="1" applyProtection="1">
      <alignment vertical="justify" wrapText="1"/>
      <protection locked="0" hidden="1"/>
    </xf>
    <xf numFmtId="0" fontId="15" fillId="0" borderId="0" xfId="8" applyFont="1" applyBorder="1" applyAlignment="1" applyProtection="1">
      <alignment horizontal="justify" vertical="justify" wrapText="1"/>
      <protection locked="0" hidden="1"/>
    </xf>
    <xf numFmtId="0" fontId="41" fillId="0" borderId="0" xfId="8" applyFont="1" applyBorder="1" applyAlignment="1" applyProtection="1">
      <alignment horizontal="left" vertical="top" wrapText="1"/>
      <protection locked="0" hidden="1"/>
    </xf>
    <xf numFmtId="0" fontId="18" fillId="0" borderId="0" xfId="8" applyFont="1" applyBorder="1" applyAlignment="1" applyProtection="1">
      <alignment horizontal="justify" vertical="justify"/>
      <protection locked="0" hidden="1"/>
    </xf>
    <xf numFmtId="0" fontId="15" fillId="0" borderId="0" xfId="8" applyFont="1" applyBorder="1" applyProtection="1">
      <protection locked="0" hidden="1"/>
    </xf>
    <xf numFmtId="49" fontId="46" fillId="0" borderId="0" xfId="8" applyNumberFormat="1" applyFont="1" applyBorder="1" applyAlignment="1" applyProtection="1">
      <protection locked="0" hidden="1"/>
    </xf>
    <xf numFmtId="0" fontId="15" fillId="0" borderId="0" xfId="3" applyFont="1" applyBorder="1" applyAlignment="1" applyProtection="1">
      <alignment horizontal="left" vertical="top" wrapText="1"/>
      <protection locked="0" hidden="1"/>
    </xf>
    <xf numFmtId="0" fontId="15" fillId="0" borderId="0" xfId="3" applyFont="1" applyBorder="1" applyAlignment="1" applyProtection="1">
      <alignment vertical="top" wrapText="1"/>
      <protection locked="0" hidden="1"/>
    </xf>
    <xf numFmtId="0" fontId="15" fillId="0" borderId="0" xfId="3" applyFont="1" applyBorder="1" applyAlignment="1" applyProtection="1">
      <alignment horizontal="center" vertical="top" wrapText="1"/>
      <protection locked="0" hidden="1"/>
    </xf>
    <xf numFmtId="0" fontId="55" fillId="0" borderId="0" xfId="8" applyFont="1" applyAlignment="1" applyProtection="1">
      <alignment vertical="center"/>
      <protection locked="0" hidden="1"/>
    </xf>
    <xf numFmtId="0" fontId="52" fillId="0" borderId="0" xfId="8" applyFont="1" applyBorder="1" applyAlignment="1" applyProtection="1">
      <alignment vertical="top"/>
      <protection locked="0" hidden="1"/>
    </xf>
    <xf numFmtId="0" fontId="52" fillId="0" borderId="0" xfId="8" applyFont="1" applyBorder="1" applyAlignment="1" applyProtection="1">
      <alignment horizontal="left" vertical="top"/>
      <protection locked="0" hidden="1"/>
    </xf>
    <xf numFmtId="0" fontId="52" fillId="0" borderId="0" xfId="8" applyFont="1" applyProtection="1">
      <protection locked="0" hidden="1"/>
    </xf>
    <xf numFmtId="0" fontId="52" fillId="0" borderId="3" xfId="8" applyFont="1" applyBorder="1" applyProtection="1">
      <protection locked="0" hidden="1"/>
    </xf>
    <xf numFmtId="0" fontId="52" fillId="0" borderId="4" xfId="8" applyFont="1" applyBorder="1" applyProtection="1">
      <protection locked="0" hidden="1"/>
    </xf>
    <xf numFmtId="0" fontId="52" fillId="0" borderId="9" xfId="8" applyFont="1" applyBorder="1" applyProtection="1">
      <protection locked="0" hidden="1"/>
    </xf>
    <xf numFmtId="0" fontId="52" fillId="0" borderId="0" xfId="8" applyFont="1" applyBorder="1" applyProtection="1">
      <protection locked="0" hidden="1"/>
    </xf>
    <xf numFmtId="0" fontId="46" fillId="0" borderId="10" xfId="8" applyFont="1" applyBorder="1" applyProtection="1">
      <protection locked="0" hidden="1"/>
    </xf>
    <xf numFmtId="0" fontId="52" fillId="0" borderId="6" xfId="8" applyFont="1" applyBorder="1" applyProtection="1">
      <protection locked="0" hidden="1"/>
    </xf>
    <xf numFmtId="1" fontId="15" fillId="0" borderId="12" xfId="8" applyNumberFormat="1" applyFont="1" applyBorder="1" applyAlignment="1" applyProtection="1">
      <alignment horizontal="right"/>
      <protection locked="0" hidden="1"/>
    </xf>
    <xf numFmtId="1" fontId="15" fillId="0" borderId="12" xfId="8" applyNumberFormat="1" applyFont="1" applyBorder="1" applyAlignment="1" applyProtection="1">
      <protection locked="0" hidden="1"/>
    </xf>
    <xf numFmtId="1" fontId="15" fillId="0" borderId="13" xfId="8" applyNumberFormat="1" applyFont="1" applyBorder="1" applyAlignment="1" applyProtection="1">
      <protection locked="0" hidden="1"/>
    </xf>
    <xf numFmtId="0" fontId="46" fillId="0" borderId="14" xfId="8" applyFont="1" applyBorder="1" applyProtection="1">
      <protection locked="0" hidden="1"/>
    </xf>
    <xf numFmtId="0" fontId="46" fillId="0" borderId="15" xfId="8" applyFont="1" applyBorder="1" applyProtection="1">
      <protection locked="0" hidden="1"/>
    </xf>
    <xf numFmtId="0" fontId="46" fillId="0" borderId="16" xfId="8" applyFont="1" applyBorder="1" applyProtection="1">
      <protection locked="0" hidden="1"/>
    </xf>
    <xf numFmtId="1" fontId="15" fillId="0" borderId="0" xfId="8" applyNumberFormat="1" applyFont="1" applyBorder="1" applyAlignment="1" applyProtection="1">
      <alignment horizontal="right"/>
      <protection locked="0" hidden="1"/>
    </xf>
    <xf numFmtId="1" fontId="15" fillId="0" borderId="0" xfId="8" applyNumberFormat="1" applyFont="1" applyBorder="1" applyAlignment="1" applyProtection="1">
      <protection locked="0" hidden="1"/>
    </xf>
    <xf numFmtId="1" fontId="46" fillId="0" borderId="0" xfId="8" applyNumberFormat="1" applyFont="1" applyBorder="1" applyAlignment="1" applyProtection="1">
      <alignment horizontal="right"/>
      <protection locked="0" hidden="1"/>
    </xf>
    <xf numFmtId="0" fontId="15" fillId="0" borderId="0" xfId="8" applyFont="1" applyFill="1" applyBorder="1" applyAlignment="1" applyProtection="1">
      <alignment horizontal="left" vertical="top" wrapText="1"/>
      <protection locked="0" hidden="1"/>
    </xf>
    <xf numFmtId="0" fontId="52" fillId="0" borderId="5" xfId="8" applyFont="1" applyBorder="1" applyProtection="1">
      <protection locked="0" hidden="1"/>
    </xf>
    <xf numFmtId="0" fontId="52" fillId="0" borderId="10" xfId="8" applyFont="1" applyBorder="1" applyProtection="1">
      <protection locked="0" hidden="1"/>
    </xf>
    <xf numFmtId="0" fontId="46" fillId="0" borderId="17" xfId="8" applyFont="1" applyBorder="1" applyProtection="1">
      <protection locked="0" hidden="1"/>
    </xf>
    <xf numFmtId="1" fontId="15" fillId="0" borderId="4" xfId="8" applyNumberFormat="1" applyFont="1" applyBorder="1" applyAlignment="1" applyProtection="1">
      <alignment horizontal="right"/>
      <protection locked="0" hidden="1"/>
    </xf>
    <xf numFmtId="1" fontId="15" fillId="0" borderId="4" xfId="8" applyNumberFormat="1" applyFont="1" applyBorder="1" applyProtection="1">
      <protection locked="0" hidden="1"/>
    </xf>
    <xf numFmtId="1" fontId="15" fillId="0" borderId="13" xfId="8" applyNumberFormat="1" applyFont="1" applyBorder="1" applyProtection="1">
      <protection locked="0" hidden="1"/>
    </xf>
    <xf numFmtId="1" fontId="15" fillId="0" borderId="12" xfId="8" applyNumberFormat="1" applyFont="1" applyBorder="1" applyProtection="1">
      <protection locked="0" hidden="1"/>
    </xf>
    <xf numFmtId="0" fontId="56" fillId="0" borderId="3" xfId="8" applyFont="1" applyBorder="1" applyAlignment="1" applyProtection="1">
      <alignment horizontal="center" vertical="center"/>
      <protection locked="0" hidden="1"/>
    </xf>
    <xf numFmtId="0" fontId="56" fillId="0" borderId="4" xfId="8" applyFont="1" applyBorder="1" applyAlignment="1" applyProtection="1">
      <alignment horizontal="center" vertical="center"/>
      <protection locked="0" hidden="1"/>
    </xf>
    <xf numFmtId="0" fontId="56" fillId="0" borderId="0" xfId="8" applyFont="1" applyBorder="1" applyAlignment="1" applyProtection="1">
      <protection locked="0" hidden="1"/>
    </xf>
    <xf numFmtId="0" fontId="56" fillId="0" borderId="0" xfId="8" applyFont="1" applyFill="1" applyBorder="1" applyAlignment="1" applyProtection="1">
      <protection locked="0" hidden="1"/>
    </xf>
    <xf numFmtId="0" fontId="46" fillId="0" borderId="0" xfId="8" applyFont="1" applyFill="1" applyProtection="1">
      <protection locked="0" hidden="1"/>
    </xf>
    <xf numFmtId="0" fontId="56" fillId="0" borderId="9" xfId="8" applyFont="1" applyBorder="1" applyAlignment="1" applyProtection="1">
      <alignment horizontal="center" vertical="center"/>
      <protection locked="0" hidden="1"/>
    </xf>
    <xf numFmtId="0" fontId="56" fillId="0" borderId="0" xfId="8" applyFont="1" applyBorder="1" applyAlignment="1" applyProtection="1">
      <alignment horizontal="center" vertical="center"/>
      <protection locked="0" hidden="1"/>
    </xf>
    <xf numFmtId="1" fontId="46" fillId="0" borderId="0" xfId="8" applyNumberFormat="1" applyFont="1" applyBorder="1" applyProtection="1">
      <protection locked="0" hidden="1"/>
    </xf>
    <xf numFmtId="0" fontId="56" fillId="0" borderId="3" xfId="8" applyFont="1" applyBorder="1" applyProtection="1">
      <protection locked="0" hidden="1"/>
    </xf>
    <xf numFmtId="0" fontId="56" fillId="0" borderId="4" xfId="8" applyFont="1" applyBorder="1" applyProtection="1">
      <protection locked="0" hidden="1"/>
    </xf>
    <xf numFmtId="0" fontId="56" fillId="0" borderId="9" xfId="8" applyFont="1" applyBorder="1" applyAlignment="1" applyProtection="1">
      <protection locked="0" hidden="1"/>
    </xf>
    <xf numFmtId="0" fontId="56" fillId="0" borderId="0" xfId="8" applyFont="1" applyBorder="1" applyProtection="1">
      <protection locked="0" hidden="1"/>
    </xf>
    <xf numFmtId="0" fontId="46" fillId="0" borderId="9" xfId="8" applyFont="1" applyBorder="1" applyProtection="1">
      <protection locked="0" hidden="1"/>
    </xf>
    <xf numFmtId="0" fontId="56" fillId="0" borderId="9" xfId="8" applyFont="1" applyBorder="1" applyProtection="1">
      <protection locked="0" hidden="1"/>
    </xf>
    <xf numFmtId="1" fontId="46" fillId="0" borderId="0" xfId="8" applyNumberFormat="1" applyFont="1" applyProtection="1">
      <protection locked="0" hidden="1"/>
    </xf>
    <xf numFmtId="0" fontId="52" fillId="0" borderId="0" xfId="8" applyFont="1" applyFill="1" applyProtection="1">
      <protection locked="0" hidden="1"/>
    </xf>
    <xf numFmtId="0" fontId="57" fillId="0" borderId="0" xfId="8" applyFont="1" applyProtection="1">
      <protection locked="0" hidden="1"/>
    </xf>
    <xf numFmtId="0" fontId="58" fillId="0" borderId="0" xfId="8" applyFont="1" applyProtection="1">
      <protection locked="0" hidden="1"/>
    </xf>
    <xf numFmtId="0" fontId="52" fillId="0" borderId="3" xfId="8" applyFont="1" applyBorder="1" applyAlignment="1" applyProtection="1">
      <protection locked="0" hidden="1"/>
    </xf>
    <xf numFmtId="0" fontId="52" fillId="0" borderId="4" xfId="8" applyFont="1" applyBorder="1" applyAlignment="1" applyProtection="1">
      <protection locked="0" hidden="1"/>
    </xf>
    <xf numFmtId="0" fontId="52" fillId="0" borderId="5" xfId="8" applyFont="1" applyBorder="1" applyAlignment="1" applyProtection="1">
      <protection locked="0" hidden="1"/>
    </xf>
    <xf numFmtId="0" fontId="52" fillId="0" borderId="12" xfId="8" applyFont="1" applyBorder="1" applyProtection="1">
      <protection locked="0" hidden="1"/>
    </xf>
    <xf numFmtId="3" fontId="46" fillId="0" borderId="7" xfId="8" applyNumberFormat="1" applyFont="1" applyBorder="1" applyProtection="1">
      <protection locked="0" hidden="1"/>
    </xf>
    <xf numFmtId="3" fontId="46" fillId="0" borderId="0" xfId="8" applyNumberFormat="1" applyFont="1" applyBorder="1" applyProtection="1">
      <protection locked="0" hidden="1"/>
    </xf>
    <xf numFmtId="0" fontId="15" fillId="0" borderId="11" xfId="8" applyFont="1" applyBorder="1" applyProtection="1">
      <protection locked="0" hidden="1"/>
    </xf>
    <xf numFmtId="0" fontId="15" fillId="0" borderId="12" xfId="8" applyFont="1" applyBorder="1" applyProtection="1">
      <protection locked="0" hidden="1"/>
    </xf>
    <xf numFmtId="0" fontId="15" fillId="0" borderId="13" xfId="8" applyFont="1" applyBorder="1" applyProtection="1">
      <protection locked="0" hidden="1"/>
    </xf>
    <xf numFmtId="0" fontId="15" fillId="0" borderId="14" xfId="8" applyFont="1" applyBorder="1" applyProtection="1">
      <protection locked="0" hidden="1"/>
    </xf>
    <xf numFmtId="0" fontId="52" fillId="0" borderId="11" xfId="8" applyFont="1" applyBorder="1" applyProtection="1">
      <protection locked="0" hidden="1"/>
    </xf>
    <xf numFmtId="0" fontId="52" fillId="0" borderId="7" xfId="8" applyFont="1" applyBorder="1" applyProtection="1">
      <protection locked="0" hidden="1"/>
    </xf>
    <xf numFmtId="0" fontId="52" fillId="0" borderId="6" xfId="8" applyFont="1" applyBorder="1" applyAlignment="1" applyProtection="1">
      <protection locked="0" hidden="1"/>
    </xf>
    <xf numFmtId="0" fontId="52" fillId="0" borderId="7" xfId="8" applyFont="1" applyBorder="1" applyAlignment="1" applyProtection="1">
      <protection locked="0" hidden="1"/>
    </xf>
    <xf numFmtId="0" fontId="52" fillId="0" borderId="8" xfId="8" applyFont="1" applyBorder="1" applyAlignment="1" applyProtection="1">
      <protection locked="0" hidden="1"/>
    </xf>
    <xf numFmtId="0" fontId="52" fillId="0" borderId="10" xfId="8" applyFont="1" applyBorder="1" applyAlignment="1" applyProtection="1">
      <protection locked="0" hidden="1"/>
    </xf>
    <xf numFmtId="0" fontId="15" fillId="0" borderId="0" xfId="8" applyFont="1" applyBorder="1" applyAlignment="1" applyProtection="1">
      <alignment horizontal="left" vertical="top"/>
      <protection locked="0" hidden="1"/>
    </xf>
    <xf numFmtId="0" fontId="15" fillId="0" borderId="18" xfId="8" applyFont="1" applyBorder="1" applyAlignment="1" applyProtection="1">
      <alignment vertical="top" wrapText="1"/>
      <protection locked="0" hidden="1"/>
    </xf>
    <xf numFmtId="0" fontId="15" fillId="0" borderId="19" xfId="8" applyFont="1" applyBorder="1" applyAlignment="1" applyProtection="1">
      <alignment vertical="top" wrapText="1"/>
      <protection locked="0" hidden="1"/>
    </xf>
    <xf numFmtId="0" fontId="15" fillId="0" borderId="20" xfId="8" applyFont="1" applyBorder="1" applyAlignment="1" applyProtection="1">
      <alignment vertical="top" wrapText="1"/>
      <protection locked="0" hidden="1"/>
    </xf>
    <xf numFmtId="0" fontId="52" fillId="0" borderId="13" xfId="8" applyFont="1" applyBorder="1" applyProtection="1">
      <protection locked="0" hidden="1"/>
    </xf>
    <xf numFmtId="0" fontId="15" fillId="0" borderId="11" xfId="8" applyFont="1" applyBorder="1" applyAlignment="1" applyProtection="1">
      <alignment horizontal="left"/>
      <protection locked="0" hidden="1"/>
    </xf>
    <xf numFmtId="0" fontId="15" fillId="0" borderId="12" xfId="8" applyFont="1" applyBorder="1" applyAlignment="1" applyProtection="1">
      <alignment horizontal="left"/>
      <protection locked="0" hidden="1"/>
    </xf>
    <xf numFmtId="0" fontId="15" fillId="0" borderId="13" xfId="8" applyFont="1" applyBorder="1" applyAlignment="1" applyProtection="1">
      <alignment horizontal="left"/>
      <protection locked="0" hidden="1"/>
    </xf>
    <xf numFmtId="0" fontId="52" fillId="0" borderId="8" xfId="8" applyFont="1" applyBorder="1" applyProtection="1">
      <protection locked="0" hidden="1"/>
    </xf>
    <xf numFmtId="0" fontId="15" fillId="0" borderId="0" xfId="8" applyFont="1" applyProtection="1">
      <protection locked="0" hidden="1"/>
    </xf>
    <xf numFmtId="0" fontId="15" fillId="0" borderId="21" xfId="8" applyFont="1" applyBorder="1" applyAlignment="1" applyProtection="1">
      <alignment horizontal="left" vertical="top"/>
      <protection locked="0" hidden="1"/>
    </xf>
    <xf numFmtId="0" fontId="45" fillId="0" borderId="0" xfId="8" applyFont="1" applyBorder="1" applyAlignment="1" applyProtection="1">
      <alignment vertical="top" wrapText="1"/>
      <protection locked="0" hidden="1"/>
    </xf>
    <xf numFmtId="0" fontId="45" fillId="0" borderId="21" xfId="8" applyFont="1" applyBorder="1" applyAlignment="1" applyProtection="1">
      <alignment vertical="top" wrapText="1"/>
      <protection locked="0" hidden="1"/>
    </xf>
    <xf numFmtId="0" fontId="46" fillId="0" borderId="6" xfId="8" applyFont="1" applyBorder="1" applyAlignment="1" applyProtection="1">
      <protection locked="0" hidden="1"/>
    </xf>
    <xf numFmtId="0" fontId="46" fillId="0" borderId="7" xfId="8" applyFont="1" applyBorder="1" applyAlignment="1" applyProtection="1">
      <protection locked="0" hidden="1"/>
    </xf>
    <xf numFmtId="0" fontId="46" fillId="0" borderId="8" xfId="8" applyFont="1" applyBorder="1" applyAlignment="1" applyProtection="1">
      <protection locked="0" hidden="1"/>
    </xf>
    <xf numFmtId="0" fontId="48" fillId="0" borderId="22" xfId="8" applyFont="1" applyBorder="1" applyAlignment="1" applyProtection="1">
      <alignment horizontal="left" vertical="top"/>
      <protection locked="0" hidden="1"/>
    </xf>
    <xf numFmtId="0" fontId="45" fillId="0" borderId="22" xfId="8" applyFont="1" applyBorder="1" applyAlignment="1" applyProtection="1">
      <alignment vertical="top" wrapText="1"/>
      <protection locked="0" hidden="1"/>
    </xf>
    <xf numFmtId="0" fontId="15" fillId="0" borderId="23" xfId="8" applyFont="1" applyBorder="1" applyAlignment="1" applyProtection="1">
      <alignment vertical="top" wrapText="1"/>
      <protection locked="0" hidden="1"/>
    </xf>
    <xf numFmtId="0" fontId="15" fillId="0" borderId="21" xfId="8" applyFont="1" applyBorder="1" applyAlignment="1" applyProtection="1">
      <alignment vertical="top" wrapText="1"/>
      <protection locked="0" hidden="1"/>
    </xf>
    <xf numFmtId="0" fontId="45" fillId="0" borderId="0" xfId="8" applyFont="1" applyBorder="1" applyAlignment="1" applyProtection="1">
      <alignment horizontal="left" vertical="top"/>
      <protection locked="0" hidden="1"/>
    </xf>
    <xf numFmtId="0" fontId="15" fillId="0" borderId="22" xfId="8" applyFont="1" applyBorder="1" applyAlignment="1" applyProtection="1">
      <alignment vertical="top" wrapText="1"/>
      <protection locked="0" hidden="1"/>
    </xf>
    <xf numFmtId="0" fontId="15" fillId="0" borderId="24" xfId="8" applyFont="1" applyBorder="1" applyAlignment="1" applyProtection="1">
      <alignment vertical="top" wrapText="1"/>
      <protection locked="0" hidden="1"/>
    </xf>
    <xf numFmtId="0" fontId="46" fillId="0" borderId="4" xfId="8" applyFont="1" applyBorder="1" applyAlignment="1" applyProtection="1">
      <alignment vertical="center" wrapText="1"/>
      <protection locked="0" hidden="1"/>
    </xf>
    <xf numFmtId="3" fontId="15" fillId="0" borderId="4" xfId="8" applyNumberFormat="1" applyFont="1" applyBorder="1" applyAlignment="1" applyProtection="1">
      <alignment vertical="center" wrapText="1"/>
      <protection locked="0" hidden="1"/>
    </xf>
    <xf numFmtId="0" fontId="48" fillId="0" borderId="0" xfId="8" applyFont="1" applyBorder="1" applyAlignment="1" applyProtection="1">
      <alignment horizontal="left" vertical="top" wrapText="1"/>
      <protection locked="0" hidden="1"/>
    </xf>
    <xf numFmtId="0" fontId="44" fillId="0" borderId="0" xfId="8" applyFont="1" applyBorder="1" applyAlignment="1" applyProtection="1">
      <alignment horizontal="left" vertical="top"/>
      <protection locked="0" hidden="1"/>
    </xf>
    <xf numFmtId="0" fontId="52" fillId="0" borderId="0" xfId="8" applyFont="1" applyBorder="1" applyAlignment="1" applyProtection="1">
      <alignment horizontal="center" vertical="top"/>
      <protection locked="0" hidden="1"/>
    </xf>
    <xf numFmtId="0" fontId="46" fillId="0" borderId="0" xfId="8" applyFont="1" applyBorder="1" applyAlignment="1" applyProtection="1">
      <alignment horizontal="center" vertical="top"/>
      <protection locked="0" hidden="1"/>
    </xf>
    <xf numFmtId="0" fontId="52" fillId="0" borderId="11" xfId="8" applyFont="1" applyBorder="1" applyAlignment="1" applyProtection="1">
      <protection locked="0" hidden="1"/>
    </xf>
    <xf numFmtId="0" fontId="52" fillId="0" borderId="12" xfId="8" applyFont="1" applyBorder="1" applyAlignment="1" applyProtection="1">
      <protection locked="0" hidden="1"/>
    </xf>
    <xf numFmtId="0" fontId="52" fillId="0" borderId="13" xfId="8" applyFont="1" applyBorder="1" applyAlignment="1" applyProtection="1">
      <protection locked="0" hidden="1"/>
    </xf>
    <xf numFmtId="0" fontId="44" fillId="0" borderId="0" xfId="8" applyFont="1" applyProtection="1">
      <protection locked="0" hidden="1"/>
    </xf>
    <xf numFmtId="0" fontId="18" fillId="0" borderId="0" xfId="8" applyNumberFormat="1" applyFont="1" applyProtection="1">
      <protection locked="0" hidden="1"/>
    </xf>
    <xf numFmtId="0" fontId="46" fillId="0" borderId="25" xfId="8" applyFont="1" applyBorder="1" applyProtection="1">
      <protection locked="0" hidden="1"/>
    </xf>
    <xf numFmtId="0" fontId="51" fillId="0" borderId="0" xfId="8" applyFont="1" applyFill="1" applyBorder="1" applyProtection="1">
      <protection hidden="1"/>
    </xf>
    <xf numFmtId="0" fontId="64" fillId="0" borderId="0" xfId="8" applyFont="1" applyFill="1" applyBorder="1" applyProtection="1">
      <protection hidden="1"/>
    </xf>
    <xf numFmtId="0" fontId="64" fillId="7" borderId="0" xfId="8" applyFont="1" applyFill="1" applyBorder="1" applyAlignment="1" applyProtection="1">
      <alignment horizontal="center" vertical="center"/>
      <protection locked="0" hidden="1"/>
    </xf>
    <xf numFmtId="0" fontId="15" fillId="0" borderId="0" xfId="8" applyFont="1" applyFill="1" applyBorder="1" applyProtection="1">
      <protection hidden="1"/>
    </xf>
    <xf numFmtId="0" fontId="44" fillId="0" borderId="0" xfId="8" applyFont="1" applyFill="1" applyBorder="1" applyAlignment="1" applyProtection="1">
      <protection hidden="1"/>
    </xf>
    <xf numFmtId="4" fontId="15" fillId="0" borderId="0" xfId="8" applyNumberFormat="1" applyFont="1" applyFill="1" applyBorder="1" applyProtection="1">
      <protection hidden="1"/>
    </xf>
    <xf numFmtId="4" fontId="15" fillId="0" borderId="0" xfId="8" applyNumberFormat="1" applyFont="1" applyFill="1" applyBorder="1" applyAlignment="1" applyProtection="1">
      <protection hidden="1"/>
    </xf>
    <xf numFmtId="0" fontId="15" fillId="0" borderId="0" xfId="8" applyNumberFormat="1" applyFont="1" applyFill="1" applyBorder="1" applyProtection="1">
      <protection hidden="1"/>
    </xf>
    <xf numFmtId="1" fontId="15" fillId="0" borderId="0" xfId="8" applyNumberFormat="1" applyFont="1" applyFill="1" applyBorder="1" applyProtection="1">
      <protection hidden="1"/>
    </xf>
    <xf numFmtId="0" fontId="15" fillId="0" borderId="0" xfId="8" applyNumberFormat="1" applyFont="1" applyFill="1" applyBorder="1" applyAlignment="1" applyProtection="1">
      <protection hidden="1"/>
    </xf>
    <xf numFmtId="0" fontId="46" fillId="0" borderId="0" xfId="8" applyFont="1" applyFill="1" applyBorder="1" applyAlignment="1" applyProtection="1">
      <alignment horizontal="center"/>
      <protection hidden="1"/>
    </xf>
    <xf numFmtId="0" fontId="52" fillId="0" borderId="0" xfId="8" applyFont="1" applyFill="1" applyBorder="1" applyAlignment="1" applyProtection="1">
      <alignment horizontal="center" wrapText="1"/>
      <protection hidden="1"/>
    </xf>
    <xf numFmtId="0" fontId="52" fillId="0" borderId="0" xfId="8" applyNumberFormat="1" applyFont="1" applyFill="1" applyBorder="1" applyAlignment="1" applyProtection="1">
      <protection hidden="1"/>
    </xf>
    <xf numFmtId="0" fontId="52" fillId="0" borderId="0" xfId="8" applyFont="1" applyFill="1" applyBorder="1" applyAlignment="1" applyProtection="1">
      <alignment horizontal="center"/>
      <protection hidden="1"/>
    </xf>
    <xf numFmtId="0" fontId="52" fillId="0" borderId="0" xfId="8" applyFont="1" applyFill="1" applyBorder="1" applyAlignment="1" applyProtection="1">
      <protection hidden="1"/>
    </xf>
    <xf numFmtId="4" fontId="52" fillId="0" borderId="0" xfId="8" applyNumberFormat="1" applyFont="1" applyFill="1" applyBorder="1" applyAlignment="1" applyProtection="1">
      <alignment horizontal="center"/>
      <protection hidden="1"/>
    </xf>
    <xf numFmtId="4" fontId="52" fillId="0" borderId="0" xfId="8" applyNumberFormat="1" applyFont="1" applyFill="1" applyBorder="1" applyAlignment="1" applyProtection="1">
      <protection hidden="1"/>
    </xf>
    <xf numFmtId="0" fontId="15" fillId="0" borderId="0" xfId="10" applyFont="1" applyFill="1" applyAlignment="1" applyProtection="1">
      <alignment horizontal="right"/>
      <protection hidden="1"/>
    </xf>
    <xf numFmtId="0" fontId="44" fillId="0" borderId="0" xfId="8" applyFont="1" applyFill="1" applyBorder="1" applyAlignment="1" applyProtection="1">
      <alignment horizontal="right" wrapText="1"/>
      <protection hidden="1"/>
    </xf>
    <xf numFmtId="0" fontId="44" fillId="0" borderId="0" xfId="8" applyNumberFormat="1" applyFont="1" applyFill="1" applyBorder="1" applyAlignment="1" applyProtection="1">
      <alignment horizontal="right" wrapText="1"/>
      <protection hidden="1"/>
    </xf>
    <xf numFmtId="4" fontId="44" fillId="0" borderId="12" xfId="8" applyNumberFormat="1" applyFont="1" applyFill="1" applyBorder="1" applyProtection="1">
      <protection hidden="1"/>
    </xf>
    <xf numFmtId="0" fontId="44" fillId="0" borderId="12" xfId="8" applyFont="1" applyFill="1" applyBorder="1" applyProtection="1">
      <protection hidden="1"/>
    </xf>
    <xf numFmtId="2" fontId="44" fillId="0" borderId="12" xfId="8" applyNumberFormat="1" applyFont="1" applyFill="1" applyBorder="1" applyProtection="1">
      <protection hidden="1"/>
    </xf>
    <xf numFmtId="4" fontId="15" fillId="0" borderId="12" xfId="8" applyNumberFormat="1" applyFont="1" applyFill="1" applyBorder="1" applyProtection="1">
      <protection hidden="1"/>
    </xf>
    <xf numFmtId="4" fontId="44" fillId="0" borderId="12" xfId="8" applyNumberFormat="1" applyFont="1" applyFill="1" applyBorder="1" applyAlignment="1" applyProtection="1">
      <alignment horizontal="right" wrapText="1"/>
      <protection hidden="1"/>
    </xf>
    <xf numFmtId="4" fontId="44" fillId="0" borderId="13" xfId="8" applyNumberFormat="1" applyFont="1" applyFill="1" applyBorder="1" applyProtection="1">
      <protection hidden="1"/>
    </xf>
    <xf numFmtId="0" fontId="44" fillId="0" borderId="0" xfId="8" applyNumberFormat="1" applyFont="1" applyFill="1" applyBorder="1" applyAlignment="1" applyProtection="1">
      <alignment wrapText="1"/>
      <protection hidden="1"/>
    </xf>
    <xf numFmtId="0" fontId="65" fillId="0" borderId="0" xfId="18" applyNumberFormat="1" applyFont="1" applyFill="1" applyBorder="1" applyAlignment="1" applyProtection="1">
      <alignment wrapText="1"/>
      <protection hidden="1"/>
    </xf>
    <xf numFmtId="2" fontId="44" fillId="0" borderId="0" xfId="8" applyNumberFormat="1" applyFont="1" applyFill="1" applyBorder="1" applyProtection="1">
      <protection hidden="1"/>
    </xf>
    <xf numFmtId="0" fontId="44" fillId="0" borderId="0" xfId="8" applyFont="1" applyFill="1" applyBorder="1" applyProtection="1">
      <protection hidden="1"/>
    </xf>
    <xf numFmtId="0" fontId="15" fillId="3" borderId="0" xfId="8" applyFont="1" applyFill="1" applyBorder="1" applyProtection="1">
      <protection hidden="1"/>
    </xf>
    <xf numFmtId="4" fontId="44" fillId="0" borderId="0" xfId="8" applyNumberFormat="1" applyFont="1" applyFill="1" applyBorder="1" applyProtection="1">
      <protection hidden="1"/>
    </xf>
    <xf numFmtId="4" fontId="44" fillId="0" borderId="0" xfId="8" applyNumberFormat="1" applyFont="1" applyFill="1" applyBorder="1" applyAlignment="1" applyProtection="1">
      <alignment horizontal="right" wrapText="1"/>
      <protection hidden="1"/>
    </xf>
    <xf numFmtId="0" fontId="44" fillId="0" borderId="0" xfId="8" applyNumberFormat="1" applyFont="1" applyFill="1" applyBorder="1" applyProtection="1">
      <protection hidden="1"/>
    </xf>
    <xf numFmtId="0" fontId="15" fillId="0" borderId="0" xfId="8" applyFont="1" applyFill="1" applyBorder="1" applyAlignment="1" applyProtection="1">
      <protection hidden="1"/>
    </xf>
    <xf numFmtId="49" fontId="15" fillId="0" borderId="0" xfId="8" applyNumberFormat="1" applyFont="1" applyFill="1" applyBorder="1" applyAlignment="1" applyProtection="1">
      <alignment horizontal="right"/>
      <protection hidden="1"/>
    </xf>
    <xf numFmtId="2" fontId="15" fillId="0" borderId="0" xfId="8" applyNumberFormat="1" applyFont="1" applyFill="1" applyBorder="1" applyAlignment="1" applyProtection="1">
      <alignment horizontal="right"/>
      <protection hidden="1"/>
    </xf>
    <xf numFmtId="2" fontId="15" fillId="0" borderId="0" xfId="8" applyNumberFormat="1" applyFont="1" applyFill="1" applyBorder="1" applyProtection="1">
      <protection hidden="1"/>
    </xf>
    <xf numFmtId="4" fontId="15" fillId="0" borderId="0" xfId="8" applyNumberFormat="1" applyFont="1" applyFill="1" applyBorder="1" applyAlignment="1" applyProtection="1">
      <alignment horizontal="right"/>
      <protection hidden="1"/>
    </xf>
    <xf numFmtId="0" fontId="15" fillId="0" borderId="0" xfId="8" applyNumberFormat="1" applyFont="1" applyFill="1" applyBorder="1" applyAlignment="1" applyProtection="1">
      <alignment horizontal="right"/>
      <protection hidden="1"/>
    </xf>
    <xf numFmtId="0" fontId="15" fillId="0" borderId="0" xfId="10" applyFont="1" applyFill="1" applyProtection="1">
      <protection hidden="1"/>
    </xf>
    <xf numFmtId="4" fontId="44" fillId="0" borderId="11" xfId="8" applyNumberFormat="1" applyFont="1" applyFill="1" applyBorder="1" applyProtection="1">
      <protection hidden="1"/>
    </xf>
    <xf numFmtId="4" fontId="15" fillId="0" borderId="13" xfId="8" applyNumberFormat="1" applyFont="1" applyFill="1" applyBorder="1" applyProtection="1">
      <protection hidden="1"/>
    </xf>
    <xf numFmtId="0" fontId="51" fillId="8" borderId="26" xfId="8" applyFont="1" applyFill="1" applyBorder="1" applyProtection="1">
      <protection hidden="1"/>
    </xf>
    <xf numFmtId="0" fontId="15" fillId="0" borderId="26" xfId="8" applyFont="1" applyFill="1" applyBorder="1" applyProtection="1">
      <protection hidden="1"/>
    </xf>
    <xf numFmtId="0" fontId="15" fillId="0" borderId="27" xfId="8" applyFont="1" applyFill="1" applyBorder="1" applyProtection="1">
      <protection hidden="1"/>
    </xf>
    <xf numFmtId="0" fontId="44" fillId="0" borderId="0" xfId="8" applyFont="1" applyFill="1" applyBorder="1" applyAlignment="1" applyProtection="1">
      <alignment wrapText="1"/>
      <protection hidden="1"/>
    </xf>
    <xf numFmtId="0" fontId="15" fillId="0" borderId="0" xfId="8" applyFont="1" applyFill="1" applyBorder="1" applyAlignment="1" applyProtection="1">
      <alignment wrapText="1"/>
      <protection hidden="1"/>
    </xf>
    <xf numFmtId="2" fontId="44" fillId="0" borderId="0" xfId="8" applyNumberFormat="1" applyFont="1" applyFill="1" applyBorder="1" applyAlignment="1" applyProtection="1">
      <alignment horizontal="right" wrapText="1"/>
      <protection hidden="1"/>
    </xf>
    <xf numFmtId="1" fontId="44" fillId="0" borderId="0" xfId="8" applyNumberFormat="1" applyFont="1" applyFill="1" applyBorder="1" applyProtection="1">
      <protection hidden="1"/>
    </xf>
    <xf numFmtId="49" fontId="44" fillId="0" borderId="0" xfId="8" applyNumberFormat="1" applyFont="1" applyFill="1" applyBorder="1" applyAlignment="1" applyProtection="1">
      <alignment horizontal="right"/>
      <protection hidden="1"/>
    </xf>
    <xf numFmtId="2" fontId="44" fillId="0" borderId="0" xfId="8" applyNumberFormat="1" applyFont="1" applyFill="1" applyBorder="1" applyAlignment="1" applyProtection="1">
      <alignment horizontal="right"/>
      <protection hidden="1"/>
    </xf>
    <xf numFmtId="4" fontId="44" fillId="0" borderId="0" xfId="8" applyNumberFormat="1" applyFont="1" applyFill="1" applyBorder="1" applyAlignment="1" applyProtection="1">
      <alignment horizontal="right"/>
      <protection hidden="1"/>
    </xf>
    <xf numFmtId="0" fontId="44" fillId="0" borderId="0" xfId="8" applyNumberFormat="1" applyFont="1" applyFill="1" applyBorder="1" applyAlignment="1" applyProtection="1">
      <alignment horizontal="right"/>
      <protection hidden="1"/>
    </xf>
    <xf numFmtId="4" fontId="15" fillId="0" borderId="0" xfId="8" applyNumberFormat="1" applyFont="1" applyFill="1" applyBorder="1" applyAlignment="1" applyProtection="1">
      <alignment wrapText="1"/>
      <protection hidden="1"/>
    </xf>
    <xf numFmtId="4" fontId="15" fillId="0" borderId="0" xfId="8" applyNumberFormat="1" applyFont="1" applyFill="1" applyBorder="1" applyAlignment="1" applyProtection="1">
      <alignment horizontal="right" wrapText="1"/>
      <protection hidden="1"/>
    </xf>
    <xf numFmtId="0" fontId="66" fillId="0" borderId="0" xfId="10" applyFont="1" applyFill="1" applyProtection="1">
      <protection hidden="1"/>
    </xf>
    <xf numFmtId="0" fontId="15" fillId="0" borderId="0" xfId="8" applyFont="1" applyFill="1" applyProtection="1">
      <protection hidden="1"/>
    </xf>
    <xf numFmtId="0" fontId="51" fillId="8" borderId="28" xfId="8" applyFont="1" applyFill="1" applyBorder="1" applyProtection="1">
      <protection hidden="1"/>
    </xf>
    <xf numFmtId="0" fontId="15" fillId="0" borderId="28" xfId="8" applyFont="1" applyFill="1" applyBorder="1" applyProtection="1">
      <protection hidden="1"/>
    </xf>
    <xf numFmtId="0" fontId="15" fillId="0" borderId="29" xfId="8" applyFont="1" applyFill="1" applyBorder="1" applyProtection="1">
      <protection hidden="1"/>
    </xf>
    <xf numFmtId="0" fontId="51" fillId="8" borderId="30" xfId="8" applyFont="1" applyFill="1" applyBorder="1" applyProtection="1">
      <protection hidden="1"/>
    </xf>
    <xf numFmtId="0" fontId="51" fillId="8" borderId="31" xfId="8" applyFont="1" applyFill="1" applyBorder="1" applyProtection="1">
      <protection hidden="1"/>
    </xf>
    <xf numFmtId="2" fontId="44" fillId="0" borderId="31" xfId="8" applyNumberFormat="1" applyFont="1" applyFill="1" applyBorder="1" applyProtection="1">
      <protection hidden="1"/>
    </xf>
    <xf numFmtId="0" fontId="15" fillId="0" borderId="32" xfId="8" applyFont="1" applyFill="1" applyBorder="1" applyProtection="1">
      <protection hidden="1"/>
    </xf>
    <xf numFmtId="2" fontId="15" fillId="0" borderId="31" xfId="8" applyNumberFormat="1" applyFont="1" applyFill="1" applyBorder="1" applyProtection="1">
      <protection hidden="1"/>
    </xf>
    <xf numFmtId="0" fontId="15" fillId="0" borderId="31" xfId="8" applyFont="1" applyFill="1" applyBorder="1" applyProtection="1">
      <protection hidden="1"/>
    </xf>
    <xf numFmtId="0" fontId="15" fillId="0" borderId="30" xfId="8" applyFont="1" applyFill="1" applyBorder="1" applyProtection="1">
      <protection hidden="1"/>
    </xf>
    <xf numFmtId="2" fontId="44" fillId="0" borderId="0" xfId="8" applyNumberFormat="1" applyFont="1" applyFill="1" applyBorder="1" applyAlignment="1" applyProtection="1">
      <alignment wrapText="1"/>
      <protection hidden="1"/>
    </xf>
    <xf numFmtId="0" fontId="65" fillId="0" borderId="0" xfId="10" applyFont="1" applyFill="1" applyProtection="1">
      <protection hidden="1"/>
    </xf>
    <xf numFmtId="0" fontId="46" fillId="0" borderId="11" xfId="8" applyFont="1" applyBorder="1" applyProtection="1">
      <protection hidden="1"/>
    </xf>
    <xf numFmtId="0" fontId="46" fillId="0" borderId="12" xfId="8" applyFont="1" applyBorder="1" applyProtection="1">
      <protection hidden="1"/>
    </xf>
    <xf numFmtId="0" fontId="46" fillId="0" borderId="13" xfId="8" applyFont="1" applyBorder="1" applyProtection="1">
      <protection hidden="1"/>
    </xf>
    <xf numFmtId="0" fontId="46" fillId="0" borderId="0" xfId="8" applyFont="1" applyProtection="1">
      <protection hidden="1"/>
    </xf>
    <xf numFmtId="0" fontId="46" fillId="0" borderId="0" xfId="8" applyFont="1" applyAlignment="1" applyProtection="1">
      <alignment horizontal="center"/>
      <protection hidden="1"/>
    </xf>
    <xf numFmtId="49" fontId="46" fillId="0" borderId="1" xfId="8" applyNumberFormat="1" applyFont="1" applyBorder="1" applyAlignment="1" applyProtection="1">
      <alignment horizontal="center"/>
      <protection hidden="1"/>
    </xf>
    <xf numFmtId="0" fontId="46" fillId="0" borderId="77" xfId="16" applyFont="1" applyFill="1" applyProtection="1">
      <protection hidden="1"/>
    </xf>
    <xf numFmtId="0" fontId="69" fillId="0" borderId="0" xfId="8" applyFont="1" applyAlignment="1">
      <alignment horizontal="left" vertical="center"/>
    </xf>
    <xf numFmtId="0" fontId="46" fillId="0" borderId="0" xfId="8" applyFont="1" applyBorder="1" applyProtection="1">
      <protection hidden="1"/>
    </xf>
    <xf numFmtId="0" fontId="52" fillId="0" borderId="0" xfId="8" applyFont="1" applyBorder="1" applyAlignment="1" applyProtection="1">
      <protection hidden="1"/>
    </xf>
    <xf numFmtId="1" fontId="46" fillId="0" borderId="0" xfId="8" applyNumberFormat="1" applyFont="1" applyBorder="1" applyAlignment="1" applyProtection="1">
      <protection hidden="1"/>
    </xf>
    <xf numFmtId="0" fontId="46" fillId="0" borderId="0" xfId="8" applyFont="1" applyBorder="1" applyAlignment="1" applyProtection="1">
      <protection hidden="1"/>
    </xf>
    <xf numFmtId="1" fontId="46" fillId="0" borderId="77" xfId="16" applyNumberFormat="1" applyFont="1" applyFill="1" applyProtection="1">
      <protection hidden="1"/>
    </xf>
    <xf numFmtId="1" fontId="46" fillId="0" borderId="0" xfId="8" applyNumberFormat="1" applyFont="1" applyBorder="1" applyProtection="1">
      <protection hidden="1"/>
    </xf>
    <xf numFmtId="1" fontId="46" fillId="9" borderId="77" xfId="16" applyNumberFormat="1" applyFont="1" applyFill="1" applyProtection="1">
      <protection hidden="1"/>
    </xf>
    <xf numFmtId="1" fontId="46" fillId="9" borderId="0" xfId="8" applyNumberFormat="1" applyFont="1" applyFill="1" applyBorder="1" applyProtection="1">
      <protection hidden="1"/>
    </xf>
    <xf numFmtId="1" fontId="46" fillId="0" borderId="0" xfId="8" applyNumberFormat="1" applyFont="1" applyFill="1" applyBorder="1" applyAlignment="1" applyProtection="1">
      <protection hidden="1"/>
    </xf>
    <xf numFmtId="0" fontId="46" fillId="0" borderId="0" xfId="8" applyFont="1" applyFill="1" applyBorder="1" applyAlignment="1" applyProtection="1">
      <protection hidden="1"/>
    </xf>
    <xf numFmtId="1" fontId="46" fillId="0" borderId="77" xfId="16" applyNumberFormat="1" applyFont="1" applyFill="1" applyAlignment="1" applyProtection="1">
      <protection hidden="1"/>
    </xf>
    <xf numFmtId="1" fontId="46" fillId="0" borderId="0" xfId="8" applyNumberFormat="1" applyFont="1" applyFill="1" applyBorder="1" applyProtection="1">
      <protection hidden="1"/>
    </xf>
    <xf numFmtId="0" fontId="46" fillId="0" borderId="0" xfId="8" applyFont="1" applyBorder="1" applyAlignment="1" applyProtection="1">
      <alignment horizontal="left"/>
      <protection hidden="1"/>
    </xf>
    <xf numFmtId="0" fontId="46" fillId="0" borderId="0" xfId="8" applyFont="1" applyBorder="1" applyAlignment="1" applyProtection="1">
      <alignment wrapText="1"/>
      <protection hidden="1"/>
    </xf>
    <xf numFmtId="1" fontId="46" fillId="0" borderId="0" xfId="8" applyNumberFormat="1" applyFont="1" applyBorder="1" applyAlignment="1" applyProtection="1">
      <alignment horizontal="center"/>
      <protection hidden="1"/>
    </xf>
    <xf numFmtId="0" fontId="52" fillId="0" borderId="0" xfId="8" applyFont="1" applyBorder="1" applyAlignment="1" applyProtection="1">
      <alignment vertical="center"/>
      <protection hidden="1"/>
    </xf>
    <xf numFmtId="1" fontId="46" fillId="0" borderId="0" xfId="8" applyNumberFormat="1" applyFont="1" applyProtection="1">
      <protection hidden="1"/>
    </xf>
    <xf numFmtId="1" fontId="46" fillId="0" borderId="0" xfId="8" applyNumberFormat="1" applyFont="1" applyBorder="1" applyAlignment="1" applyProtection="1">
      <alignment wrapText="1"/>
      <protection hidden="1"/>
    </xf>
    <xf numFmtId="1" fontId="46" fillId="0" borderId="0" xfId="8" applyNumberFormat="1" applyFont="1" applyBorder="1" applyAlignment="1" applyProtection="1">
      <alignment horizontal="right"/>
      <protection hidden="1"/>
    </xf>
    <xf numFmtId="0" fontId="52" fillId="0" borderId="0" xfId="8" applyFont="1" applyBorder="1" applyProtection="1">
      <protection hidden="1"/>
    </xf>
    <xf numFmtId="0" fontId="46" fillId="0" borderId="0" xfId="8" applyFont="1" applyBorder="1" applyAlignment="1" applyProtection="1">
      <alignment horizontal="center"/>
      <protection hidden="1"/>
    </xf>
    <xf numFmtId="49" fontId="70" fillId="0" borderId="0" xfId="6" applyNumberFormat="1" applyFont="1" applyProtection="1">
      <protection hidden="1"/>
    </xf>
    <xf numFmtId="0" fontId="70" fillId="0" borderId="0" xfId="6" applyFont="1" applyProtection="1">
      <protection hidden="1"/>
    </xf>
    <xf numFmtId="0" fontId="70" fillId="0" borderId="0" xfId="6" applyFont="1" applyFill="1" applyBorder="1" applyProtection="1">
      <protection hidden="1"/>
    </xf>
    <xf numFmtId="49" fontId="70" fillId="0" borderId="0" xfId="6" quotePrefix="1" applyNumberFormat="1" applyFont="1" applyAlignment="1" applyProtection="1">
      <alignment wrapText="1"/>
      <protection hidden="1"/>
    </xf>
    <xf numFmtId="0" fontId="70" fillId="0" borderId="0" xfId="6" quotePrefix="1" applyFont="1" applyProtection="1">
      <protection hidden="1"/>
    </xf>
    <xf numFmtId="2" fontId="28" fillId="10" borderId="1" xfId="12" applyNumberFormat="1" applyFont="1" applyFill="1" applyBorder="1" applyAlignment="1" applyProtection="1">
      <alignment horizontal="center"/>
      <protection hidden="1"/>
    </xf>
    <xf numFmtId="2" fontId="28" fillId="11" borderId="11" xfId="12" applyNumberFormat="1" applyFont="1" applyFill="1" applyBorder="1" applyProtection="1">
      <protection hidden="1"/>
    </xf>
    <xf numFmtId="2" fontId="28" fillId="12" borderId="11" xfId="12" applyNumberFormat="1" applyFont="1" applyFill="1" applyBorder="1" applyProtection="1">
      <protection hidden="1"/>
    </xf>
    <xf numFmtId="49" fontId="70" fillId="0" borderId="0" xfId="6" quotePrefix="1" applyNumberFormat="1" applyFont="1" applyProtection="1">
      <protection hidden="1"/>
    </xf>
    <xf numFmtId="49" fontId="72" fillId="5" borderId="33" xfId="6" applyNumberFormat="1" applyFont="1" applyFill="1" applyBorder="1" applyAlignment="1" applyProtection="1">
      <alignment horizontal="left"/>
      <protection hidden="1"/>
    </xf>
    <xf numFmtId="0" fontId="72" fillId="5" borderId="2" xfId="6" applyFont="1" applyFill="1" applyBorder="1" applyProtection="1">
      <protection hidden="1"/>
    </xf>
    <xf numFmtId="2" fontId="73" fillId="5" borderId="1" xfId="6" applyNumberFormat="1" applyFont="1" applyFill="1" applyBorder="1" applyProtection="1">
      <protection hidden="1"/>
    </xf>
    <xf numFmtId="2" fontId="73" fillId="11" borderId="11" xfId="6" applyNumberFormat="1" applyFont="1" applyFill="1" applyBorder="1" applyProtection="1">
      <protection hidden="1"/>
    </xf>
    <xf numFmtId="2" fontId="73" fillId="12" borderId="11" xfId="6" applyNumberFormat="1" applyFont="1" applyFill="1" applyBorder="1" applyProtection="1">
      <protection hidden="1"/>
    </xf>
    <xf numFmtId="49" fontId="74" fillId="10" borderId="1" xfId="6" quotePrefix="1" applyNumberFormat="1" applyFont="1" applyFill="1" applyBorder="1" applyProtection="1">
      <protection hidden="1"/>
    </xf>
    <xf numFmtId="0" fontId="70" fillId="10" borderId="1" xfId="6" applyFont="1" applyFill="1" applyBorder="1" applyProtection="1">
      <protection hidden="1"/>
    </xf>
    <xf numFmtId="0" fontId="74" fillId="10" borderId="1" xfId="6" quotePrefix="1" applyFont="1" applyFill="1" applyBorder="1" applyProtection="1">
      <protection hidden="1"/>
    </xf>
    <xf numFmtId="2" fontId="75" fillId="10" borderId="34" xfId="6" applyNumberFormat="1" applyFont="1" applyFill="1" applyBorder="1" applyProtection="1">
      <protection hidden="1"/>
    </xf>
    <xf numFmtId="2" fontId="75" fillId="11" borderId="34" xfId="6" applyNumberFormat="1" applyFont="1" applyFill="1" applyBorder="1" applyProtection="1">
      <protection hidden="1"/>
    </xf>
    <xf numFmtId="2" fontId="75" fillId="12" borderId="34" xfId="6" applyNumberFormat="1" applyFont="1" applyFill="1" applyBorder="1" applyProtection="1">
      <protection hidden="1"/>
    </xf>
    <xf numFmtId="49" fontId="70" fillId="0" borderId="15" xfId="6" quotePrefix="1" applyNumberFormat="1" applyFont="1" applyBorder="1" applyProtection="1">
      <protection hidden="1"/>
    </xf>
    <xf numFmtId="0" fontId="70" fillId="0" borderId="0" xfId="6" quotePrefix="1" applyFont="1" applyBorder="1" applyProtection="1">
      <protection hidden="1"/>
    </xf>
    <xf numFmtId="0" fontId="76" fillId="0" borderId="0" xfId="7" quotePrefix="1" applyFont="1" applyProtection="1">
      <protection hidden="1"/>
    </xf>
    <xf numFmtId="2" fontId="76" fillId="0" borderId="0" xfId="6" applyNumberFormat="1" applyFont="1" applyBorder="1" applyProtection="1">
      <protection hidden="1"/>
    </xf>
    <xf numFmtId="2" fontId="76" fillId="11" borderId="0" xfId="6" applyNumberFormat="1" applyFont="1" applyFill="1" applyBorder="1" applyProtection="1">
      <protection hidden="1"/>
    </xf>
    <xf numFmtId="2" fontId="76" fillId="12" borderId="0" xfId="6" applyNumberFormat="1" applyFont="1" applyFill="1" applyBorder="1" applyProtection="1">
      <protection hidden="1"/>
    </xf>
    <xf numFmtId="2" fontId="70" fillId="0" borderId="0" xfId="6" applyNumberFormat="1" applyFont="1" applyBorder="1" applyProtection="1">
      <protection hidden="1"/>
    </xf>
    <xf numFmtId="2" fontId="70" fillId="11" borderId="0" xfId="6" applyNumberFormat="1" applyFont="1" applyFill="1" applyBorder="1" applyProtection="1">
      <protection hidden="1"/>
    </xf>
    <xf numFmtId="2" fontId="70" fillId="12" borderId="0" xfId="6" applyNumberFormat="1" applyFont="1" applyFill="1" applyBorder="1" applyProtection="1">
      <protection hidden="1"/>
    </xf>
    <xf numFmtId="49" fontId="70" fillId="0" borderId="15" xfId="6" applyNumberFormat="1" applyFont="1" applyBorder="1" applyProtection="1">
      <protection hidden="1"/>
    </xf>
    <xf numFmtId="2" fontId="70" fillId="0" borderId="35" xfId="6" applyNumberFormat="1" applyFont="1" applyBorder="1" applyProtection="1">
      <protection hidden="1"/>
    </xf>
    <xf numFmtId="2" fontId="70" fillId="11" borderId="35" xfId="6" applyNumberFormat="1" applyFont="1" applyFill="1" applyBorder="1" applyProtection="1">
      <protection hidden="1"/>
    </xf>
    <xf numFmtId="2" fontId="70" fillId="12" borderId="35" xfId="6" applyNumberFormat="1" applyFont="1" applyFill="1" applyBorder="1" applyProtection="1">
      <protection hidden="1"/>
    </xf>
    <xf numFmtId="2" fontId="75" fillId="11" borderId="36" xfId="6" applyNumberFormat="1" applyFont="1" applyFill="1" applyBorder="1" applyProtection="1">
      <protection hidden="1"/>
    </xf>
    <xf numFmtId="2" fontId="75" fillId="12" borderId="36" xfId="6" applyNumberFormat="1" applyFont="1" applyFill="1" applyBorder="1" applyProtection="1">
      <protection hidden="1"/>
    </xf>
    <xf numFmtId="49" fontId="21" fillId="0" borderId="0" xfId="8" applyNumberFormat="1" applyFont="1" applyProtection="1">
      <protection hidden="1"/>
    </xf>
    <xf numFmtId="49" fontId="70" fillId="0" borderId="37" xfId="6" quotePrefix="1" applyNumberFormat="1" applyFont="1" applyBorder="1" applyProtection="1">
      <protection hidden="1"/>
    </xf>
    <xf numFmtId="0" fontId="70" fillId="0" borderId="35" xfId="6" quotePrefix="1" applyFont="1" applyBorder="1" applyProtection="1">
      <protection hidden="1"/>
    </xf>
    <xf numFmtId="49" fontId="74" fillId="0" borderId="0" xfId="6" applyNumberFormat="1" applyFont="1" applyFill="1" applyBorder="1" applyProtection="1">
      <protection hidden="1"/>
    </xf>
    <xf numFmtId="0" fontId="76" fillId="0" borderId="0" xfId="7" quotePrefix="1" applyFont="1" applyFill="1" applyProtection="1">
      <protection hidden="1"/>
    </xf>
    <xf numFmtId="49" fontId="74" fillId="10" borderId="0" xfId="6" applyNumberFormat="1" applyFont="1" applyFill="1" applyBorder="1" applyProtection="1">
      <protection hidden="1"/>
    </xf>
    <xf numFmtId="0" fontId="70" fillId="10" borderId="0" xfId="6" applyFont="1" applyFill="1" applyBorder="1" applyProtection="1">
      <protection hidden="1"/>
    </xf>
    <xf numFmtId="49" fontId="70" fillId="0" borderId="0" xfId="7" applyNumberFormat="1" applyFont="1" applyProtection="1">
      <protection hidden="1"/>
    </xf>
    <xf numFmtId="2" fontId="73" fillId="5" borderId="2" xfId="6" applyNumberFormat="1" applyFont="1" applyFill="1" applyBorder="1" applyProtection="1">
      <protection hidden="1"/>
    </xf>
    <xf numFmtId="2" fontId="73" fillId="11" borderId="3" xfId="6" applyNumberFormat="1" applyFont="1" applyFill="1" applyBorder="1" applyProtection="1">
      <protection hidden="1"/>
    </xf>
    <xf numFmtId="2" fontId="73" fillId="12" borderId="3" xfId="6" applyNumberFormat="1" applyFont="1" applyFill="1" applyBorder="1" applyProtection="1">
      <protection hidden="1"/>
    </xf>
    <xf numFmtId="49" fontId="74" fillId="10" borderId="38" xfId="6" quotePrefix="1" applyNumberFormat="1" applyFont="1" applyFill="1" applyBorder="1" applyProtection="1">
      <protection hidden="1"/>
    </xf>
    <xf numFmtId="0" fontId="70" fillId="10" borderId="34" xfId="6" applyFont="1" applyFill="1" applyBorder="1" applyProtection="1">
      <protection hidden="1"/>
    </xf>
    <xf numFmtId="0" fontId="74" fillId="10" borderId="34" xfId="6" quotePrefix="1" applyFont="1" applyFill="1" applyBorder="1" applyProtection="1">
      <protection hidden="1"/>
    </xf>
    <xf numFmtId="0" fontId="77" fillId="0" borderId="0" xfId="6" applyFont="1" applyFill="1" applyBorder="1" applyProtection="1">
      <protection hidden="1"/>
    </xf>
    <xf numFmtId="49" fontId="70" fillId="3" borderId="15" xfId="6" applyNumberFormat="1" applyFont="1" applyFill="1" applyBorder="1" applyProtection="1">
      <protection hidden="1"/>
    </xf>
    <xf numFmtId="0" fontId="70" fillId="3" borderId="0" xfId="6" quotePrefix="1" applyFont="1" applyFill="1" applyBorder="1" applyProtection="1">
      <protection hidden="1"/>
    </xf>
    <xf numFmtId="2" fontId="70" fillId="0" borderId="0" xfId="6" applyNumberFormat="1" applyFont="1" applyProtection="1">
      <protection hidden="1"/>
    </xf>
    <xf numFmtId="2" fontId="70" fillId="11" borderId="0" xfId="6" applyNumberFormat="1" applyFont="1" applyFill="1" applyProtection="1">
      <protection hidden="1"/>
    </xf>
    <xf numFmtId="2" fontId="70" fillId="12" borderId="0" xfId="6" applyNumberFormat="1" applyFont="1" applyFill="1" applyProtection="1">
      <protection hidden="1"/>
    </xf>
    <xf numFmtId="49" fontId="70" fillId="0" borderId="15" xfId="6" quotePrefix="1" applyNumberFormat="1" applyFont="1" applyFill="1" applyBorder="1" applyProtection="1">
      <protection hidden="1"/>
    </xf>
    <xf numFmtId="0" fontId="21" fillId="0" borderId="35" xfId="6" applyBorder="1" applyProtection="1">
      <protection hidden="1"/>
    </xf>
    <xf numFmtId="0" fontId="21" fillId="0" borderId="0" xfId="6" applyFont="1" applyFill="1" applyBorder="1" applyProtection="1">
      <protection hidden="1"/>
    </xf>
    <xf numFmtId="49" fontId="70" fillId="3" borderId="37" xfId="6" applyNumberFormat="1" applyFont="1" applyFill="1" applyBorder="1" applyProtection="1">
      <protection hidden="1"/>
    </xf>
    <xf numFmtId="49" fontId="70" fillId="0" borderId="17" xfId="6" quotePrefix="1" applyNumberFormat="1" applyFont="1" applyBorder="1" applyProtection="1">
      <protection hidden="1"/>
    </xf>
    <xf numFmtId="0" fontId="70" fillId="0" borderId="4" xfId="6" quotePrefix="1" applyFont="1" applyBorder="1" applyProtection="1">
      <protection hidden="1"/>
    </xf>
    <xf numFmtId="2" fontId="70" fillId="0" borderId="4" xfId="6" applyNumberFormat="1" applyFont="1" applyBorder="1" applyProtection="1">
      <protection hidden="1"/>
    </xf>
    <xf numFmtId="2" fontId="70" fillId="11" borderId="4" xfId="6" applyNumberFormat="1" applyFont="1" applyFill="1" applyBorder="1" applyProtection="1">
      <protection hidden="1"/>
    </xf>
    <xf numFmtId="2" fontId="70" fillId="12" borderId="4" xfId="6" applyNumberFormat="1" applyFont="1" applyFill="1" applyBorder="1" applyProtection="1">
      <protection hidden="1"/>
    </xf>
    <xf numFmtId="49" fontId="70" fillId="0" borderId="0" xfId="6" quotePrefix="1" applyNumberFormat="1" applyFont="1" applyBorder="1" applyProtection="1">
      <protection hidden="1"/>
    </xf>
    <xf numFmtId="2" fontId="73" fillId="11" borderId="2" xfId="6" applyNumberFormat="1" applyFont="1" applyFill="1" applyBorder="1" applyProtection="1">
      <protection hidden="1"/>
    </xf>
    <xf numFmtId="2" fontId="73" fillId="12" borderId="2" xfId="6" applyNumberFormat="1" applyFont="1" applyFill="1" applyBorder="1" applyProtection="1">
      <protection hidden="1"/>
    </xf>
    <xf numFmtId="49" fontId="74" fillId="10" borderId="38" xfId="6" applyNumberFormat="1" applyFont="1" applyFill="1" applyBorder="1" applyProtection="1">
      <protection hidden="1"/>
    </xf>
    <xf numFmtId="49" fontId="76" fillId="0" borderId="0" xfId="6" applyNumberFormat="1" applyFont="1" applyProtection="1">
      <protection hidden="1"/>
    </xf>
    <xf numFmtId="0" fontId="78" fillId="0" borderId="0" xfId="6" applyFont="1" applyFill="1" applyBorder="1" applyProtection="1">
      <protection hidden="1"/>
    </xf>
    <xf numFmtId="49" fontId="70" fillId="0" borderId="0" xfId="6" quotePrefix="1" applyNumberFormat="1" applyFont="1" applyFill="1" applyBorder="1" applyProtection="1">
      <protection hidden="1"/>
    </xf>
    <xf numFmtId="0" fontId="70" fillId="0" borderId="0" xfId="6" quotePrefix="1" applyFont="1" applyFill="1" applyBorder="1" applyProtection="1">
      <protection hidden="1"/>
    </xf>
    <xf numFmtId="49" fontId="1" fillId="3" borderId="0" xfId="8" applyNumberFormat="1" applyFill="1" applyProtection="1">
      <protection hidden="1"/>
    </xf>
    <xf numFmtId="49" fontId="70" fillId="0" borderId="0" xfId="6" quotePrefix="1" applyNumberFormat="1" applyFont="1" applyFill="1" applyProtection="1">
      <protection hidden="1"/>
    </xf>
    <xf numFmtId="49" fontId="76" fillId="0" borderId="0" xfId="6" quotePrefix="1" applyNumberFormat="1" applyFont="1" applyProtection="1">
      <protection hidden="1"/>
    </xf>
    <xf numFmtId="49" fontId="70" fillId="0" borderId="0" xfId="7" applyNumberFormat="1" applyFont="1" applyFill="1" applyProtection="1">
      <protection hidden="1"/>
    </xf>
    <xf numFmtId="2" fontId="70" fillId="0" borderId="0" xfId="6" applyNumberFormat="1" applyFont="1" applyFill="1" applyBorder="1" applyProtection="1">
      <protection hidden="1"/>
    </xf>
    <xf numFmtId="49" fontId="70" fillId="0" borderId="0" xfId="6" applyNumberFormat="1" applyFont="1" applyFill="1" applyBorder="1" applyProtection="1">
      <protection hidden="1"/>
    </xf>
    <xf numFmtId="0" fontId="70" fillId="12" borderId="0" xfId="6" applyFont="1" applyFill="1" applyBorder="1" applyProtection="1">
      <protection hidden="1"/>
    </xf>
    <xf numFmtId="49" fontId="1" fillId="0" borderId="0" xfId="8" applyNumberFormat="1"/>
    <xf numFmtId="49" fontId="1" fillId="3" borderId="0" xfId="8" applyNumberFormat="1" applyFill="1"/>
    <xf numFmtId="0" fontId="79" fillId="0" borderId="0" xfId="8" applyFont="1"/>
    <xf numFmtId="49" fontId="1" fillId="6" borderId="0" xfId="8" applyNumberFormat="1" applyFill="1"/>
    <xf numFmtId="0" fontId="9" fillId="0" borderId="0" xfId="8" applyFont="1" applyProtection="1">
      <protection hidden="1"/>
    </xf>
    <xf numFmtId="0" fontId="15" fillId="0" borderId="0" xfId="8" applyFont="1" applyProtection="1">
      <protection hidden="1"/>
    </xf>
    <xf numFmtId="49" fontId="16" fillId="0" borderId="0" xfId="2" applyNumberFormat="1" applyFont="1" applyProtection="1">
      <protection hidden="1"/>
    </xf>
    <xf numFmtId="49" fontId="17" fillId="0" borderId="0" xfId="2" applyNumberFormat="1" applyFont="1" applyProtection="1">
      <protection hidden="1"/>
    </xf>
    <xf numFmtId="49" fontId="17" fillId="0" borderId="0" xfId="2" applyNumberFormat="1" applyFont="1" applyBorder="1" applyAlignment="1" applyProtection="1">
      <alignment horizontal="left" vertical="center"/>
      <protection hidden="1"/>
    </xf>
    <xf numFmtId="49" fontId="17" fillId="0" borderId="0" xfId="2" applyNumberFormat="1" applyFont="1" applyBorder="1" applyProtection="1">
      <protection hidden="1"/>
    </xf>
    <xf numFmtId="0" fontId="9" fillId="0" borderId="0" xfId="8" applyFont="1" applyBorder="1" applyProtection="1">
      <protection hidden="1"/>
    </xf>
    <xf numFmtId="49" fontId="17" fillId="0" borderId="0" xfId="2" applyNumberFormat="1" applyFont="1" applyBorder="1" applyAlignment="1" applyProtection="1">
      <protection hidden="1"/>
    </xf>
    <xf numFmtId="0" fontId="80" fillId="0" borderId="0" xfId="8" applyFont="1"/>
    <xf numFmtId="0" fontId="51" fillId="0" borderId="0" xfId="10" applyFont="1" applyBorder="1" applyAlignment="1">
      <alignment horizontal="right"/>
    </xf>
    <xf numFmtId="0" fontId="51" fillId="0" borderId="0" xfId="10" applyFont="1" applyBorder="1"/>
    <xf numFmtId="0" fontId="51" fillId="0" borderId="0" xfId="8" applyFont="1" applyBorder="1"/>
    <xf numFmtId="0" fontId="51" fillId="0" borderId="0" xfId="10" applyFont="1"/>
    <xf numFmtId="0" fontId="9" fillId="0" borderId="0" xfId="4" applyFont="1"/>
    <xf numFmtId="0" fontId="9" fillId="0" borderId="39" xfId="4" applyFont="1" applyBorder="1"/>
    <xf numFmtId="0" fontId="9" fillId="0" borderId="33" xfId="4" applyFont="1" applyBorder="1"/>
    <xf numFmtId="0" fontId="9" fillId="0" borderId="12" xfId="4" applyFont="1" applyBorder="1"/>
    <xf numFmtId="0" fontId="9" fillId="0" borderId="13" xfId="4" applyFont="1" applyBorder="1"/>
    <xf numFmtId="0" fontId="9" fillId="0" borderId="40" xfId="4" applyFont="1" applyBorder="1"/>
    <xf numFmtId="0" fontId="82" fillId="0" borderId="11" xfId="4" applyFont="1" applyBorder="1" applyAlignment="1"/>
    <xf numFmtId="0" fontId="82" fillId="0" borderId="12" xfId="4" applyFont="1" applyBorder="1" applyAlignment="1"/>
    <xf numFmtId="0" fontId="9" fillId="0" borderId="0" xfId="4" applyFont="1" applyBorder="1"/>
    <xf numFmtId="0" fontId="9" fillId="0" borderId="41" xfId="4" applyFont="1" applyBorder="1"/>
    <xf numFmtId="0" fontId="9" fillId="0" borderId="17" xfId="4" applyFont="1" applyBorder="1"/>
    <xf numFmtId="0" fontId="9" fillId="0" borderId="4" xfId="4" applyFont="1" applyBorder="1"/>
    <xf numFmtId="0" fontId="9" fillId="0" borderId="42" xfId="4" applyFont="1" applyBorder="1"/>
    <xf numFmtId="0" fontId="9" fillId="0" borderId="43" xfId="4" applyFont="1" applyBorder="1"/>
    <xf numFmtId="0" fontId="9" fillId="0" borderId="37" xfId="4" applyFont="1" applyBorder="1"/>
    <xf numFmtId="0" fontId="9" fillId="0" borderId="35" xfId="4" applyFont="1" applyBorder="1"/>
    <xf numFmtId="0" fontId="9" fillId="0" borderId="44" xfId="4" applyFont="1" applyBorder="1"/>
    <xf numFmtId="0" fontId="15" fillId="0" borderId="0" xfId="4" applyFont="1" applyBorder="1" applyAlignment="1">
      <alignment vertical="top"/>
    </xf>
    <xf numFmtId="0" fontId="82" fillId="0" borderId="0" xfId="4" applyFont="1" applyBorder="1" applyAlignment="1">
      <alignment vertical="center" wrapText="1"/>
    </xf>
    <xf numFmtId="0" fontId="82" fillId="0" borderId="0" xfId="4" applyFont="1" applyBorder="1" applyAlignment="1">
      <alignment vertical="center"/>
    </xf>
    <xf numFmtId="49" fontId="84" fillId="0" borderId="0" xfId="4" applyNumberFormat="1" applyFont="1" applyBorder="1" applyAlignment="1">
      <alignment vertical="center"/>
    </xf>
    <xf numFmtId="0" fontId="82" fillId="0" borderId="0" xfId="4" applyFont="1" applyBorder="1" applyAlignment="1"/>
    <xf numFmtId="2" fontId="9" fillId="0" borderId="11" xfId="4" applyNumberFormat="1" applyFont="1" applyBorder="1" applyAlignment="1">
      <alignment vertical="center"/>
    </xf>
    <xf numFmtId="2" fontId="9" fillId="0" borderId="12" xfId="4" applyNumberFormat="1" applyFont="1" applyBorder="1" applyAlignment="1">
      <alignment vertical="center"/>
    </xf>
    <xf numFmtId="0" fontId="9" fillId="0" borderId="45" xfId="4" applyFont="1" applyBorder="1"/>
    <xf numFmtId="0" fontId="9" fillId="0" borderId="46" xfId="4" applyFont="1" applyBorder="1"/>
    <xf numFmtId="0" fontId="9" fillId="0" borderId="47" xfId="4" applyFont="1" applyBorder="1"/>
    <xf numFmtId="0" fontId="15" fillId="0" borderId="48" xfId="4" applyFont="1" applyBorder="1" applyAlignment="1">
      <alignment vertical="top"/>
    </xf>
    <xf numFmtId="0" fontId="82" fillId="0" borderId="48" xfId="4" applyFont="1" applyBorder="1" applyAlignment="1">
      <alignment vertical="center" wrapText="1"/>
    </xf>
    <xf numFmtId="0" fontId="82" fillId="0" borderId="48" xfId="4" applyFont="1" applyBorder="1" applyAlignment="1">
      <alignment vertical="center"/>
    </xf>
    <xf numFmtId="49" fontId="84" fillId="0" borderId="48" xfId="4" applyNumberFormat="1" applyFont="1" applyBorder="1" applyAlignment="1">
      <alignment vertical="center"/>
    </xf>
    <xf numFmtId="0" fontId="82" fillId="0" borderId="9" xfId="4" applyFont="1" applyBorder="1" applyAlignment="1"/>
    <xf numFmtId="0" fontId="9" fillId="0" borderId="0" xfId="4" applyFont="1" applyAlignment="1">
      <alignment horizontal="right"/>
    </xf>
    <xf numFmtId="0" fontId="9" fillId="0" borderId="0" xfId="4" applyFont="1" applyBorder="1" applyAlignment="1">
      <alignment horizontal="right"/>
    </xf>
    <xf numFmtId="0" fontId="9" fillId="0" borderId="49" xfId="4" applyFont="1" applyBorder="1"/>
    <xf numFmtId="0" fontId="9" fillId="0" borderId="15" xfId="4" applyFont="1" applyBorder="1"/>
    <xf numFmtId="0" fontId="9" fillId="0" borderId="50" xfId="4" applyFont="1" applyBorder="1"/>
    <xf numFmtId="0" fontId="9" fillId="0" borderId="3" xfId="2" applyNumberFormat="1" applyFont="1" applyBorder="1" applyAlignment="1" applyProtection="1">
      <protection hidden="1"/>
    </xf>
    <xf numFmtId="0" fontId="9" fillId="0" borderId="4" xfId="2" applyNumberFormat="1" applyFont="1" applyBorder="1" applyAlignment="1" applyProtection="1">
      <protection hidden="1"/>
    </xf>
    <xf numFmtId="0" fontId="9" fillId="0" borderId="1" xfId="2" applyNumberFormat="1" applyFont="1" applyBorder="1" applyAlignment="1" applyProtection="1">
      <alignment vertical="center"/>
      <protection locked="0" hidden="1"/>
    </xf>
    <xf numFmtId="0" fontId="9" fillId="0" borderId="0" xfId="8" applyNumberFormat="1" applyFont="1" applyAlignment="1" applyProtection="1">
      <alignment horizontal="left" vertical="top" wrapText="1"/>
      <protection hidden="1"/>
    </xf>
    <xf numFmtId="0" fontId="15" fillId="0" borderId="0" xfId="8" applyFont="1" applyBorder="1" applyAlignment="1" applyProtection="1">
      <alignment horizontal="right" vertical="top" wrapText="1"/>
      <protection locked="0" hidden="1"/>
    </xf>
    <xf numFmtId="0" fontId="15" fillId="0" borderId="0" xfId="8" applyFont="1" applyFill="1" applyBorder="1" applyAlignment="1" applyProtection="1">
      <alignment vertical="top"/>
      <protection locked="0" hidden="1"/>
    </xf>
    <xf numFmtId="0" fontId="52" fillId="0" borderId="9" xfId="8" applyFont="1" applyBorder="1" applyAlignment="1" applyProtection="1">
      <alignment vertical="center"/>
      <protection locked="0" hidden="1"/>
    </xf>
    <xf numFmtId="0" fontId="52" fillId="0" borderId="0" xfId="8" applyFont="1" applyBorder="1" applyAlignment="1" applyProtection="1">
      <alignment vertical="center"/>
      <protection locked="0" hidden="1"/>
    </xf>
    <xf numFmtId="1" fontId="84" fillId="0" borderId="0" xfId="8" applyNumberFormat="1" applyFont="1" applyBorder="1" applyAlignment="1" applyProtection="1">
      <protection locked="0" hidden="1"/>
    </xf>
    <xf numFmtId="1" fontId="84" fillId="0" borderId="12" xfId="8" applyNumberFormat="1" applyFont="1" applyBorder="1" applyAlignment="1" applyProtection="1">
      <protection locked="0" hidden="1"/>
    </xf>
    <xf numFmtId="1" fontId="15" fillId="0" borderId="0" xfId="8" applyNumberFormat="1" applyFont="1" applyFill="1" applyBorder="1" applyAlignment="1" applyProtection="1">
      <protection locked="0" hidden="1"/>
    </xf>
    <xf numFmtId="0" fontId="56" fillId="0" borderId="9" xfId="8" applyFont="1" applyBorder="1" applyAlignment="1" applyProtection="1">
      <alignment vertical="center" wrapText="1"/>
      <protection locked="0" hidden="1"/>
    </xf>
    <xf numFmtId="0" fontId="46" fillId="0" borderId="51" xfId="8" applyFont="1" applyBorder="1" applyProtection="1">
      <protection locked="0" hidden="1"/>
    </xf>
    <xf numFmtId="0" fontId="46" fillId="0" borderId="0" xfId="8" applyFont="1" applyBorder="1" applyAlignment="1" applyProtection="1">
      <alignment horizontal="left"/>
      <protection locked="0" hidden="1"/>
    </xf>
    <xf numFmtId="0" fontId="18" fillId="0" borderId="1" xfId="8" applyFont="1" applyBorder="1" applyAlignment="1" applyProtection="1">
      <alignment horizontal="justify" vertical="justify"/>
      <protection locked="0" hidden="1"/>
    </xf>
    <xf numFmtId="0" fontId="15" fillId="0" borderId="4" xfId="8" applyFont="1" applyBorder="1" applyAlignment="1" applyProtection="1">
      <alignment horizontal="right" vertical="top" wrapText="1"/>
      <protection locked="0" hidden="1"/>
    </xf>
    <xf numFmtId="0" fontId="59" fillId="0" borderId="11" xfId="8" applyFont="1" applyFill="1" applyBorder="1" applyProtection="1">
      <protection locked="0" hidden="1"/>
    </xf>
    <xf numFmtId="0" fontId="46" fillId="0" borderId="12" xfId="8" applyFont="1" applyFill="1" applyBorder="1" applyProtection="1">
      <protection locked="0" hidden="1"/>
    </xf>
    <xf numFmtId="0" fontId="46" fillId="0" borderId="13" xfId="8" applyFont="1" applyFill="1" applyBorder="1" applyProtection="1">
      <protection locked="0" hidden="1"/>
    </xf>
    <xf numFmtId="0" fontId="89" fillId="13" borderId="52" xfId="13" applyFont="1" applyFill="1" applyBorder="1" applyAlignment="1">
      <alignment horizontal="center" vertical="center" wrapText="1"/>
    </xf>
    <xf numFmtId="0" fontId="89" fillId="13" borderId="53" xfId="13" applyFont="1" applyFill="1" applyBorder="1" applyAlignment="1">
      <alignment vertical="center"/>
    </xf>
    <xf numFmtId="0" fontId="90" fillId="13" borderId="53" xfId="13" applyFont="1" applyFill="1" applyBorder="1" applyAlignment="1">
      <alignment horizontal="center" vertical="center" wrapText="1"/>
    </xf>
    <xf numFmtId="0" fontId="91" fillId="0" borderId="0" xfId="5" applyFont="1"/>
    <xf numFmtId="2" fontId="92" fillId="0" borderId="0" xfId="13" applyNumberFormat="1" applyFont="1" applyBorder="1" applyAlignment="1">
      <alignment horizontal="left" vertical="center"/>
    </xf>
    <xf numFmtId="0" fontId="105" fillId="0" borderId="0" xfId="5" applyBorder="1" applyAlignment="1">
      <alignment vertical="center"/>
    </xf>
    <xf numFmtId="3" fontId="105" fillId="0" borderId="0" xfId="5" applyNumberFormat="1" applyBorder="1" applyAlignment="1">
      <alignment vertical="center"/>
    </xf>
    <xf numFmtId="0" fontId="89" fillId="13" borderId="54" xfId="13" applyFont="1" applyFill="1" applyBorder="1" applyAlignment="1">
      <alignment horizontal="center" vertical="center" wrapText="1"/>
    </xf>
    <xf numFmtId="0" fontId="89" fillId="13" borderId="55" xfId="13" applyFont="1" applyFill="1" applyBorder="1" applyAlignment="1">
      <alignment vertical="center"/>
    </xf>
    <xf numFmtId="0" fontId="90" fillId="13" borderId="55" xfId="13" applyFont="1" applyFill="1" applyBorder="1" applyAlignment="1">
      <alignment horizontal="center" vertical="center" wrapText="1"/>
    </xf>
    <xf numFmtId="0" fontId="88" fillId="13" borderId="56" xfId="13" applyFont="1" applyFill="1" applyBorder="1" applyAlignment="1">
      <alignment horizontal="center" vertical="center"/>
    </xf>
    <xf numFmtId="0" fontId="89" fillId="13" borderId="57" xfId="13" applyFont="1" applyFill="1" applyBorder="1" applyAlignment="1">
      <alignment vertical="center"/>
    </xf>
    <xf numFmtId="3" fontId="90" fillId="13" borderId="57" xfId="13" applyNumberFormat="1" applyFont="1" applyFill="1" applyBorder="1" applyAlignment="1">
      <alignment vertical="center" wrapText="1"/>
    </xf>
    <xf numFmtId="0" fontId="89" fillId="13" borderId="57" xfId="13" applyFont="1" applyFill="1" applyBorder="1" applyAlignment="1" applyProtection="1">
      <alignment vertical="center"/>
    </xf>
    <xf numFmtId="3" fontId="90" fillId="8" borderId="57" xfId="13" applyNumberFormat="1" applyFont="1" applyFill="1" applyBorder="1" applyAlignment="1">
      <alignment vertical="center" wrapText="1"/>
    </xf>
    <xf numFmtId="0" fontId="88" fillId="13" borderId="57" xfId="13" applyFont="1" applyFill="1" applyBorder="1" applyAlignment="1">
      <alignment vertical="center"/>
    </xf>
    <xf numFmtId="3" fontId="93" fillId="8" borderId="57" xfId="13" applyNumberFormat="1" applyFont="1" applyFill="1" applyBorder="1" applyAlignment="1">
      <alignment vertical="center" wrapText="1"/>
    </xf>
    <xf numFmtId="0" fontId="88" fillId="13" borderId="57" xfId="13" applyFont="1" applyFill="1" applyBorder="1" applyAlignment="1" applyProtection="1">
      <alignment vertical="center"/>
    </xf>
    <xf numFmtId="0" fontId="88" fillId="13" borderId="57" xfId="13" applyFont="1" applyFill="1" applyBorder="1" applyAlignment="1" applyProtection="1">
      <alignment vertical="center" wrapText="1"/>
    </xf>
    <xf numFmtId="3" fontId="94" fillId="14" borderId="57" xfId="13" applyNumberFormat="1" applyFont="1" applyFill="1" applyBorder="1" applyAlignment="1">
      <alignment vertical="center" wrapText="1"/>
    </xf>
    <xf numFmtId="0" fontId="90" fillId="13" borderId="57" xfId="13" applyFont="1" applyFill="1" applyBorder="1" applyAlignment="1">
      <alignment vertical="center" wrapText="1"/>
    </xf>
    <xf numFmtId="0" fontId="89" fillId="13" borderId="57" xfId="13" applyFont="1" applyFill="1" applyBorder="1" applyAlignment="1" applyProtection="1">
      <alignment horizontal="left" vertical="center"/>
    </xf>
    <xf numFmtId="0" fontId="88" fillId="13" borderId="57" xfId="13" applyFont="1" applyFill="1" applyBorder="1" applyAlignment="1" applyProtection="1">
      <alignment horizontal="left" vertical="center"/>
    </xf>
    <xf numFmtId="3" fontId="89" fillId="3" borderId="57" xfId="13" applyNumberFormat="1" applyFont="1" applyFill="1" applyBorder="1" applyAlignment="1">
      <alignment horizontal="right" vertical="center"/>
    </xf>
    <xf numFmtId="0" fontId="88" fillId="13" borderId="58" xfId="13" applyFont="1" applyFill="1" applyBorder="1" applyAlignment="1" applyProtection="1">
      <alignment vertical="center"/>
    </xf>
    <xf numFmtId="3" fontId="93" fillId="8" borderId="58" xfId="13" applyNumberFormat="1" applyFont="1" applyFill="1" applyBorder="1" applyAlignment="1">
      <alignment vertical="center" wrapText="1"/>
    </xf>
    <xf numFmtId="0" fontId="89" fillId="13" borderId="59" xfId="13" applyFont="1" applyFill="1" applyBorder="1" applyAlignment="1" applyProtection="1">
      <alignment horizontal="left" vertical="center"/>
    </xf>
    <xf numFmtId="3" fontId="89" fillId="8" borderId="59" xfId="13" applyNumberFormat="1" applyFont="1" applyFill="1" applyBorder="1" applyAlignment="1" applyProtection="1">
      <alignment horizontal="right" vertical="center"/>
    </xf>
    <xf numFmtId="0" fontId="92" fillId="0" borderId="0" xfId="13" applyFont="1" applyAlignment="1">
      <alignment vertical="center"/>
    </xf>
    <xf numFmtId="0" fontId="88" fillId="5" borderId="56" xfId="13" applyFont="1" applyFill="1" applyBorder="1" applyAlignment="1">
      <alignment horizontal="center" vertical="center"/>
    </xf>
    <xf numFmtId="0" fontId="88" fillId="5" borderId="57" xfId="13" applyFont="1" applyFill="1" applyBorder="1" applyAlignment="1">
      <alignment vertical="center"/>
    </xf>
    <xf numFmtId="3" fontId="88" fillId="0" borderId="57" xfId="13" applyNumberFormat="1" applyFont="1" applyFill="1" applyBorder="1" applyAlignment="1">
      <alignment horizontal="right" vertical="center"/>
    </xf>
    <xf numFmtId="0" fontId="89" fillId="5" borderId="57" xfId="13" applyFont="1" applyFill="1" applyBorder="1" applyAlignment="1">
      <alignment vertical="center"/>
    </xf>
    <xf numFmtId="3" fontId="89" fillId="0" borderId="57" xfId="13" applyNumberFormat="1" applyFont="1" applyBorder="1" applyAlignment="1" applyProtection="1">
      <alignment horizontal="right" vertical="center"/>
      <protection locked="0"/>
    </xf>
    <xf numFmtId="0" fontId="88" fillId="5" borderId="57" xfId="14" applyFont="1" applyFill="1" applyBorder="1" applyAlignment="1" applyProtection="1">
      <alignment horizontal="left" vertical="center"/>
    </xf>
    <xf numFmtId="3" fontId="88" fillId="0" borderId="57" xfId="13" applyNumberFormat="1" applyFont="1" applyBorder="1" applyAlignment="1" applyProtection="1">
      <alignment horizontal="right" vertical="center"/>
      <protection locked="0"/>
    </xf>
    <xf numFmtId="3" fontId="93" fillId="0" borderId="57" xfId="13" applyNumberFormat="1" applyFont="1" applyBorder="1" applyAlignment="1">
      <alignment horizontal="right" vertical="center" wrapText="1"/>
    </xf>
    <xf numFmtId="0" fontId="89" fillId="5" borderId="57" xfId="14" applyFont="1" applyFill="1" applyBorder="1" applyAlignment="1" applyProtection="1">
      <alignment horizontal="left" vertical="center"/>
    </xf>
    <xf numFmtId="3" fontId="90" fillId="0" borderId="57" xfId="13" applyNumberFormat="1" applyFont="1" applyBorder="1" applyAlignment="1">
      <alignment horizontal="right" vertical="center" wrapText="1"/>
    </xf>
    <xf numFmtId="3" fontId="93" fillId="15" borderId="57" xfId="13" applyNumberFormat="1" applyFont="1" applyFill="1" applyBorder="1" applyAlignment="1">
      <alignment horizontal="right" vertical="center" wrapText="1"/>
    </xf>
    <xf numFmtId="0" fontId="89" fillId="5" borderId="57" xfId="14" applyFont="1" applyFill="1" applyBorder="1" applyAlignment="1" applyProtection="1">
      <alignment horizontal="left" vertical="center" wrapText="1"/>
    </xf>
    <xf numFmtId="3" fontId="95" fillId="16" borderId="57" xfId="13" applyNumberFormat="1" applyFont="1" applyFill="1" applyBorder="1" applyAlignment="1">
      <alignment horizontal="right" vertical="center" wrapText="1"/>
    </xf>
    <xf numFmtId="3" fontId="95" fillId="17" borderId="57" xfId="13" applyNumberFormat="1" applyFont="1" applyFill="1" applyBorder="1" applyAlignment="1">
      <alignment horizontal="right" vertical="center" wrapText="1"/>
    </xf>
    <xf numFmtId="3" fontId="89" fillId="0" borderId="57" xfId="13" applyNumberFormat="1" applyFont="1" applyFill="1" applyBorder="1" applyAlignment="1">
      <alignment horizontal="right" vertical="center" wrapText="1"/>
    </xf>
    <xf numFmtId="0" fontId="89" fillId="5" borderId="59" xfId="14" applyFont="1" applyFill="1" applyBorder="1" applyAlignment="1" applyProtection="1">
      <alignment horizontal="left" vertical="center"/>
    </xf>
    <xf numFmtId="0" fontId="89" fillId="5" borderId="0" xfId="14" applyFont="1" applyFill="1" applyBorder="1" applyAlignment="1" applyProtection="1">
      <alignment horizontal="left" vertical="center"/>
    </xf>
    <xf numFmtId="3" fontId="95" fillId="16" borderId="0" xfId="13" applyNumberFormat="1" applyFont="1" applyFill="1" applyBorder="1" applyAlignment="1">
      <alignment horizontal="right" vertical="center" wrapText="1"/>
    </xf>
    <xf numFmtId="0" fontId="88" fillId="0" borderId="0" xfId="13" applyFont="1" applyFill="1" applyBorder="1" applyAlignment="1">
      <alignment horizontal="center" vertical="center"/>
    </xf>
    <xf numFmtId="0" fontId="88" fillId="0" borderId="0" xfId="13" applyFont="1" applyAlignment="1">
      <alignment vertical="center"/>
    </xf>
    <xf numFmtId="0" fontId="88" fillId="0" borderId="0" xfId="13" applyFont="1" applyFill="1" applyBorder="1" applyAlignment="1">
      <alignment horizontal="left" vertical="center" indent="2"/>
    </xf>
    <xf numFmtId="0" fontId="88" fillId="0" borderId="0" xfId="13" applyFont="1" applyFill="1" applyBorder="1" applyAlignment="1">
      <alignment vertical="center"/>
    </xf>
    <xf numFmtId="0" fontId="88" fillId="5" borderId="57" xfId="13" applyFont="1" applyFill="1" applyBorder="1" applyAlignment="1">
      <alignment vertical="center" wrapText="1"/>
    </xf>
    <xf numFmtId="0" fontId="93" fillId="5" borderId="57" xfId="13" applyFont="1" applyFill="1" applyBorder="1" applyAlignment="1">
      <alignment horizontal="center" vertical="center" wrapText="1"/>
    </xf>
    <xf numFmtId="3" fontId="94" fillId="14" borderId="57" xfId="13" applyNumberFormat="1" applyFont="1" applyFill="1" applyBorder="1" applyAlignment="1">
      <alignment horizontal="right" vertical="center" wrapText="1"/>
    </xf>
    <xf numFmtId="3" fontId="93" fillId="3" borderId="57" xfId="13" applyNumberFormat="1" applyFont="1" applyFill="1" applyBorder="1" applyAlignment="1">
      <alignment horizontal="right" vertical="center" wrapText="1"/>
    </xf>
    <xf numFmtId="0" fontId="96" fillId="5" borderId="57" xfId="13" applyFont="1" applyFill="1" applyBorder="1" applyAlignment="1">
      <alignment vertical="center"/>
    </xf>
    <xf numFmtId="0" fontId="90" fillId="5" borderId="57" xfId="13" applyFont="1" applyFill="1" applyBorder="1" applyAlignment="1">
      <alignment horizontal="center" vertical="center" wrapText="1"/>
    </xf>
    <xf numFmtId="3" fontId="97" fillId="16" borderId="57" xfId="13" applyNumberFormat="1" applyFont="1" applyFill="1" applyBorder="1" applyAlignment="1">
      <alignment horizontal="right" vertical="center"/>
    </xf>
    <xf numFmtId="3" fontId="88" fillId="0" borderId="57" xfId="13" applyNumberFormat="1" applyFont="1" applyBorder="1" applyAlignment="1">
      <alignment horizontal="right" vertical="center"/>
    </xf>
    <xf numFmtId="3" fontId="97" fillId="16" borderId="57" xfId="13" applyNumberFormat="1" applyFont="1" applyFill="1" applyBorder="1" applyAlignment="1">
      <alignment horizontal="right" vertical="center" wrapText="1"/>
    </xf>
    <xf numFmtId="3" fontId="88" fillId="0" borderId="57" xfId="13" applyNumberFormat="1" applyFont="1" applyBorder="1" applyAlignment="1">
      <alignment horizontal="right" vertical="center" wrapText="1"/>
    </xf>
    <xf numFmtId="3" fontId="89" fillId="0" borderId="57" xfId="13" applyNumberFormat="1" applyFont="1" applyBorder="1" applyAlignment="1">
      <alignment horizontal="right" vertical="center" wrapText="1"/>
    </xf>
    <xf numFmtId="3" fontId="98" fillId="18" borderId="57" xfId="13" applyNumberFormat="1" applyFont="1" applyFill="1" applyBorder="1" applyAlignment="1">
      <alignment horizontal="right" vertical="center" wrapText="1"/>
    </xf>
    <xf numFmtId="3" fontId="95" fillId="14" borderId="57" xfId="13" applyNumberFormat="1" applyFont="1" applyFill="1" applyBorder="1" applyAlignment="1">
      <alignment horizontal="right" vertical="center" wrapText="1"/>
    </xf>
    <xf numFmtId="0" fontId="88" fillId="5" borderId="60" xfId="13" applyFont="1" applyFill="1" applyBorder="1" applyAlignment="1">
      <alignment horizontal="center" vertical="center"/>
    </xf>
    <xf numFmtId="0" fontId="88" fillId="5" borderId="59" xfId="13" applyFont="1" applyFill="1" applyBorder="1" applyAlignment="1">
      <alignment vertical="center" wrapText="1"/>
    </xf>
    <xf numFmtId="0" fontId="93" fillId="5" borderId="59" xfId="13" applyFont="1" applyFill="1" applyBorder="1" applyAlignment="1">
      <alignment horizontal="center" vertical="center" wrapText="1"/>
    </xf>
    <xf numFmtId="3" fontId="94" fillId="14" borderId="59" xfId="13" applyNumberFormat="1" applyFont="1" applyFill="1" applyBorder="1" applyAlignment="1">
      <alignment horizontal="right" vertical="center"/>
    </xf>
    <xf numFmtId="0" fontId="88" fillId="0" borderId="0" xfId="13" applyFont="1" applyFill="1" applyBorder="1" applyAlignment="1">
      <alignment horizontal="left" vertical="center"/>
    </xf>
    <xf numFmtId="0" fontId="88" fillId="0" borderId="0" xfId="13" applyFont="1" applyFill="1" applyBorder="1" applyAlignment="1">
      <alignment horizontal="right" vertical="center"/>
    </xf>
    <xf numFmtId="3" fontId="88" fillId="0" borderId="0" xfId="13" applyNumberFormat="1" applyFont="1" applyFill="1" applyBorder="1" applyAlignment="1">
      <alignment vertical="center"/>
    </xf>
    <xf numFmtId="4" fontId="88" fillId="5" borderId="57" xfId="13" applyNumberFormat="1" applyFont="1" applyFill="1" applyBorder="1" applyAlignment="1">
      <alignment horizontal="center" vertical="center"/>
    </xf>
    <xf numFmtId="3" fontId="88" fillId="5" borderId="57" xfId="13" applyNumberFormat="1" applyFont="1" applyFill="1" applyBorder="1" applyAlignment="1" applyProtection="1">
      <alignment horizontal="right" vertical="center"/>
      <protection locked="0"/>
    </xf>
    <xf numFmtId="0" fontId="88" fillId="12" borderId="57" xfId="14" applyFont="1" applyFill="1" applyBorder="1" applyAlignment="1" applyProtection="1">
      <alignment horizontal="left" vertical="center"/>
    </xf>
    <xf numFmtId="0" fontId="89" fillId="12" borderId="57" xfId="14" applyFont="1" applyFill="1" applyBorder="1" applyAlignment="1" applyProtection="1">
      <alignment horizontal="left" vertical="center"/>
    </xf>
    <xf numFmtId="4" fontId="88" fillId="12" borderId="57" xfId="13" applyNumberFormat="1" applyFont="1" applyFill="1" applyBorder="1" applyAlignment="1">
      <alignment horizontal="center" vertical="center"/>
    </xf>
    <xf numFmtId="3" fontId="88" fillId="12" borderId="57" xfId="13" applyNumberFormat="1" applyFont="1" applyFill="1" applyBorder="1" applyAlignment="1">
      <alignment horizontal="center" vertical="center"/>
    </xf>
    <xf numFmtId="9" fontId="93" fillId="0" borderId="57" xfId="15" applyFont="1" applyBorder="1" applyAlignment="1">
      <alignment horizontal="center" vertical="center" wrapText="1"/>
    </xf>
    <xf numFmtId="2" fontId="93" fillId="0" borderId="57" xfId="15" applyNumberFormat="1" applyFont="1" applyBorder="1" applyAlignment="1">
      <alignment horizontal="center" vertical="center" wrapText="1"/>
    </xf>
    <xf numFmtId="0" fontId="88" fillId="5" borderId="57" xfId="14" applyFont="1" applyFill="1" applyBorder="1" applyAlignment="1" applyProtection="1">
      <alignment horizontal="left" vertical="center" wrapText="1"/>
    </xf>
    <xf numFmtId="0" fontId="91" fillId="0" borderId="0" xfId="5" applyFont="1" applyAlignment="1">
      <alignment vertical="center"/>
    </xf>
    <xf numFmtId="167" fontId="93" fillId="0" borderId="57" xfId="13" applyNumberFormat="1" applyFont="1" applyBorder="1" applyAlignment="1">
      <alignment horizontal="center" vertical="center" wrapText="1"/>
    </xf>
    <xf numFmtId="0" fontId="89" fillId="5" borderId="58" xfId="14" applyFont="1" applyFill="1" applyBorder="1" applyAlignment="1" applyProtection="1">
      <alignment horizontal="left" vertical="center"/>
    </xf>
    <xf numFmtId="3" fontId="93" fillId="0" borderId="58" xfId="13" applyNumberFormat="1" applyFont="1" applyBorder="1" applyAlignment="1">
      <alignment horizontal="center" vertical="center" wrapText="1"/>
    </xf>
    <xf numFmtId="168" fontId="93" fillId="0" borderId="57" xfId="15" applyNumberFormat="1" applyFont="1" applyBorder="1" applyAlignment="1">
      <alignment horizontal="center" vertical="center" wrapText="1"/>
    </xf>
    <xf numFmtId="2" fontId="91" fillId="0" borderId="0" xfId="5" applyNumberFormat="1" applyFont="1" applyAlignment="1">
      <alignment horizontal="center" vertical="center"/>
    </xf>
    <xf numFmtId="168" fontId="93" fillId="5" borderId="57" xfId="15" applyNumberFormat="1" applyFont="1" applyFill="1" applyBorder="1" applyAlignment="1">
      <alignment horizontal="center" vertical="center" wrapText="1"/>
    </xf>
    <xf numFmtId="168" fontId="93" fillId="5" borderId="58" xfId="15" applyNumberFormat="1" applyFont="1" applyFill="1" applyBorder="1" applyAlignment="1">
      <alignment horizontal="center" vertical="center" wrapText="1"/>
    </xf>
    <xf numFmtId="0" fontId="88" fillId="12" borderId="59" xfId="14" applyFont="1" applyFill="1" applyBorder="1" applyAlignment="1" applyProtection="1">
      <alignment horizontal="left" vertical="center"/>
    </xf>
    <xf numFmtId="4" fontId="88" fillId="5" borderId="59" xfId="13" applyNumberFormat="1" applyFont="1" applyFill="1" applyBorder="1" applyAlignment="1">
      <alignment horizontal="center" vertical="center"/>
    </xf>
    <xf numFmtId="0" fontId="99" fillId="0" borderId="0" xfId="5" applyFont="1" applyAlignment="1">
      <alignment vertical="center"/>
    </xf>
    <xf numFmtId="0" fontId="88" fillId="5" borderId="61" xfId="13" applyFont="1" applyFill="1" applyBorder="1" applyAlignment="1">
      <alignment horizontal="center" vertical="center"/>
    </xf>
    <xf numFmtId="0" fontId="88" fillId="5" borderId="58" xfId="14" applyFont="1" applyFill="1" applyBorder="1" applyAlignment="1" applyProtection="1">
      <alignment horizontal="left" vertical="center"/>
    </xf>
    <xf numFmtId="3" fontId="93" fillId="0" borderId="58" xfId="13" applyNumberFormat="1" applyFont="1" applyBorder="1" applyAlignment="1">
      <alignment horizontal="right" vertical="center" wrapText="1"/>
    </xf>
    <xf numFmtId="9" fontId="93" fillId="0" borderId="58" xfId="15" applyFont="1" applyBorder="1" applyAlignment="1">
      <alignment horizontal="right" vertical="center" wrapText="1"/>
    </xf>
    <xf numFmtId="4" fontId="93" fillId="0" borderId="58" xfId="13" applyNumberFormat="1" applyFont="1" applyBorder="1" applyAlignment="1">
      <alignment horizontal="right" vertical="center" wrapText="1"/>
    </xf>
    <xf numFmtId="3" fontId="89" fillId="0" borderId="59" xfId="13" applyNumberFormat="1" applyFont="1" applyFill="1" applyBorder="1" applyAlignment="1">
      <alignment horizontal="right" vertical="center"/>
    </xf>
    <xf numFmtId="0" fontId="89" fillId="5" borderId="57" xfId="13" applyFont="1" applyFill="1" applyBorder="1" applyAlignment="1">
      <alignment vertical="center" wrapText="1"/>
    </xf>
    <xf numFmtId="167" fontId="90" fillId="5" borderId="57" xfId="13" applyNumberFormat="1" applyFont="1" applyFill="1" applyBorder="1" applyAlignment="1">
      <alignment horizontal="center" vertical="center" wrapText="1"/>
    </xf>
    <xf numFmtId="0" fontId="89" fillId="5" borderId="58" xfId="14" applyFont="1" applyFill="1" applyBorder="1" applyAlignment="1" applyProtection="1">
      <alignment horizontal="left" vertical="center" wrapText="1"/>
    </xf>
    <xf numFmtId="167" fontId="90" fillId="5" borderId="58" xfId="13" applyNumberFormat="1" applyFont="1" applyFill="1" applyBorder="1" applyAlignment="1">
      <alignment horizontal="center" vertical="center" wrapText="1"/>
    </xf>
    <xf numFmtId="167" fontId="93" fillId="0" borderId="58" xfId="13" applyNumberFormat="1" applyFont="1" applyBorder="1" applyAlignment="1">
      <alignment horizontal="center" vertical="center" wrapText="1"/>
    </xf>
    <xf numFmtId="3" fontId="90" fillId="5" borderId="58" xfId="13" applyNumberFormat="1" applyFont="1" applyFill="1" applyBorder="1" applyAlignment="1">
      <alignment horizontal="right" vertical="center" wrapText="1"/>
    </xf>
    <xf numFmtId="168" fontId="93" fillId="0" borderId="58" xfId="15" applyNumberFormat="1" applyFont="1" applyBorder="1" applyAlignment="1">
      <alignment horizontal="center" vertical="center" wrapText="1"/>
    </xf>
    <xf numFmtId="9" fontId="93" fillId="0" borderId="58" xfId="15" applyFont="1" applyBorder="1" applyAlignment="1">
      <alignment horizontal="center" vertical="center" wrapText="1"/>
    </xf>
    <xf numFmtId="3" fontId="90" fillId="5" borderId="58" xfId="13" applyNumberFormat="1" applyFont="1" applyFill="1" applyBorder="1" applyAlignment="1">
      <alignment horizontal="center" vertical="center" wrapText="1"/>
    </xf>
    <xf numFmtId="3" fontId="90" fillId="0" borderId="58" xfId="13" applyNumberFormat="1" applyFont="1" applyBorder="1" applyAlignment="1">
      <alignment horizontal="right" vertical="center" wrapText="1"/>
    </xf>
    <xf numFmtId="0" fontId="88" fillId="5" borderId="59" xfId="14" applyFont="1" applyFill="1" applyBorder="1" applyAlignment="1" applyProtection="1">
      <alignment horizontal="left" vertical="center"/>
    </xf>
    <xf numFmtId="3" fontId="88" fillId="0" borderId="59" xfId="13" applyNumberFormat="1" applyFont="1" applyFill="1" applyBorder="1" applyAlignment="1">
      <alignment horizontal="right" vertical="center"/>
    </xf>
    <xf numFmtId="3" fontId="90" fillId="0" borderId="57" xfId="13" applyNumberFormat="1" applyFont="1" applyBorder="1" applyAlignment="1">
      <alignment horizontal="center" vertical="center" wrapText="1"/>
    </xf>
    <xf numFmtId="3" fontId="93" fillId="0" borderId="57" xfId="13" applyNumberFormat="1" applyFont="1" applyBorder="1" applyAlignment="1">
      <alignment horizontal="center" vertical="center" wrapText="1"/>
    </xf>
    <xf numFmtId="3" fontId="93" fillId="0" borderId="57" xfId="15" applyNumberFormat="1" applyFont="1" applyBorder="1" applyAlignment="1">
      <alignment horizontal="center" vertical="center" wrapText="1"/>
    </xf>
    <xf numFmtId="3" fontId="93" fillId="0" borderId="57" xfId="15" applyNumberFormat="1" applyFont="1" applyFill="1" applyBorder="1" applyAlignment="1">
      <alignment horizontal="center" vertical="center" wrapText="1"/>
    </xf>
    <xf numFmtId="9" fontId="93" fillId="0" borderId="57" xfId="15" applyFont="1" applyFill="1" applyBorder="1" applyAlignment="1">
      <alignment horizontal="center" vertical="center" wrapText="1"/>
    </xf>
    <xf numFmtId="3" fontId="93" fillId="5" borderId="57" xfId="13" applyNumberFormat="1" applyFont="1" applyFill="1" applyBorder="1" applyAlignment="1">
      <alignment horizontal="right" vertical="center" wrapText="1"/>
    </xf>
    <xf numFmtId="3" fontId="93" fillId="0" borderId="57" xfId="13" applyNumberFormat="1" applyFont="1" applyFill="1" applyBorder="1" applyAlignment="1">
      <alignment horizontal="right" vertical="center" wrapText="1"/>
    </xf>
    <xf numFmtId="3" fontId="93" fillId="5" borderId="58" xfId="13" applyNumberFormat="1" applyFont="1" applyFill="1" applyBorder="1" applyAlignment="1">
      <alignment horizontal="right" vertical="center" wrapText="1"/>
    </xf>
    <xf numFmtId="3" fontId="93" fillId="0" borderId="58" xfId="13" applyNumberFormat="1" applyFont="1" applyFill="1" applyBorder="1" applyAlignment="1">
      <alignment horizontal="right" vertical="center" wrapText="1"/>
    </xf>
    <xf numFmtId="0" fontId="89" fillId="5" borderId="61" xfId="13" applyFont="1" applyFill="1" applyBorder="1" applyAlignment="1">
      <alignment horizontal="center" vertical="center"/>
    </xf>
    <xf numFmtId="3" fontId="90" fillId="0" borderId="58" xfId="13" applyNumberFormat="1" applyFont="1" applyFill="1" applyBorder="1" applyAlignment="1">
      <alignment horizontal="right" vertical="center" wrapText="1"/>
    </xf>
    <xf numFmtId="0" fontId="89" fillId="5" borderId="60" xfId="13" applyFont="1" applyFill="1" applyBorder="1" applyAlignment="1">
      <alignment horizontal="center" vertical="center"/>
    </xf>
    <xf numFmtId="3" fontId="89" fillId="5" borderId="59" xfId="13" applyNumberFormat="1" applyFont="1" applyFill="1" applyBorder="1" applyAlignment="1">
      <alignment horizontal="right" vertical="center"/>
    </xf>
    <xf numFmtId="0" fontId="102" fillId="0" borderId="0" xfId="5" applyFont="1" applyAlignment="1">
      <alignment vertical="center"/>
    </xf>
    <xf numFmtId="0" fontId="89" fillId="13" borderId="55" xfId="13" applyFont="1" applyFill="1" applyBorder="1"/>
    <xf numFmtId="0" fontId="90" fillId="13" borderId="55" xfId="13" applyFont="1" applyFill="1" applyBorder="1" applyAlignment="1">
      <alignment horizontal="center" vertical="top" wrapText="1"/>
    </xf>
    <xf numFmtId="0" fontId="89" fillId="13" borderId="57" xfId="13" applyFont="1" applyFill="1" applyBorder="1"/>
    <xf numFmtId="3" fontId="90" fillId="13" borderId="57" xfId="13" applyNumberFormat="1" applyFont="1" applyFill="1" applyBorder="1" applyAlignment="1">
      <alignment vertical="top" wrapText="1"/>
    </xf>
    <xf numFmtId="0" fontId="88" fillId="12" borderId="57" xfId="13" applyFont="1" applyFill="1" applyBorder="1" applyAlignment="1" applyProtection="1">
      <alignment vertical="center"/>
    </xf>
    <xf numFmtId="0" fontId="90" fillId="12" borderId="57" xfId="13" applyNumberFormat="1" applyFont="1" applyFill="1" applyBorder="1" applyAlignment="1">
      <alignment vertical="top" wrapText="1"/>
    </xf>
    <xf numFmtId="0" fontId="88" fillId="12" borderId="57" xfId="13" applyFont="1" applyFill="1" applyBorder="1"/>
    <xf numFmtId="10" fontId="88" fillId="8" borderId="57" xfId="17" applyNumberFormat="1" applyFont="1" applyFill="1" applyBorder="1" applyAlignment="1" applyProtection="1">
      <alignment vertical="center" wrapText="1"/>
    </xf>
    <xf numFmtId="49" fontId="18" fillId="0" borderId="1" xfId="0" applyNumberFormat="1" applyFont="1" applyFill="1" applyBorder="1" applyAlignment="1" applyProtection="1">
      <protection locked="0" hidden="1"/>
    </xf>
    <xf numFmtId="49" fontId="18" fillId="0" borderId="1" xfId="0" applyNumberFormat="1" applyFont="1" applyFill="1" applyBorder="1" applyAlignment="1" applyProtection="1">
      <protection hidden="1"/>
    </xf>
    <xf numFmtId="49" fontId="18" fillId="0" borderId="1" xfId="0" applyNumberFormat="1" applyFont="1" applyFill="1" applyBorder="1" applyProtection="1">
      <protection locked="0" hidden="1"/>
    </xf>
    <xf numFmtId="4" fontId="18" fillId="0" borderId="1" xfId="0" applyNumberFormat="1" applyFont="1" applyFill="1" applyBorder="1" applyAlignment="1" applyProtection="1">
      <protection locked="0" hidden="1"/>
    </xf>
    <xf numFmtId="4" fontId="18" fillId="0" borderId="1" xfId="0" applyNumberFormat="1" applyFont="1" applyBorder="1" applyAlignment="1" applyProtection="1">
      <protection locked="0" hidden="1"/>
    </xf>
    <xf numFmtId="4" fontId="18" fillId="0" borderId="1" xfId="0" applyNumberFormat="1" applyFont="1" applyBorder="1" applyAlignment="1" applyProtection="1">
      <protection hidden="1"/>
    </xf>
    <xf numFmtId="4" fontId="18" fillId="0" borderId="1" xfId="0" applyNumberFormat="1" applyFont="1" applyBorder="1" applyProtection="1">
      <protection locked="0" hidden="1"/>
    </xf>
    <xf numFmtId="1" fontId="19" fillId="19" borderId="1" xfId="12" applyNumberFormat="1" applyFont="1" applyFill="1" applyBorder="1" applyAlignment="1" applyProtection="1">
      <protection hidden="1"/>
    </xf>
    <xf numFmtId="4" fontId="19" fillId="19" borderId="0" xfId="12" applyNumberFormat="1" applyFont="1" applyFill="1" applyAlignment="1" applyProtection="1">
      <protection hidden="1"/>
    </xf>
    <xf numFmtId="4" fontId="19" fillId="19" borderId="0" xfId="12" applyNumberFormat="1" applyFont="1" applyFill="1" applyAlignment="1" applyProtection="1">
      <alignment horizontal="center"/>
      <protection hidden="1"/>
    </xf>
    <xf numFmtId="49" fontId="19" fillId="19" borderId="0" xfId="12" applyNumberFormat="1" applyFont="1" applyFill="1" applyProtection="1">
      <protection hidden="1"/>
    </xf>
    <xf numFmtId="4" fontId="19" fillId="19" borderId="6" xfId="12" applyNumberFormat="1" applyFont="1" applyFill="1" applyBorder="1" applyAlignment="1" applyProtection="1">
      <alignment horizontal="center"/>
      <protection hidden="1"/>
    </xf>
    <xf numFmtId="4" fontId="19" fillId="19" borderId="7" xfId="12" applyNumberFormat="1" applyFont="1" applyFill="1" applyBorder="1" applyAlignment="1" applyProtection="1">
      <alignment horizontal="center"/>
      <protection hidden="1"/>
    </xf>
    <xf numFmtId="4" fontId="19" fillId="19" borderId="8" xfId="12" applyNumberFormat="1" applyFont="1" applyFill="1" applyBorder="1" applyAlignment="1" applyProtection="1">
      <alignment horizontal="center"/>
      <protection hidden="1"/>
    </xf>
    <xf numFmtId="1" fontId="19" fillId="19" borderId="0" xfId="12" applyNumberFormat="1" applyFont="1" applyFill="1" applyProtection="1">
      <protection hidden="1"/>
    </xf>
    <xf numFmtId="4" fontId="19" fillId="19" borderId="1" xfId="12" applyNumberFormat="1" applyFont="1" applyFill="1" applyBorder="1" applyAlignment="1" applyProtection="1">
      <alignment horizontal="center"/>
      <protection hidden="1"/>
    </xf>
    <xf numFmtId="4" fontId="19" fillId="19" borderId="1" xfId="12" applyNumberFormat="1" applyFont="1" applyFill="1" applyBorder="1" applyProtection="1">
      <protection hidden="1"/>
    </xf>
    <xf numFmtId="4" fontId="22" fillId="19" borderId="1" xfId="8" applyNumberFormat="1" applyFont="1" applyFill="1" applyBorder="1" applyProtection="1">
      <protection hidden="1"/>
    </xf>
    <xf numFmtId="4" fontId="19" fillId="19" borderId="2" xfId="8" applyNumberFormat="1" applyFont="1" applyFill="1" applyBorder="1" applyProtection="1">
      <protection hidden="1"/>
    </xf>
    <xf numFmtId="4" fontId="19" fillId="19" borderId="1" xfId="8" applyNumberFormat="1" applyFont="1" applyFill="1" applyBorder="1" applyProtection="1">
      <protection hidden="1"/>
    </xf>
    <xf numFmtId="4" fontId="19" fillId="19" borderId="11" xfId="12" applyNumberFormat="1" applyFont="1" applyFill="1" applyBorder="1" applyAlignment="1" applyProtection="1">
      <protection hidden="1"/>
    </xf>
    <xf numFmtId="4" fontId="19" fillId="19" borderId="12" xfId="12" applyNumberFormat="1" applyFont="1" applyFill="1" applyBorder="1" applyAlignment="1" applyProtection="1">
      <protection hidden="1"/>
    </xf>
    <xf numFmtId="4" fontId="19" fillId="19" borderId="13" xfId="12" applyNumberFormat="1" applyFont="1" applyFill="1" applyBorder="1" applyAlignment="1" applyProtection="1">
      <protection hidden="1"/>
    </xf>
    <xf numFmtId="4" fontId="32" fillId="19" borderId="1" xfId="8" applyNumberFormat="1" applyFont="1" applyFill="1" applyBorder="1" applyProtection="1">
      <protection hidden="1"/>
    </xf>
    <xf numFmtId="1" fontId="25" fillId="19" borderId="0" xfId="12" applyNumberFormat="1" applyFont="1" applyFill="1" applyAlignment="1" applyProtection="1">
      <alignment horizontal="left" vertical="top" wrapText="1"/>
      <protection hidden="1"/>
    </xf>
    <xf numFmtId="4" fontId="19" fillId="19" borderId="2" xfId="12" applyNumberFormat="1" applyFont="1" applyFill="1" applyBorder="1" applyProtection="1">
      <protection hidden="1"/>
    </xf>
    <xf numFmtId="4" fontId="33" fillId="19" borderId="1" xfId="11" applyNumberFormat="1" applyFont="1" applyFill="1" applyBorder="1" applyProtection="1">
      <protection hidden="1"/>
    </xf>
    <xf numFmtId="4" fontId="33" fillId="19" borderId="2" xfId="11" applyNumberFormat="1" applyFont="1" applyFill="1" applyBorder="1" applyProtection="1">
      <protection hidden="1"/>
    </xf>
    <xf numFmtId="49" fontId="5" fillId="19" borderId="62" xfId="8" applyNumberFormat="1" applyFont="1" applyFill="1" applyBorder="1" applyAlignment="1" applyProtection="1">
      <alignment horizontal="left"/>
      <protection locked="0" hidden="1"/>
    </xf>
    <xf numFmtId="49" fontId="5" fillId="19" borderId="62" xfId="8" applyNumberFormat="1" applyFont="1" applyFill="1" applyBorder="1" applyAlignment="1" applyProtection="1">
      <alignment horizontal="left" wrapText="1"/>
      <protection locked="0" hidden="1"/>
    </xf>
    <xf numFmtId="49" fontId="8" fillId="19" borderId="62" xfId="1" applyNumberFormat="1" applyFont="1" applyFill="1" applyBorder="1" applyAlignment="1" applyProtection="1">
      <alignment horizontal="left"/>
      <protection locked="0" hidden="1"/>
    </xf>
    <xf numFmtId="14" fontId="5" fillId="19" borderId="62" xfId="8" applyNumberFormat="1" applyFont="1" applyFill="1" applyBorder="1" applyAlignment="1" applyProtection="1">
      <alignment horizontal="left"/>
      <protection locked="0" hidden="1"/>
    </xf>
    <xf numFmtId="0" fontId="5" fillId="19" borderId="62" xfId="8" applyFont="1" applyFill="1" applyBorder="1" applyAlignment="1" applyProtection="1">
      <alignment horizontal="left"/>
      <protection locked="0" hidden="1"/>
    </xf>
    <xf numFmtId="0" fontId="9" fillId="19" borderId="0" xfId="4" applyFont="1" applyFill="1"/>
    <xf numFmtId="0" fontId="9" fillId="0" borderId="0" xfId="8" applyNumberFormat="1" applyFont="1" applyFill="1" applyProtection="1">
      <protection hidden="1"/>
    </xf>
    <xf numFmtId="4" fontId="19" fillId="19" borderId="1" xfId="12" applyNumberFormat="1" applyFont="1" applyFill="1" applyBorder="1" applyAlignment="1" applyProtection="1">
      <protection hidden="1"/>
    </xf>
    <xf numFmtId="0" fontId="2" fillId="0" borderId="0" xfId="8" applyFont="1" applyAlignment="1" applyProtection="1">
      <alignment horizontal="center"/>
      <protection hidden="1"/>
    </xf>
    <xf numFmtId="0" fontId="4" fillId="19" borderId="0" xfId="8" applyFont="1" applyFill="1" applyProtection="1">
      <protection hidden="1"/>
    </xf>
    <xf numFmtId="0" fontId="1" fillId="0" borderId="0" xfId="8" applyAlignment="1" applyProtection="1">
      <alignment wrapText="1"/>
      <protection hidden="1"/>
    </xf>
    <xf numFmtId="0" fontId="1" fillId="0" borderId="0" xfId="8" applyAlignment="1" applyProtection="1">
      <alignment horizontal="left" wrapText="1"/>
      <protection hidden="1"/>
    </xf>
    <xf numFmtId="0" fontId="46" fillId="0" borderId="0" xfId="8" applyNumberFormat="1" applyFont="1" applyProtection="1">
      <protection hidden="1"/>
    </xf>
    <xf numFmtId="49" fontId="5" fillId="19" borderId="62" xfId="8" applyNumberFormat="1" applyFont="1" applyFill="1" applyBorder="1" applyAlignment="1" applyProtection="1">
      <alignment horizontal="left"/>
      <protection hidden="1"/>
    </xf>
    <xf numFmtId="14" fontId="5" fillId="19" borderId="62" xfId="8" applyNumberFormat="1" applyFont="1" applyFill="1" applyBorder="1" applyAlignment="1" applyProtection="1">
      <alignment horizontal="left"/>
      <protection hidden="1"/>
    </xf>
    <xf numFmtId="0" fontId="1" fillId="0" borderId="65" xfId="8" applyBorder="1" applyAlignment="1" applyProtection="1">
      <alignment horizontal="left"/>
      <protection hidden="1"/>
    </xf>
    <xf numFmtId="0" fontId="1" fillId="0" borderId="0" xfId="8" applyBorder="1" applyAlignment="1" applyProtection="1">
      <alignment horizontal="left"/>
      <protection hidden="1"/>
    </xf>
    <xf numFmtId="0" fontId="13" fillId="0" borderId="0" xfId="2" applyNumberFormat="1" applyFont="1" applyAlignment="1" applyProtection="1">
      <alignment horizontal="center"/>
      <protection hidden="1"/>
    </xf>
    <xf numFmtId="0" fontId="13" fillId="0" borderId="0" xfId="2" applyNumberFormat="1" applyFont="1" applyAlignment="1" applyProtection="1">
      <alignment horizontal="center" vertical="center" wrapText="1"/>
      <protection hidden="1"/>
    </xf>
    <xf numFmtId="0" fontId="11" fillId="0" borderId="0" xfId="2" applyNumberFormat="1" applyFont="1" applyBorder="1" applyAlignment="1" applyProtection="1">
      <alignment horizontal="center"/>
      <protection hidden="1"/>
    </xf>
    <xf numFmtId="0" fontId="9" fillId="0" borderId="11" xfId="2" applyNumberFormat="1" applyFont="1" applyBorder="1" applyAlignment="1" applyProtection="1">
      <alignment horizontal="center"/>
      <protection hidden="1"/>
    </xf>
    <xf numFmtId="0" fontId="9" fillId="0" borderId="12" xfId="2" applyNumberFormat="1" applyFont="1" applyBorder="1" applyAlignment="1" applyProtection="1">
      <alignment horizontal="center"/>
      <protection hidden="1"/>
    </xf>
    <xf numFmtId="0" fontId="9" fillId="0" borderId="13" xfId="2" applyNumberFormat="1" applyFont="1" applyBorder="1" applyAlignment="1" applyProtection="1">
      <alignment horizontal="center"/>
      <protection hidden="1"/>
    </xf>
    <xf numFmtId="0" fontId="12" fillId="0" borderId="0" xfId="2" applyNumberFormat="1" applyFont="1" applyAlignment="1" applyProtection="1">
      <alignment horizontal="center"/>
      <protection hidden="1"/>
    </xf>
    <xf numFmtId="0" fontId="9" fillId="0" borderId="0" xfId="2" applyNumberFormat="1" applyFont="1" applyAlignment="1" applyProtection="1">
      <alignment horizontal="center"/>
      <protection hidden="1"/>
    </xf>
    <xf numFmtId="164" fontId="13" fillId="0" borderId="0" xfId="2" applyNumberFormat="1" applyFont="1" applyFill="1" applyAlignment="1" applyProtection="1">
      <alignment horizontal="center" wrapText="1"/>
      <protection hidden="1"/>
    </xf>
    <xf numFmtId="165" fontId="13" fillId="0" borderId="0" xfId="2" applyNumberFormat="1" applyFont="1" applyAlignment="1" applyProtection="1">
      <alignment horizontal="center"/>
      <protection hidden="1"/>
    </xf>
    <xf numFmtId="166" fontId="13" fillId="0" borderId="0" xfId="2" applyNumberFormat="1" applyFont="1" applyFill="1" applyAlignment="1" applyProtection="1">
      <alignment horizontal="center" vertical="center"/>
      <protection hidden="1"/>
    </xf>
    <xf numFmtId="0" fontId="9" fillId="0" borderId="4" xfId="2" applyNumberFormat="1" applyFont="1" applyBorder="1" applyAlignment="1" applyProtection="1">
      <alignment horizontal="left" vertical="top" wrapText="1"/>
      <protection hidden="1"/>
    </xf>
    <xf numFmtId="0" fontId="9" fillId="0" borderId="5" xfId="2" applyNumberFormat="1" applyFont="1" applyBorder="1" applyAlignment="1" applyProtection="1">
      <alignment horizontal="left" vertical="top" wrapText="1"/>
      <protection hidden="1"/>
    </xf>
    <xf numFmtId="0" fontId="9" fillId="0" borderId="0" xfId="2" applyNumberFormat="1" applyFont="1" applyBorder="1" applyAlignment="1" applyProtection="1">
      <alignment horizontal="left" vertical="top" wrapText="1"/>
      <protection hidden="1"/>
    </xf>
    <xf numFmtId="0" fontId="9" fillId="0" borderId="10" xfId="2" applyNumberFormat="1" applyFont="1" applyBorder="1" applyAlignment="1" applyProtection="1">
      <alignment horizontal="left" vertical="top" wrapText="1"/>
      <protection hidden="1"/>
    </xf>
    <xf numFmtId="0" fontId="9" fillId="0" borderId="7" xfId="2" applyNumberFormat="1" applyFont="1" applyBorder="1" applyAlignment="1" applyProtection="1">
      <alignment horizontal="left" vertical="top" wrapText="1"/>
      <protection hidden="1"/>
    </xf>
    <xf numFmtId="0" fontId="9" fillId="0" borderId="8" xfId="2" applyNumberFormat="1" applyFont="1" applyBorder="1" applyAlignment="1" applyProtection="1">
      <alignment horizontal="left" vertical="top" wrapText="1"/>
      <protection hidden="1"/>
    </xf>
    <xf numFmtId="0" fontId="9" fillId="0" borderId="3" xfId="2" applyNumberFormat="1" applyFont="1" applyBorder="1" applyAlignment="1" applyProtection="1">
      <alignment horizontal="left" vertical="top" wrapText="1"/>
      <protection hidden="1"/>
    </xf>
    <xf numFmtId="0" fontId="9" fillId="0" borderId="9" xfId="2" applyNumberFormat="1" applyFont="1" applyBorder="1" applyAlignment="1" applyProtection="1">
      <alignment horizontal="left" vertical="top" wrapText="1"/>
      <protection hidden="1"/>
    </xf>
    <xf numFmtId="0" fontId="9" fillId="0" borderId="6" xfId="2" applyNumberFormat="1" applyFont="1" applyBorder="1" applyAlignment="1" applyProtection="1">
      <alignment horizontal="left" vertical="top" wrapText="1"/>
      <protection hidden="1"/>
    </xf>
    <xf numFmtId="14" fontId="9" fillId="0" borderId="9" xfId="2" applyNumberFormat="1" applyFont="1" applyBorder="1" applyAlignment="1" applyProtection="1">
      <alignment horizontal="center" vertical="center"/>
      <protection locked="0" hidden="1"/>
    </xf>
    <xf numFmtId="14" fontId="9" fillId="0" borderId="0" xfId="2" applyNumberFormat="1" applyFont="1" applyBorder="1" applyAlignment="1" applyProtection="1">
      <alignment horizontal="center" vertical="center"/>
      <protection locked="0" hidden="1"/>
    </xf>
    <xf numFmtId="14" fontId="9" fillId="0" borderId="10" xfId="2" applyNumberFormat="1" applyFont="1" applyBorder="1" applyAlignment="1" applyProtection="1">
      <alignment horizontal="center" vertical="center"/>
      <protection locked="0" hidden="1"/>
    </xf>
    <xf numFmtId="14" fontId="9" fillId="0" borderId="6" xfId="2" applyNumberFormat="1" applyFont="1" applyBorder="1" applyAlignment="1" applyProtection="1">
      <alignment horizontal="center" vertical="center"/>
      <protection locked="0" hidden="1"/>
    </xf>
    <xf numFmtId="14" fontId="9" fillId="0" borderId="7" xfId="2" applyNumberFormat="1" applyFont="1" applyBorder="1" applyAlignment="1" applyProtection="1">
      <alignment horizontal="center" vertical="center"/>
      <protection locked="0" hidden="1"/>
    </xf>
    <xf numFmtId="14" fontId="9" fillId="0" borderId="8" xfId="2" applyNumberFormat="1" applyFont="1" applyBorder="1" applyAlignment="1" applyProtection="1">
      <alignment horizontal="center" vertical="center"/>
      <protection locked="0" hidden="1"/>
    </xf>
    <xf numFmtId="4" fontId="19" fillId="19" borderId="11" xfId="12" applyNumberFormat="1" applyFont="1" applyFill="1" applyBorder="1" applyAlignment="1" applyProtection="1">
      <alignment horizontal="center"/>
      <protection hidden="1"/>
    </xf>
    <xf numFmtId="4" fontId="19" fillId="19" borderId="12" xfId="12" applyNumberFormat="1" applyFont="1" applyFill="1" applyBorder="1" applyAlignment="1" applyProtection="1">
      <alignment horizontal="center"/>
      <protection hidden="1"/>
    </xf>
    <xf numFmtId="4" fontId="19" fillId="19" borderId="13" xfId="12" applyNumberFormat="1" applyFont="1" applyFill="1" applyBorder="1" applyAlignment="1" applyProtection="1">
      <alignment horizontal="center"/>
      <protection hidden="1"/>
    </xf>
    <xf numFmtId="0" fontId="20" fillId="0" borderId="0" xfId="8" applyFont="1" applyFill="1" applyAlignment="1" applyProtection="1">
      <alignment horizontal="center"/>
      <protection hidden="1"/>
    </xf>
    <xf numFmtId="0" fontId="19" fillId="19" borderId="1" xfId="6" applyFont="1" applyFill="1" applyBorder="1" applyAlignment="1" applyProtection="1">
      <alignment horizontal="left"/>
      <protection hidden="1"/>
    </xf>
    <xf numFmtId="0" fontId="20" fillId="0" borderId="0" xfId="8" applyFont="1" applyFill="1" applyAlignment="1" applyProtection="1">
      <alignment horizontal="center" vertical="center" wrapText="1"/>
      <protection hidden="1"/>
    </xf>
    <xf numFmtId="0" fontId="18" fillId="0" borderId="0" xfId="8" applyNumberFormat="1" applyFont="1" applyFill="1" applyAlignment="1" applyProtection="1">
      <alignment horizontal="left" vertical="center" wrapText="1"/>
      <protection hidden="1"/>
    </xf>
    <xf numFmtId="0" fontId="19" fillId="19" borderId="1" xfId="8" applyFont="1" applyFill="1" applyBorder="1" applyAlignment="1" applyProtection="1">
      <alignment horizontal="left"/>
      <protection hidden="1"/>
    </xf>
    <xf numFmtId="0" fontId="23" fillId="7" borderId="9" xfId="8" applyFont="1" applyFill="1" applyBorder="1" applyAlignment="1" applyProtection="1">
      <alignment horizontal="center"/>
      <protection hidden="1"/>
    </xf>
    <xf numFmtId="0" fontId="23" fillId="7" borderId="0" xfId="8" applyFont="1" applyFill="1" applyBorder="1" applyAlignment="1" applyProtection="1">
      <alignment horizontal="center"/>
      <protection hidden="1"/>
    </xf>
    <xf numFmtId="4" fontId="25" fillId="19" borderId="3" xfId="12" applyNumberFormat="1" applyFont="1" applyFill="1" applyBorder="1" applyAlignment="1" applyProtection="1">
      <alignment horizontal="left" vertical="top" wrapText="1"/>
      <protection hidden="1"/>
    </xf>
    <xf numFmtId="4" fontId="19" fillId="19" borderId="5" xfId="12" applyNumberFormat="1" applyFont="1" applyFill="1" applyBorder="1" applyAlignment="1" applyProtection="1">
      <alignment horizontal="left" vertical="top" wrapText="1"/>
      <protection hidden="1"/>
    </xf>
    <xf numFmtId="4" fontId="19" fillId="19" borderId="3" xfId="12" applyNumberFormat="1" applyFont="1" applyFill="1" applyBorder="1" applyAlignment="1" applyProtection="1">
      <alignment horizontal="center" wrapText="1"/>
      <protection hidden="1"/>
    </xf>
    <xf numFmtId="4" fontId="19" fillId="19" borderId="4" xfId="12" applyNumberFormat="1" applyFont="1" applyFill="1" applyBorder="1" applyAlignment="1" applyProtection="1">
      <alignment horizontal="center"/>
      <protection hidden="1"/>
    </xf>
    <xf numFmtId="4" fontId="19" fillId="19" borderId="5" xfId="12" applyNumberFormat="1" applyFont="1" applyFill="1" applyBorder="1" applyAlignment="1" applyProtection="1">
      <alignment horizontal="center"/>
      <protection hidden="1"/>
    </xf>
    <xf numFmtId="1" fontId="19" fillId="19" borderId="6" xfId="12" applyNumberFormat="1" applyFont="1" applyFill="1" applyBorder="1" applyAlignment="1" applyProtection="1">
      <alignment horizontal="center"/>
      <protection hidden="1"/>
    </xf>
    <xf numFmtId="1" fontId="19" fillId="19" borderId="8" xfId="12" applyNumberFormat="1" applyFont="1" applyFill="1" applyBorder="1" applyAlignment="1" applyProtection="1">
      <alignment horizontal="center"/>
      <protection hidden="1"/>
    </xf>
    <xf numFmtId="4" fontId="19" fillId="19" borderId="3" xfId="12" applyNumberFormat="1" applyFont="1" applyFill="1" applyBorder="1" applyAlignment="1" applyProtection="1">
      <alignment horizontal="center"/>
      <protection hidden="1"/>
    </xf>
    <xf numFmtId="4" fontId="18" fillId="0" borderId="0" xfId="8" applyNumberFormat="1" applyFont="1" applyAlignment="1" applyProtection="1">
      <alignment horizontal="center"/>
      <protection hidden="1"/>
    </xf>
    <xf numFmtId="49" fontId="37" fillId="0" borderId="0" xfId="8" applyNumberFormat="1" applyFont="1" applyAlignment="1" applyProtection="1">
      <alignment horizontal="center"/>
      <protection hidden="1"/>
    </xf>
    <xf numFmtId="0" fontId="44" fillId="0" borderId="0" xfId="8" applyFont="1" applyBorder="1" applyAlignment="1" applyProtection="1">
      <alignment horizontal="left" vertical="top" wrapText="1"/>
      <protection locked="0" hidden="1"/>
    </xf>
    <xf numFmtId="0" fontId="15" fillId="0" borderId="74" xfId="8"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14" fontId="18" fillId="0" borderId="0" xfId="8" applyNumberFormat="1" applyFont="1" applyBorder="1" applyAlignment="1" applyProtection="1">
      <alignment horizontal="center" vertical="top" wrapText="1"/>
      <protection locked="0" hidden="1"/>
    </xf>
    <xf numFmtId="0" fontId="44" fillId="0" borderId="0" xfId="8" applyFont="1" applyAlignment="1" applyProtection="1">
      <alignment horizontal="left" wrapText="1"/>
      <protection locked="0" hidden="1"/>
    </xf>
    <xf numFmtId="14" fontId="45" fillId="0" borderId="0" xfId="8" applyNumberFormat="1" applyFont="1" applyBorder="1" applyAlignment="1" applyProtection="1">
      <alignment horizontal="center"/>
      <protection hidden="1"/>
    </xf>
    <xf numFmtId="0" fontId="45" fillId="0" borderId="0" xfId="8" applyFont="1" applyBorder="1" applyAlignment="1" applyProtection="1">
      <alignment horizontal="center"/>
      <protection hidden="1"/>
    </xf>
    <xf numFmtId="49" fontId="50" fillId="0" borderId="74" xfId="8" applyNumberFormat="1" applyFont="1" applyFill="1" applyBorder="1" applyAlignment="1" applyProtection="1">
      <alignment horizontal="left"/>
      <protection hidden="1"/>
    </xf>
    <xf numFmtId="0" fontId="50" fillId="0" borderId="74" xfId="8" applyFont="1" applyFill="1" applyBorder="1" applyAlignment="1" applyProtection="1">
      <alignment horizontal="left"/>
      <protection hidden="1"/>
    </xf>
    <xf numFmtId="14" fontId="18" fillId="0" borderId="75" xfId="8" applyNumberFormat="1" applyFont="1" applyBorder="1" applyAlignment="1" applyProtection="1">
      <alignment horizontal="left" vertical="top" wrapText="1"/>
      <protection locked="0" hidden="1"/>
    </xf>
    <xf numFmtId="3" fontId="52" fillId="0" borderId="12" xfId="8" applyNumberFormat="1" applyFont="1" applyBorder="1" applyAlignment="1" applyProtection="1">
      <alignment horizontal="right"/>
      <protection locked="0" hidden="1"/>
    </xf>
    <xf numFmtId="0" fontId="18" fillId="0" borderId="76" xfId="8" applyFont="1" applyBorder="1" applyAlignment="1" applyProtection="1">
      <alignment horizontal="left" vertical="top" wrapText="1"/>
      <protection locked="0" hidden="1"/>
    </xf>
    <xf numFmtId="0" fontId="18" fillId="0" borderId="0" xfId="8" applyFont="1" applyBorder="1" applyAlignment="1" applyProtection="1">
      <alignment horizontal="left" vertical="top" wrapText="1"/>
      <protection locked="0" hidden="1"/>
    </xf>
    <xf numFmtId="0" fontId="18" fillId="0" borderId="0" xfId="8" applyFont="1" applyBorder="1" applyAlignment="1" applyProtection="1">
      <alignment horizontal="center" vertical="top" wrapText="1"/>
      <protection locked="0" hidden="1"/>
    </xf>
    <xf numFmtId="0" fontId="44" fillId="0" borderId="7" xfId="8" applyFont="1" applyBorder="1" applyAlignment="1" applyProtection="1">
      <alignment horizontal="left" vertical="top" wrapText="1"/>
      <protection locked="0" hidden="1"/>
    </xf>
    <xf numFmtId="1" fontId="46" fillId="0" borderId="1" xfId="8" applyNumberFormat="1" applyFont="1" applyBorder="1" applyAlignment="1" applyProtection="1">
      <alignment horizontal="right"/>
      <protection locked="0" hidden="1"/>
    </xf>
    <xf numFmtId="0" fontId="52" fillId="0" borderId="1" xfId="8" applyFont="1" applyBorder="1" applyAlignment="1" applyProtection="1">
      <alignment horizontal="center" vertical="center"/>
      <protection locked="0" hidden="1"/>
    </xf>
    <xf numFmtId="0" fontId="52" fillId="0" borderId="1" xfId="8" applyFont="1" applyBorder="1" applyAlignment="1" applyProtection="1">
      <alignment horizontal="center"/>
      <protection locked="0" hidden="1"/>
    </xf>
    <xf numFmtId="49" fontId="44" fillId="0" borderId="0" xfId="8" applyNumberFormat="1" applyFont="1" applyBorder="1" applyAlignment="1" applyProtection="1">
      <alignment horizontal="left" vertical="top" wrapText="1"/>
      <protection locked="0" hidden="1"/>
    </xf>
    <xf numFmtId="0" fontId="15" fillId="0" borderId="0" xfId="8" applyFont="1" applyBorder="1" applyAlignment="1" applyProtection="1">
      <alignment horizontal="center" vertical="top" wrapText="1"/>
      <protection locked="0" hidden="1"/>
    </xf>
    <xf numFmtId="0" fontId="15" fillId="6" borderId="0" xfId="8" applyFont="1" applyFill="1" applyBorder="1" applyAlignment="1" applyProtection="1">
      <alignment horizontal="center" vertical="top" wrapText="1"/>
      <protection locked="0" hidden="1"/>
    </xf>
    <xf numFmtId="0" fontId="46" fillId="0" borderId="0" xfId="8" applyFont="1" applyBorder="1" applyAlignment="1" applyProtection="1">
      <alignment horizontal="center"/>
      <protection locked="0" hidden="1"/>
    </xf>
    <xf numFmtId="3" fontId="15" fillId="0" borderId="0" xfId="8" applyNumberFormat="1" applyFont="1" applyBorder="1" applyAlignment="1" applyProtection="1">
      <alignment horizontal="right" vertical="top" wrapText="1"/>
      <protection locked="0" hidden="1"/>
    </xf>
    <xf numFmtId="0" fontId="46" fillId="6" borderId="0" xfId="8" applyFont="1" applyFill="1" applyBorder="1" applyAlignment="1" applyProtection="1">
      <alignment horizontal="center"/>
      <protection locked="0" hidden="1"/>
    </xf>
    <xf numFmtId="0" fontId="15" fillId="0" borderId="1" xfId="8" applyFont="1" applyBorder="1" applyAlignment="1" applyProtection="1">
      <alignment horizontal="center" vertical="top" wrapText="1"/>
      <protection locked="0" hidden="1"/>
    </xf>
    <xf numFmtId="0" fontId="15" fillId="0" borderId="1" xfId="8" applyFont="1" applyBorder="1" applyAlignment="1" applyProtection="1">
      <alignment vertical="top" wrapText="1"/>
      <protection locked="0" hidden="1"/>
    </xf>
    <xf numFmtId="0" fontId="15" fillId="0" borderId="7" xfId="8" applyFont="1" applyBorder="1" applyAlignment="1" applyProtection="1">
      <alignment horizontal="right" vertical="top" wrapText="1"/>
      <protection locked="0" hidden="1"/>
    </xf>
    <xf numFmtId="0" fontId="15" fillId="6" borderId="7" xfId="8" applyFont="1" applyFill="1" applyBorder="1" applyAlignment="1" applyProtection="1">
      <alignment horizontal="center" vertical="top" wrapText="1"/>
      <protection locked="0" hidden="1"/>
    </xf>
    <xf numFmtId="0" fontId="15" fillId="0" borderId="1" xfId="8" applyFont="1" applyBorder="1" applyAlignment="1" applyProtection="1">
      <alignment horizontal="left" vertical="top" wrapText="1"/>
      <protection locked="0" hidden="1"/>
    </xf>
    <xf numFmtId="0" fontId="15" fillId="0" borderId="0" xfId="8" applyFont="1" applyBorder="1" applyAlignment="1" applyProtection="1">
      <alignment horizontal="justify" vertical="justify" wrapText="1"/>
      <protection locked="0" hidden="1"/>
    </xf>
    <xf numFmtId="0" fontId="41" fillId="0" borderId="0" xfId="8" applyFont="1" applyBorder="1" applyAlignment="1" applyProtection="1">
      <alignment horizontal="left" vertical="top" wrapText="1"/>
      <protection locked="0" hidden="1"/>
    </xf>
    <xf numFmtId="0" fontId="15" fillId="6" borderId="11" xfId="8" applyFont="1" applyFill="1" applyBorder="1" applyAlignment="1" applyProtection="1">
      <alignment horizontal="center" vertical="top" wrapText="1"/>
      <protection locked="0" hidden="1"/>
    </xf>
    <xf numFmtId="0" fontId="15" fillId="6" borderId="13" xfId="8" applyFont="1" applyFill="1" applyBorder="1" applyAlignment="1" applyProtection="1">
      <alignment horizontal="center" vertical="top" wrapText="1"/>
      <protection locked="0" hidden="1"/>
    </xf>
    <xf numFmtId="0" fontId="15" fillId="0" borderId="0" xfId="8" applyFont="1" applyBorder="1" applyAlignment="1" applyProtection="1">
      <alignment horizontal="left" vertical="justify" wrapText="1" readingOrder="2"/>
      <protection locked="0" hidden="1"/>
    </xf>
    <xf numFmtId="0" fontId="18" fillId="0" borderId="1" xfId="8" applyFont="1" applyBorder="1" applyAlignment="1" applyProtection="1">
      <alignment horizontal="center" vertical="top" wrapText="1"/>
      <protection locked="0" hidden="1"/>
    </xf>
    <xf numFmtId="0" fontId="1" fillId="0" borderId="1" xfId="8" applyFont="1" applyBorder="1" applyAlignment="1" applyProtection="1">
      <alignment horizontal="left" vertical="top" wrapText="1"/>
      <protection locked="0" hidden="1"/>
    </xf>
    <xf numFmtId="0" fontId="18" fillId="0" borderId="1" xfId="8" applyFont="1" applyBorder="1" applyAlignment="1" applyProtection="1">
      <alignment horizontal="left" vertical="top" wrapText="1"/>
      <protection locked="0" hidden="1"/>
    </xf>
    <xf numFmtId="0" fontId="41" fillId="0" borderId="1" xfId="8" applyFont="1" applyBorder="1" applyAlignment="1" applyProtection="1">
      <alignment horizontal="left" vertical="top" wrapText="1"/>
      <protection locked="0" hidden="1"/>
    </xf>
    <xf numFmtId="0" fontId="15" fillId="0" borderId="1" xfId="8" applyFont="1" applyBorder="1" applyAlignment="1" applyProtection="1">
      <alignment horizontal="center" vertical="center"/>
      <protection locked="0" hidden="1"/>
    </xf>
    <xf numFmtId="0" fontId="18" fillId="0" borderId="1" xfId="8" applyFont="1" applyBorder="1" applyAlignment="1" applyProtection="1">
      <alignment horizontal="center" vertical="justify"/>
      <protection locked="0" hidden="1"/>
    </xf>
    <xf numFmtId="0" fontId="18" fillId="0" borderId="1" xfId="8" applyFont="1" applyBorder="1" applyAlignment="1" applyProtection="1">
      <alignment horizontal="left" vertical="center" wrapText="1" indent="1"/>
      <protection locked="0" hidden="1"/>
    </xf>
    <xf numFmtId="0" fontId="18" fillId="0" borderId="1" xfId="8" applyFont="1" applyBorder="1" applyAlignment="1" applyProtection="1">
      <alignment horizontal="center" vertical="center" wrapText="1"/>
      <protection locked="0" hidden="1"/>
    </xf>
    <xf numFmtId="0" fontId="54" fillId="6" borderId="11" xfId="8" applyFont="1" applyFill="1" applyBorder="1" applyAlignment="1" applyProtection="1">
      <alignment horizontal="center" vertical="top" wrapText="1"/>
      <protection locked="0" hidden="1"/>
    </xf>
    <xf numFmtId="0" fontId="54" fillId="6" borderId="12" xfId="8" applyFont="1" applyFill="1" applyBorder="1" applyAlignment="1" applyProtection="1">
      <alignment horizontal="center" vertical="top" wrapText="1"/>
      <protection locked="0" hidden="1"/>
    </xf>
    <xf numFmtId="0" fontId="54" fillId="6" borderId="13" xfId="8" applyFont="1" applyFill="1" applyBorder="1" applyAlignment="1" applyProtection="1">
      <alignment horizontal="center" vertical="top" wrapText="1"/>
      <protection locked="0" hidden="1"/>
    </xf>
    <xf numFmtId="0" fontId="15" fillId="0" borderId="0" xfId="3" applyFont="1" applyBorder="1" applyAlignment="1" applyProtection="1">
      <alignment horizontal="left" vertical="top" wrapText="1"/>
      <protection locked="0" hidden="1"/>
    </xf>
    <xf numFmtId="0" fontId="15" fillId="0" borderId="10" xfId="3" applyFont="1" applyBorder="1" applyAlignment="1" applyProtection="1">
      <alignment horizontal="left" vertical="top" wrapText="1"/>
      <protection locked="0" hidden="1"/>
    </xf>
    <xf numFmtId="0" fontId="44" fillId="0" borderId="0" xfId="3" applyFont="1" applyBorder="1" applyAlignment="1" applyProtection="1">
      <alignment horizontal="left" vertical="top" wrapText="1"/>
      <protection locked="0" hidden="1"/>
    </xf>
    <xf numFmtId="0" fontId="15" fillId="0" borderId="0" xfId="8" applyFont="1" applyBorder="1" applyAlignment="1" applyProtection="1">
      <alignment horizontal="right" vertical="justify" wrapText="1"/>
      <protection locked="0" hidden="1"/>
    </xf>
    <xf numFmtId="0" fontId="15" fillId="0" borderId="0" xfId="8" applyFont="1" applyBorder="1" applyAlignment="1" applyProtection="1">
      <alignment horizontal="left" vertical="justify" wrapText="1"/>
      <protection locked="0" hidden="1"/>
    </xf>
    <xf numFmtId="0" fontId="52" fillId="0" borderId="11" xfId="8" applyFont="1" applyBorder="1" applyAlignment="1" applyProtection="1">
      <alignment horizontal="center"/>
      <protection locked="0" hidden="1"/>
    </xf>
    <xf numFmtId="0" fontId="52" fillId="0" borderId="12" xfId="8" applyFont="1" applyBorder="1" applyAlignment="1" applyProtection="1">
      <alignment horizontal="center"/>
      <protection locked="0" hidden="1"/>
    </xf>
    <xf numFmtId="0" fontId="52" fillId="0" borderId="13" xfId="8" applyFont="1" applyBorder="1" applyAlignment="1" applyProtection="1">
      <alignment horizontal="center"/>
      <protection locked="0" hidden="1"/>
    </xf>
    <xf numFmtId="0" fontId="52" fillId="0" borderId="48" xfId="8" applyFont="1" applyBorder="1" applyAlignment="1" applyProtection="1">
      <alignment horizontal="center"/>
      <protection locked="0" hidden="1"/>
    </xf>
    <xf numFmtId="0" fontId="52" fillId="0" borderId="48" xfId="8" applyFont="1" applyBorder="1" applyAlignment="1" applyProtection="1">
      <alignment horizontal="center" vertical="center"/>
      <protection locked="0" hidden="1"/>
    </xf>
    <xf numFmtId="0" fontId="52" fillId="0" borderId="9" xfId="8" applyFont="1" applyBorder="1" applyAlignment="1" applyProtection="1">
      <alignment horizontal="center"/>
      <protection locked="0" hidden="1"/>
    </xf>
    <xf numFmtId="0" fontId="52" fillId="0" borderId="0" xfId="8" applyFont="1" applyBorder="1" applyAlignment="1" applyProtection="1">
      <alignment horizontal="center"/>
      <protection locked="0" hidden="1"/>
    </xf>
    <xf numFmtId="0" fontId="52" fillId="0" borderId="10" xfId="8" applyFont="1" applyBorder="1" applyAlignment="1" applyProtection="1">
      <alignment horizontal="center"/>
      <protection locked="0" hidden="1"/>
    </xf>
    <xf numFmtId="0" fontId="52" fillId="0" borderId="9" xfId="8" applyFont="1" applyBorder="1" applyAlignment="1" applyProtection="1">
      <alignment horizontal="center" vertical="center"/>
      <protection locked="0" hidden="1"/>
    </xf>
    <xf numFmtId="0" fontId="52" fillId="0" borderId="63" xfId="8" applyFont="1" applyBorder="1" applyAlignment="1" applyProtection="1">
      <alignment horizontal="center"/>
      <protection locked="0" hidden="1"/>
    </xf>
    <xf numFmtId="0" fontId="52" fillId="0" borderId="6" xfId="8" applyFont="1" applyBorder="1" applyAlignment="1" applyProtection="1">
      <alignment horizontal="center"/>
      <protection locked="0" hidden="1"/>
    </xf>
    <xf numFmtId="0" fontId="52" fillId="0" borderId="7" xfId="8" applyFont="1" applyBorder="1" applyAlignment="1" applyProtection="1">
      <alignment horizontal="center"/>
      <protection locked="0" hidden="1"/>
    </xf>
    <xf numFmtId="0" fontId="52" fillId="0" borderId="8" xfId="8" applyFont="1" applyBorder="1" applyAlignment="1" applyProtection="1">
      <alignment horizontal="center"/>
      <protection locked="0" hidden="1"/>
    </xf>
    <xf numFmtId="1" fontId="15" fillId="0" borderId="3" xfId="8" applyNumberFormat="1" applyFont="1" applyBorder="1" applyAlignment="1" applyProtection="1">
      <alignment horizontal="right"/>
      <protection locked="0" hidden="1"/>
    </xf>
    <xf numFmtId="1" fontId="15" fillId="0" borderId="4" xfId="8" applyNumberFormat="1" applyFont="1" applyBorder="1" applyAlignment="1" applyProtection="1">
      <alignment horizontal="right"/>
      <protection locked="0" hidden="1"/>
    </xf>
    <xf numFmtId="1" fontId="15" fillId="0" borderId="5" xfId="8" applyNumberFormat="1" applyFont="1" applyBorder="1" applyAlignment="1" applyProtection="1">
      <alignment horizontal="right"/>
      <protection locked="0" hidden="1"/>
    </xf>
    <xf numFmtId="1" fontId="15" fillId="0" borderId="6" xfId="8" applyNumberFormat="1" applyFont="1" applyBorder="1" applyAlignment="1" applyProtection="1">
      <alignment horizontal="right"/>
      <protection locked="0" hidden="1"/>
    </xf>
    <xf numFmtId="1" fontId="15" fillId="0" borderId="7" xfId="8" applyNumberFormat="1" applyFont="1" applyBorder="1" applyAlignment="1" applyProtection="1">
      <alignment horizontal="right"/>
      <protection locked="0" hidden="1"/>
    </xf>
    <xf numFmtId="1" fontId="15" fillId="0" borderId="8" xfId="8" applyNumberFormat="1" applyFont="1" applyBorder="1" applyAlignment="1" applyProtection="1">
      <alignment horizontal="right"/>
      <protection locked="0" hidden="1"/>
    </xf>
    <xf numFmtId="1" fontId="15" fillId="0" borderId="3" xfId="8" applyNumberFormat="1" applyFont="1" applyBorder="1" applyAlignment="1" applyProtection="1">
      <alignment horizontal="center"/>
      <protection locked="0" hidden="1"/>
    </xf>
    <xf numFmtId="1" fontId="15" fillId="0" borderId="4" xfId="8" applyNumberFormat="1" applyFont="1" applyBorder="1" applyAlignment="1" applyProtection="1">
      <alignment horizontal="center"/>
      <protection locked="0" hidden="1"/>
    </xf>
    <xf numFmtId="1" fontId="15" fillId="0" borderId="5" xfId="8" applyNumberFormat="1" applyFont="1" applyBorder="1" applyAlignment="1" applyProtection="1">
      <alignment horizontal="center"/>
      <protection locked="0" hidden="1"/>
    </xf>
    <xf numFmtId="1" fontId="15" fillId="0" borderId="6" xfId="8" applyNumberFormat="1" applyFont="1" applyBorder="1" applyAlignment="1" applyProtection="1">
      <alignment horizontal="center"/>
      <protection locked="0" hidden="1"/>
    </xf>
    <xf numFmtId="1" fontId="15" fillId="0" borderId="7" xfId="8" applyNumberFormat="1" applyFont="1" applyBorder="1" applyAlignment="1" applyProtection="1">
      <alignment horizontal="center"/>
      <protection locked="0" hidden="1"/>
    </xf>
    <xf numFmtId="1" fontId="15" fillId="0" borderId="8" xfId="8" applyNumberFormat="1" applyFont="1" applyBorder="1" applyAlignment="1" applyProtection="1">
      <alignment horizontal="center"/>
      <protection locked="0" hidden="1"/>
    </xf>
    <xf numFmtId="1" fontId="15" fillId="0" borderId="3" xfId="8" applyNumberFormat="1" applyFont="1" applyBorder="1" applyAlignment="1" applyProtection="1">
      <protection locked="0" hidden="1"/>
    </xf>
    <xf numFmtId="1" fontId="15" fillId="0" borderId="4" xfId="8" applyNumberFormat="1" applyFont="1" applyBorder="1" applyAlignment="1" applyProtection="1">
      <protection locked="0" hidden="1"/>
    </xf>
    <xf numFmtId="1" fontId="15" fillId="0" borderId="5" xfId="8" applyNumberFormat="1" applyFont="1" applyBorder="1" applyAlignment="1" applyProtection="1">
      <protection locked="0" hidden="1"/>
    </xf>
    <xf numFmtId="1" fontId="15" fillId="0" borderId="6" xfId="8" applyNumberFormat="1" applyFont="1" applyBorder="1" applyAlignment="1" applyProtection="1">
      <protection locked="0" hidden="1"/>
    </xf>
    <xf numFmtId="1" fontId="15" fillId="0" borderId="7" xfId="8" applyNumberFormat="1" applyFont="1" applyBorder="1" applyAlignment="1" applyProtection="1">
      <protection locked="0" hidden="1"/>
    </xf>
    <xf numFmtId="1" fontId="15" fillId="0" borderId="8" xfId="8" applyNumberFormat="1" applyFont="1" applyBorder="1" applyAlignment="1" applyProtection="1">
      <protection locked="0" hidden="1"/>
    </xf>
    <xf numFmtId="1" fontId="15" fillId="0" borderId="11" xfId="8" applyNumberFormat="1" applyFont="1" applyBorder="1" applyAlignment="1" applyProtection="1">
      <alignment horizontal="right" wrapText="1"/>
      <protection locked="0" hidden="1"/>
    </xf>
    <xf numFmtId="1" fontId="15" fillId="0" borderId="12" xfId="8" applyNumberFormat="1" applyFont="1" applyBorder="1" applyAlignment="1" applyProtection="1">
      <alignment horizontal="right" wrapText="1"/>
      <protection locked="0" hidden="1"/>
    </xf>
    <xf numFmtId="1" fontId="15" fillId="0" borderId="13" xfId="8" applyNumberFormat="1" applyFont="1" applyBorder="1" applyAlignment="1" applyProtection="1">
      <alignment horizontal="right" wrapText="1"/>
      <protection locked="0" hidden="1"/>
    </xf>
    <xf numFmtId="1" fontId="15" fillId="0" borderId="11" xfId="8" applyNumberFormat="1" applyFont="1" applyBorder="1" applyAlignment="1" applyProtection="1">
      <alignment horizontal="right"/>
      <protection locked="0" hidden="1"/>
    </xf>
    <xf numFmtId="1" fontId="15" fillId="0" borderId="12" xfId="8" applyNumberFormat="1" applyFont="1" applyBorder="1" applyAlignment="1" applyProtection="1">
      <alignment horizontal="right"/>
      <protection locked="0" hidden="1"/>
    </xf>
    <xf numFmtId="1" fontId="15" fillId="0" borderId="13" xfId="8" applyNumberFormat="1" applyFont="1" applyBorder="1" applyAlignment="1" applyProtection="1">
      <alignment horizontal="right"/>
      <protection locked="0" hidden="1"/>
    </xf>
    <xf numFmtId="1" fontId="15" fillId="0" borderId="11" xfId="8" applyNumberFormat="1" applyFont="1" applyBorder="1" applyAlignment="1" applyProtection="1">
      <alignment horizontal="center"/>
      <protection locked="0" hidden="1"/>
    </xf>
    <xf numFmtId="1" fontId="15" fillId="0" borderId="12" xfId="8" applyNumberFormat="1" applyFont="1" applyBorder="1" applyAlignment="1" applyProtection="1">
      <alignment horizontal="center"/>
      <protection locked="0" hidden="1"/>
    </xf>
    <xf numFmtId="1" fontId="15" fillId="0" borderId="13" xfId="8" applyNumberFormat="1" applyFont="1" applyBorder="1" applyAlignment="1" applyProtection="1">
      <alignment horizontal="center"/>
      <protection locked="0" hidden="1"/>
    </xf>
    <xf numFmtId="1" fontId="15" fillId="0" borderId="11" xfId="8" applyNumberFormat="1" applyFont="1" applyBorder="1" applyAlignment="1" applyProtection="1">
      <protection locked="0" hidden="1"/>
    </xf>
    <xf numFmtId="1" fontId="15" fillId="0" borderId="12" xfId="8" applyNumberFormat="1" applyFont="1" applyBorder="1" applyAlignment="1" applyProtection="1">
      <protection locked="0" hidden="1"/>
    </xf>
    <xf numFmtId="1" fontId="15" fillId="0" borderId="13" xfId="8" applyNumberFormat="1" applyFont="1" applyBorder="1" applyAlignment="1" applyProtection="1">
      <protection locked="0" hidden="1"/>
    </xf>
    <xf numFmtId="1" fontId="15" fillId="6" borderId="11" xfId="8" applyNumberFormat="1" applyFont="1" applyFill="1" applyBorder="1" applyAlignment="1" applyProtection="1">
      <alignment horizontal="right"/>
      <protection locked="0" hidden="1"/>
    </xf>
    <xf numFmtId="1" fontId="15" fillId="6" borderId="12" xfId="8" applyNumberFormat="1" applyFont="1" applyFill="1" applyBorder="1" applyAlignment="1" applyProtection="1">
      <alignment horizontal="right"/>
      <protection locked="0" hidden="1"/>
    </xf>
    <xf numFmtId="1" fontId="15" fillId="6" borderId="13" xfId="8" applyNumberFormat="1" applyFont="1" applyFill="1" applyBorder="1" applyAlignment="1" applyProtection="1">
      <alignment horizontal="right"/>
      <protection locked="0" hidden="1"/>
    </xf>
    <xf numFmtId="1" fontId="15" fillId="6" borderId="11" xfId="8" applyNumberFormat="1" applyFont="1" applyFill="1" applyBorder="1" applyAlignment="1" applyProtection="1">
      <alignment horizontal="right" wrapText="1"/>
      <protection locked="0" hidden="1"/>
    </xf>
    <xf numFmtId="1" fontId="15" fillId="6" borderId="12" xfId="8" applyNumberFormat="1" applyFont="1" applyFill="1" applyBorder="1" applyAlignment="1" applyProtection="1">
      <alignment horizontal="right" wrapText="1"/>
      <protection locked="0" hidden="1"/>
    </xf>
    <xf numFmtId="1" fontId="15" fillId="6" borderId="13" xfId="8" applyNumberFormat="1" applyFont="1" applyFill="1" applyBorder="1" applyAlignment="1" applyProtection="1">
      <alignment horizontal="right" wrapText="1"/>
      <protection locked="0" hidden="1"/>
    </xf>
    <xf numFmtId="1" fontId="15" fillId="0" borderId="9" xfId="8" applyNumberFormat="1" applyFont="1" applyBorder="1" applyAlignment="1" applyProtection="1">
      <alignment horizontal="right"/>
      <protection locked="0" hidden="1"/>
    </xf>
    <xf numFmtId="1" fontId="15" fillId="0" borderId="0" xfId="8" applyNumberFormat="1" applyFont="1" applyBorder="1" applyAlignment="1" applyProtection="1">
      <alignment horizontal="right"/>
      <protection locked="0" hidden="1"/>
    </xf>
    <xf numFmtId="1" fontId="15" fillId="0" borderId="10" xfId="8" applyNumberFormat="1" applyFont="1" applyBorder="1" applyAlignment="1" applyProtection="1">
      <alignment horizontal="right"/>
      <protection locked="0" hidden="1"/>
    </xf>
    <xf numFmtId="1" fontId="15" fillId="6" borderId="11" xfId="8" applyNumberFormat="1" applyFont="1" applyFill="1" applyBorder="1" applyAlignment="1" applyProtection="1">
      <alignment horizontal="center"/>
      <protection locked="0" hidden="1"/>
    </xf>
    <xf numFmtId="1" fontId="15" fillId="6" borderId="12" xfId="8" applyNumberFormat="1" applyFont="1" applyFill="1" applyBorder="1" applyAlignment="1" applyProtection="1">
      <alignment horizontal="center"/>
      <protection locked="0" hidden="1"/>
    </xf>
    <xf numFmtId="1" fontId="15" fillId="6" borderId="13" xfId="8" applyNumberFormat="1" applyFont="1" applyFill="1" applyBorder="1" applyAlignment="1" applyProtection="1">
      <alignment horizontal="center"/>
      <protection locked="0" hidden="1"/>
    </xf>
    <xf numFmtId="0" fontId="52" fillId="0" borderId="3" xfId="8" applyFont="1" applyBorder="1" applyAlignment="1" applyProtection="1">
      <alignment horizontal="center" vertical="center"/>
      <protection locked="0" hidden="1"/>
    </xf>
    <xf numFmtId="0" fontId="52" fillId="0" borderId="4" xfId="8" applyFont="1" applyBorder="1" applyAlignment="1" applyProtection="1">
      <alignment horizontal="center" vertical="center"/>
      <protection locked="0" hidden="1"/>
    </xf>
    <xf numFmtId="0" fontId="52" fillId="0" borderId="5" xfId="8" applyFont="1" applyBorder="1" applyAlignment="1" applyProtection="1">
      <alignment horizontal="center" vertical="center"/>
      <protection locked="0" hidden="1"/>
    </xf>
    <xf numFmtId="0" fontId="52" fillId="0" borderId="6" xfId="8" applyFont="1" applyBorder="1" applyAlignment="1" applyProtection="1">
      <alignment horizontal="center" vertical="center"/>
      <protection locked="0" hidden="1"/>
    </xf>
    <xf numFmtId="0" fontId="52" fillId="0" borderId="7" xfId="8" applyFont="1" applyBorder="1" applyAlignment="1" applyProtection="1">
      <alignment horizontal="center" vertical="center"/>
      <protection locked="0" hidden="1"/>
    </xf>
    <xf numFmtId="0" fontId="52" fillId="0" borderId="8" xfId="8" applyFont="1" applyBorder="1" applyAlignment="1" applyProtection="1">
      <alignment horizontal="center" vertical="center"/>
      <protection locked="0" hidden="1"/>
    </xf>
    <xf numFmtId="0" fontId="15" fillId="6" borderId="64" xfId="8" applyFont="1" applyFill="1" applyBorder="1" applyAlignment="1" applyProtection="1">
      <alignment horizontal="left" vertical="top" wrapText="1"/>
      <protection locked="0" hidden="1"/>
    </xf>
    <xf numFmtId="0" fontId="15" fillId="6" borderId="22" xfId="8" applyFont="1" applyFill="1" applyBorder="1" applyAlignment="1" applyProtection="1">
      <alignment horizontal="left" vertical="top" wrapText="1"/>
      <protection locked="0" hidden="1"/>
    </xf>
    <xf numFmtId="0" fontId="15" fillId="6" borderId="18" xfId="8" applyFont="1" applyFill="1" applyBorder="1" applyAlignment="1" applyProtection="1">
      <alignment horizontal="left" vertical="top" wrapText="1"/>
      <protection locked="0" hidden="1"/>
    </xf>
    <xf numFmtId="0" fontId="15" fillId="6" borderId="19" xfId="8" applyFont="1" applyFill="1" applyBorder="1" applyAlignment="1" applyProtection="1">
      <alignment horizontal="left" vertical="top" wrapText="1"/>
      <protection locked="0" hidden="1"/>
    </xf>
    <xf numFmtId="0" fontId="52" fillId="0" borderId="3" xfId="8" applyFont="1" applyBorder="1" applyAlignment="1" applyProtection="1">
      <alignment horizontal="center"/>
      <protection locked="0" hidden="1"/>
    </xf>
    <xf numFmtId="0" fontId="52" fillId="0" borderId="4" xfId="8" applyFont="1" applyBorder="1" applyAlignment="1" applyProtection="1">
      <alignment horizontal="center"/>
      <protection locked="0" hidden="1"/>
    </xf>
    <xf numFmtId="1" fontId="46" fillId="0" borderId="11" xfId="8" applyNumberFormat="1" applyFont="1" applyBorder="1" applyAlignment="1" applyProtection="1">
      <alignment horizontal="right"/>
      <protection locked="0" hidden="1"/>
    </xf>
    <xf numFmtId="1" fontId="46" fillId="0" borderId="12" xfId="8" applyNumberFormat="1" applyFont="1" applyBorder="1" applyAlignment="1" applyProtection="1">
      <alignment horizontal="right"/>
      <protection locked="0" hidden="1"/>
    </xf>
    <xf numFmtId="0" fontId="52" fillId="0" borderId="2" xfId="8" applyFont="1" applyBorder="1" applyAlignment="1" applyProtection="1">
      <alignment horizontal="center"/>
      <protection locked="0" hidden="1"/>
    </xf>
    <xf numFmtId="1" fontId="15" fillId="0" borderId="1" xfId="8" applyNumberFormat="1" applyFont="1" applyBorder="1" applyAlignment="1" applyProtection="1">
      <alignment horizontal="right"/>
      <protection locked="0" hidden="1"/>
    </xf>
    <xf numFmtId="1" fontId="15" fillId="6" borderId="1" xfId="8" applyNumberFormat="1" applyFont="1" applyFill="1" applyBorder="1" applyAlignment="1" applyProtection="1">
      <alignment horizontal="right"/>
      <protection locked="0" hidden="1"/>
    </xf>
    <xf numFmtId="1" fontId="15" fillId="0" borderId="1" xfId="8" applyNumberFormat="1" applyFont="1" applyFill="1" applyBorder="1" applyAlignment="1" applyProtection="1">
      <alignment horizontal="right"/>
      <protection locked="0" hidden="1"/>
    </xf>
    <xf numFmtId="1" fontId="15" fillId="0" borderId="9" xfId="8" applyNumberFormat="1" applyFont="1" applyBorder="1" applyAlignment="1" applyProtection="1">
      <protection locked="0" hidden="1"/>
    </xf>
    <xf numFmtId="1" fontId="15" fillId="0" borderId="0" xfId="8" applyNumberFormat="1" applyFont="1" applyBorder="1" applyAlignment="1" applyProtection="1">
      <protection locked="0" hidden="1"/>
    </xf>
    <xf numFmtId="1" fontId="15" fillId="0" borderId="10" xfId="8" applyNumberFormat="1" applyFont="1" applyBorder="1" applyAlignment="1" applyProtection="1">
      <protection locked="0" hidden="1"/>
    </xf>
    <xf numFmtId="1" fontId="44" fillId="0" borderId="3" xfId="8" applyNumberFormat="1" applyFont="1" applyBorder="1" applyAlignment="1" applyProtection="1">
      <alignment horizontal="right"/>
      <protection locked="0" hidden="1"/>
    </xf>
    <xf numFmtId="1" fontId="44" fillId="0" borderId="4" xfId="8" applyNumberFormat="1" applyFont="1" applyBorder="1" applyAlignment="1" applyProtection="1">
      <alignment horizontal="right"/>
      <protection locked="0" hidden="1"/>
    </xf>
    <xf numFmtId="1" fontId="44" fillId="0" borderId="5" xfId="8" applyNumberFormat="1" applyFont="1" applyBorder="1" applyAlignment="1" applyProtection="1">
      <alignment horizontal="right"/>
      <protection locked="0" hidden="1"/>
    </xf>
    <xf numFmtId="1" fontId="44" fillId="0" borderId="9" xfId="8" applyNumberFormat="1" applyFont="1" applyBorder="1" applyAlignment="1" applyProtection="1">
      <alignment horizontal="right"/>
      <protection locked="0" hidden="1"/>
    </xf>
    <xf numFmtId="1" fontId="44" fillId="0" borderId="0" xfId="8" applyNumberFormat="1" applyFont="1" applyBorder="1" applyAlignment="1" applyProtection="1">
      <alignment horizontal="right"/>
      <protection locked="0" hidden="1"/>
    </xf>
    <xf numFmtId="1" fontId="44" fillId="0" borderId="10" xfId="8" applyNumberFormat="1" applyFont="1" applyBorder="1" applyAlignment="1" applyProtection="1">
      <alignment horizontal="right"/>
      <protection locked="0" hidden="1"/>
    </xf>
    <xf numFmtId="1" fontId="44" fillId="0" borderId="6" xfId="8" applyNumberFormat="1" applyFont="1" applyBorder="1" applyAlignment="1" applyProtection="1">
      <alignment horizontal="right"/>
      <protection locked="0" hidden="1"/>
    </xf>
    <xf numFmtId="1" fontId="44" fillId="0" borderId="7" xfId="8" applyNumberFormat="1" applyFont="1" applyBorder="1" applyAlignment="1" applyProtection="1">
      <alignment horizontal="right"/>
      <protection locked="0" hidden="1"/>
    </xf>
    <xf numFmtId="1" fontId="44" fillId="0" borderId="8" xfId="8" applyNumberFormat="1" applyFont="1" applyBorder="1" applyAlignment="1" applyProtection="1">
      <alignment horizontal="right"/>
      <protection locked="0" hidden="1"/>
    </xf>
    <xf numFmtId="1" fontId="15" fillId="0" borderId="1" xfId="8" applyNumberFormat="1" applyFont="1" applyBorder="1" applyAlignment="1" applyProtection="1">
      <protection locked="0" hidden="1"/>
    </xf>
    <xf numFmtId="1" fontId="15" fillId="6" borderId="1" xfId="8" applyNumberFormat="1" applyFont="1" applyFill="1" applyBorder="1" applyAlignment="1" applyProtection="1">
      <protection locked="0" hidden="1"/>
    </xf>
    <xf numFmtId="0" fontId="44" fillId="0" borderId="3" xfId="8" applyFont="1" applyBorder="1" applyAlignment="1" applyProtection="1">
      <alignment horizontal="center" vertical="top" wrapText="1"/>
      <protection locked="0" hidden="1"/>
    </xf>
    <xf numFmtId="0" fontId="44" fillId="0" borderId="4" xfId="8" applyFont="1" applyBorder="1" applyAlignment="1" applyProtection="1">
      <alignment horizontal="center" vertical="top" wrapText="1"/>
      <protection locked="0" hidden="1"/>
    </xf>
    <xf numFmtId="0" fontId="44" fillId="0" borderId="5" xfId="8" applyFont="1" applyBorder="1" applyAlignment="1" applyProtection="1">
      <alignment horizontal="center" vertical="top" wrapText="1"/>
      <protection locked="0" hidden="1"/>
    </xf>
    <xf numFmtId="0" fontId="44" fillId="0" borderId="9" xfId="8" applyFont="1" applyBorder="1" applyAlignment="1" applyProtection="1">
      <alignment horizontal="center" vertical="top" wrapText="1"/>
      <protection locked="0" hidden="1"/>
    </xf>
    <xf numFmtId="0" fontId="44" fillId="0" borderId="0" xfId="8" applyFont="1" applyBorder="1" applyAlignment="1" applyProtection="1">
      <alignment horizontal="center" vertical="top" wrapText="1"/>
      <protection locked="0" hidden="1"/>
    </xf>
    <xf numFmtId="0" fontId="44" fillId="0" borderId="10" xfId="8" applyFont="1" applyBorder="1" applyAlignment="1" applyProtection="1">
      <alignment horizontal="center" vertical="top" wrapText="1"/>
      <protection locked="0" hidden="1"/>
    </xf>
    <xf numFmtId="0" fontId="44" fillId="0" borderId="6" xfId="8" applyFont="1" applyBorder="1" applyAlignment="1" applyProtection="1">
      <alignment horizontal="center"/>
      <protection locked="0" hidden="1"/>
    </xf>
    <xf numFmtId="0" fontId="44" fillId="0" borderId="7" xfId="8" applyFont="1" applyBorder="1" applyAlignment="1" applyProtection="1">
      <alignment horizontal="center"/>
      <protection locked="0" hidden="1"/>
    </xf>
    <xf numFmtId="0" fontId="44" fillId="0" borderId="8" xfId="8" applyFont="1" applyBorder="1" applyAlignment="1" applyProtection="1">
      <alignment horizontal="center"/>
      <protection locked="0" hidden="1"/>
    </xf>
    <xf numFmtId="0" fontId="56" fillId="0" borderId="11" xfId="8" applyFont="1" applyBorder="1" applyAlignment="1" applyProtection="1">
      <alignment horizontal="center"/>
      <protection locked="0" hidden="1"/>
    </xf>
    <xf numFmtId="0" fontId="56" fillId="0" borderId="12" xfId="8" applyFont="1" applyBorder="1" applyAlignment="1" applyProtection="1">
      <alignment horizontal="center"/>
      <protection locked="0" hidden="1"/>
    </xf>
    <xf numFmtId="0" fontId="56" fillId="0" borderId="13" xfId="8" applyFont="1" applyBorder="1" applyAlignment="1" applyProtection="1">
      <alignment horizontal="center"/>
      <protection locked="0" hidden="1"/>
    </xf>
    <xf numFmtId="0" fontId="46" fillId="0" borderId="11" xfId="8" applyFont="1" applyBorder="1" applyAlignment="1" applyProtection="1">
      <alignment horizontal="left" vertical="top" wrapText="1"/>
      <protection locked="0" hidden="1"/>
    </xf>
    <xf numFmtId="0" fontId="46" fillId="0" borderId="12" xfId="8" applyFont="1" applyBorder="1" applyAlignment="1" applyProtection="1">
      <alignment horizontal="left" vertical="top" wrapText="1"/>
      <protection locked="0" hidden="1"/>
    </xf>
    <xf numFmtId="0" fontId="46" fillId="0" borderId="13" xfId="8" applyFont="1" applyBorder="1" applyAlignment="1" applyProtection="1">
      <alignment horizontal="left" vertical="top" wrapText="1"/>
      <protection locked="0" hidden="1"/>
    </xf>
    <xf numFmtId="0" fontId="56" fillId="0" borderId="2" xfId="8" applyFont="1" applyBorder="1" applyAlignment="1" applyProtection="1">
      <alignment horizontal="center" vertical="top" wrapText="1"/>
      <protection locked="0" hidden="1"/>
    </xf>
    <xf numFmtId="0" fontId="56" fillId="0" borderId="48" xfId="8" applyFont="1" applyBorder="1" applyAlignment="1" applyProtection="1">
      <alignment horizontal="center" vertical="top" wrapText="1"/>
      <protection locked="0" hidden="1"/>
    </xf>
    <xf numFmtId="0" fontId="56" fillId="0" borderId="0" xfId="8" applyFont="1" applyBorder="1" applyAlignment="1" applyProtection="1">
      <alignment horizontal="center" vertical="center" wrapText="1"/>
      <protection locked="0" hidden="1"/>
    </xf>
    <xf numFmtId="0" fontId="56" fillId="0" borderId="9" xfId="8" applyFont="1" applyBorder="1" applyAlignment="1" applyProtection="1">
      <alignment horizontal="center" vertical="center"/>
      <protection locked="0" hidden="1"/>
    </xf>
    <xf numFmtId="0" fontId="56" fillId="0" borderId="0" xfId="8" applyFont="1" applyBorder="1" applyAlignment="1" applyProtection="1">
      <alignment horizontal="center" vertical="center"/>
      <protection locked="0" hidden="1"/>
    </xf>
    <xf numFmtId="0" fontId="56" fillId="0" borderId="10" xfId="8" applyFont="1" applyBorder="1" applyAlignment="1" applyProtection="1">
      <alignment horizontal="center" vertical="center"/>
      <protection locked="0" hidden="1"/>
    </xf>
    <xf numFmtId="0" fontId="52" fillId="0" borderId="71" xfId="8" applyFont="1" applyBorder="1" applyAlignment="1" applyProtection="1">
      <alignment horizontal="center"/>
      <protection locked="0" hidden="1"/>
    </xf>
    <xf numFmtId="0" fontId="52" fillId="0" borderId="72" xfId="8" applyFont="1" applyBorder="1" applyAlignment="1" applyProtection="1">
      <alignment horizontal="center"/>
      <protection locked="0" hidden="1"/>
    </xf>
    <xf numFmtId="0" fontId="52" fillId="0" borderId="16" xfId="8" applyFont="1" applyBorder="1" applyAlignment="1" applyProtection="1">
      <alignment horizontal="center"/>
      <protection locked="0" hidden="1"/>
    </xf>
    <xf numFmtId="1" fontId="84" fillId="0" borderId="3" xfId="8" applyNumberFormat="1" applyFont="1" applyBorder="1" applyAlignment="1" applyProtection="1">
      <protection locked="0" hidden="1"/>
    </xf>
    <xf numFmtId="1" fontId="84" fillId="0" borderId="4" xfId="8" applyNumberFormat="1" applyFont="1" applyBorder="1" applyAlignment="1" applyProtection="1">
      <protection locked="0" hidden="1"/>
    </xf>
    <xf numFmtId="1" fontId="84" fillId="0" borderId="5" xfId="8" applyNumberFormat="1" applyFont="1" applyBorder="1" applyAlignment="1" applyProtection="1">
      <protection locked="0" hidden="1"/>
    </xf>
    <xf numFmtId="1" fontId="84" fillId="0" borderId="9" xfId="8" applyNumberFormat="1" applyFont="1" applyBorder="1" applyAlignment="1" applyProtection="1">
      <protection locked="0" hidden="1"/>
    </xf>
    <xf numFmtId="1" fontId="84" fillId="0" borderId="0" xfId="8" applyNumberFormat="1" applyFont="1" applyBorder="1" applyAlignment="1" applyProtection="1">
      <protection locked="0" hidden="1"/>
    </xf>
    <xf numFmtId="1" fontId="84" fillId="0" borderId="10" xfId="8" applyNumberFormat="1" applyFont="1" applyBorder="1" applyAlignment="1" applyProtection="1">
      <protection locked="0" hidden="1"/>
    </xf>
    <xf numFmtId="1" fontId="84" fillId="0" borderId="6" xfId="8" applyNumberFormat="1" applyFont="1" applyBorder="1" applyAlignment="1" applyProtection="1">
      <protection locked="0" hidden="1"/>
    </xf>
    <xf numFmtId="1" fontId="84" fillId="0" borderId="7" xfId="8" applyNumberFormat="1" applyFont="1" applyBorder="1" applyAlignment="1" applyProtection="1">
      <protection locked="0" hidden="1"/>
    </xf>
    <xf numFmtId="1" fontId="84" fillId="0" borderId="8" xfId="8" applyNumberFormat="1" applyFont="1" applyBorder="1" applyAlignment="1" applyProtection="1">
      <protection locked="0" hidden="1"/>
    </xf>
    <xf numFmtId="1" fontId="46" fillId="0" borderId="0" xfId="8" applyNumberFormat="1" applyFont="1" applyBorder="1" applyAlignment="1" applyProtection="1">
      <protection locked="0" hidden="1"/>
    </xf>
    <xf numFmtId="1" fontId="84" fillId="0" borderId="11" xfId="8" applyNumberFormat="1" applyFont="1" applyBorder="1" applyAlignment="1" applyProtection="1">
      <protection locked="0" hidden="1"/>
    </xf>
    <xf numFmtId="1" fontId="84" fillId="0" borderId="12" xfId="8" applyNumberFormat="1" applyFont="1" applyBorder="1" applyAlignment="1" applyProtection="1">
      <protection locked="0" hidden="1"/>
    </xf>
    <xf numFmtId="1" fontId="84" fillId="0" borderId="13" xfId="8" applyNumberFormat="1" applyFont="1" applyBorder="1" applyAlignment="1" applyProtection="1">
      <protection locked="0" hidden="1"/>
    </xf>
    <xf numFmtId="1" fontId="84" fillId="0" borderId="3" xfId="8" applyNumberFormat="1" applyFont="1" applyBorder="1" applyAlignment="1" applyProtection="1">
      <alignment horizontal="right"/>
      <protection locked="0" hidden="1"/>
    </xf>
    <xf numFmtId="1" fontId="84" fillId="0" borderId="4" xfId="8" applyNumberFormat="1" applyFont="1" applyBorder="1" applyAlignment="1" applyProtection="1">
      <alignment horizontal="right"/>
      <protection locked="0" hidden="1"/>
    </xf>
    <xf numFmtId="1" fontId="84" fillId="0" borderId="5" xfId="8" applyNumberFormat="1" applyFont="1" applyBorder="1" applyAlignment="1" applyProtection="1">
      <alignment horizontal="right"/>
      <protection locked="0" hidden="1"/>
    </xf>
    <xf numFmtId="1" fontId="84" fillId="0" borderId="9" xfId="8" applyNumberFormat="1" applyFont="1" applyBorder="1" applyAlignment="1" applyProtection="1">
      <alignment horizontal="right"/>
      <protection locked="0" hidden="1"/>
    </xf>
    <xf numFmtId="1" fontId="84" fillId="0" borderId="0" xfId="8" applyNumberFormat="1" applyFont="1" applyBorder="1" applyAlignment="1" applyProtection="1">
      <alignment horizontal="right"/>
      <protection locked="0" hidden="1"/>
    </xf>
    <xf numFmtId="1" fontId="84" fillId="0" borderId="10" xfId="8" applyNumberFormat="1" applyFont="1" applyBorder="1" applyAlignment="1" applyProtection="1">
      <alignment horizontal="right"/>
      <protection locked="0" hidden="1"/>
    </xf>
    <xf numFmtId="1" fontId="84" fillId="0" borderId="6" xfId="8" applyNumberFormat="1" applyFont="1" applyBorder="1" applyAlignment="1" applyProtection="1">
      <alignment horizontal="right"/>
      <protection locked="0" hidden="1"/>
    </xf>
    <xf numFmtId="1" fontId="84" fillId="0" borderId="7" xfId="8" applyNumberFormat="1" applyFont="1" applyBorder="1" applyAlignment="1" applyProtection="1">
      <alignment horizontal="right"/>
      <protection locked="0" hidden="1"/>
    </xf>
    <xf numFmtId="1" fontId="84" fillId="0" borderId="8" xfId="8" applyNumberFormat="1" applyFont="1" applyBorder="1" applyAlignment="1" applyProtection="1">
      <alignment horizontal="right"/>
      <protection locked="0" hidden="1"/>
    </xf>
    <xf numFmtId="1" fontId="84" fillId="6" borderId="11" xfId="8" applyNumberFormat="1" applyFont="1" applyFill="1" applyBorder="1" applyAlignment="1" applyProtection="1">
      <protection locked="0" hidden="1"/>
    </xf>
    <xf numFmtId="1" fontId="84" fillId="6" borderId="12" xfId="8" applyNumberFormat="1" applyFont="1" applyFill="1" applyBorder="1" applyAlignment="1" applyProtection="1">
      <protection locked="0" hidden="1"/>
    </xf>
    <xf numFmtId="1" fontId="84" fillId="6" borderId="13" xfId="8" applyNumberFormat="1" applyFont="1" applyFill="1" applyBorder="1" applyAlignment="1" applyProtection="1">
      <protection locked="0" hidden="1"/>
    </xf>
    <xf numFmtId="1" fontId="84" fillId="0" borderId="11" xfId="8" applyNumberFormat="1" applyFont="1" applyFill="1" applyBorder="1" applyAlignment="1" applyProtection="1">
      <alignment horizontal="right"/>
      <protection locked="0" hidden="1"/>
    </xf>
    <xf numFmtId="1" fontId="84" fillId="0" borderId="12" xfId="8" applyNumberFormat="1" applyFont="1" applyFill="1" applyBorder="1" applyAlignment="1" applyProtection="1">
      <alignment horizontal="right"/>
      <protection locked="0" hidden="1"/>
    </xf>
    <xf numFmtId="1" fontId="84" fillId="0" borderId="13" xfId="8" applyNumberFormat="1" applyFont="1" applyFill="1" applyBorder="1" applyAlignment="1" applyProtection="1">
      <alignment horizontal="right"/>
      <protection locked="0" hidden="1"/>
    </xf>
    <xf numFmtId="1" fontId="46" fillId="0" borderId="0" xfId="8" applyNumberFormat="1" applyFont="1" applyBorder="1" applyAlignment="1" applyProtection="1">
      <alignment horizontal="right"/>
      <protection locked="0" hidden="1"/>
    </xf>
    <xf numFmtId="1" fontId="86" fillId="0" borderId="3" xfId="8" applyNumberFormat="1" applyFont="1" applyBorder="1" applyAlignment="1" applyProtection="1">
      <alignment horizontal="right"/>
      <protection locked="0" hidden="1"/>
    </xf>
    <xf numFmtId="1" fontId="86" fillId="0" borderId="4" xfId="8" applyNumberFormat="1" applyFont="1" applyBorder="1" applyAlignment="1" applyProtection="1">
      <alignment horizontal="right"/>
      <protection locked="0" hidden="1"/>
    </xf>
    <xf numFmtId="1" fontId="86" fillId="0" borderId="5" xfId="8" applyNumberFormat="1" applyFont="1" applyBorder="1" applyAlignment="1" applyProtection="1">
      <alignment horizontal="right"/>
      <protection locked="0" hidden="1"/>
    </xf>
    <xf numFmtId="1" fontId="86" fillId="0" borderId="9" xfId="8" applyNumberFormat="1" applyFont="1" applyBorder="1" applyAlignment="1" applyProtection="1">
      <alignment horizontal="right"/>
      <protection locked="0" hidden="1"/>
    </xf>
    <xf numFmtId="1" fontId="86" fillId="0" borderId="0" xfId="8" applyNumberFormat="1" applyFont="1" applyBorder="1" applyAlignment="1" applyProtection="1">
      <alignment horizontal="right"/>
      <protection locked="0" hidden="1"/>
    </xf>
    <xf numFmtId="1" fontId="86" fillId="0" borderId="10" xfId="8" applyNumberFormat="1" applyFont="1" applyBorder="1" applyAlignment="1" applyProtection="1">
      <alignment horizontal="right"/>
      <protection locked="0" hidden="1"/>
    </xf>
    <xf numFmtId="1" fontId="86" fillId="0" borderId="6" xfId="8" applyNumberFormat="1" applyFont="1" applyBorder="1" applyAlignment="1" applyProtection="1">
      <alignment horizontal="right"/>
      <protection locked="0" hidden="1"/>
    </xf>
    <xf numFmtId="1" fontId="86" fillId="0" borderId="7" xfId="8" applyNumberFormat="1" applyFont="1" applyBorder="1" applyAlignment="1" applyProtection="1">
      <alignment horizontal="right"/>
      <protection locked="0" hidden="1"/>
    </xf>
    <xf numFmtId="1" fontId="86" fillId="0" borderId="8" xfId="8" applyNumberFormat="1" applyFont="1" applyBorder="1" applyAlignment="1" applyProtection="1">
      <alignment horizontal="right"/>
      <protection locked="0" hidden="1"/>
    </xf>
    <xf numFmtId="0" fontId="56" fillId="0" borderId="2" xfId="8" applyFont="1" applyBorder="1" applyAlignment="1" applyProtection="1">
      <alignment horizontal="center" vertical="center" wrapText="1"/>
      <protection locked="0" hidden="1"/>
    </xf>
    <xf numFmtId="0" fontId="56" fillId="0" borderId="48" xfId="8" applyFont="1" applyBorder="1" applyAlignment="1" applyProtection="1">
      <alignment horizontal="center" vertical="center" wrapText="1"/>
      <protection locked="0" hidden="1"/>
    </xf>
    <xf numFmtId="0" fontId="56" fillId="0" borderId="9" xfId="8" applyFont="1" applyBorder="1" applyAlignment="1" applyProtection="1">
      <alignment horizontal="center" vertical="center" wrapText="1"/>
      <protection locked="0" hidden="1"/>
    </xf>
    <xf numFmtId="1" fontId="46" fillId="0" borderId="9" xfId="8" applyNumberFormat="1" applyFont="1" applyBorder="1" applyAlignment="1" applyProtection="1">
      <protection locked="0" hidden="1"/>
    </xf>
    <xf numFmtId="1" fontId="15" fillId="0" borderId="11" xfId="8" applyNumberFormat="1" applyFont="1" applyFill="1" applyBorder="1" applyAlignment="1" applyProtection="1">
      <alignment horizontal="right"/>
      <protection locked="0" hidden="1"/>
    </xf>
    <xf numFmtId="1" fontId="15" fillId="0" borderId="12" xfId="8" applyNumberFormat="1" applyFont="1" applyFill="1" applyBorder="1" applyAlignment="1" applyProtection="1">
      <alignment horizontal="right"/>
      <protection locked="0" hidden="1"/>
    </xf>
    <xf numFmtId="1" fontId="15" fillId="0" borderId="13" xfId="8" applyNumberFormat="1" applyFont="1" applyFill="1" applyBorder="1" applyAlignment="1" applyProtection="1">
      <alignment horizontal="right"/>
      <protection locked="0" hidden="1"/>
    </xf>
    <xf numFmtId="1" fontId="46" fillId="0" borderId="9" xfId="8" applyNumberFormat="1" applyFont="1" applyBorder="1" applyAlignment="1" applyProtection="1">
      <alignment horizontal="right"/>
      <protection locked="0" hidden="1"/>
    </xf>
    <xf numFmtId="1" fontId="46" fillId="0" borderId="13" xfId="8" applyNumberFormat="1" applyFont="1" applyBorder="1" applyAlignment="1" applyProtection="1">
      <alignment horizontal="right"/>
      <protection locked="0" hidden="1"/>
    </xf>
    <xf numFmtId="0" fontId="52" fillId="0" borderId="5" xfId="8" applyFont="1" applyBorder="1" applyAlignment="1" applyProtection="1">
      <alignment horizontal="center"/>
      <protection locked="0" hidden="1"/>
    </xf>
    <xf numFmtId="0" fontId="46" fillId="0" borderId="1" xfId="8" applyFont="1" applyBorder="1" applyAlignment="1" applyProtection="1">
      <alignment horizontal="left"/>
      <protection locked="0" hidden="1"/>
    </xf>
    <xf numFmtId="1" fontId="52" fillId="0" borderId="1" xfId="8" applyNumberFormat="1" applyFont="1" applyBorder="1" applyAlignment="1" applyProtection="1">
      <alignment horizontal="right"/>
      <protection locked="0" hidden="1"/>
    </xf>
    <xf numFmtId="0" fontId="46" fillId="0" borderId="6" xfId="8" applyFont="1" applyBorder="1" applyAlignment="1" applyProtection="1">
      <alignment horizontal="left"/>
      <protection locked="0" hidden="1"/>
    </xf>
    <xf numFmtId="0" fontId="46" fillId="0" borderId="7" xfId="8" applyFont="1" applyBorder="1" applyAlignment="1" applyProtection="1">
      <alignment horizontal="left"/>
      <protection locked="0" hidden="1"/>
    </xf>
    <xf numFmtId="0" fontId="46" fillId="0" borderId="8" xfId="8" applyFont="1" applyBorder="1" applyAlignment="1" applyProtection="1">
      <alignment horizontal="left"/>
      <protection locked="0" hidden="1"/>
    </xf>
    <xf numFmtId="0" fontId="46" fillId="0" borderId="3" xfId="8" applyFont="1" applyBorder="1" applyAlignment="1" applyProtection="1">
      <alignment horizontal="left"/>
      <protection locked="0" hidden="1"/>
    </xf>
    <xf numFmtId="0" fontId="46" fillId="0" borderId="4" xfId="8" applyFont="1" applyBorder="1" applyAlignment="1" applyProtection="1">
      <alignment horizontal="left"/>
      <protection locked="0" hidden="1"/>
    </xf>
    <xf numFmtId="0" fontId="46" fillId="0" borderId="5" xfId="8" applyFont="1" applyBorder="1" applyAlignment="1" applyProtection="1">
      <alignment horizontal="left"/>
      <protection locked="0" hidden="1"/>
    </xf>
    <xf numFmtId="0" fontId="52" fillId="0" borderId="3" xfId="8" applyFont="1" applyBorder="1" applyAlignment="1" applyProtection="1">
      <alignment horizontal="left"/>
      <protection locked="0" hidden="1"/>
    </xf>
    <xf numFmtId="0" fontId="52" fillId="0" borderId="4" xfId="8" applyFont="1" applyBorder="1" applyAlignment="1" applyProtection="1">
      <alignment horizontal="left"/>
      <protection locked="0" hidden="1"/>
    </xf>
    <xf numFmtId="0" fontId="52" fillId="0" borderId="5" xfId="8" applyFont="1" applyBorder="1" applyAlignment="1" applyProtection="1">
      <alignment horizontal="left"/>
      <protection locked="0" hidden="1"/>
    </xf>
    <xf numFmtId="0" fontId="52" fillId="0" borderId="6" xfId="8" applyFont="1" applyBorder="1" applyAlignment="1" applyProtection="1">
      <alignment horizontal="left"/>
      <protection locked="0" hidden="1"/>
    </xf>
    <xf numFmtId="0" fontId="52" fillId="0" borderId="7" xfId="8" applyFont="1" applyBorder="1" applyAlignment="1" applyProtection="1">
      <alignment horizontal="left"/>
      <protection locked="0" hidden="1"/>
    </xf>
    <xf numFmtId="0" fontId="52" fillId="0" borderId="8" xfId="8" applyFont="1" applyBorder="1" applyAlignment="1" applyProtection="1">
      <alignment horizontal="left"/>
      <protection locked="0" hidden="1"/>
    </xf>
    <xf numFmtId="1" fontId="46" fillId="0" borderId="63" xfId="8" applyNumberFormat="1" applyFont="1" applyBorder="1" applyAlignment="1" applyProtection="1">
      <protection locked="0" hidden="1"/>
    </xf>
    <xf numFmtId="1" fontId="52" fillId="0" borderId="63" xfId="8" applyNumberFormat="1" applyFont="1" applyBorder="1" applyAlignment="1" applyProtection="1">
      <protection locked="0" hidden="1"/>
    </xf>
    <xf numFmtId="0" fontId="46" fillId="0" borderId="6" xfId="8" applyFont="1" applyBorder="1" applyAlignment="1" applyProtection="1">
      <alignment horizontal="left" wrapText="1"/>
      <protection locked="0" hidden="1"/>
    </xf>
    <xf numFmtId="0" fontId="46" fillId="0" borderId="7" xfId="8" applyFont="1" applyBorder="1" applyAlignment="1" applyProtection="1">
      <alignment horizontal="left" wrapText="1"/>
      <protection locked="0" hidden="1"/>
    </xf>
    <xf numFmtId="1" fontId="46" fillId="0" borderId="11" xfId="8" applyNumberFormat="1" applyFont="1" applyBorder="1" applyAlignment="1" applyProtection="1">
      <protection locked="0" hidden="1"/>
    </xf>
    <xf numFmtId="1" fontId="46" fillId="0" borderId="12" xfId="8" applyNumberFormat="1" applyFont="1" applyBorder="1" applyAlignment="1" applyProtection="1">
      <protection locked="0" hidden="1"/>
    </xf>
    <xf numFmtId="1" fontId="46" fillId="0" borderId="13" xfId="8" applyNumberFormat="1" applyFont="1" applyBorder="1" applyAlignment="1" applyProtection="1">
      <protection locked="0" hidden="1"/>
    </xf>
    <xf numFmtId="1" fontId="52" fillId="0" borderId="11" xfId="8" applyNumberFormat="1" applyFont="1" applyBorder="1" applyAlignment="1" applyProtection="1">
      <protection locked="0" hidden="1"/>
    </xf>
    <xf numFmtId="1" fontId="52" fillId="0" borderId="12" xfId="8" applyNumberFormat="1" applyFont="1" applyBorder="1" applyAlignment="1" applyProtection="1">
      <protection locked="0" hidden="1"/>
    </xf>
    <xf numFmtId="1" fontId="52" fillId="0" borderId="13" xfId="8" applyNumberFormat="1" applyFont="1" applyBorder="1" applyAlignment="1" applyProtection="1">
      <protection locked="0" hidden="1"/>
    </xf>
    <xf numFmtId="0" fontId="46" fillId="0" borderId="3" xfId="8" applyFont="1" applyBorder="1" applyAlignment="1" applyProtection="1">
      <alignment horizontal="left" vertical="top" wrapText="1"/>
      <protection locked="0" hidden="1"/>
    </xf>
    <xf numFmtId="0" fontId="46" fillId="0" borderId="4" xfId="8" applyFont="1" applyBorder="1" applyAlignment="1" applyProtection="1">
      <alignment horizontal="left" vertical="top" wrapText="1"/>
      <protection locked="0" hidden="1"/>
    </xf>
    <xf numFmtId="0" fontId="46" fillId="0" borderId="5" xfId="8" applyFont="1" applyBorder="1" applyAlignment="1" applyProtection="1">
      <alignment horizontal="left" vertical="top" wrapText="1"/>
      <protection locked="0" hidden="1"/>
    </xf>
    <xf numFmtId="0" fontId="46" fillId="0" borderId="6" xfId="8" applyFont="1" applyBorder="1" applyAlignment="1" applyProtection="1">
      <alignment horizontal="left" vertical="top" wrapText="1"/>
      <protection locked="0" hidden="1"/>
    </xf>
    <xf numFmtId="0" fontId="46" fillId="0" borderId="7" xfId="8" applyFont="1" applyBorder="1" applyAlignment="1" applyProtection="1">
      <alignment horizontal="left" vertical="top" wrapText="1"/>
      <protection locked="0" hidden="1"/>
    </xf>
    <xf numFmtId="0" fontId="46" fillId="0" borderId="8" xfId="8" applyFont="1" applyBorder="1" applyAlignment="1" applyProtection="1">
      <alignment horizontal="left" vertical="top" wrapText="1"/>
      <protection locked="0" hidden="1"/>
    </xf>
    <xf numFmtId="1" fontId="52" fillId="0" borderId="1" xfId="8" applyNumberFormat="1" applyFont="1" applyBorder="1" applyAlignment="1" applyProtection="1">
      <protection locked="0" hidden="1"/>
    </xf>
    <xf numFmtId="1" fontId="46" fillId="0" borderId="1" xfId="8" applyNumberFormat="1" applyFont="1" applyBorder="1" applyAlignment="1" applyProtection="1">
      <protection locked="0" hidden="1"/>
    </xf>
    <xf numFmtId="0" fontId="46" fillId="0" borderId="3" xfId="8" applyFont="1" applyBorder="1" applyAlignment="1" applyProtection="1">
      <alignment horizontal="left" vertical="top"/>
      <protection locked="0" hidden="1"/>
    </xf>
    <xf numFmtId="0" fontId="46" fillId="0" borderId="4" xfId="8" applyFont="1" applyBorder="1" applyAlignment="1" applyProtection="1">
      <alignment horizontal="left" vertical="top"/>
      <protection locked="0" hidden="1"/>
    </xf>
    <xf numFmtId="0" fontId="46" fillId="0" borderId="5" xfId="8" applyFont="1" applyBorder="1" applyAlignment="1" applyProtection="1">
      <alignment horizontal="left" vertical="top"/>
      <protection locked="0" hidden="1"/>
    </xf>
    <xf numFmtId="0" fontId="46" fillId="0" borderId="11" xfId="8" applyFont="1" applyBorder="1" applyAlignment="1" applyProtection="1">
      <alignment horizontal="left" wrapText="1"/>
      <protection locked="0" hidden="1"/>
    </xf>
    <xf numFmtId="0" fontId="46" fillId="0" borderId="12" xfId="8" applyFont="1" applyBorder="1" applyAlignment="1" applyProtection="1">
      <alignment horizontal="left" wrapText="1"/>
      <protection locked="0" hidden="1"/>
    </xf>
    <xf numFmtId="0" fontId="46" fillId="0" borderId="13" xfId="8" applyFont="1" applyBorder="1" applyAlignment="1" applyProtection="1">
      <alignment horizontal="left" wrapText="1"/>
      <protection locked="0" hidden="1"/>
    </xf>
    <xf numFmtId="0" fontId="52" fillId="0" borderId="11" xfId="8" applyFont="1" applyBorder="1" applyAlignment="1" applyProtection="1">
      <alignment horizontal="left"/>
      <protection locked="0" hidden="1"/>
    </xf>
    <xf numFmtId="0" fontId="52" fillId="0" borderId="12" xfId="8" applyFont="1" applyBorder="1" applyAlignment="1" applyProtection="1">
      <alignment horizontal="left"/>
      <protection locked="0" hidden="1"/>
    </xf>
    <xf numFmtId="0" fontId="46" fillId="0" borderId="63" xfId="8" applyFont="1" applyBorder="1" applyAlignment="1" applyProtection="1">
      <alignment horizontal="left"/>
      <protection locked="0" hidden="1"/>
    </xf>
    <xf numFmtId="1" fontId="46" fillId="0" borderId="8" xfId="8" applyNumberFormat="1" applyFont="1" applyBorder="1" applyAlignment="1" applyProtection="1">
      <protection locked="0" hidden="1"/>
    </xf>
    <xf numFmtId="0" fontId="46" fillId="0" borderId="1" xfId="8" applyFont="1" applyBorder="1" applyAlignment="1" applyProtection="1">
      <alignment horizontal="left" vertical="center"/>
      <protection locked="0" hidden="1"/>
    </xf>
    <xf numFmtId="1" fontId="46" fillId="0" borderId="63" xfId="8" applyNumberFormat="1" applyFont="1" applyBorder="1" applyAlignment="1" applyProtection="1">
      <alignment horizontal="right"/>
      <protection locked="0" hidden="1"/>
    </xf>
    <xf numFmtId="0" fontId="52" fillId="0" borderId="11" xfId="8" applyFont="1" applyBorder="1" applyAlignment="1" applyProtection="1">
      <alignment horizontal="center" vertical="center"/>
      <protection locked="0" hidden="1"/>
    </xf>
    <xf numFmtId="0" fontId="52" fillId="0" borderId="12" xfId="8" applyFont="1" applyBorder="1" applyAlignment="1" applyProtection="1">
      <alignment horizontal="center" vertical="center"/>
      <protection locked="0" hidden="1"/>
    </xf>
    <xf numFmtId="0" fontId="52" fillId="0" borderId="13" xfId="8" applyFont="1" applyBorder="1" applyAlignment="1" applyProtection="1">
      <alignment horizontal="center" vertical="center"/>
      <protection locked="0" hidden="1"/>
    </xf>
    <xf numFmtId="0" fontId="46" fillId="0" borderId="63" xfId="8" applyFont="1" applyBorder="1" applyAlignment="1" applyProtection="1">
      <alignment horizontal="left" vertical="center"/>
      <protection locked="0" hidden="1"/>
    </xf>
    <xf numFmtId="1" fontId="46" fillId="0" borderId="6" xfId="8" applyNumberFormat="1" applyFont="1" applyBorder="1" applyAlignment="1" applyProtection="1">
      <protection locked="0" hidden="1"/>
    </xf>
    <xf numFmtId="1" fontId="46" fillId="0" borderId="7" xfId="8" applyNumberFormat="1" applyFont="1" applyBorder="1" applyAlignment="1" applyProtection="1">
      <protection locked="0" hidden="1"/>
    </xf>
    <xf numFmtId="0" fontId="52" fillId="0" borderId="7" xfId="8" applyFont="1" applyBorder="1" applyAlignment="1" applyProtection="1">
      <alignment horizontal="left" vertical="top" wrapText="1"/>
      <protection locked="0" hidden="1"/>
    </xf>
    <xf numFmtId="0" fontId="46" fillId="0" borderId="1" xfId="8" applyFont="1" applyBorder="1" applyAlignment="1" applyProtection="1">
      <alignment horizontal="left" vertical="top" wrapText="1"/>
      <protection locked="0" hidden="1"/>
    </xf>
    <xf numFmtId="0" fontId="46" fillId="0" borderId="11" xfId="8" applyFont="1" applyBorder="1" applyAlignment="1" applyProtection="1">
      <alignment horizontal="left" vertical="top"/>
      <protection locked="0" hidden="1"/>
    </xf>
    <xf numFmtId="0" fontId="46" fillId="0" borderId="12" xfId="8" applyFont="1" applyBorder="1" applyAlignment="1" applyProtection="1">
      <alignment horizontal="left" vertical="top"/>
      <protection locked="0" hidden="1"/>
    </xf>
    <xf numFmtId="0" fontId="46" fillId="0" borderId="13" xfId="8" applyFont="1" applyBorder="1" applyAlignment="1" applyProtection="1">
      <alignment horizontal="left" vertical="top"/>
      <protection locked="0" hidden="1"/>
    </xf>
    <xf numFmtId="0" fontId="52" fillId="0" borderId="13" xfId="8" applyFont="1" applyBorder="1" applyAlignment="1" applyProtection="1">
      <alignment horizontal="left"/>
      <protection locked="0" hidden="1"/>
    </xf>
    <xf numFmtId="3" fontId="46" fillId="0" borderId="1" xfId="8" applyNumberFormat="1" applyFont="1" applyBorder="1" applyAlignment="1" applyProtection="1">
      <alignment horizontal="right"/>
      <protection locked="0" hidden="1"/>
    </xf>
    <xf numFmtId="3" fontId="46" fillId="0" borderId="13" xfId="8" applyNumberFormat="1" applyFont="1" applyBorder="1" applyAlignment="1" applyProtection="1">
      <alignment horizontal="right"/>
      <protection locked="0" hidden="1"/>
    </xf>
    <xf numFmtId="3" fontId="46" fillId="6" borderId="1" xfId="8" applyNumberFormat="1" applyFont="1" applyFill="1" applyBorder="1" applyAlignment="1" applyProtection="1">
      <alignment horizontal="right"/>
      <protection locked="0" hidden="1"/>
    </xf>
    <xf numFmtId="3" fontId="46" fillId="6" borderId="2" xfId="8" applyNumberFormat="1" applyFont="1" applyFill="1" applyBorder="1" applyAlignment="1" applyProtection="1">
      <alignment horizontal="right"/>
      <protection locked="0" hidden="1"/>
    </xf>
    <xf numFmtId="3" fontId="46" fillId="0" borderId="2" xfId="8" applyNumberFormat="1" applyFont="1" applyBorder="1" applyAlignment="1" applyProtection="1">
      <alignment horizontal="right"/>
      <protection locked="0" hidden="1"/>
    </xf>
    <xf numFmtId="0" fontId="15" fillId="0" borderId="11" xfId="8" applyFont="1" applyBorder="1" applyAlignment="1" applyProtection="1">
      <alignment horizontal="left" vertical="top" wrapText="1"/>
      <protection locked="0" hidden="1"/>
    </xf>
    <xf numFmtId="0" fontId="15" fillId="0" borderId="12" xfId="8" applyFont="1" applyBorder="1" applyAlignment="1" applyProtection="1">
      <alignment horizontal="left" vertical="top" wrapText="1"/>
      <protection locked="0" hidden="1"/>
    </xf>
    <xf numFmtId="0" fontId="15" fillId="0" borderId="13" xfId="8" applyFont="1" applyBorder="1" applyAlignment="1" applyProtection="1">
      <alignment horizontal="left" vertical="top" wrapText="1"/>
      <protection locked="0" hidden="1"/>
    </xf>
    <xf numFmtId="0" fontId="52" fillId="0" borderId="11" xfId="8" applyFont="1" applyBorder="1" applyAlignment="1" applyProtection="1">
      <alignment horizontal="left" vertical="top"/>
      <protection locked="0" hidden="1"/>
    </xf>
    <xf numFmtId="0" fontId="52" fillId="0" borderId="12" xfId="8" applyFont="1" applyBorder="1" applyAlignment="1" applyProtection="1">
      <alignment horizontal="left" vertical="top"/>
      <protection locked="0" hidden="1"/>
    </xf>
    <xf numFmtId="0" fontId="52" fillId="0" borderId="13" xfId="8" applyFont="1" applyBorder="1" applyAlignment="1" applyProtection="1">
      <alignment horizontal="left" vertical="top"/>
      <protection locked="0" hidden="1"/>
    </xf>
    <xf numFmtId="3" fontId="52" fillId="0" borderId="13" xfId="8" applyNumberFormat="1" applyFont="1" applyBorder="1" applyAlignment="1" applyProtection="1">
      <alignment horizontal="right"/>
      <protection locked="0" hidden="1"/>
    </xf>
    <xf numFmtId="3" fontId="52" fillId="0" borderId="1" xfId="8" applyNumberFormat="1" applyFont="1" applyBorder="1" applyAlignment="1" applyProtection="1">
      <alignment horizontal="right"/>
      <protection locked="0" hidden="1"/>
    </xf>
    <xf numFmtId="3" fontId="52" fillId="6" borderId="1" xfId="8" applyNumberFormat="1" applyFont="1" applyFill="1" applyBorder="1" applyAlignment="1" applyProtection="1">
      <alignment horizontal="right"/>
      <protection locked="0" hidden="1"/>
    </xf>
    <xf numFmtId="0" fontId="15" fillId="0" borderId="11" xfId="8" applyFont="1" applyBorder="1" applyAlignment="1" applyProtection="1">
      <alignment horizontal="left" wrapText="1"/>
      <protection locked="0" hidden="1"/>
    </xf>
    <xf numFmtId="0" fontId="15" fillId="0" borderId="12" xfId="8" applyFont="1" applyBorder="1" applyAlignment="1" applyProtection="1">
      <alignment horizontal="left" wrapText="1"/>
      <protection locked="0" hidden="1"/>
    </xf>
    <xf numFmtId="0" fontId="15" fillId="0" borderId="13" xfId="8" applyFont="1" applyBorder="1" applyAlignment="1" applyProtection="1">
      <alignment horizontal="left" wrapText="1"/>
      <protection locked="0" hidden="1"/>
    </xf>
    <xf numFmtId="3" fontId="46" fillId="0" borderId="1" xfId="8" applyNumberFormat="1" applyFont="1" applyFill="1" applyBorder="1" applyAlignment="1" applyProtection="1">
      <alignment horizontal="right"/>
      <protection locked="0" hidden="1"/>
    </xf>
    <xf numFmtId="0" fontId="59" fillId="0" borderId="11" xfId="8" applyFont="1" applyFill="1" applyBorder="1" applyAlignment="1" applyProtection="1">
      <alignment horizontal="left" wrapText="1"/>
      <protection locked="0" hidden="1"/>
    </xf>
    <xf numFmtId="0" fontId="59" fillId="0" borderId="12" xfId="8" applyFont="1" applyFill="1" applyBorder="1" applyAlignment="1" applyProtection="1">
      <alignment horizontal="left" wrapText="1"/>
      <protection locked="0" hidden="1"/>
    </xf>
    <xf numFmtId="0" fontId="59" fillId="0" borderId="13" xfId="8" applyFont="1" applyFill="1" applyBorder="1" applyAlignment="1" applyProtection="1">
      <alignment horizontal="left" wrapText="1"/>
      <protection locked="0" hidden="1"/>
    </xf>
    <xf numFmtId="0" fontId="60" fillId="0" borderId="11" xfId="8" applyFont="1" applyFill="1" applyBorder="1" applyAlignment="1" applyProtection="1">
      <alignment horizontal="left" wrapText="1"/>
      <protection locked="0" hidden="1"/>
    </xf>
    <xf numFmtId="0" fontId="60" fillId="0" borderId="12" xfId="8" applyFont="1" applyFill="1" applyBorder="1" applyAlignment="1" applyProtection="1">
      <alignment horizontal="left" wrapText="1"/>
      <protection locked="0" hidden="1"/>
    </xf>
    <xf numFmtId="0" fontId="60" fillId="0" borderId="13" xfId="8" applyFont="1" applyFill="1" applyBorder="1" applyAlignment="1" applyProtection="1">
      <alignment horizontal="left" wrapText="1"/>
      <protection locked="0" hidden="1"/>
    </xf>
    <xf numFmtId="0" fontId="59" fillId="0" borderId="11" xfId="8" applyFont="1" applyBorder="1" applyAlignment="1" applyProtection="1">
      <alignment horizontal="left" wrapText="1"/>
      <protection locked="0" hidden="1"/>
    </xf>
    <xf numFmtId="0" fontId="59" fillId="0" borderId="12" xfId="8" applyFont="1" applyBorder="1" applyAlignment="1" applyProtection="1">
      <alignment horizontal="left" wrapText="1"/>
      <protection locked="0" hidden="1"/>
    </xf>
    <xf numFmtId="0" fontId="59" fillId="0" borderId="13" xfId="8" applyFont="1" applyBorder="1" applyAlignment="1" applyProtection="1">
      <alignment horizontal="left" wrapText="1"/>
      <protection locked="0" hidden="1"/>
    </xf>
    <xf numFmtId="3" fontId="46" fillId="0" borderId="13" xfId="8" applyNumberFormat="1" applyFont="1" applyFill="1" applyBorder="1" applyAlignment="1" applyProtection="1">
      <alignment horizontal="right"/>
      <protection locked="0" hidden="1"/>
    </xf>
    <xf numFmtId="0" fontId="46" fillId="0" borderId="9" xfId="8" applyFont="1" applyFill="1" applyBorder="1" applyAlignment="1" applyProtection="1">
      <alignment horizontal="left" vertical="top" wrapText="1"/>
      <protection locked="0" hidden="1"/>
    </xf>
    <xf numFmtId="0" fontId="46" fillId="0" borderId="0" xfId="8" applyFont="1" applyFill="1" applyBorder="1" applyAlignment="1" applyProtection="1">
      <alignment horizontal="left" vertical="top" wrapText="1"/>
      <protection locked="0" hidden="1"/>
    </xf>
    <xf numFmtId="0" fontId="46" fillId="0" borderId="10" xfId="8" applyFont="1" applyFill="1" applyBorder="1" applyAlignment="1" applyProtection="1">
      <alignment horizontal="left" vertical="top" wrapText="1"/>
      <protection locked="0" hidden="1"/>
    </xf>
    <xf numFmtId="3" fontId="46" fillId="0" borderId="8" xfId="8" applyNumberFormat="1" applyFont="1" applyFill="1" applyBorder="1" applyAlignment="1" applyProtection="1">
      <alignment horizontal="right"/>
      <protection locked="0" hidden="1"/>
    </xf>
    <xf numFmtId="3" fontId="46" fillId="0" borderId="63" xfId="8" applyNumberFormat="1" applyFont="1" applyFill="1" applyBorder="1" applyAlignment="1" applyProtection="1">
      <alignment horizontal="right"/>
      <protection locked="0" hidden="1"/>
    </xf>
    <xf numFmtId="1" fontId="46" fillId="0" borderId="9" xfId="8" applyNumberFormat="1" applyFont="1" applyBorder="1" applyAlignment="1" applyProtection="1">
      <alignment horizontal="left" vertical="top"/>
      <protection locked="0" hidden="1"/>
    </xf>
    <xf numFmtId="1" fontId="46" fillId="0" borderId="0" xfId="8" applyNumberFormat="1" applyFont="1" applyBorder="1" applyAlignment="1" applyProtection="1">
      <alignment horizontal="left" vertical="top"/>
      <protection locked="0" hidden="1"/>
    </xf>
    <xf numFmtId="1" fontId="46" fillId="0" borderId="10" xfId="8" applyNumberFormat="1" applyFont="1" applyBorder="1" applyAlignment="1" applyProtection="1">
      <alignment horizontal="left" vertical="top"/>
      <protection locked="0" hidden="1"/>
    </xf>
    <xf numFmtId="1" fontId="46" fillId="0" borderId="11" xfId="8" applyNumberFormat="1" applyFont="1" applyBorder="1" applyAlignment="1" applyProtection="1">
      <alignment horizontal="left" vertical="top"/>
      <protection locked="0" hidden="1"/>
    </xf>
    <xf numFmtId="1" fontId="46" fillId="0" borderId="12" xfId="8" applyNumberFormat="1" applyFont="1" applyBorder="1" applyAlignment="1" applyProtection="1">
      <alignment horizontal="left" vertical="top"/>
      <protection locked="0" hidden="1"/>
    </xf>
    <xf numFmtId="1" fontId="46" fillId="0" borderId="13" xfId="8" applyNumberFormat="1" applyFont="1" applyBorder="1" applyAlignment="1" applyProtection="1">
      <alignment horizontal="left" vertical="top"/>
      <protection locked="0" hidden="1"/>
    </xf>
    <xf numFmtId="0" fontId="52" fillId="0" borderId="11" xfId="8" applyFont="1" applyBorder="1" applyAlignment="1" applyProtection="1">
      <alignment horizontal="left" vertical="top" wrapText="1"/>
      <protection locked="0" hidden="1"/>
    </xf>
    <xf numFmtId="0" fontId="52" fillId="0" borderId="12" xfId="8" applyFont="1" applyBorder="1" applyAlignment="1" applyProtection="1">
      <alignment horizontal="left" vertical="top" wrapText="1"/>
      <protection locked="0" hidden="1"/>
    </xf>
    <xf numFmtId="0" fontId="52" fillId="0" borderId="13" xfId="8" applyFont="1" applyBorder="1" applyAlignment="1" applyProtection="1">
      <alignment horizontal="left" vertical="top" wrapText="1"/>
      <protection locked="0" hidden="1"/>
    </xf>
    <xf numFmtId="0" fontId="52" fillId="0" borderId="0" xfId="8" applyFont="1" applyAlignment="1" applyProtection="1">
      <alignment horizontal="left" wrapText="1"/>
      <protection locked="0" hidden="1"/>
    </xf>
    <xf numFmtId="0" fontId="46" fillId="0" borderId="11" xfId="8" applyFont="1" applyBorder="1" applyAlignment="1" applyProtection="1">
      <alignment horizontal="left"/>
      <protection locked="0" hidden="1"/>
    </xf>
    <xf numFmtId="0" fontId="46" fillId="0" borderId="12" xfId="8" applyFont="1" applyBorder="1" applyAlignment="1" applyProtection="1">
      <alignment horizontal="left"/>
      <protection locked="0" hidden="1"/>
    </xf>
    <xf numFmtId="0" fontId="52" fillId="0" borderId="0" xfId="8" applyFont="1" applyBorder="1" applyAlignment="1" applyProtection="1">
      <alignment horizontal="center" vertical="center"/>
      <protection locked="0" hidden="1"/>
    </xf>
    <xf numFmtId="0" fontId="52" fillId="0" borderId="3" xfId="8" applyFont="1" applyBorder="1" applyAlignment="1" applyProtection="1">
      <alignment horizontal="center" wrapText="1"/>
      <protection locked="0" hidden="1"/>
    </xf>
    <xf numFmtId="0" fontId="52" fillId="0" borderId="4" xfId="8" applyFont="1" applyBorder="1" applyAlignment="1" applyProtection="1">
      <alignment horizontal="center" wrapText="1"/>
      <protection locked="0" hidden="1"/>
    </xf>
    <xf numFmtId="0" fontId="52" fillId="0" borderId="5" xfId="8" applyFont="1" applyBorder="1" applyAlignment="1" applyProtection="1">
      <alignment horizontal="center" wrapText="1"/>
      <protection locked="0" hidden="1"/>
    </xf>
    <xf numFmtId="0" fontId="52" fillId="0" borderId="9" xfId="8" applyFont="1" applyBorder="1" applyAlignment="1" applyProtection="1">
      <alignment horizontal="center" wrapText="1"/>
      <protection locked="0" hidden="1"/>
    </xf>
    <xf numFmtId="0" fontId="52" fillId="0" borderId="0" xfId="8" applyFont="1" applyBorder="1" applyAlignment="1" applyProtection="1">
      <alignment horizontal="center" wrapText="1"/>
      <protection locked="0" hidden="1"/>
    </xf>
    <xf numFmtId="0" fontId="52" fillId="0" borderId="10" xfId="8" applyFont="1" applyBorder="1" applyAlignment="1" applyProtection="1">
      <alignment horizontal="center" wrapText="1"/>
      <protection locked="0" hidden="1"/>
    </xf>
    <xf numFmtId="0" fontId="59" fillId="0" borderId="68" xfId="8" applyFont="1" applyBorder="1" applyAlignment="1" applyProtection="1">
      <alignment horizontal="left" vertical="top" wrapText="1"/>
      <protection locked="0" hidden="1"/>
    </xf>
    <xf numFmtId="0" fontId="59" fillId="0" borderId="69" xfId="8" applyFont="1" applyBorder="1" applyAlignment="1" applyProtection="1">
      <alignment horizontal="left" vertical="top" wrapText="1"/>
      <protection locked="0" hidden="1"/>
    </xf>
    <xf numFmtId="0" fontId="59" fillId="0" borderId="70" xfId="8" applyFont="1" applyBorder="1" applyAlignment="1" applyProtection="1">
      <alignment horizontal="left" vertical="top" wrapText="1"/>
      <protection locked="0" hidden="1"/>
    </xf>
    <xf numFmtId="1" fontId="52" fillId="0" borderId="11" xfId="8" applyNumberFormat="1" applyFont="1" applyBorder="1" applyAlignment="1" applyProtection="1">
      <alignment horizontal="right"/>
      <protection locked="0" hidden="1"/>
    </xf>
    <xf numFmtId="1" fontId="52" fillId="0" borderId="12" xfId="8" applyNumberFormat="1" applyFont="1" applyBorder="1" applyAlignment="1" applyProtection="1">
      <alignment horizontal="right"/>
      <protection locked="0" hidden="1"/>
    </xf>
    <xf numFmtId="1" fontId="52" fillId="0" borderId="13" xfId="8" applyNumberFormat="1" applyFont="1" applyBorder="1" applyAlignment="1" applyProtection="1">
      <alignment horizontal="right"/>
      <protection locked="0" hidden="1"/>
    </xf>
    <xf numFmtId="0" fontId="59" fillId="0" borderId="71" xfId="8" applyFont="1" applyBorder="1" applyAlignment="1" applyProtection="1">
      <alignment horizontal="left" vertical="top" wrapText="1"/>
      <protection locked="0" hidden="1"/>
    </xf>
    <xf numFmtId="0" fontId="59" fillId="0" borderId="72" xfId="8" applyFont="1" applyBorder="1" applyAlignment="1" applyProtection="1">
      <alignment horizontal="left" vertical="top" wrapText="1"/>
      <protection locked="0" hidden="1"/>
    </xf>
    <xf numFmtId="0" fontId="59" fillId="0" borderId="73" xfId="8" applyFont="1" applyBorder="1" applyAlignment="1" applyProtection="1">
      <alignment horizontal="left" vertical="top" wrapText="1"/>
      <protection locked="0" hidden="1"/>
    </xf>
    <xf numFmtId="1" fontId="52" fillId="0" borderId="68" xfId="8" applyNumberFormat="1" applyFont="1" applyBorder="1" applyAlignment="1" applyProtection="1">
      <alignment horizontal="right"/>
      <protection locked="0" hidden="1"/>
    </xf>
    <xf numFmtId="1" fontId="52" fillId="0" borderId="69" xfId="8" applyNumberFormat="1" applyFont="1" applyBorder="1" applyAlignment="1" applyProtection="1">
      <alignment horizontal="right"/>
      <protection locked="0" hidden="1"/>
    </xf>
    <xf numFmtId="1" fontId="52" fillId="0" borderId="70" xfId="8" applyNumberFormat="1" applyFont="1" applyBorder="1" applyAlignment="1" applyProtection="1">
      <alignment horizontal="right"/>
      <protection locked="0" hidden="1"/>
    </xf>
    <xf numFmtId="0" fontId="60" fillId="0" borderId="68" xfId="8" applyFont="1" applyBorder="1" applyAlignment="1" applyProtection="1">
      <alignment horizontal="left" vertical="top" wrapText="1"/>
      <protection locked="0" hidden="1"/>
    </xf>
    <xf numFmtId="0" fontId="60" fillId="0" borderId="69" xfId="8" applyFont="1" applyBorder="1" applyAlignment="1" applyProtection="1">
      <alignment horizontal="left" vertical="top" wrapText="1"/>
      <protection locked="0" hidden="1"/>
    </xf>
    <xf numFmtId="0" fontId="60" fillId="0" borderId="70" xfId="8" applyFont="1" applyBorder="1" applyAlignment="1" applyProtection="1">
      <alignment horizontal="left" vertical="top" wrapText="1"/>
      <protection locked="0" hidden="1"/>
    </xf>
    <xf numFmtId="0" fontId="46" fillId="0" borderId="11" xfId="8" applyFont="1" applyBorder="1" applyAlignment="1" applyProtection="1">
      <alignment horizontal="center" vertical="center" wrapText="1"/>
      <protection locked="0" hidden="1"/>
    </xf>
    <xf numFmtId="0" fontId="46" fillId="0" borderId="12" xfId="8" applyFont="1" applyBorder="1" applyAlignment="1" applyProtection="1">
      <alignment horizontal="center" vertical="center" wrapText="1"/>
      <protection locked="0" hidden="1"/>
    </xf>
    <xf numFmtId="0" fontId="46" fillId="0" borderId="13" xfId="8" applyFont="1" applyBorder="1" applyAlignment="1" applyProtection="1">
      <alignment horizontal="center" vertical="center" wrapText="1"/>
      <protection locked="0" hidden="1"/>
    </xf>
    <xf numFmtId="3" fontId="15" fillId="0" borderId="11" xfId="8" applyNumberFormat="1" applyFont="1" applyBorder="1" applyAlignment="1" applyProtection="1">
      <alignment horizontal="center" vertical="center" wrapText="1"/>
      <protection locked="0" hidden="1"/>
    </xf>
    <xf numFmtId="3" fontId="15" fillId="0" borderId="12" xfId="8" applyNumberFormat="1" applyFont="1" applyBorder="1" applyAlignment="1" applyProtection="1">
      <alignment horizontal="center" vertical="center" wrapText="1"/>
      <protection locked="0" hidden="1"/>
    </xf>
    <xf numFmtId="3" fontId="15" fillId="0" borderId="13" xfId="8" applyNumberFormat="1" applyFont="1" applyBorder="1" applyAlignment="1" applyProtection="1">
      <alignment horizontal="center" vertical="center" wrapText="1"/>
      <protection locked="0" hidden="1"/>
    </xf>
    <xf numFmtId="0" fontId="52" fillId="0" borderId="11" xfId="8" applyFont="1" applyBorder="1" applyAlignment="1" applyProtection="1">
      <alignment horizontal="left" vertical="center" wrapText="1"/>
      <protection locked="0" hidden="1"/>
    </xf>
    <xf numFmtId="0" fontId="52" fillId="0" borderId="12" xfId="8" applyFont="1" applyBorder="1" applyAlignment="1" applyProtection="1">
      <alignment horizontal="left" vertical="center" wrapText="1"/>
      <protection locked="0" hidden="1"/>
    </xf>
    <xf numFmtId="0" fontId="52" fillId="0" borderId="13" xfId="8" applyFont="1" applyBorder="1" applyAlignment="1" applyProtection="1">
      <alignment horizontal="left" vertical="center" wrapText="1"/>
      <protection locked="0" hidden="1"/>
    </xf>
    <xf numFmtId="3" fontId="44" fillId="0" borderId="11" xfId="8" applyNumberFormat="1" applyFont="1" applyBorder="1" applyAlignment="1" applyProtection="1">
      <alignment horizontal="right" vertical="center" wrapText="1"/>
      <protection locked="0" hidden="1"/>
    </xf>
    <xf numFmtId="3" fontId="44" fillId="0" borderId="12" xfId="8" applyNumberFormat="1" applyFont="1" applyBorder="1" applyAlignment="1" applyProtection="1">
      <alignment horizontal="right" vertical="center" wrapText="1"/>
      <protection locked="0" hidden="1"/>
    </xf>
    <xf numFmtId="3" fontId="44" fillId="0" borderId="13" xfId="8" applyNumberFormat="1" applyFont="1" applyBorder="1" applyAlignment="1" applyProtection="1">
      <alignment horizontal="right" vertical="center" wrapText="1"/>
      <protection locked="0" hidden="1"/>
    </xf>
    <xf numFmtId="0" fontId="46" fillId="0" borderId="11" xfId="8" applyFont="1" applyBorder="1" applyAlignment="1" applyProtection="1">
      <alignment horizontal="left" vertical="center" wrapText="1"/>
      <protection locked="0" hidden="1"/>
    </xf>
    <xf numFmtId="0" fontId="46" fillId="0" borderId="12" xfId="8" applyFont="1" applyBorder="1" applyAlignment="1" applyProtection="1">
      <alignment horizontal="left" vertical="center" wrapText="1"/>
      <protection locked="0" hidden="1"/>
    </xf>
    <xf numFmtId="0" fontId="46" fillId="0" borderId="13" xfId="8" applyFont="1" applyBorder="1" applyAlignment="1" applyProtection="1">
      <alignment horizontal="left" vertical="center" wrapText="1"/>
      <protection locked="0" hidden="1"/>
    </xf>
    <xf numFmtId="3" fontId="15" fillId="0" borderId="11" xfId="8" applyNumberFormat="1" applyFont="1" applyBorder="1" applyAlignment="1" applyProtection="1">
      <alignment horizontal="right" vertical="center" wrapText="1"/>
      <protection locked="0" hidden="1"/>
    </xf>
    <xf numFmtId="3" fontId="15" fillId="0" borderId="12" xfId="8" applyNumberFormat="1" applyFont="1" applyBorder="1" applyAlignment="1" applyProtection="1">
      <alignment horizontal="right" vertical="center" wrapText="1"/>
      <protection locked="0" hidden="1"/>
    </xf>
    <xf numFmtId="3" fontId="15" fillId="0" borderId="13" xfId="8" applyNumberFormat="1" applyFont="1" applyBorder="1" applyAlignment="1" applyProtection="1">
      <alignment horizontal="right" vertical="center" wrapText="1"/>
      <protection locked="0" hidden="1"/>
    </xf>
    <xf numFmtId="2" fontId="46" fillId="6" borderId="0" xfId="8" applyNumberFormat="1" applyFont="1" applyFill="1" applyAlignment="1" applyProtection="1">
      <alignment horizontal="center"/>
      <protection locked="0" hidden="1"/>
    </xf>
    <xf numFmtId="3" fontId="46" fillId="0" borderId="1" xfId="8" applyNumberFormat="1" applyFont="1" applyBorder="1" applyAlignment="1" applyProtection="1">
      <protection locked="0" hidden="1"/>
    </xf>
    <xf numFmtId="3" fontId="52" fillId="0" borderId="11" xfId="8" applyNumberFormat="1" applyFont="1" applyBorder="1" applyAlignment="1" applyProtection="1">
      <protection locked="0" hidden="1"/>
    </xf>
    <xf numFmtId="3" fontId="52" fillId="0" borderId="12" xfId="8" applyNumberFormat="1" applyFont="1" applyBorder="1" applyAlignment="1" applyProtection="1">
      <protection locked="0" hidden="1"/>
    </xf>
    <xf numFmtId="3" fontId="52" fillId="0" borderId="13" xfId="8" applyNumberFormat="1" applyFont="1" applyBorder="1" applyAlignment="1" applyProtection="1">
      <protection locked="0" hidden="1"/>
    </xf>
    <xf numFmtId="3" fontId="52" fillId="0" borderId="9" xfId="8" applyNumberFormat="1" applyFont="1" applyBorder="1" applyAlignment="1" applyProtection="1">
      <protection locked="0" hidden="1"/>
    </xf>
    <xf numFmtId="3" fontId="52" fillId="0" borderId="0" xfId="8" applyNumberFormat="1" applyFont="1" applyBorder="1" applyAlignment="1" applyProtection="1">
      <protection locked="0" hidden="1"/>
    </xf>
    <xf numFmtId="3" fontId="52" fillId="0" borderId="10" xfId="8" applyNumberFormat="1" applyFont="1" applyBorder="1" applyAlignment="1" applyProtection="1">
      <protection locked="0" hidden="1"/>
    </xf>
    <xf numFmtId="3" fontId="46" fillId="0" borderId="13" xfId="8" applyNumberFormat="1" applyFont="1" applyBorder="1" applyAlignment="1" applyProtection="1">
      <protection locked="0" hidden="1"/>
    </xf>
    <xf numFmtId="3" fontId="52" fillId="0" borderId="1" xfId="8" applyNumberFormat="1" applyFont="1" applyBorder="1" applyAlignment="1" applyProtection="1">
      <protection locked="0" hidden="1"/>
    </xf>
    <xf numFmtId="0" fontId="52" fillId="0" borderId="4" xfId="8" applyFont="1" applyBorder="1" applyAlignment="1" applyProtection="1">
      <protection locked="0" hidden="1"/>
    </xf>
    <xf numFmtId="0" fontId="52" fillId="0" borderId="5" xfId="8" applyFont="1" applyBorder="1" applyAlignment="1" applyProtection="1">
      <protection locked="0" hidden="1"/>
    </xf>
    <xf numFmtId="0" fontId="52" fillId="0" borderId="0" xfId="8" applyFont="1" applyBorder="1" applyAlignment="1" applyProtection="1">
      <protection locked="0" hidden="1"/>
    </xf>
    <xf numFmtId="0" fontId="52" fillId="0" borderId="10" xfId="8" applyFont="1" applyBorder="1" applyAlignment="1" applyProtection="1">
      <protection locked="0" hidden="1"/>
    </xf>
    <xf numFmtId="3" fontId="52" fillId="0" borderId="8" xfId="8" applyNumberFormat="1" applyFont="1" applyBorder="1" applyAlignment="1" applyProtection="1">
      <protection locked="0" hidden="1"/>
    </xf>
    <xf numFmtId="3" fontId="52" fillId="0" borderId="63" xfId="8" applyNumberFormat="1" applyFont="1" applyBorder="1" applyAlignment="1" applyProtection="1">
      <protection locked="0" hidden="1"/>
    </xf>
    <xf numFmtId="0" fontId="52" fillId="0" borderId="6" xfId="8" applyFont="1" applyBorder="1" applyAlignment="1" applyProtection="1">
      <alignment horizontal="left" vertical="top" wrapText="1"/>
      <protection locked="0" hidden="1"/>
    </xf>
    <xf numFmtId="0" fontId="52" fillId="0" borderId="8" xfId="8" applyFont="1" applyBorder="1" applyAlignment="1" applyProtection="1">
      <alignment horizontal="left" vertical="top" wrapText="1"/>
      <protection locked="0" hidden="1"/>
    </xf>
    <xf numFmtId="1" fontId="15" fillId="0" borderId="63" xfId="8" applyNumberFormat="1" applyFont="1" applyBorder="1" applyAlignment="1" applyProtection="1">
      <alignment horizontal="right"/>
      <protection locked="0" hidden="1"/>
    </xf>
    <xf numFmtId="3" fontId="15" fillId="0" borderId="11" xfId="8" applyNumberFormat="1" applyFont="1" applyBorder="1" applyAlignment="1" applyProtection="1">
      <alignment horizontal="right"/>
      <protection locked="0" hidden="1"/>
    </xf>
    <xf numFmtId="3" fontId="15" fillId="0" borderId="12" xfId="8" applyNumberFormat="1" applyFont="1" applyBorder="1" applyAlignment="1" applyProtection="1">
      <alignment horizontal="right"/>
      <protection locked="0" hidden="1"/>
    </xf>
    <xf numFmtId="3" fontId="15" fillId="0" borderId="13" xfId="8" applyNumberFormat="1" applyFont="1" applyBorder="1" applyAlignment="1" applyProtection="1">
      <alignment horizontal="right"/>
      <protection locked="0" hidden="1"/>
    </xf>
    <xf numFmtId="3" fontId="44" fillId="0" borderId="11" xfId="8" applyNumberFormat="1" applyFont="1" applyBorder="1" applyAlignment="1" applyProtection="1">
      <alignment horizontal="right"/>
      <protection locked="0" hidden="1"/>
    </xf>
    <xf numFmtId="3" fontId="44" fillId="0" borderId="12" xfId="8" applyNumberFormat="1" applyFont="1" applyBorder="1" applyAlignment="1" applyProtection="1">
      <alignment horizontal="right"/>
      <protection locked="0" hidden="1"/>
    </xf>
    <xf numFmtId="3" fontId="44" fillId="0" borderId="13" xfId="8" applyNumberFormat="1" applyFont="1" applyBorder="1" applyAlignment="1" applyProtection="1">
      <alignment horizontal="right"/>
      <protection locked="0" hidden="1"/>
    </xf>
    <xf numFmtId="0" fontId="52" fillId="0" borderId="1" xfId="8" applyFont="1" applyBorder="1" applyAlignment="1" applyProtection="1">
      <alignment horizontal="left"/>
      <protection locked="0" hidden="1"/>
    </xf>
    <xf numFmtId="0" fontId="44" fillId="0" borderId="1" xfId="8" applyFont="1" applyBorder="1" applyAlignment="1" applyProtection="1">
      <alignment horizontal="left"/>
      <protection locked="0" hidden="1"/>
    </xf>
    <xf numFmtId="0" fontId="15" fillId="0" borderId="1" xfId="8" applyFont="1" applyBorder="1" applyAlignment="1" applyProtection="1">
      <alignment horizontal="left"/>
      <protection locked="0" hidden="1"/>
    </xf>
    <xf numFmtId="0" fontId="15" fillId="0" borderId="11" xfId="8" applyFont="1" applyBorder="1" applyAlignment="1" applyProtection="1">
      <alignment horizontal="left"/>
      <protection locked="0" hidden="1"/>
    </xf>
    <xf numFmtId="0" fontId="15" fillId="0" borderId="12" xfId="8" applyFont="1" applyBorder="1" applyAlignment="1" applyProtection="1">
      <alignment horizontal="left"/>
      <protection locked="0" hidden="1"/>
    </xf>
    <xf numFmtId="0" fontId="15" fillId="0" borderId="13" xfId="8" applyFont="1" applyBorder="1" applyAlignment="1" applyProtection="1">
      <alignment horizontal="left"/>
      <protection locked="0" hidden="1"/>
    </xf>
    <xf numFmtId="0" fontId="15" fillId="0" borderId="3" xfId="8" applyFont="1" applyBorder="1" applyAlignment="1" applyProtection="1">
      <alignment horizontal="left"/>
      <protection locked="0" hidden="1"/>
    </xf>
    <xf numFmtId="0" fontId="15" fillId="0" borderId="4" xfId="8" applyFont="1" applyBorder="1" applyAlignment="1" applyProtection="1">
      <alignment horizontal="left"/>
      <protection locked="0" hidden="1"/>
    </xf>
    <xf numFmtId="0" fontId="15" fillId="0" borderId="5" xfId="8" applyFont="1" applyBorder="1" applyAlignment="1" applyProtection="1">
      <alignment horizontal="left"/>
      <protection locked="0" hidden="1"/>
    </xf>
    <xf numFmtId="1" fontId="15" fillId="0" borderId="2" xfId="8" applyNumberFormat="1" applyFont="1" applyBorder="1" applyAlignment="1" applyProtection="1">
      <alignment horizontal="right"/>
      <protection locked="0" hidden="1"/>
    </xf>
    <xf numFmtId="3" fontId="52" fillId="0" borderId="11" xfId="8" applyNumberFormat="1" applyFont="1" applyBorder="1" applyAlignment="1" applyProtection="1">
      <alignment horizontal="right"/>
      <protection locked="0" hidden="1"/>
    </xf>
    <xf numFmtId="3" fontId="46" fillId="6" borderId="3" xfId="8" applyNumberFormat="1" applyFont="1" applyFill="1" applyBorder="1" applyAlignment="1" applyProtection="1">
      <alignment horizontal="right"/>
      <protection locked="0" hidden="1"/>
    </xf>
    <xf numFmtId="3" fontId="46" fillId="6" borderId="4" xfId="8" applyNumberFormat="1" applyFont="1" applyFill="1" applyBorder="1" applyAlignment="1" applyProtection="1">
      <alignment horizontal="right"/>
      <protection locked="0" hidden="1"/>
    </xf>
    <xf numFmtId="3" fontId="46" fillId="6" borderId="5" xfId="8" applyNumberFormat="1" applyFont="1" applyFill="1" applyBorder="1" applyAlignment="1" applyProtection="1">
      <alignment horizontal="right"/>
      <protection locked="0" hidden="1"/>
    </xf>
    <xf numFmtId="3" fontId="46" fillId="6" borderId="6" xfId="8" applyNumberFormat="1" applyFont="1" applyFill="1" applyBorder="1" applyAlignment="1" applyProtection="1">
      <alignment horizontal="right"/>
      <protection locked="0" hidden="1"/>
    </xf>
    <xf numFmtId="3" fontId="46" fillId="6" borderId="7" xfId="8" applyNumberFormat="1" applyFont="1" applyFill="1" applyBorder="1" applyAlignment="1" applyProtection="1">
      <alignment horizontal="right"/>
      <protection locked="0" hidden="1"/>
    </xf>
    <xf numFmtId="3" fontId="46" fillId="6" borderId="8" xfId="8" applyNumberFormat="1" applyFont="1" applyFill="1" applyBorder="1" applyAlignment="1" applyProtection="1">
      <alignment horizontal="right"/>
      <protection locked="0" hidden="1"/>
    </xf>
    <xf numFmtId="0" fontId="52" fillId="0" borderId="2" xfId="8" applyFont="1" applyBorder="1" applyAlignment="1" applyProtection="1">
      <alignment horizontal="center" vertical="center" wrapText="1"/>
      <protection locked="0" hidden="1"/>
    </xf>
    <xf numFmtId="0" fontId="52" fillId="0" borderId="63" xfId="8" applyFont="1" applyBorder="1" applyAlignment="1" applyProtection="1">
      <alignment horizontal="center" vertical="center" wrapText="1"/>
      <protection locked="0" hidden="1"/>
    </xf>
    <xf numFmtId="0" fontId="52" fillId="0" borderId="2" xfId="8" applyFont="1" applyBorder="1" applyAlignment="1" applyProtection="1">
      <alignment horizontal="center" vertical="center"/>
      <protection locked="0" hidden="1"/>
    </xf>
    <xf numFmtId="0" fontId="52" fillId="0" borderId="63" xfId="8" applyFont="1" applyBorder="1" applyAlignment="1" applyProtection="1">
      <alignment horizontal="center" vertical="center"/>
      <protection locked="0" hidden="1"/>
    </xf>
    <xf numFmtId="1" fontId="46" fillId="0" borderId="8" xfId="8" applyNumberFormat="1" applyFont="1" applyBorder="1" applyAlignment="1" applyProtection="1">
      <alignment horizontal="right"/>
      <protection locked="0" hidden="1"/>
    </xf>
    <xf numFmtId="14" fontId="46" fillId="0" borderId="63" xfId="8" applyNumberFormat="1" applyFont="1" applyBorder="1" applyAlignment="1" applyProtection="1">
      <alignment horizontal="right"/>
      <protection locked="0" hidden="1"/>
    </xf>
    <xf numFmtId="1" fontId="52" fillId="0" borderId="12" xfId="8" applyNumberFormat="1" applyFont="1" applyBorder="1" applyAlignment="1" applyProtection="1">
      <alignment horizontal="center"/>
      <protection locked="0" hidden="1"/>
    </xf>
    <xf numFmtId="0" fontId="46" fillId="0" borderId="13" xfId="8" applyFont="1" applyBorder="1" applyAlignment="1" applyProtection="1">
      <alignment horizontal="left"/>
      <protection locked="0" hidden="1"/>
    </xf>
    <xf numFmtId="14" fontId="46" fillId="0" borderId="1" xfId="8" applyNumberFormat="1" applyFont="1" applyBorder="1" applyAlignment="1" applyProtection="1">
      <alignment horizontal="right"/>
      <protection locked="0" hidden="1"/>
    </xf>
    <xf numFmtId="14" fontId="52" fillId="0" borderId="12" xfId="8" applyNumberFormat="1" applyFont="1" applyBorder="1" applyAlignment="1" applyProtection="1">
      <alignment horizontal="right"/>
      <protection locked="0" hidden="1"/>
    </xf>
    <xf numFmtId="0" fontId="52" fillId="0" borderId="12" xfId="8" applyFont="1" applyBorder="1" applyAlignment="1" applyProtection="1">
      <protection locked="0" hidden="1"/>
    </xf>
    <xf numFmtId="1" fontId="46" fillId="0" borderId="6" xfId="8" applyNumberFormat="1" applyFont="1" applyBorder="1" applyAlignment="1" applyProtection="1">
      <alignment horizontal="right"/>
      <protection locked="0" hidden="1"/>
    </xf>
    <xf numFmtId="1" fontId="46" fillId="0" borderId="7" xfId="8" applyNumberFormat="1" applyFont="1" applyBorder="1" applyAlignment="1" applyProtection="1">
      <alignment horizontal="right"/>
      <protection locked="0" hidden="1"/>
    </xf>
    <xf numFmtId="0" fontId="52" fillId="0" borderId="10" xfId="8" applyFont="1" applyBorder="1" applyAlignment="1" applyProtection="1">
      <alignment horizontal="center" vertical="center"/>
      <protection locked="0" hidden="1"/>
    </xf>
    <xf numFmtId="0" fontId="52" fillId="0" borderId="1" xfId="8" applyFont="1" applyBorder="1" applyAlignment="1" applyProtection="1">
      <alignment horizontal="center" vertical="center" wrapText="1"/>
      <protection locked="0" hidden="1"/>
    </xf>
    <xf numFmtId="0" fontId="52" fillId="0" borderId="3" xfId="8" applyFont="1" applyBorder="1" applyAlignment="1" applyProtection="1">
      <alignment horizontal="center" vertical="center" wrapText="1"/>
      <protection locked="0" hidden="1"/>
    </xf>
    <xf numFmtId="0" fontId="52" fillId="0" borderId="4" xfId="8" applyFont="1" applyBorder="1" applyAlignment="1" applyProtection="1">
      <alignment horizontal="center" vertical="center" wrapText="1"/>
      <protection locked="0" hidden="1"/>
    </xf>
    <xf numFmtId="0" fontId="52" fillId="0" borderId="5" xfId="8" applyFont="1" applyBorder="1" applyAlignment="1" applyProtection="1">
      <alignment horizontal="center" vertical="center" wrapText="1"/>
      <protection locked="0" hidden="1"/>
    </xf>
    <xf numFmtId="0" fontId="52" fillId="0" borderId="9" xfId="8" applyFont="1" applyBorder="1" applyAlignment="1" applyProtection="1">
      <alignment horizontal="center" vertical="center" wrapText="1"/>
      <protection locked="0" hidden="1"/>
    </xf>
    <xf numFmtId="0" fontId="52" fillId="0" borderId="0" xfId="8" applyFont="1" applyBorder="1" applyAlignment="1" applyProtection="1">
      <alignment horizontal="center" vertical="center" wrapText="1"/>
      <protection locked="0" hidden="1"/>
    </xf>
    <xf numFmtId="0" fontId="52" fillId="0" borderId="10" xfId="8" applyFont="1" applyBorder="1" applyAlignment="1" applyProtection="1">
      <alignment horizontal="center" vertical="center" wrapText="1"/>
      <protection locked="0" hidden="1"/>
    </xf>
    <xf numFmtId="1" fontId="46" fillId="0" borderId="3" xfId="8" applyNumberFormat="1" applyFont="1" applyBorder="1" applyAlignment="1" applyProtection="1">
      <alignment horizontal="right"/>
      <protection locked="0" hidden="1"/>
    </xf>
    <xf numFmtId="1" fontId="46" fillId="0" borderId="4" xfId="8" applyNumberFormat="1" applyFont="1" applyBorder="1" applyAlignment="1" applyProtection="1">
      <alignment horizontal="right"/>
      <protection locked="0" hidden="1"/>
    </xf>
    <xf numFmtId="1" fontId="46" fillId="0" borderId="5" xfId="8" applyNumberFormat="1" applyFont="1" applyBorder="1" applyAlignment="1" applyProtection="1">
      <alignment horizontal="right"/>
      <protection locked="0" hidden="1"/>
    </xf>
    <xf numFmtId="1" fontId="46" fillId="0" borderId="10" xfId="8" applyNumberFormat="1" applyFont="1" applyBorder="1" applyAlignment="1" applyProtection="1">
      <alignment horizontal="right"/>
      <protection locked="0" hidden="1"/>
    </xf>
    <xf numFmtId="0" fontId="52" fillId="0" borderId="22" xfId="8" applyFont="1" applyBorder="1" applyAlignment="1" applyProtection="1">
      <alignment horizontal="left" wrapText="1"/>
      <protection locked="0" hidden="1"/>
    </xf>
    <xf numFmtId="4" fontId="46" fillId="0" borderId="0" xfId="8" applyNumberFormat="1" applyFont="1" applyAlignment="1" applyProtection="1">
      <alignment horizontal="center"/>
      <protection locked="0" hidden="1"/>
    </xf>
    <xf numFmtId="0" fontId="46" fillId="0" borderId="0" xfId="8" applyFont="1" applyAlignment="1" applyProtection="1">
      <alignment horizontal="center"/>
      <protection locked="0" hidden="1"/>
    </xf>
    <xf numFmtId="0" fontId="61" fillId="0" borderId="11" xfId="8" applyFont="1" applyBorder="1" applyAlignment="1" applyProtection="1">
      <alignment horizontal="left"/>
      <protection locked="0" hidden="1"/>
    </xf>
    <xf numFmtId="0" fontId="61" fillId="0" borderId="12" xfId="8" applyFont="1" applyBorder="1" applyAlignment="1" applyProtection="1">
      <alignment horizontal="left"/>
      <protection locked="0" hidden="1"/>
    </xf>
    <xf numFmtId="0" fontId="61" fillId="0" borderId="13" xfId="8" applyFont="1" applyBorder="1" applyAlignment="1" applyProtection="1">
      <alignment horizontal="left"/>
      <protection locked="0" hidden="1"/>
    </xf>
    <xf numFmtId="0" fontId="62" fillId="0" borderId="11" xfId="8" applyFont="1" applyBorder="1" applyAlignment="1" applyProtection="1">
      <alignment horizontal="left"/>
      <protection locked="0" hidden="1"/>
    </xf>
    <xf numFmtId="0" fontId="62" fillId="0" borderId="12" xfId="8" applyFont="1" applyBorder="1" applyAlignment="1" applyProtection="1">
      <alignment horizontal="left"/>
      <protection locked="0" hidden="1"/>
    </xf>
    <xf numFmtId="0" fontId="62" fillId="0" borderId="13" xfId="8" applyFont="1" applyBorder="1" applyAlignment="1" applyProtection="1">
      <alignment horizontal="left"/>
      <protection locked="0" hidden="1"/>
    </xf>
    <xf numFmtId="1" fontId="46" fillId="0" borderId="3" xfId="8" applyNumberFormat="1" applyFont="1" applyBorder="1" applyAlignment="1" applyProtection="1">
      <protection locked="0" hidden="1"/>
    </xf>
    <xf numFmtId="1" fontId="46" fillId="0" borderId="4" xfId="8" applyNumberFormat="1" applyFont="1" applyBorder="1" applyAlignment="1" applyProtection="1">
      <protection locked="0" hidden="1"/>
    </xf>
    <xf numFmtId="1" fontId="46" fillId="0" borderId="5" xfId="8" applyNumberFormat="1" applyFont="1" applyBorder="1" applyAlignment="1" applyProtection="1">
      <protection locked="0" hidden="1"/>
    </xf>
    <xf numFmtId="1" fontId="46" fillId="0" borderId="10" xfId="8" applyNumberFormat="1" applyFont="1" applyBorder="1" applyAlignment="1" applyProtection="1">
      <protection locked="0" hidden="1"/>
    </xf>
    <xf numFmtId="0" fontId="46" fillId="0" borderId="9" xfId="8" applyFont="1" applyBorder="1" applyAlignment="1" applyProtection="1">
      <alignment horizontal="left"/>
      <protection locked="0" hidden="1"/>
    </xf>
    <xf numFmtId="0" fontId="46" fillId="0" borderId="0" xfId="8" applyFont="1" applyBorder="1" applyAlignment="1" applyProtection="1">
      <alignment horizontal="left"/>
      <protection locked="0" hidden="1"/>
    </xf>
    <xf numFmtId="0" fontId="46" fillId="0" borderId="10" xfId="8" applyFont="1" applyBorder="1" applyAlignment="1" applyProtection="1">
      <alignment horizontal="left"/>
      <protection locked="0" hidden="1"/>
    </xf>
    <xf numFmtId="1" fontId="46" fillId="0" borderId="11" xfId="8" applyNumberFormat="1" applyFont="1" applyBorder="1" applyAlignment="1" applyProtection="1">
      <alignment horizontal="center"/>
      <protection locked="0" hidden="1"/>
    </xf>
    <xf numFmtId="1" fontId="46" fillId="0" borderId="12" xfId="8" applyNumberFormat="1" applyFont="1" applyBorder="1" applyAlignment="1" applyProtection="1">
      <alignment horizontal="center"/>
      <protection locked="0" hidden="1"/>
    </xf>
    <xf numFmtId="1" fontId="46" fillId="0" borderId="13" xfId="8" applyNumberFormat="1" applyFont="1" applyBorder="1" applyAlignment="1" applyProtection="1">
      <alignment horizontal="center"/>
      <protection locked="0" hidden="1"/>
    </xf>
    <xf numFmtId="1" fontId="46" fillId="0" borderId="3" xfId="8" applyNumberFormat="1" applyFont="1" applyBorder="1" applyAlignment="1" applyProtection="1">
      <alignment horizontal="center"/>
      <protection locked="0" hidden="1"/>
    </xf>
    <xf numFmtId="1" fontId="46" fillId="0" borderId="4" xfId="8" applyNumberFormat="1" applyFont="1" applyBorder="1" applyAlignment="1" applyProtection="1">
      <alignment horizontal="center"/>
      <protection locked="0" hidden="1"/>
    </xf>
    <xf numFmtId="1" fontId="46" fillId="0" borderId="5" xfId="8" applyNumberFormat="1" applyFont="1" applyBorder="1" applyAlignment="1" applyProtection="1">
      <alignment horizontal="center"/>
      <protection locked="0" hidden="1"/>
    </xf>
    <xf numFmtId="1" fontId="46" fillId="0" borderId="6" xfId="8" applyNumberFormat="1" applyFont="1" applyBorder="1" applyAlignment="1" applyProtection="1">
      <alignment horizontal="center"/>
      <protection locked="0" hidden="1"/>
    </xf>
    <xf numFmtId="1" fontId="46" fillId="0" borderId="7" xfId="8" applyNumberFormat="1" applyFont="1" applyBorder="1" applyAlignment="1" applyProtection="1">
      <alignment horizontal="center"/>
      <protection locked="0" hidden="1"/>
    </xf>
    <xf numFmtId="1" fontId="46" fillId="0" borderId="8" xfId="8" applyNumberFormat="1" applyFont="1" applyBorder="1" applyAlignment="1" applyProtection="1">
      <alignment horizontal="center"/>
      <protection locked="0" hidden="1"/>
    </xf>
    <xf numFmtId="1" fontId="46" fillId="0" borderId="1" xfId="8" applyNumberFormat="1" applyFont="1" applyBorder="1" applyAlignment="1" applyProtection="1">
      <alignment horizontal="right" wrapText="1"/>
      <protection locked="0" hidden="1"/>
    </xf>
    <xf numFmtId="3" fontId="15" fillId="0" borderId="11" xfId="8" applyNumberFormat="1" applyFont="1" applyBorder="1" applyAlignment="1" applyProtection="1">
      <alignment vertical="center" wrapText="1"/>
      <protection locked="0" hidden="1"/>
    </xf>
    <xf numFmtId="3" fontId="15" fillId="0" borderId="12" xfId="8" applyNumberFormat="1" applyFont="1" applyBorder="1" applyAlignment="1" applyProtection="1">
      <alignment vertical="center" wrapText="1"/>
      <protection locked="0" hidden="1"/>
    </xf>
    <xf numFmtId="3" fontId="15" fillId="0" borderId="13" xfId="8" applyNumberFormat="1" applyFont="1" applyBorder="1" applyAlignment="1" applyProtection="1">
      <alignment vertical="center" wrapText="1"/>
      <protection locked="0" hidden="1"/>
    </xf>
    <xf numFmtId="0" fontId="48" fillId="0" borderId="0" xfId="8" applyFont="1" applyBorder="1" applyAlignment="1" applyProtection="1">
      <alignment horizontal="left" vertical="top" wrapText="1"/>
      <protection locked="0" hidden="1"/>
    </xf>
    <xf numFmtId="0" fontId="15" fillId="6" borderId="0" xfId="8" applyFont="1" applyFill="1" applyBorder="1" applyAlignment="1" applyProtection="1">
      <alignment horizontal="justify" vertical="justify" wrapText="1"/>
      <protection locked="0" hidden="1"/>
    </xf>
    <xf numFmtId="0" fontId="46" fillId="0" borderId="3" xfId="8" applyFont="1" applyBorder="1" applyAlignment="1" applyProtection="1">
      <alignment horizontal="center" vertical="center" wrapText="1"/>
      <protection locked="0" hidden="1"/>
    </xf>
    <xf numFmtId="0" fontId="46" fillId="0" borderId="4" xfId="8" applyFont="1" applyBorder="1" applyAlignment="1" applyProtection="1">
      <alignment horizontal="center" vertical="center" wrapText="1"/>
      <protection locked="0" hidden="1"/>
    </xf>
    <xf numFmtId="0" fontId="46" fillId="0" borderId="5" xfId="8" applyFont="1" applyBorder="1" applyAlignment="1" applyProtection="1">
      <alignment horizontal="center" vertical="center" wrapText="1"/>
      <protection locked="0" hidden="1"/>
    </xf>
    <xf numFmtId="0" fontId="46" fillId="0" borderId="6" xfId="8" applyFont="1" applyBorder="1" applyAlignment="1" applyProtection="1">
      <alignment horizontal="center" vertical="center" wrapText="1"/>
      <protection locked="0" hidden="1"/>
    </xf>
    <xf numFmtId="0" fontId="46" fillId="0" borderId="7" xfId="8" applyFont="1" applyBorder="1" applyAlignment="1" applyProtection="1">
      <alignment horizontal="center" vertical="center" wrapText="1"/>
      <protection locked="0" hidden="1"/>
    </xf>
    <xf numFmtId="0" fontId="46" fillId="0" borderId="8" xfId="8" applyFont="1" applyBorder="1" applyAlignment="1" applyProtection="1">
      <alignment horizontal="center" vertical="center" wrapText="1"/>
      <protection locked="0" hidden="1"/>
    </xf>
    <xf numFmtId="0" fontId="52" fillId="0" borderId="0" xfId="8" applyFont="1" applyBorder="1" applyAlignment="1" applyProtection="1">
      <alignment horizontal="left" vertical="top" wrapText="1"/>
      <protection locked="0" hidden="1"/>
    </xf>
    <xf numFmtId="0" fontId="52" fillId="0" borderId="6" xfId="8" applyFont="1" applyBorder="1" applyAlignment="1" applyProtection="1">
      <alignment horizontal="center" vertical="center" wrapText="1"/>
      <protection locked="0" hidden="1"/>
    </xf>
    <xf numFmtId="0" fontId="52" fillId="0" borderId="7" xfId="8" applyFont="1" applyBorder="1" applyAlignment="1" applyProtection="1">
      <alignment horizontal="center" vertical="center" wrapText="1"/>
      <protection locked="0" hidden="1"/>
    </xf>
    <xf numFmtId="0" fontId="52" fillId="0" borderId="8" xfId="8" applyFont="1" applyBorder="1" applyAlignment="1" applyProtection="1">
      <alignment horizontal="center" vertical="center" wrapText="1"/>
      <protection locked="0" hidden="1"/>
    </xf>
    <xf numFmtId="1" fontId="46" fillId="0" borderId="6" xfId="8" applyNumberFormat="1" applyFont="1" applyBorder="1" applyAlignment="1" applyProtection="1">
      <alignment horizontal="center" vertical="center"/>
      <protection locked="0" hidden="1"/>
    </xf>
    <xf numFmtId="1" fontId="46" fillId="0" borderId="7" xfId="8" applyNumberFormat="1" applyFont="1" applyBorder="1" applyAlignment="1" applyProtection="1">
      <alignment horizontal="center" vertical="center"/>
      <protection locked="0" hidden="1"/>
    </xf>
    <xf numFmtId="1" fontId="46" fillId="0" borderId="8" xfId="8" applyNumberFormat="1" applyFont="1" applyBorder="1" applyAlignment="1" applyProtection="1">
      <alignment horizontal="center" vertical="center"/>
      <protection locked="0" hidden="1"/>
    </xf>
    <xf numFmtId="1" fontId="46" fillId="0" borderId="63" xfId="8" applyNumberFormat="1" applyFont="1" applyBorder="1" applyAlignment="1" applyProtection="1">
      <alignment horizontal="center" vertical="center"/>
      <protection locked="0" hidden="1"/>
    </xf>
    <xf numFmtId="0" fontId="52" fillId="0" borderId="1" xfId="8" applyFont="1" applyBorder="1" applyAlignment="1" applyProtection="1">
      <alignment horizontal="center" vertical="top"/>
      <protection locked="0" hidden="1"/>
    </xf>
    <xf numFmtId="0" fontId="46" fillId="0" borderId="1" xfId="8" applyFont="1" applyBorder="1" applyAlignment="1" applyProtection="1">
      <alignment horizontal="center" vertical="top"/>
      <protection locked="0" hidden="1"/>
    </xf>
    <xf numFmtId="0" fontId="46" fillId="0" borderId="1" xfId="8" applyFont="1" applyBorder="1" applyAlignment="1" applyProtection="1">
      <alignment horizontal="center" vertical="center"/>
      <protection locked="0" hidden="1"/>
    </xf>
    <xf numFmtId="0" fontId="46" fillId="0" borderId="1" xfId="8" applyFont="1" applyBorder="1" applyAlignment="1" applyProtection="1">
      <alignment horizontal="center" vertical="center" wrapText="1"/>
      <protection locked="0" hidden="1"/>
    </xf>
    <xf numFmtId="3" fontId="15" fillId="0" borderId="1" xfId="8" applyNumberFormat="1" applyFont="1" applyBorder="1" applyAlignment="1" applyProtection="1">
      <alignment horizontal="right"/>
      <protection locked="0" hidden="1"/>
    </xf>
    <xf numFmtId="3" fontId="15" fillId="0" borderId="3" xfId="8" applyNumberFormat="1" applyFont="1" applyBorder="1" applyAlignment="1" applyProtection="1">
      <alignment horizontal="right"/>
      <protection locked="0" hidden="1"/>
    </xf>
    <xf numFmtId="3" fontId="15" fillId="0" borderId="4" xfId="8" applyNumberFormat="1" applyFont="1" applyBorder="1" applyAlignment="1" applyProtection="1">
      <alignment horizontal="right"/>
      <protection locked="0" hidden="1"/>
    </xf>
    <xf numFmtId="3" fontId="15" fillId="0" borderId="5" xfId="8" applyNumberFormat="1" applyFont="1" applyBorder="1" applyAlignment="1" applyProtection="1">
      <alignment horizontal="right"/>
      <protection locked="0" hidden="1"/>
    </xf>
    <xf numFmtId="3" fontId="15" fillId="0" borderId="6" xfId="8" applyNumberFormat="1" applyFont="1" applyBorder="1" applyAlignment="1" applyProtection="1">
      <alignment horizontal="right"/>
      <protection locked="0" hidden="1"/>
    </xf>
    <xf numFmtId="3" fontId="15" fillId="0" borderId="7" xfId="8" applyNumberFormat="1" applyFont="1" applyBorder="1" applyAlignment="1" applyProtection="1">
      <alignment horizontal="right"/>
      <protection locked="0" hidden="1"/>
    </xf>
    <xf numFmtId="3" fontId="15" fillId="0" borderId="8" xfId="8" applyNumberFormat="1" applyFont="1" applyBorder="1" applyAlignment="1" applyProtection="1">
      <alignment horizontal="right"/>
      <protection locked="0" hidden="1"/>
    </xf>
    <xf numFmtId="3" fontId="46" fillId="0" borderId="11" xfId="8" applyNumberFormat="1" applyFont="1" applyBorder="1" applyAlignment="1" applyProtection="1">
      <alignment horizontal="right"/>
      <protection locked="0" hidden="1"/>
    </xf>
    <xf numFmtId="3" fontId="46" fillId="0" borderId="12" xfId="8" applyNumberFormat="1" applyFont="1" applyBorder="1" applyAlignment="1" applyProtection="1">
      <alignment horizontal="right"/>
      <protection locked="0" hidden="1"/>
    </xf>
    <xf numFmtId="3" fontId="46" fillId="0" borderId="3" xfId="8" applyNumberFormat="1" applyFont="1" applyBorder="1" applyAlignment="1" applyProtection="1">
      <alignment horizontal="right"/>
      <protection locked="0" hidden="1"/>
    </xf>
    <xf numFmtId="3" fontId="46" fillId="0" borderId="4" xfId="8" applyNumberFormat="1" applyFont="1" applyBorder="1" applyAlignment="1" applyProtection="1">
      <alignment horizontal="right"/>
      <protection locked="0" hidden="1"/>
    </xf>
    <xf numFmtId="3" fontId="46" fillId="0" borderId="5" xfId="8" applyNumberFormat="1" applyFont="1" applyBorder="1" applyAlignment="1" applyProtection="1">
      <alignment horizontal="right"/>
      <protection locked="0" hidden="1"/>
    </xf>
    <xf numFmtId="3" fontId="46" fillId="0" borderId="6" xfId="8" applyNumberFormat="1" applyFont="1" applyBorder="1" applyAlignment="1" applyProtection="1">
      <alignment horizontal="right"/>
      <protection locked="0" hidden="1"/>
    </xf>
    <xf numFmtId="3" fontId="46" fillId="0" borderId="7" xfId="8" applyNumberFormat="1" applyFont="1" applyBorder="1" applyAlignment="1" applyProtection="1">
      <alignment horizontal="right"/>
      <protection locked="0" hidden="1"/>
    </xf>
    <xf numFmtId="3" fontId="46" fillId="0" borderId="8" xfId="8" applyNumberFormat="1" applyFont="1" applyBorder="1" applyAlignment="1" applyProtection="1">
      <alignment horizontal="right"/>
      <protection locked="0" hidden="1"/>
    </xf>
    <xf numFmtId="3" fontId="46" fillId="0" borderId="9" xfId="8" applyNumberFormat="1" applyFont="1" applyBorder="1" applyAlignment="1" applyProtection="1">
      <alignment horizontal="right"/>
      <protection locked="0" hidden="1"/>
    </xf>
    <xf numFmtId="3" fontId="46" fillId="0" borderId="0" xfId="8" applyNumberFormat="1" applyFont="1" applyBorder="1" applyAlignment="1" applyProtection="1">
      <alignment horizontal="right"/>
      <protection locked="0" hidden="1"/>
    </xf>
    <xf numFmtId="3" fontId="46" fillId="0" borderId="10" xfId="8" applyNumberFormat="1" applyFont="1" applyBorder="1" applyAlignment="1" applyProtection="1">
      <alignment horizontal="right"/>
      <protection locked="0" hidden="1"/>
    </xf>
    <xf numFmtId="1" fontId="46" fillId="0" borderId="9" xfId="8" applyNumberFormat="1" applyFont="1" applyBorder="1" applyAlignment="1" applyProtection="1">
      <alignment horizontal="center"/>
      <protection locked="0" hidden="1"/>
    </xf>
    <xf numFmtId="1" fontId="46" fillId="0" borderId="0" xfId="8" applyNumberFormat="1" applyFont="1" applyBorder="1" applyAlignment="1" applyProtection="1">
      <alignment horizontal="center"/>
      <protection locked="0" hidden="1"/>
    </xf>
    <xf numFmtId="3" fontId="15" fillId="0" borderId="11" xfId="8" applyNumberFormat="1" applyFont="1" applyBorder="1" applyAlignment="1" applyProtection="1">
      <protection locked="0" hidden="1"/>
    </xf>
    <xf numFmtId="3" fontId="15" fillId="0" borderId="12" xfId="8" applyNumberFormat="1" applyFont="1" applyBorder="1" applyAlignment="1" applyProtection="1">
      <protection locked="0" hidden="1"/>
    </xf>
    <xf numFmtId="3" fontId="15" fillId="0" borderId="13" xfId="8" applyNumberFormat="1" applyFont="1" applyBorder="1" applyAlignment="1" applyProtection="1">
      <protection locked="0" hidden="1"/>
    </xf>
    <xf numFmtId="3" fontId="15" fillId="0" borderId="1" xfId="8" applyNumberFormat="1" applyFont="1" applyBorder="1" applyAlignment="1" applyProtection="1">
      <protection locked="0" hidden="1"/>
    </xf>
    <xf numFmtId="3" fontId="15" fillId="0" borderId="3" xfId="8" applyNumberFormat="1" applyFont="1" applyBorder="1" applyAlignment="1" applyProtection="1">
      <protection locked="0" hidden="1"/>
    </xf>
    <xf numFmtId="3" fontId="15" fillId="0" borderId="4" xfId="8" applyNumberFormat="1" applyFont="1" applyBorder="1" applyAlignment="1" applyProtection="1">
      <protection locked="0" hidden="1"/>
    </xf>
    <xf numFmtId="3" fontId="15" fillId="0" borderId="5" xfId="8" applyNumberFormat="1" applyFont="1" applyBorder="1" applyAlignment="1" applyProtection="1">
      <protection locked="0" hidden="1"/>
    </xf>
    <xf numFmtId="3" fontId="15" fillId="0" borderId="6" xfId="8" applyNumberFormat="1" applyFont="1" applyBorder="1" applyAlignment="1" applyProtection="1">
      <protection locked="0" hidden="1"/>
    </xf>
    <xf numFmtId="3" fontId="15" fillId="0" borderId="7" xfId="8" applyNumberFormat="1" applyFont="1" applyBorder="1" applyAlignment="1" applyProtection="1">
      <protection locked="0" hidden="1"/>
    </xf>
    <xf numFmtId="3" fontId="15" fillId="0" borderId="8" xfId="8" applyNumberFormat="1" applyFont="1" applyBorder="1" applyAlignment="1" applyProtection="1">
      <protection locked="0" hidden="1"/>
    </xf>
    <xf numFmtId="3" fontId="15" fillId="0" borderId="9" xfId="8" applyNumberFormat="1" applyFont="1" applyBorder="1" applyAlignment="1" applyProtection="1">
      <protection locked="0" hidden="1"/>
    </xf>
    <xf numFmtId="3" fontId="15" fillId="0" borderId="0" xfId="8" applyNumberFormat="1" applyFont="1" applyBorder="1" applyAlignment="1" applyProtection="1">
      <protection locked="0" hidden="1"/>
    </xf>
    <xf numFmtId="3" fontId="15" fillId="0" borderId="10" xfId="8" applyNumberFormat="1" applyFont="1" applyBorder="1" applyAlignment="1" applyProtection="1">
      <protection locked="0" hidden="1"/>
    </xf>
    <xf numFmtId="0" fontId="46" fillId="6" borderId="66" xfId="8" applyFont="1" applyFill="1" applyBorder="1" applyAlignment="1" applyProtection="1">
      <alignment horizontal="left" vertical="top"/>
      <protection locked="0" hidden="1"/>
    </xf>
    <xf numFmtId="0" fontId="46" fillId="6" borderId="25" xfId="8" applyFont="1" applyFill="1" applyBorder="1" applyAlignment="1" applyProtection="1">
      <alignment horizontal="left" vertical="top"/>
      <protection locked="0" hidden="1"/>
    </xf>
    <xf numFmtId="0" fontId="46" fillId="6" borderId="67" xfId="8" applyFont="1" applyFill="1" applyBorder="1" applyAlignment="1" applyProtection="1">
      <alignment horizontal="left" vertical="top"/>
      <protection locked="0" hidden="1"/>
    </xf>
    <xf numFmtId="0" fontId="46" fillId="6" borderId="0" xfId="8" applyFont="1" applyFill="1" applyAlignment="1" applyProtection="1">
      <alignment horizontal="left" wrapText="1"/>
      <protection locked="0" hidden="1"/>
    </xf>
    <xf numFmtId="0" fontId="44" fillId="0" borderId="0" xfId="8" applyFont="1" applyAlignment="1" applyProtection="1">
      <alignment horizontal="left" vertical="top" wrapText="1"/>
      <protection locked="0" hidden="1"/>
    </xf>
    <xf numFmtId="0" fontId="15" fillId="0" borderId="1" xfId="8" applyFont="1" applyBorder="1" applyAlignment="1" applyProtection="1">
      <alignment horizontal="right" vertical="top" wrapText="1"/>
      <protection locked="0" hidden="1"/>
    </xf>
    <xf numFmtId="0" fontId="15" fillId="0" borderId="1" xfId="8" applyFont="1" applyBorder="1" applyAlignment="1" applyProtection="1">
      <alignment horizontal="center" vertical="center" wrapText="1"/>
      <protection locked="0" hidden="1"/>
    </xf>
    <xf numFmtId="0" fontId="15" fillId="0" borderId="1" xfId="8" applyFont="1" applyBorder="1" applyAlignment="1" applyProtection="1">
      <alignment horizontal="left" vertical="center" wrapText="1"/>
      <protection locked="0" hidden="1"/>
    </xf>
    <xf numFmtId="0" fontId="56" fillId="0" borderId="3" xfId="8" applyFont="1" applyBorder="1" applyAlignment="1" applyProtection="1">
      <alignment horizontal="center" vertical="center" wrapText="1"/>
      <protection locked="0" hidden="1"/>
    </xf>
    <xf numFmtId="0" fontId="56" fillId="0" borderId="4" xfId="8" applyFont="1" applyBorder="1" applyAlignment="1" applyProtection="1">
      <alignment horizontal="center" vertical="center" wrapText="1"/>
      <protection locked="0" hidden="1"/>
    </xf>
    <xf numFmtId="0" fontId="56" fillId="0" borderId="5" xfId="8" applyFont="1" applyBorder="1" applyAlignment="1" applyProtection="1">
      <alignment horizontal="center" vertical="center" wrapText="1"/>
      <protection locked="0" hidden="1"/>
    </xf>
    <xf numFmtId="0" fontId="56" fillId="0" borderId="10" xfId="8" applyFont="1" applyBorder="1" applyAlignment="1" applyProtection="1">
      <alignment horizontal="center" vertical="center" wrapText="1"/>
      <protection locked="0" hidden="1"/>
    </xf>
    <xf numFmtId="1" fontId="84" fillId="0" borderId="11" xfId="8" applyNumberFormat="1" applyFont="1" applyBorder="1" applyAlignment="1" applyProtection="1">
      <alignment horizontal="right"/>
      <protection locked="0" hidden="1"/>
    </xf>
    <xf numFmtId="1" fontId="84" fillId="0" borderId="12" xfId="8" applyNumberFormat="1" applyFont="1" applyBorder="1" applyAlignment="1" applyProtection="1">
      <alignment horizontal="right"/>
      <protection locked="0" hidden="1"/>
    </xf>
    <xf numFmtId="1" fontId="84" fillId="0" borderId="13" xfId="8" applyNumberFormat="1" applyFont="1" applyBorder="1" applyAlignment="1" applyProtection="1">
      <alignment horizontal="right"/>
      <protection locked="0" hidden="1"/>
    </xf>
    <xf numFmtId="1" fontId="84" fillId="6" borderId="11" xfId="8" applyNumberFormat="1" applyFont="1" applyFill="1" applyBorder="1" applyAlignment="1" applyProtection="1">
      <alignment horizontal="right"/>
      <protection locked="0" hidden="1"/>
    </xf>
    <xf numFmtId="1" fontId="84" fillId="6" borderId="12" xfId="8" applyNumberFormat="1" applyFont="1" applyFill="1" applyBorder="1" applyAlignment="1" applyProtection="1">
      <alignment horizontal="right"/>
      <protection locked="0" hidden="1"/>
    </xf>
    <xf numFmtId="1" fontId="84" fillId="6" borderId="13" xfId="8" applyNumberFormat="1" applyFont="1" applyFill="1" applyBorder="1" applyAlignment="1" applyProtection="1">
      <alignment horizontal="right"/>
      <protection locked="0" hidden="1"/>
    </xf>
    <xf numFmtId="0" fontId="44" fillId="0" borderId="3" xfId="8" applyFont="1" applyBorder="1" applyAlignment="1" applyProtection="1">
      <alignment horizontal="center" vertical="center" wrapText="1"/>
      <protection locked="0" hidden="1"/>
    </xf>
    <xf numFmtId="0" fontId="44" fillId="0" borderId="4" xfId="8" applyFont="1" applyBorder="1" applyAlignment="1" applyProtection="1">
      <alignment horizontal="center" vertical="center" wrapText="1"/>
      <protection locked="0" hidden="1"/>
    </xf>
    <xf numFmtId="0" fontId="44" fillId="0" borderId="5" xfId="8" applyFont="1" applyBorder="1" applyAlignment="1" applyProtection="1">
      <alignment horizontal="center" vertical="center" wrapText="1"/>
      <protection locked="0" hidden="1"/>
    </xf>
    <xf numFmtId="0" fontId="44" fillId="0" borderId="9" xfId="8" applyFont="1" applyBorder="1" applyAlignment="1" applyProtection="1">
      <alignment horizontal="center" vertical="center" wrapText="1"/>
      <protection locked="0" hidden="1"/>
    </xf>
    <xf numFmtId="0" fontId="44" fillId="0" borderId="0" xfId="8" applyFont="1" applyBorder="1" applyAlignment="1" applyProtection="1">
      <alignment horizontal="center" vertical="center" wrapText="1"/>
      <protection locked="0" hidden="1"/>
    </xf>
    <xf numFmtId="0" fontId="44" fillId="0" borderId="10" xfId="8" applyFont="1" applyBorder="1" applyAlignment="1" applyProtection="1">
      <alignment horizontal="center" vertical="center" wrapText="1"/>
      <protection locked="0" hidden="1"/>
    </xf>
    <xf numFmtId="0" fontId="84" fillId="0" borderId="4" xfId="8" applyFont="1" applyBorder="1" applyAlignment="1" applyProtection="1">
      <alignment horizontal="center"/>
      <protection locked="0" hidden="1"/>
    </xf>
    <xf numFmtId="0" fontId="44" fillId="0" borderId="11" xfId="8" applyFont="1" applyBorder="1" applyAlignment="1" applyProtection="1">
      <alignment horizontal="center"/>
      <protection locked="0" hidden="1"/>
    </xf>
    <xf numFmtId="0" fontId="44" fillId="0" borderId="12" xfId="8" applyFont="1" applyBorder="1" applyAlignment="1" applyProtection="1">
      <alignment horizontal="center"/>
      <protection locked="0" hidden="1"/>
    </xf>
    <xf numFmtId="0" fontId="44" fillId="0" borderId="13" xfId="8" applyFont="1" applyBorder="1" applyAlignment="1" applyProtection="1">
      <alignment horizontal="center"/>
      <protection locked="0" hidden="1"/>
    </xf>
    <xf numFmtId="3" fontId="46" fillId="0" borderId="63" xfId="8" applyNumberFormat="1" applyFont="1" applyBorder="1" applyAlignment="1" applyProtection="1">
      <alignment horizontal="right"/>
      <protection locked="0" hidden="1"/>
    </xf>
    <xf numFmtId="0" fontId="44" fillId="0" borderId="0" xfId="8" applyFont="1" applyFill="1" applyBorder="1" applyAlignment="1" applyProtection="1">
      <alignment horizontal="center" wrapText="1"/>
      <protection hidden="1"/>
    </xf>
    <xf numFmtId="4" fontId="44" fillId="0" borderId="0" xfId="8" applyNumberFormat="1" applyFont="1" applyFill="1" applyBorder="1" applyAlignment="1" applyProtection="1">
      <alignment horizontal="center" wrapText="1"/>
      <protection hidden="1"/>
    </xf>
    <xf numFmtId="0" fontId="44" fillId="0" borderId="0" xfId="8" applyFont="1" applyFill="1" applyBorder="1" applyAlignment="1" applyProtection="1">
      <alignment horizontal="center"/>
      <protection hidden="1"/>
    </xf>
    <xf numFmtId="0" fontId="46" fillId="0" borderId="1" xfId="8" applyFont="1" applyBorder="1" applyAlignment="1" applyProtection="1">
      <alignment horizontal="left"/>
      <protection hidden="1"/>
    </xf>
    <xf numFmtId="0" fontId="46" fillId="0" borderId="1" xfId="8" applyFont="1" applyBorder="1" applyAlignment="1" applyProtection="1">
      <protection hidden="1"/>
    </xf>
    <xf numFmtId="3" fontId="46" fillId="0" borderId="1" xfId="8" applyNumberFormat="1" applyFont="1" applyBorder="1" applyAlignment="1" applyProtection="1">
      <protection hidden="1"/>
    </xf>
    <xf numFmtId="0" fontId="46" fillId="0" borderId="4" xfId="8" applyFont="1" applyBorder="1" applyAlignment="1" applyProtection="1">
      <alignment horizontal="center"/>
      <protection hidden="1"/>
    </xf>
    <xf numFmtId="0" fontId="52" fillId="0" borderId="4" xfId="8" applyFont="1" applyBorder="1" applyAlignment="1" applyProtection="1">
      <alignment horizontal="center"/>
      <protection hidden="1"/>
    </xf>
    <xf numFmtId="1" fontId="46" fillId="0" borderId="4" xfId="8" applyNumberFormat="1" applyFont="1" applyBorder="1" applyAlignment="1" applyProtection="1">
      <alignment horizontal="center"/>
      <protection hidden="1"/>
    </xf>
    <xf numFmtId="0" fontId="52" fillId="0" borderId="1" xfId="8" applyFont="1" applyBorder="1" applyAlignment="1" applyProtection="1">
      <alignment horizontal="center" vertical="center" wrapText="1"/>
      <protection hidden="1"/>
    </xf>
    <xf numFmtId="0" fontId="46" fillId="0" borderId="1" xfId="8" applyFont="1" applyBorder="1" applyAlignment="1" applyProtection="1">
      <alignment wrapText="1"/>
      <protection hidden="1"/>
    </xf>
    <xf numFmtId="3" fontId="52" fillId="0" borderId="1" xfId="8" applyNumberFormat="1" applyFont="1" applyBorder="1" applyAlignment="1" applyProtection="1">
      <protection hidden="1"/>
    </xf>
    <xf numFmtId="3" fontId="46" fillId="6" borderId="1" xfId="8" applyNumberFormat="1" applyFont="1" applyFill="1" applyBorder="1" applyAlignment="1" applyProtection="1">
      <protection hidden="1"/>
    </xf>
    <xf numFmtId="3" fontId="46" fillId="0" borderId="1" xfId="8" applyNumberFormat="1" applyFont="1" applyFill="1" applyBorder="1" applyAlignment="1" applyProtection="1">
      <protection hidden="1"/>
    </xf>
    <xf numFmtId="3" fontId="46" fillId="2" borderId="1" xfId="8" applyNumberFormat="1" applyFont="1" applyFill="1" applyBorder="1" applyAlignment="1" applyProtection="1">
      <protection hidden="1"/>
    </xf>
    <xf numFmtId="3" fontId="46" fillId="12" borderId="1" xfId="8" applyNumberFormat="1" applyFont="1" applyFill="1" applyBorder="1" applyAlignment="1" applyProtection="1">
      <protection hidden="1"/>
    </xf>
    <xf numFmtId="0" fontId="52" fillId="0" borderId="1" xfId="8" applyFont="1" applyBorder="1" applyAlignment="1" applyProtection="1">
      <alignment wrapText="1"/>
      <protection hidden="1"/>
    </xf>
    <xf numFmtId="0" fontId="52" fillId="0" borderId="1" xfId="8" applyFont="1" applyBorder="1" applyAlignment="1" applyProtection="1">
      <alignment horizontal="left"/>
      <protection hidden="1"/>
    </xf>
    <xf numFmtId="3" fontId="48" fillId="0" borderId="1" xfId="8" applyNumberFormat="1" applyFont="1" applyBorder="1" applyAlignment="1" applyProtection="1">
      <protection hidden="1"/>
    </xf>
    <xf numFmtId="1" fontId="46" fillId="6" borderId="1" xfId="8" applyNumberFormat="1" applyFont="1" applyFill="1" applyBorder="1" applyAlignment="1" applyProtection="1">
      <alignment horizontal="right"/>
      <protection hidden="1"/>
    </xf>
    <xf numFmtId="1" fontId="46" fillId="0" borderId="1" xfId="8" applyNumberFormat="1" applyFont="1" applyBorder="1" applyAlignment="1" applyProtection="1">
      <alignment horizontal="right"/>
      <protection hidden="1"/>
    </xf>
    <xf numFmtId="1" fontId="48" fillId="0" borderId="1" xfId="8" applyNumberFormat="1" applyFont="1" applyBorder="1" applyAlignment="1" applyProtection="1">
      <alignment horizontal="right"/>
      <protection hidden="1"/>
    </xf>
    <xf numFmtId="1" fontId="46" fillId="2" borderId="1" xfId="8" applyNumberFormat="1" applyFont="1" applyFill="1" applyBorder="1" applyAlignment="1" applyProtection="1">
      <alignment horizontal="right"/>
      <protection hidden="1"/>
    </xf>
    <xf numFmtId="1" fontId="46" fillId="0" borderId="0" xfId="8" applyNumberFormat="1" applyFont="1" applyAlignment="1" applyProtection="1">
      <alignment horizontal="center"/>
      <protection hidden="1"/>
    </xf>
    <xf numFmtId="0" fontId="46" fillId="0" borderId="0" xfId="8" applyFont="1" applyAlignment="1" applyProtection="1">
      <alignment horizontal="center"/>
      <protection hidden="1"/>
    </xf>
    <xf numFmtId="0" fontId="71" fillId="0" borderId="0" xfId="6" applyFont="1" applyAlignment="1" applyProtection="1">
      <alignment horizontal="center" wrapText="1"/>
      <protection hidden="1"/>
    </xf>
    <xf numFmtId="0" fontId="70" fillId="0" borderId="0" xfId="6" applyFont="1" applyAlignment="1" applyProtection="1">
      <alignment horizontal="center" wrapText="1"/>
      <protection hidden="1"/>
    </xf>
    <xf numFmtId="2" fontId="72" fillId="10" borderId="33" xfId="6" applyNumberFormat="1" applyFont="1" applyFill="1" applyBorder="1" applyAlignment="1" applyProtection="1">
      <alignment horizontal="center"/>
      <protection hidden="1"/>
    </xf>
    <xf numFmtId="49" fontId="9" fillId="0" borderId="12" xfId="4" applyNumberFormat="1" applyFont="1" applyBorder="1" applyAlignment="1">
      <alignment horizontal="center" vertical="center"/>
    </xf>
    <xf numFmtId="0" fontId="9" fillId="0" borderId="12" xfId="4" applyFont="1" applyBorder="1" applyAlignment="1">
      <alignment horizontal="center" vertical="center"/>
    </xf>
    <xf numFmtId="0" fontId="82" fillId="0" borderId="3" xfId="4" applyFont="1" applyBorder="1" applyAlignment="1">
      <alignment horizontal="center"/>
    </xf>
    <xf numFmtId="0" fontId="82" fillId="0" borderId="4" xfId="4" applyFont="1" applyBorder="1" applyAlignment="1">
      <alignment horizontal="center"/>
    </xf>
    <xf numFmtId="0" fontId="82" fillId="0" borderId="5" xfId="4" applyFont="1" applyBorder="1" applyAlignment="1">
      <alignment horizontal="center"/>
    </xf>
    <xf numFmtId="0" fontId="15" fillId="0" borderId="3" xfId="4" applyFont="1" applyBorder="1" applyAlignment="1">
      <alignment horizontal="center" vertical="center" wrapText="1"/>
    </xf>
    <xf numFmtId="0" fontId="15" fillId="0" borderId="4" xfId="4" applyFont="1" applyBorder="1" applyAlignment="1">
      <alignment horizontal="center" vertical="center"/>
    </xf>
    <xf numFmtId="0" fontId="15" fillId="0" borderId="9" xfId="4" applyFont="1" applyBorder="1" applyAlignment="1">
      <alignment horizontal="center" vertical="center"/>
    </xf>
    <xf numFmtId="0" fontId="15" fillId="0" borderId="0" xfId="4" applyFont="1" applyBorder="1" applyAlignment="1">
      <alignment horizontal="center" vertical="center"/>
    </xf>
    <xf numFmtId="0" fontId="15" fillId="0" borderId="6" xfId="4" applyFont="1" applyBorder="1" applyAlignment="1">
      <alignment horizontal="center" vertical="center"/>
    </xf>
    <xf numFmtId="0" fontId="15" fillId="0" borderId="7" xfId="4" applyFont="1" applyBorder="1" applyAlignment="1">
      <alignment horizontal="center" vertical="center"/>
    </xf>
    <xf numFmtId="0" fontId="83" fillId="0" borderId="3" xfId="4" applyFont="1" applyBorder="1" applyAlignment="1">
      <alignment horizontal="center" wrapText="1"/>
    </xf>
    <xf numFmtId="0" fontId="83" fillId="0" borderId="4" xfId="4" applyFont="1" applyBorder="1" applyAlignment="1">
      <alignment horizontal="center"/>
    </xf>
    <xf numFmtId="0" fontId="83" fillId="0" borderId="5" xfId="4" applyFont="1" applyBorder="1" applyAlignment="1">
      <alignment horizontal="center"/>
    </xf>
    <xf numFmtId="0" fontId="83" fillId="0" borderId="9" xfId="4" applyFont="1" applyBorder="1" applyAlignment="1">
      <alignment horizontal="center"/>
    </xf>
    <xf numFmtId="0" fontId="83" fillId="0" borderId="0" xfId="4" applyFont="1" applyBorder="1" applyAlignment="1">
      <alignment horizontal="center"/>
    </xf>
    <xf numFmtId="0" fontId="83" fillId="0" borderId="10" xfId="4" applyFont="1" applyBorder="1" applyAlignment="1">
      <alignment horizontal="center"/>
    </xf>
    <xf numFmtId="0" fontId="83" fillId="0" borderId="6" xfId="4" applyFont="1" applyBorder="1" applyAlignment="1">
      <alignment horizontal="center"/>
    </xf>
    <xf numFmtId="0" fontId="83" fillId="0" borderId="7" xfId="4" applyFont="1" applyBorder="1" applyAlignment="1">
      <alignment horizontal="center"/>
    </xf>
    <xf numFmtId="0" fontId="83" fillId="0" borderId="8" xfId="4" applyFont="1" applyBorder="1" applyAlignment="1">
      <alignment horizontal="center"/>
    </xf>
    <xf numFmtId="0" fontId="84" fillId="0" borderId="11" xfId="4" applyFont="1" applyBorder="1" applyAlignment="1">
      <alignment horizontal="center"/>
    </xf>
    <xf numFmtId="0" fontId="84" fillId="0" borderId="12" xfId="4" applyFont="1" applyBorder="1" applyAlignment="1">
      <alignment horizontal="center"/>
    </xf>
    <xf numFmtId="0" fontId="84" fillId="0" borderId="13" xfId="4" applyFont="1" applyBorder="1" applyAlignment="1">
      <alignment horizontal="center"/>
    </xf>
    <xf numFmtId="0" fontId="81" fillId="0" borderId="0" xfId="4" applyFont="1" applyAlignment="1">
      <alignment horizontal="left" vertical="top"/>
    </xf>
    <xf numFmtId="0" fontId="81" fillId="0" borderId="10" xfId="4" applyFont="1" applyBorder="1" applyAlignment="1">
      <alignment horizontal="left" vertical="top"/>
    </xf>
    <xf numFmtId="0" fontId="15" fillId="0" borderId="11" xfId="4" applyFont="1" applyBorder="1" applyAlignment="1">
      <alignment horizontal="center" vertical="center"/>
    </xf>
    <xf numFmtId="0" fontId="15" fillId="0" borderId="12" xfId="4" applyFont="1" applyBorder="1" applyAlignment="1">
      <alignment horizontal="center" vertical="center"/>
    </xf>
    <xf numFmtId="4" fontId="82" fillId="0" borderId="3" xfId="4" applyNumberFormat="1" applyFont="1" applyBorder="1" applyAlignment="1">
      <alignment horizontal="center" wrapText="1"/>
    </xf>
    <xf numFmtId="0" fontId="82" fillId="0" borderId="6" xfId="4" applyFont="1" applyBorder="1" applyAlignment="1">
      <alignment horizontal="center"/>
    </xf>
    <xf numFmtId="0" fontId="82" fillId="0" borderId="7" xfId="4" applyFont="1" applyBorder="1" applyAlignment="1">
      <alignment horizontal="center"/>
    </xf>
    <xf numFmtId="0" fontId="82" fillId="0" borderId="8" xfId="4" applyFont="1" applyBorder="1" applyAlignment="1">
      <alignment horizontal="center"/>
    </xf>
    <xf numFmtId="0" fontId="82" fillId="0" borderId="9" xfId="4" applyFont="1" applyBorder="1" applyAlignment="1">
      <alignment horizontal="center"/>
    </xf>
    <xf numFmtId="0" fontId="82" fillId="0" borderId="0" xfId="4" applyFont="1" applyBorder="1" applyAlignment="1">
      <alignment horizontal="center"/>
    </xf>
    <xf numFmtId="0" fontId="82" fillId="0" borderId="10" xfId="4" applyFont="1" applyBorder="1" applyAlignment="1">
      <alignment horizontal="center"/>
    </xf>
    <xf numFmtId="0" fontId="84" fillId="0" borderId="9" xfId="4" applyFont="1" applyBorder="1" applyAlignment="1">
      <alignment horizontal="center"/>
    </xf>
    <xf numFmtId="0" fontId="84" fillId="0" borderId="0" xfId="4" applyFont="1" applyBorder="1" applyAlignment="1">
      <alignment horizontal="center"/>
    </xf>
    <xf numFmtId="0" fontId="84" fillId="0" borderId="10" xfId="4" applyFont="1" applyBorder="1" applyAlignment="1">
      <alignment horizontal="center"/>
    </xf>
    <xf numFmtId="0" fontId="84" fillId="0" borderId="6" xfId="4" applyFont="1" applyBorder="1" applyAlignment="1">
      <alignment horizontal="center"/>
    </xf>
    <xf numFmtId="0" fontId="84" fillId="0" borderId="7" xfId="4" applyFont="1" applyBorder="1" applyAlignment="1">
      <alignment horizontal="center"/>
    </xf>
    <xf numFmtId="0" fontId="84" fillId="0" borderId="8" xfId="4" applyFont="1" applyBorder="1" applyAlignment="1">
      <alignment horizontal="center"/>
    </xf>
    <xf numFmtId="4" fontId="84" fillId="0" borderId="11" xfId="4" applyNumberFormat="1" applyFont="1" applyBorder="1" applyAlignment="1">
      <alignment horizontal="center"/>
    </xf>
    <xf numFmtId="0" fontId="84" fillId="0" borderId="3" xfId="4" applyFont="1" applyBorder="1" applyAlignment="1">
      <alignment horizontal="center"/>
    </xf>
    <xf numFmtId="0" fontId="84" fillId="0" borderId="4" xfId="4" applyFont="1" applyBorder="1" applyAlignment="1">
      <alignment horizontal="center"/>
    </xf>
    <xf numFmtId="0" fontId="84" fillId="0" borderId="5" xfId="4" applyFont="1" applyBorder="1" applyAlignment="1">
      <alignment horizontal="center"/>
    </xf>
    <xf numFmtId="4" fontId="82" fillId="0" borderId="11" xfId="4" applyNumberFormat="1" applyFont="1" applyBorder="1" applyAlignment="1">
      <alignment horizontal="center"/>
    </xf>
    <xf numFmtId="0" fontId="82" fillId="0" borderId="12" xfId="4" applyFont="1" applyBorder="1" applyAlignment="1">
      <alignment horizontal="center"/>
    </xf>
    <xf numFmtId="0" fontId="82" fillId="0" borderId="13" xfId="4" applyFont="1" applyBorder="1" applyAlignment="1">
      <alignment horizontal="center"/>
    </xf>
    <xf numFmtId="2" fontId="9" fillId="0" borderId="12" xfId="4" applyNumberFormat="1" applyFont="1" applyBorder="1" applyAlignment="1">
      <alignment horizontal="center" vertical="center"/>
    </xf>
    <xf numFmtId="0" fontId="9" fillId="0" borderId="10" xfId="4" applyFont="1" applyBorder="1" applyAlignment="1">
      <alignment horizontal="center"/>
    </xf>
    <xf numFmtId="0" fontId="44" fillId="0" borderId="1" xfId="4" applyFont="1" applyBorder="1" applyAlignment="1">
      <alignment horizontal="center"/>
    </xf>
    <xf numFmtId="0" fontId="85" fillId="0" borderId="1" xfId="4" applyFont="1" applyBorder="1" applyAlignment="1">
      <alignment horizontal="left" vertical="center" wrapText="1"/>
    </xf>
    <xf numFmtId="0" fontId="85" fillId="0" borderId="1" xfId="4" applyFont="1" applyBorder="1" applyAlignment="1">
      <alignment horizontal="left" vertical="center"/>
    </xf>
    <xf numFmtId="49" fontId="84" fillId="0" borderId="1" xfId="4" applyNumberFormat="1" applyFont="1" applyBorder="1" applyAlignment="1">
      <alignment horizontal="center" vertical="center"/>
    </xf>
    <xf numFmtId="2" fontId="9" fillId="0" borderId="13" xfId="4" applyNumberFormat="1" applyFont="1" applyBorder="1" applyAlignment="1">
      <alignment horizontal="center" vertical="center"/>
    </xf>
    <xf numFmtId="0" fontId="9" fillId="0" borderId="13" xfId="4" applyFont="1" applyBorder="1" applyAlignment="1">
      <alignment horizontal="center" vertical="center"/>
    </xf>
    <xf numFmtId="0" fontId="9" fillId="0" borderId="1" xfId="4" applyFont="1" applyBorder="1" applyAlignment="1">
      <alignment horizontal="center"/>
    </xf>
    <xf numFmtId="0" fontId="9" fillId="0" borderId="63" xfId="4" applyFont="1" applyBorder="1" applyAlignment="1">
      <alignment horizontal="center"/>
    </xf>
    <xf numFmtId="0" fontId="44" fillId="0" borderId="1" xfId="4" applyFont="1" applyBorder="1" applyAlignment="1">
      <alignment horizontal="left" vertical="top"/>
    </xf>
    <xf numFmtId="0" fontId="15" fillId="0" borderId="1" xfId="4" applyFont="1" applyBorder="1" applyAlignment="1">
      <alignment horizontal="center" vertical="top"/>
    </xf>
    <xf numFmtId="0" fontId="82" fillId="0" borderId="1" xfId="4" applyFont="1" applyBorder="1" applyAlignment="1">
      <alignment horizontal="left" vertical="center" wrapText="1"/>
    </xf>
    <xf numFmtId="0" fontId="82" fillId="0" borderId="1" xfId="4" applyFont="1" applyBorder="1" applyAlignment="1">
      <alignment horizontal="left" vertical="center"/>
    </xf>
    <xf numFmtId="0" fontId="15" fillId="0" borderId="1" xfId="4" applyFont="1" applyBorder="1" applyAlignment="1">
      <alignment horizontal="right" vertical="top"/>
    </xf>
    <xf numFmtId="0" fontId="9" fillId="0" borderId="12" xfId="4" applyFont="1" applyBorder="1" applyAlignment="1">
      <alignment horizontal="center"/>
    </xf>
    <xf numFmtId="0" fontId="82" fillId="0" borderId="3" xfId="4" applyFont="1" applyBorder="1" applyAlignment="1">
      <alignment horizontal="center" wrapText="1"/>
    </xf>
    <xf numFmtId="0" fontId="82" fillId="0" borderId="11" xfId="4" applyFont="1" applyBorder="1" applyAlignment="1">
      <alignment horizontal="center"/>
    </xf>
    <xf numFmtId="0" fontId="15" fillId="0" borderId="1" xfId="4" applyFont="1" applyBorder="1" applyAlignment="1">
      <alignment horizontal="left" vertical="top"/>
    </xf>
    <xf numFmtId="0" fontId="81" fillId="0" borderId="1" xfId="4" applyFont="1" applyBorder="1" applyAlignment="1">
      <alignment horizontal="left" vertical="center" wrapText="1"/>
    </xf>
    <xf numFmtId="0" fontId="104" fillId="0" borderId="1" xfId="4" applyFont="1" applyBorder="1" applyAlignment="1">
      <alignment horizontal="left" vertical="center" wrapText="1"/>
    </xf>
    <xf numFmtId="0" fontId="44" fillId="0" borderId="1" xfId="4" applyFont="1" applyBorder="1" applyAlignment="1">
      <alignment horizontal="right" vertical="top"/>
    </xf>
    <xf numFmtId="0" fontId="15" fillId="0" borderId="3" xfId="4" applyFont="1" applyBorder="1" applyAlignment="1">
      <alignment horizontal="right" vertical="top"/>
    </xf>
    <xf numFmtId="0" fontId="15" fillId="0" borderId="4" xfId="4" applyFont="1" applyBorder="1" applyAlignment="1">
      <alignment horizontal="right" vertical="top"/>
    </xf>
    <xf numFmtId="0" fontId="15" fillId="0" borderId="5" xfId="4" applyFont="1" applyBorder="1" applyAlignment="1">
      <alignment horizontal="right" vertical="top"/>
    </xf>
    <xf numFmtId="0" fontId="15" fillId="0" borderId="6" xfId="4" applyFont="1" applyBorder="1" applyAlignment="1">
      <alignment horizontal="right" vertical="top"/>
    </xf>
    <xf numFmtId="0" fontId="15" fillId="0" borderId="7" xfId="4" applyFont="1" applyBorder="1" applyAlignment="1">
      <alignment horizontal="right" vertical="top"/>
    </xf>
    <xf numFmtId="0" fontId="15" fillId="0" borderId="8" xfId="4" applyFont="1" applyBorder="1" applyAlignment="1">
      <alignment horizontal="right" vertical="top"/>
    </xf>
    <xf numFmtId="0" fontId="84" fillId="0" borderId="9" xfId="4" applyFont="1" applyBorder="1" applyAlignment="1">
      <alignment horizontal="center" vertical="center"/>
    </xf>
    <xf numFmtId="0" fontId="84" fillId="0" borderId="0" xfId="4" applyFont="1" applyBorder="1" applyAlignment="1">
      <alignment horizontal="center" vertical="center"/>
    </xf>
    <xf numFmtId="0" fontId="84" fillId="0" borderId="10" xfId="4" applyFont="1" applyBorder="1" applyAlignment="1">
      <alignment horizontal="center" vertical="center"/>
    </xf>
    <xf numFmtId="0" fontId="15" fillId="0" borderId="3" xfId="4" applyFont="1" applyBorder="1" applyAlignment="1">
      <alignment horizontal="left" vertical="top"/>
    </xf>
    <xf numFmtId="0" fontId="15" fillId="0" borderId="4" xfId="4" applyFont="1" applyBorder="1" applyAlignment="1">
      <alignment horizontal="left" vertical="top"/>
    </xf>
    <xf numFmtId="0" fontId="15" fillId="0" borderId="5" xfId="4" applyFont="1" applyBorder="1" applyAlignment="1">
      <alignment horizontal="left" vertical="top"/>
    </xf>
    <xf numFmtId="0" fontId="15" fillId="0" borderId="6" xfId="4" applyFont="1" applyBorder="1" applyAlignment="1">
      <alignment horizontal="left" vertical="top"/>
    </xf>
    <xf numFmtId="0" fontId="15" fillId="0" borderId="7" xfId="4" applyFont="1" applyBorder="1" applyAlignment="1">
      <alignment horizontal="left" vertical="top"/>
    </xf>
    <xf numFmtId="0" fontId="15" fillId="0" borderId="8" xfId="4" applyFont="1" applyBorder="1" applyAlignment="1">
      <alignment horizontal="left" vertical="top"/>
    </xf>
    <xf numFmtId="0" fontId="44" fillId="0" borderId="3" xfId="4" applyFont="1" applyBorder="1" applyAlignment="1">
      <alignment horizontal="left" vertical="top"/>
    </xf>
    <xf numFmtId="0" fontId="44" fillId="0" borderId="4" xfId="4" applyFont="1" applyBorder="1" applyAlignment="1">
      <alignment horizontal="left" vertical="top"/>
    </xf>
    <xf numFmtId="0" fontId="44" fillId="0" borderId="5" xfId="4" applyFont="1" applyBorder="1" applyAlignment="1">
      <alignment horizontal="left" vertical="top"/>
    </xf>
    <xf numFmtId="0" fontId="44" fillId="0" borderId="6" xfId="4" applyFont="1" applyBorder="1" applyAlignment="1">
      <alignment horizontal="left" vertical="top"/>
    </xf>
    <xf numFmtId="0" fontId="44" fillId="0" borderId="7" xfId="4" applyFont="1" applyBorder="1" applyAlignment="1">
      <alignment horizontal="left" vertical="top"/>
    </xf>
    <xf numFmtId="0" fontId="44" fillId="0" borderId="8" xfId="4" applyFont="1" applyBorder="1" applyAlignment="1">
      <alignment horizontal="left" vertical="top"/>
    </xf>
    <xf numFmtId="0" fontId="15" fillId="0" borderId="3" xfId="4" applyFont="1" applyBorder="1" applyAlignment="1">
      <alignment vertical="top"/>
    </xf>
    <xf numFmtId="0" fontId="15" fillId="0" borderId="4" xfId="4" applyFont="1" applyBorder="1" applyAlignment="1">
      <alignment vertical="top"/>
    </xf>
    <xf numFmtId="0" fontId="15" fillId="0" borderId="5" xfId="4" applyFont="1" applyBorder="1" applyAlignment="1">
      <alignment vertical="top"/>
    </xf>
    <xf numFmtId="0" fontId="15" fillId="0" borderId="6" xfId="4" applyFont="1" applyBorder="1" applyAlignment="1">
      <alignment vertical="top"/>
    </xf>
    <xf numFmtId="0" fontId="15" fillId="0" borderId="7" xfId="4" applyFont="1" applyBorder="1" applyAlignment="1">
      <alignment vertical="top"/>
    </xf>
    <xf numFmtId="0" fontId="15" fillId="0" borderId="8" xfId="4" applyFont="1" applyBorder="1" applyAlignment="1">
      <alignment vertical="top"/>
    </xf>
    <xf numFmtId="2" fontId="9" fillId="0" borderId="0" xfId="4" applyNumberFormat="1" applyFont="1" applyBorder="1" applyAlignment="1">
      <alignment horizontal="center" vertical="center"/>
    </xf>
    <xf numFmtId="0" fontId="9" fillId="0" borderId="0" xfId="4" applyFont="1" applyBorder="1" applyAlignment="1">
      <alignment horizontal="center" vertical="center"/>
    </xf>
    <xf numFmtId="0" fontId="9" fillId="0" borderId="0" xfId="4" applyFont="1" applyBorder="1" applyAlignment="1">
      <alignment horizontal="center"/>
    </xf>
    <xf numFmtId="0" fontId="81" fillId="0" borderId="11" xfId="4" applyFont="1" applyBorder="1" applyAlignment="1">
      <alignment horizontal="center" vertical="top" wrapText="1"/>
    </xf>
    <xf numFmtId="0" fontId="81" fillId="0" borderId="12" xfId="4" applyFont="1" applyBorder="1" applyAlignment="1">
      <alignment horizontal="center" vertical="top"/>
    </xf>
    <xf numFmtId="0" fontId="81" fillId="0" borderId="13" xfId="4" applyFont="1" applyBorder="1" applyAlignment="1">
      <alignment horizontal="center" vertical="top"/>
    </xf>
    <xf numFmtId="0" fontId="82" fillId="0" borderId="11" xfId="4" applyFont="1" applyBorder="1" applyAlignment="1">
      <alignment horizontal="center" vertical="center" wrapText="1"/>
    </xf>
    <xf numFmtId="0" fontId="82" fillId="0" borderId="12" xfId="4" applyFont="1" applyBorder="1" applyAlignment="1">
      <alignment horizontal="center" vertical="center"/>
    </xf>
    <xf numFmtId="0" fontId="82" fillId="0" borderId="13" xfId="4" applyFont="1" applyBorder="1" applyAlignment="1">
      <alignment horizontal="center" vertical="center"/>
    </xf>
    <xf numFmtId="49" fontId="81" fillId="0" borderId="11" xfId="4" applyNumberFormat="1" applyFont="1" applyBorder="1" applyAlignment="1">
      <alignment horizontal="center" vertical="center" wrapText="1"/>
    </xf>
    <xf numFmtId="49" fontId="81" fillId="0" borderId="12" xfId="4" applyNumberFormat="1" applyFont="1" applyBorder="1" applyAlignment="1">
      <alignment horizontal="center" vertical="center"/>
    </xf>
    <xf numFmtId="49" fontId="81" fillId="0" borderId="13" xfId="4" applyNumberFormat="1" applyFont="1" applyBorder="1" applyAlignment="1">
      <alignment horizontal="center" vertical="center"/>
    </xf>
    <xf numFmtId="2" fontId="82" fillId="0" borderId="11" xfId="4" applyNumberFormat="1" applyFont="1" applyBorder="1" applyAlignment="1">
      <alignment horizontal="center" vertical="center"/>
    </xf>
    <xf numFmtId="2" fontId="82" fillId="0" borderId="12" xfId="4" applyNumberFormat="1" applyFont="1" applyBorder="1" applyAlignment="1">
      <alignment horizontal="center" vertical="center"/>
    </xf>
    <xf numFmtId="2" fontId="82" fillId="0" borderId="13" xfId="4" applyNumberFormat="1" applyFont="1" applyBorder="1" applyAlignment="1">
      <alignment horizontal="center" vertical="center"/>
    </xf>
    <xf numFmtId="0" fontId="82" fillId="0" borderId="3" xfId="4" applyFont="1" applyBorder="1" applyAlignment="1">
      <alignment horizontal="center" vertical="center" wrapText="1"/>
    </xf>
    <xf numFmtId="0" fontId="82" fillId="0" borderId="4" xfId="4" applyFont="1" applyBorder="1" applyAlignment="1">
      <alignment horizontal="center" vertical="center"/>
    </xf>
    <xf numFmtId="0" fontId="82" fillId="0" borderId="5" xfId="4" applyFont="1" applyBorder="1" applyAlignment="1">
      <alignment horizontal="center" vertical="center"/>
    </xf>
    <xf numFmtId="0" fontId="9" fillId="0" borderId="12" xfId="4" applyNumberFormat="1" applyFont="1" applyBorder="1" applyAlignment="1">
      <alignment horizontal="center" vertical="center"/>
    </xf>
    <xf numFmtId="0" fontId="44" fillId="0" borderId="11" xfId="4" applyFont="1" applyBorder="1" applyAlignment="1">
      <alignment horizontal="center" vertical="top"/>
    </xf>
    <xf numFmtId="0" fontId="44" fillId="0" borderId="12" xfId="4" applyFont="1" applyBorder="1" applyAlignment="1">
      <alignment horizontal="center" vertical="top"/>
    </xf>
    <xf numFmtId="0" fontId="44" fillId="0" borderId="13" xfId="4" applyFont="1" applyBorder="1" applyAlignment="1">
      <alignment horizontal="center" vertical="top"/>
    </xf>
    <xf numFmtId="0" fontId="85" fillId="0" borderId="11" xfId="4" applyFont="1" applyBorder="1" applyAlignment="1">
      <alignment horizontal="left" vertical="center" wrapText="1"/>
    </xf>
    <xf numFmtId="0" fontId="85" fillId="0" borderId="12" xfId="4" applyFont="1" applyBorder="1" applyAlignment="1">
      <alignment horizontal="left" vertical="center" wrapText="1"/>
    </xf>
    <xf numFmtId="49" fontId="84" fillId="0" borderId="11" xfId="4" applyNumberFormat="1" applyFont="1" applyBorder="1" applyAlignment="1">
      <alignment horizontal="center" vertical="center"/>
    </xf>
    <xf numFmtId="49" fontId="84" fillId="0" borderId="12" xfId="4" applyNumberFormat="1" applyFont="1" applyBorder="1" applyAlignment="1">
      <alignment horizontal="center" vertical="center"/>
    </xf>
    <xf numFmtId="49" fontId="84" fillId="0" borderId="13" xfId="4" applyNumberFormat="1" applyFont="1" applyBorder="1" applyAlignment="1">
      <alignment horizontal="center" vertical="center"/>
    </xf>
    <xf numFmtId="0" fontId="44" fillId="0" borderId="11" xfId="4" applyFont="1" applyBorder="1" applyAlignment="1">
      <alignment horizontal="left" vertical="top"/>
    </xf>
    <xf numFmtId="0" fontId="44" fillId="0" borderId="12" xfId="4" applyFont="1" applyBorder="1" applyAlignment="1">
      <alignment horizontal="left" vertical="top"/>
    </xf>
    <xf numFmtId="0" fontId="44" fillId="0" borderId="13" xfId="4" applyFont="1" applyBorder="1" applyAlignment="1">
      <alignment horizontal="left" vertical="top"/>
    </xf>
    <xf numFmtId="0" fontId="15" fillId="0" borderId="11" xfId="4" applyFont="1" applyBorder="1" applyAlignment="1">
      <alignment horizontal="left" vertical="top"/>
    </xf>
    <xf numFmtId="0" fontId="15" fillId="0" borderId="12" xfId="4" applyFont="1" applyBorder="1" applyAlignment="1">
      <alignment horizontal="left" vertical="top"/>
    </xf>
    <xf numFmtId="0" fontId="15" fillId="0" borderId="13" xfId="4" applyFont="1" applyBorder="1" applyAlignment="1">
      <alignment horizontal="left" vertical="top"/>
    </xf>
    <xf numFmtId="0" fontId="82" fillId="0" borderId="11" xfId="4" applyFont="1" applyBorder="1" applyAlignment="1">
      <alignment horizontal="left" vertical="center" wrapText="1"/>
    </xf>
    <xf numFmtId="0" fontId="82" fillId="0" borderId="12" xfId="4" applyFont="1" applyBorder="1" applyAlignment="1">
      <alignment horizontal="left" vertical="center" wrapText="1"/>
    </xf>
    <xf numFmtId="0" fontId="15" fillId="0" borderId="11" xfId="4" applyFont="1" applyBorder="1" applyAlignment="1">
      <alignment horizontal="right" vertical="top"/>
    </xf>
    <xf numFmtId="0" fontId="15" fillId="0" borderId="12" xfId="4" applyFont="1" applyBorder="1" applyAlignment="1">
      <alignment horizontal="right" vertical="top"/>
    </xf>
    <xf numFmtId="0" fontId="15" fillId="0" borderId="13" xfId="4" applyFont="1" applyBorder="1" applyAlignment="1">
      <alignment horizontal="right" vertical="top"/>
    </xf>
    <xf numFmtId="2" fontId="9" fillId="0" borderId="10" xfId="4" applyNumberFormat="1" applyFont="1" applyBorder="1" applyAlignment="1">
      <alignment horizontal="center" vertical="center"/>
    </xf>
    <xf numFmtId="0" fontId="9" fillId="0" borderId="10" xfId="4" applyFont="1" applyBorder="1" applyAlignment="1">
      <alignment horizontal="center" vertical="center"/>
    </xf>
    <xf numFmtId="0" fontId="9" fillId="0" borderId="48" xfId="4" applyFont="1" applyBorder="1" applyAlignment="1">
      <alignment horizontal="center"/>
    </xf>
    <xf numFmtId="49" fontId="82" fillId="0" borderId="3" xfId="4" applyNumberFormat="1" applyFont="1" applyBorder="1" applyAlignment="1">
      <alignment horizontal="center" vertical="center" wrapText="1"/>
    </xf>
    <xf numFmtId="0" fontId="82" fillId="0" borderId="11" xfId="4" applyNumberFormat="1" applyFont="1" applyBorder="1" applyAlignment="1">
      <alignment horizontal="center" vertical="center"/>
    </xf>
    <xf numFmtId="0" fontId="82" fillId="0" borderId="12" xfId="4" applyNumberFormat="1" applyFont="1" applyBorder="1" applyAlignment="1">
      <alignment horizontal="center" vertical="center"/>
    </xf>
    <xf numFmtId="0" fontId="82" fillId="0" borderId="13" xfId="4" applyNumberFormat="1" applyFont="1" applyBorder="1" applyAlignment="1">
      <alignment horizontal="center" vertical="center"/>
    </xf>
    <xf numFmtId="0" fontId="84" fillId="0" borderId="11" xfId="4" applyFont="1" applyBorder="1" applyAlignment="1">
      <alignment horizontal="left" vertical="top"/>
    </xf>
    <xf numFmtId="0" fontId="84" fillId="0" borderId="12" xfId="4" applyFont="1" applyBorder="1" applyAlignment="1">
      <alignment horizontal="left" vertical="top"/>
    </xf>
    <xf numFmtId="0" fontId="84" fillId="0" borderId="13" xfId="4" applyFont="1" applyBorder="1" applyAlignment="1">
      <alignment horizontal="left" vertical="top"/>
    </xf>
    <xf numFmtId="0" fontId="82" fillId="0" borderId="11" xfId="4" applyFont="1" applyBorder="1" applyAlignment="1">
      <alignment horizontal="left" vertical="top"/>
    </xf>
    <xf numFmtId="0" fontId="82" fillId="0" borderId="12" xfId="4" applyFont="1" applyBorder="1" applyAlignment="1">
      <alignment horizontal="left" vertical="top"/>
    </xf>
    <xf numFmtId="0" fontId="82" fillId="0" borderId="13" xfId="4" applyFont="1" applyBorder="1" applyAlignment="1">
      <alignment horizontal="left" vertical="top"/>
    </xf>
    <xf numFmtId="49" fontId="86" fillId="0" borderId="11" xfId="4" applyNumberFormat="1" applyFont="1" applyBorder="1" applyAlignment="1">
      <alignment horizontal="center" vertical="center"/>
    </xf>
    <xf numFmtId="49" fontId="86" fillId="0" borderId="12" xfId="4" applyNumberFormat="1" applyFont="1" applyBorder="1" applyAlignment="1">
      <alignment horizontal="center" vertical="center"/>
    </xf>
    <xf numFmtId="49" fontId="86" fillId="0" borderId="13" xfId="4" applyNumberFormat="1" applyFont="1" applyBorder="1" applyAlignment="1">
      <alignment horizontal="center" vertical="center"/>
    </xf>
    <xf numFmtId="0" fontId="86" fillId="0" borderId="11" xfId="4" applyFont="1" applyBorder="1" applyAlignment="1">
      <alignment horizontal="left" vertical="top"/>
    </xf>
    <xf numFmtId="0" fontId="86" fillId="0" borderId="12" xfId="4" applyFont="1" applyBorder="1" applyAlignment="1">
      <alignment horizontal="left" vertical="top"/>
    </xf>
    <xf numFmtId="0" fontId="86" fillId="0" borderId="13" xfId="4" applyFont="1" applyBorder="1" applyAlignment="1">
      <alignment horizontal="left" vertical="top"/>
    </xf>
    <xf numFmtId="0" fontId="44" fillId="0" borderId="11" xfId="4" applyFont="1" applyBorder="1" applyAlignment="1">
      <alignment horizontal="right" vertical="top"/>
    </xf>
    <xf numFmtId="0" fontId="44" fillId="0" borderId="12" xfId="4" applyFont="1" applyBorder="1" applyAlignment="1">
      <alignment horizontal="right" vertical="top"/>
    </xf>
    <xf numFmtId="0" fontId="44" fillId="0" borderId="13" xfId="4" applyFont="1" applyBorder="1" applyAlignment="1">
      <alignment horizontal="right" vertical="top"/>
    </xf>
    <xf numFmtId="0" fontId="81" fillId="0" borderId="1" xfId="4" applyFont="1" applyBorder="1" applyAlignment="1">
      <alignment horizontal="center" vertical="top" wrapText="1"/>
    </xf>
    <xf numFmtId="0" fontId="82" fillId="0" borderId="1" xfId="4" applyFont="1" applyBorder="1" applyAlignment="1">
      <alignment horizontal="center" vertical="center" wrapText="1"/>
    </xf>
    <xf numFmtId="49" fontId="81" fillId="0" borderId="1" xfId="4" applyNumberFormat="1" applyFont="1" applyBorder="1" applyAlignment="1">
      <alignment horizontal="center" vertical="center" wrapText="1"/>
    </xf>
    <xf numFmtId="2" fontId="82" fillId="0" borderId="1" xfId="4" applyNumberFormat="1" applyFont="1" applyBorder="1" applyAlignment="1">
      <alignment horizontal="center" vertical="center"/>
    </xf>
    <xf numFmtId="0" fontId="82" fillId="0" borderId="7" xfId="4" applyNumberFormat="1" applyFont="1" applyBorder="1" applyAlignment="1">
      <alignment horizontal="center" vertical="center"/>
    </xf>
    <xf numFmtId="0" fontId="82" fillId="0" borderId="8" xfId="4" applyNumberFormat="1" applyFont="1" applyBorder="1" applyAlignment="1">
      <alignment horizontal="center" vertical="center"/>
    </xf>
    <xf numFmtId="0" fontId="82" fillId="0" borderId="9" xfId="4" applyNumberFormat="1" applyFont="1" applyBorder="1" applyAlignment="1">
      <alignment horizontal="center" vertical="center" wrapText="1"/>
    </xf>
    <xf numFmtId="0" fontId="82" fillId="0" borderId="0" xfId="4" applyNumberFormat="1" applyFont="1" applyBorder="1" applyAlignment="1">
      <alignment horizontal="center" vertical="center"/>
    </xf>
    <xf numFmtId="0" fontId="82" fillId="0" borderId="10" xfId="4" applyNumberFormat="1" applyFont="1" applyBorder="1" applyAlignment="1">
      <alignment horizontal="center" vertical="center"/>
    </xf>
    <xf numFmtId="0" fontId="84" fillId="0" borderId="11" xfId="4" applyFont="1" applyBorder="1" applyAlignment="1">
      <alignment horizontal="center" vertical="center"/>
    </xf>
    <xf numFmtId="0" fontId="84" fillId="0" borderId="12" xfId="4" applyFont="1" applyBorder="1" applyAlignment="1">
      <alignment horizontal="center" vertical="center"/>
    </xf>
    <xf numFmtId="0" fontId="84" fillId="0" borderId="13" xfId="4" applyFont="1" applyBorder="1" applyAlignment="1">
      <alignment horizontal="center" vertical="center"/>
    </xf>
    <xf numFmtId="0" fontId="84" fillId="0" borderId="11" xfId="4" applyFont="1" applyBorder="1" applyAlignment="1">
      <alignment horizontal="right" vertical="center"/>
    </xf>
    <xf numFmtId="0" fontId="84" fillId="0" borderId="12" xfId="4" applyFont="1" applyBorder="1" applyAlignment="1">
      <alignment horizontal="right" vertical="center"/>
    </xf>
    <xf numFmtId="0" fontId="84" fillId="0" borderId="13" xfId="4" applyFont="1" applyBorder="1" applyAlignment="1">
      <alignment horizontal="right" vertical="center"/>
    </xf>
    <xf numFmtId="0" fontId="86" fillId="0" borderId="11" xfId="4" applyFont="1" applyBorder="1" applyAlignment="1">
      <alignment horizontal="center" vertical="center"/>
    </xf>
    <xf numFmtId="0" fontId="86" fillId="0" borderId="12" xfId="4" applyFont="1" applyBorder="1" applyAlignment="1">
      <alignment horizontal="center" vertical="center"/>
    </xf>
    <xf numFmtId="0" fontId="86" fillId="0" borderId="13" xfId="4" applyFont="1" applyBorder="1" applyAlignment="1">
      <alignment horizontal="center" vertical="center"/>
    </xf>
    <xf numFmtId="49" fontId="84" fillId="0" borderId="11" xfId="4" applyNumberFormat="1" applyFont="1" applyBorder="1" applyAlignment="1">
      <alignment horizontal="right" vertical="center"/>
    </xf>
    <xf numFmtId="49" fontId="84" fillId="0" borderId="12" xfId="4" applyNumberFormat="1" applyFont="1" applyBorder="1" applyAlignment="1">
      <alignment horizontal="right" vertical="center"/>
    </xf>
    <xf numFmtId="49" fontId="84" fillId="0" borderId="13" xfId="4" applyNumberFormat="1" applyFont="1" applyBorder="1" applyAlignment="1">
      <alignment horizontal="right" vertical="center"/>
    </xf>
    <xf numFmtId="0" fontId="82" fillId="0" borderId="7" xfId="4" applyNumberFormat="1" applyFont="1" applyBorder="1" applyAlignment="1">
      <alignment horizontal="center" vertical="center" wrapText="1"/>
    </xf>
  </cellXfs>
  <cellStyles count="19">
    <cellStyle name="Hypertextové prepojenie" xfId="1" builtinId="8"/>
    <cellStyle name="Normal_vzorvykazov98" xfId="2"/>
    <cellStyle name="Normálna 2" xfId="3"/>
    <cellStyle name="Normálna 2 2" xfId="4"/>
    <cellStyle name="Normálna 3" xfId="5"/>
    <cellStyle name="normálne" xfId="0" builtinId="0"/>
    <cellStyle name="normálne_hk" xfId="6"/>
    <cellStyle name="normálne_phE6" xfId="7"/>
    <cellStyle name="Normální 2" xfId="8"/>
    <cellStyle name="normální 4" xfId="9"/>
    <cellStyle name="Normální 6" xfId="10"/>
    <cellStyle name="normální_hk" xfId="11"/>
    <cellStyle name="normální_List1" xfId="12"/>
    <cellStyle name="normální_výkazy-5-let" xfId="13"/>
    <cellStyle name="normální_VýkazZaZPLNY" xfId="14"/>
    <cellStyle name="Percentá 3" xfId="15"/>
    <cellStyle name="Poznámka 2" xfId="16"/>
    <cellStyle name="Procenta 2" xfId="17"/>
    <cellStyle name="Správně 2" xfId="1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5.png"/><Relationship Id="rId1" Type="http://schemas.openxmlformats.org/officeDocument/2006/relationships/image" Target="../media/image2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7.png"/><Relationship Id="rId1" Type="http://schemas.openxmlformats.org/officeDocument/2006/relationships/image" Target="../media/image9.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13</xdr:col>
      <xdr:colOff>438150</xdr:colOff>
      <xdr:row>8</xdr:row>
      <xdr:rowOff>114300</xdr:rowOff>
    </xdr:from>
    <xdr:to>
      <xdr:col>17</xdr:col>
      <xdr:colOff>409575</xdr:colOff>
      <xdr:row>14</xdr:row>
      <xdr:rowOff>66675</xdr:rowOff>
    </xdr:to>
    <xdr:pic>
      <xdr:nvPicPr>
        <xdr:cNvPr id="1025" name="Obrázek 1"/>
        <xdr:cNvPicPr>
          <a:picLocks noChangeAspect="1"/>
        </xdr:cNvPicPr>
      </xdr:nvPicPr>
      <xdr:blipFill>
        <a:blip xmlns:r="http://schemas.openxmlformats.org/officeDocument/2006/relationships" r:embed="rId1" cstate="print"/>
        <a:srcRect/>
        <a:stretch>
          <a:fillRect/>
        </a:stretch>
      </xdr:blipFill>
      <xdr:spPr bwMode="auto">
        <a:xfrm>
          <a:off x="7400925" y="1485900"/>
          <a:ext cx="2428875" cy="9810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11265"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9</xdr:col>
      <xdr:colOff>9525</xdr:colOff>
      <xdr:row>1</xdr:row>
      <xdr:rowOff>104775</xdr:rowOff>
    </xdr:from>
    <xdr:to>
      <xdr:col>34</xdr:col>
      <xdr:colOff>19050</xdr:colOff>
      <xdr:row>2</xdr:row>
      <xdr:rowOff>0</xdr:rowOff>
    </xdr:to>
    <xdr:pic>
      <xdr:nvPicPr>
        <xdr:cNvPr id="11266" name="Obrázek 2"/>
        <xdr:cNvPicPr>
          <a:picLocks noChangeAspect="1"/>
        </xdr:cNvPicPr>
      </xdr:nvPicPr>
      <xdr:blipFill>
        <a:blip xmlns:r="http://schemas.openxmlformats.org/officeDocument/2006/relationships" r:embed="rId2" cstate="print"/>
        <a:srcRect/>
        <a:stretch>
          <a:fillRect/>
        </a:stretch>
      </xdr:blipFill>
      <xdr:spPr bwMode="auto">
        <a:xfrm>
          <a:off x="266700" y="152400"/>
          <a:ext cx="723900" cy="219075"/>
        </a:xfrm>
        <a:prstGeom prst="rect">
          <a:avLst/>
        </a:prstGeom>
        <a:noFill/>
        <a:ln w="9525">
          <a:noFill/>
          <a:miter lim="800000"/>
          <a:headEnd/>
          <a:tailEnd/>
        </a:ln>
      </xdr:spPr>
    </xdr:pic>
    <xdr:clientData/>
  </xdr:twoCellAnchor>
  <xdr:twoCellAnchor editAs="oneCell">
    <xdr:from>
      <xdr:col>11</xdr:col>
      <xdr:colOff>9525</xdr:colOff>
      <xdr:row>35</xdr:row>
      <xdr:rowOff>76200</xdr:rowOff>
    </xdr:from>
    <xdr:to>
      <xdr:col>35</xdr:col>
      <xdr:colOff>9525</xdr:colOff>
      <xdr:row>35</xdr:row>
      <xdr:rowOff>152400</xdr:rowOff>
    </xdr:to>
    <xdr:pic>
      <xdr:nvPicPr>
        <xdr:cNvPr id="11267" name="Obrázek 4"/>
        <xdr:cNvPicPr>
          <a:picLocks noChangeAspect="1"/>
        </xdr:cNvPicPr>
      </xdr:nvPicPr>
      <xdr:blipFill>
        <a:blip xmlns:r="http://schemas.openxmlformats.org/officeDocument/2006/relationships" r:embed="rId3" cstate="print"/>
        <a:srcRect/>
        <a:stretch>
          <a:fillRect/>
        </a:stretch>
      </xdr:blipFill>
      <xdr:spPr bwMode="auto">
        <a:xfrm>
          <a:off x="323850" y="8972550"/>
          <a:ext cx="685800" cy="7620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12289"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95250</xdr:rowOff>
    </xdr:from>
    <xdr:to>
      <xdr:col>33</xdr:col>
      <xdr:colOff>0</xdr:colOff>
      <xdr:row>2</xdr:row>
      <xdr:rowOff>0</xdr:rowOff>
    </xdr:to>
    <xdr:pic>
      <xdr:nvPicPr>
        <xdr:cNvPr id="12290" name="Obrázek 2"/>
        <xdr:cNvPicPr>
          <a:picLocks noChangeAspect="1"/>
        </xdr:cNvPicPr>
      </xdr:nvPicPr>
      <xdr:blipFill>
        <a:blip xmlns:r="http://schemas.openxmlformats.org/officeDocument/2006/relationships" r:embed="rId2" cstate="print"/>
        <a:srcRect/>
        <a:stretch>
          <a:fillRect/>
        </a:stretch>
      </xdr:blipFill>
      <xdr:spPr bwMode="auto">
        <a:xfrm>
          <a:off x="219075" y="142875"/>
          <a:ext cx="723900" cy="228600"/>
        </a:xfrm>
        <a:prstGeom prst="rect">
          <a:avLst/>
        </a:prstGeom>
        <a:noFill/>
        <a:ln w="9525">
          <a:noFill/>
          <a:miter lim="800000"/>
          <a:headEnd/>
          <a:tailEnd/>
        </a:ln>
      </xdr:spPr>
    </xdr:pic>
    <xdr:clientData/>
  </xdr:twoCellAnchor>
  <xdr:twoCellAnchor editAs="oneCell">
    <xdr:from>
      <xdr:col>10</xdr:col>
      <xdr:colOff>9525</xdr:colOff>
      <xdr:row>33</xdr:row>
      <xdr:rowOff>76200</xdr:rowOff>
    </xdr:from>
    <xdr:to>
      <xdr:col>34</xdr:col>
      <xdr:colOff>9525</xdr:colOff>
      <xdr:row>33</xdr:row>
      <xdr:rowOff>152400</xdr:rowOff>
    </xdr:to>
    <xdr:pic>
      <xdr:nvPicPr>
        <xdr:cNvPr id="12291" name="Obrázek 3"/>
        <xdr:cNvPicPr>
          <a:picLocks noChangeAspect="1"/>
        </xdr:cNvPicPr>
      </xdr:nvPicPr>
      <xdr:blipFill>
        <a:blip xmlns:r="http://schemas.openxmlformats.org/officeDocument/2006/relationships" r:embed="rId3" cstate="print"/>
        <a:srcRect/>
        <a:stretch>
          <a:fillRect/>
        </a:stretch>
      </xdr:blipFill>
      <xdr:spPr bwMode="auto">
        <a:xfrm>
          <a:off x="295275" y="9372600"/>
          <a:ext cx="685800" cy="762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13313"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13314"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10</xdr:col>
      <xdr:colOff>9525</xdr:colOff>
      <xdr:row>33</xdr:row>
      <xdr:rowOff>104775</xdr:rowOff>
    </xdr:from>
    <xdr:to>
      <xdr:col>28</xdr:col>
      <xdr:colOff>28575</xdr:colOff>
      <xdr:row>34</xdr:row>
      <xdr:rowOff>0</xdr:rowOff>
    </xdr:to>
    <xdr:pic>
      <xdr:nvPicPr>
        <xdr:cNvPr id="13315" name="Obrázek 3"/>
        <xdr:cNvPicPr>
          <a:picLocks noChangeAspect="1"/>
        </xdr:cNvPicPr>
      </xdr:nvPicPr>
      <xdr:blipFill>
        <a:blip xmlns:r="http://schemas.openxmlformats.org/officeDocument/2006/relationships" r:embed="rId3" cstate="print"/>
        <a:srcRect/>
        <a:stretch>
          <a:fillRect/>
        </a:stretch>
      </xdr:blipFill>
      <xdr:spPr bwMode="auto">
        <a:xfrm>
          <a:off x="295275" y="9401175"/>
          <a:ext cx="533400" cy="5715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19050</xdr:colOff>
      <xdr:row>1</xdr:row>
      <xdr:rowOff>38100</xdr:rowOff>
    </xdr:from>
    <xdr:to>
      <xdr:col>192</xdr:col>
      <xdr:colOff>19050</xdr:colOff>
      <xdr:row>1</xdr:row>
      <xdr:rowOff>295275</xdr:rowOff>
    </xdr:to>
    <xdr:pic>
      <xdr:nvPicPr>
        <xdr:cNvPr id="19457" name="Obrázek 3"/>
        <xdr:cNvPicPr>
          <a:picLocks noChangeAspect="1"/>
        </xdr:cNvPicPr>
      </xdr:nvPicPr>
      <xdr:blipFill>
        <a:blip xmlns:r="http://schemas.openxmlformats.org/officeDocument/2006/relationships" r:embed="rId1" cstate="print"/>
        <a:srcRect/>
        <a:stretch>
          <a:fillRect/>
        </a:stretch>
      </xdr:blipFill>
      <xdr:spPr bwMode="auto">
        <a:xfrm>
          <a:off x="4476750" y="85725"/>
          <a:ext cx="1028700" cy="257175"/>
        </a:xfrm>
        <a:prstGeom prst="rect">
          <a:avLst/>
        </a:prstGeom>
        <a:noFill/>
        <a:ln w="9525">
          <a:noFill/>
          <a:miter lim="800000"/>
          <a:headEnd/>
          <a:tailEnd/>
        </a:ln>
      </xdr:spPr>
    </xdr:pic>
    <xdr:clientData/>
  </xdr:twoCellAnchor>
  <xdr:twoCellAnchor editAs="oneCell">
    <xdr:from>
      <xdr:col>7</xdr:col>
      <xdr:colOff>9525</xdr:colOff>
      <xdr:row>1</xdr:row>
      <xdr:rowOff>104775</xdr:rowOff>
    </xdr:from>
    <xdr:to>
      <xdr:col>35</xdr:col>
      <xdr:colOff>19050</xdr:colOff>
      <xdr:row>2</xdr:row>
      <xdr:rowOff>0</xdr:rowOff>
    </xdr:to>
    <xdr:pic>
      <xdr:nvPicPr>
        <xdr:cNvPr id="19458" name="Obrázek 4"/>
        <xdr:cNvPicPr>
          <a:picLocks noChangeAspect="1"/>
        </xdr:cNvPicPr>
      </xdr:nvPicPr>
      <xdr:blipFill>
        <a:blip xmlns:r="http://schemas.openxmlformats.org/officeDocument/2006/relationships" r:embed="rId2" cstate="print"/>
        <a:srcRect/>
        <a:stretch>
          <a:fillRect/>
        </a:stretch>
      </xdr:blipFill>
      <xdr:spPr bwMode="auto">
        <a:xfrm>
          <a:off x="209550" y="152400"/>
          <a:ext cx="809625" cy="219075"/>
        </a:xfrm>
        <a:prstGeom prst="rect">
          <a:avLst/>
        </a:prstGeom>
        <a:noFill/>
        <a:ln w="9525">
          <a:noFill/>
          <a:miter lim="800000"/>
          <a:headEnd/>
          <a:tailEnd/>
        </a:ln>
      </xdr:spPr>
    </xdr:pic>
    <xdr:clientData/>
  </xdr:twoCellAnchor>
  <xdr:twoCellAnchor editAs="oneCell">
    <xdr:from>
      <xdr:col>11</xdr:col>
      <xdr:colOff>0</xdr:colOff>
      <xdr:row>33</xdr:row>
      <xdr:rowOff>104775</xdr:rowOff>
    </xdr:from>
    <xdr:to>
      <xdr:col>27</xdr:col>
      <xdr:colOff>9525</xdr:colOff>
      <xdr:row>33</xdr:row>
      <xdr:rowOff>161925</xdr:rowOff>
    </xdr:to>
    <xdr:pic>
      <xdr:nvPicPr>
        <xdr:cNvPr id="19459" name="Obrázek 5"/>
        <xdr:cNvPicPr>
          <a:picLocks noChangeAspect="1"/>
        </xdr:cNvPicPr>
      </xdr:nvPicPr>
      <xdr:blipFill>
        <a:blip xmlns:r="http://schemas.openxmlformats.org/officeDocument/2006/relationships" r:embed="rId3" cstate="print"/>
        <a:srcRect/>
        <a:stretch>
          <a:fillRect/>
        </a:stretch>
      </xdr:blipFill>
      <xdr:spPr bwMode="auto">
        <a:xfrm>
          <a:off x="314325" y="9239250"/>
          <a:ext cx="466725" cy="5715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156</xdr:col>
      <xdr:colOff>19050</xdr:colOff>
      <xdr:row>1</xdr:row>
      <xdr:rowOff>38100</xdr:rowOff>
    </xdr:from>
    <xdr:to>
      <xdr:col>193</xdr:col>
      <xdr:colOff>0</xdr:colOff>
      <xdr:row>1</xdr:row>
      <xdr:rowOff>295275</xdr:rowOff>
    </xdr:to>
    <xdr:pic>
      <xdr:nvPicPr>
        <xdr:cNvPr id="17409" name="Obrázek 3"/>
        <xdr:cNvPicPr>
          <a:picLocks noChangeAspect="1"/>
        </xdr:cNvPicPr>
      </xdr:nvPicPr>
      <xdr:blipFill>
        <a:blip xmlns:r="http://schemas.openxmlformats.org/officeDocument/2006/relationships" r:embed="rId1" cstate="print"/>
        <a:srcRect/>
        <a:stretch>
          <a:fillRect/>
        </a:stretch>
      </xdr:blipFill>
      <xdr:spPr bwMode="auto">
        <a:xfrm>
          <a:off x="4476750" y="85725"/>
          <a:ext cx="1038225" cy="257175"/>
        </a:xfrm>
        <a:prstGeom prst="rect">
          <a:avLst/>
        </a:prstGeom>
        <a:noFill/>
        <a:ln w="9525">
          <a:noFill/>
          <a:miter lim="800000"/>
          <a:headEnd/>
          <a:tailEnd/>
        </a:ln>
      </xdr:spPr>
    </xdr:pic>
    <xdr:clientData/>
  </xdr:twoCellAnchor>
  <xdr:twoCellAnchor editAs="oneCell">
    <xdr:from>
      <xdr:col>7</xdr:col>
      <xdr:colOff>9525</xdr:colOff>
      <xdr:row>1</xdr:row>
      <xdr:rowOff>104775</xdr:rowOff>
    </xdr:from>
    <xdr:to>
      <xdr:col>35</xdr:col>
      <xdr:colOff>19050</xdr:colOff>
      <xdr:row>2</xdr:row>
      <xdr:rowOff>0</xdr:rowOff>
    </xdr:to>
    <xdr:pic>
      <xdr:nvPicPr>
        <xdr:cNvPr id="17410" name="Obrázek 4"/>
        <xdr:cNvPicPr>
          <a:picLocks noChangeAspect="1"/>
        </xdr:cNvPicPr>
      </xdr:nvPicPr>
      <xdr:blipFill>
        <a:blip xmlns:r="http://schemas.openxmlformats.org/officeDocument/2006/relationships" r:embed="rId2" cstate="print"/>
        <a:srcRect/>
        <a:stretch>
          <a:fillRect/>
        </a:stretch>
      </xdr:blipFill>
      <xdr:spPr bwMode="auto">
        <a:xfrm>
          <a:off x="209550" y="152400"/>
          <a:ext cx="809625" cy="219075"/>
        </a:xfrm>
        <a:prstGeom prst="rect">
          <a:avLst/>
        </a:prstGeom>
        <a:noFill/>
        <a:ln w="9525">
          <a:noFill/>
          <a:miter lim="800000"/>
          <a:headEnd/>
          <a:tailEnd/>
        </a:ln>
      </xdr:spPr>
    </xdr:pic>
    <xdr:clientData/>
  </xdr:twoCellAnchor>
  <xdr:twoCellAnchor editAs="oneCell">
    <xdr:from>
      <xdr:col>11</xdr:col>
      <xdr:colOff>19050</xdr:colOff>
      <xdr:row>33</xdr:row>
      <xdr:rowOff>95250</xdr:rowOff>
    </xdr:from>
    <xdr:to>
      <xdr:col>27</xdr:col>
      <xdr:colOff>28575</xdr:colOff>
      <xdr:row>33</xdr:row>
      <xdr:rowOff>152400</xdr:rowOff>
    </xdr:to>
    <xdr:pic>
      <xdr:nvPicPr>
        <xdr:cNvPr id="17411" name="Obrázek 5"/>
        <xdr:cNvPicPr>
          <a:picLocks noChangeAspect="1"/>
        </xdr:cNvPicPr>
      </xdr:nvPicPr>
      <xdr:blipFill>
        <a:blip xmlns:r="http://schemas.openxmlformats.org/officeDocument/2006/relationships" r:embed="rId3" cstate="print"/>
        <a:srcRect/>
        <a:stretch>
          <a:fillRect/>
        </a:stretch>
      </xdr:blipFill>
      <xdr:spPr bwMode="auto">
        <a:xfrm>
          <a:off x="333375" y="9229725"/>
          <a:ext cx="466725" cy="5715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154</xdr:col>
      <xdr:colOff>19050</xdr:colOff>
      <xdr:row>1</xdr:row>
      <xdr:rowOff>19050</xdr:rowOff>
    </xdr:from>
    <xdr:to>
      <xdr:col>195</xdr:col>
      <xdr:colOff>19050</xdr:colOff>
      <xdr:row>1</xdr:row>
      <xdr:rowOff>276225</xdr:rowOff>
    </xdr:to>
    <xdr:pic>
      <xdr:nvPicPr>
        <xdr:cNvPr id="18433" name="Obrázek 3"/>
        <xdr:cNvPicPr>
          <a:picLocks noChangeAspect="1"/>
        </xdr:cNvPicPr>
      </xdr:nvPicPr>
      <xdr:blipFill>
        <a:blip xmlns:r="http://schemas.openxmlformats.org/officeDocument/2006/relationships" r:embed="rId1" cstate="print"/>
        <a:srcRect/>
        <a:stretch>
          <a:fillRect/>
        </a:stretch>
      </xdr:blipFill>
      <xdr:spPr bwMode="auto">
        <a:xfrm>
          <a:off x="4419600" y="66675"/>
          <a:ext cx="1171575" cy="257175"/>
        </a:xfrm>
        <a:prstGeom prst="rect">
          <a:avLst/>
        </a:prstGeom>
        <a:noFill/>
        <a:ln w="9525">
          <a:noFill/>
          <a:miter lim="800000"/>
          <a:headEnd/>
          <a:tailEnd/>
        </a:ln>
      </xdr:spPr>
    </xdr:pic>
    <xdr:clientData/>
  </xdr:twoCellAnchor>
  <xdr:twoCellAnchor editAs="oneCell">
    <xdr:from>
      <xdr:col>5</xdr:col>
      <xdr:colOff>0</xdr:colOff>
      <xdr:row>1</xdr:row>
      <xdr:rowOff>95250</xdr:rowOff>
    </xdr:from>
    <xdr:to>
      <xdr:col>35</xdr:col>
      <xdr:colOff>19050</xdr:colOff>
      <xdr:row>1</xdr:row>
      <xdr:rowOff>323850</xdr:rowOff>
    </xdr:to>
    <xdr:pic>
      <xdr:nvPicPr>
        <xdr:cNvPr id="18434" name="Obrázek 4"/>
        <xdr:cNvPicPr>
          <a:picLocks noChangeAspect="1"/>
        </xdr:cNvPicPr>
      </xdr:nvPicPr>
      <xdr:blipFill>
        <a:blip xmlns:r="http://schemas.openxmlformats.org/officeDocument/2006/relationships" r:embed="rId2" cstate="print"/>
        <a:srcRect/>
        <a:stretch>
          <a:fillRect/>
        </a:stretch>
      </xdr:blipFill>
      <xdr:spPr bwMode="auto">
        <a:xfrm>
          <a:off x="142875" y="142875"/>
          <a:ext cx="876300" cy="228600"/>
        </a:xfrm>
        <a:prstGeom prst="rect">
          <a:avLst/>
        </a:prstGeom>
        <a:noFill/>
        <a:ln w="9525">
          <a:noFill/>
          <a:miter lim="800000"/>
          <a:headEnd/>
          <a:tailEnd/>
        </a:ln>
      </xdr:spPr>
    </xdr:pic>
    <xdr:clientData/>
  </xdr:twoCellAnchor>
  <xdr:twoCellAnchor editAs="oneCell">
    <xdr:from>
      <xdr:col>8</xdr:col>
      <xdr:colOff>0</xdr:colOff>
      <xdr:row>144</xdr:row>
      <xdr:rowOff>19050</xdr:rowOff>
    </xdr:from>
    <xdr:to>
      <xdr:col>24</xdr:col>
      <xdr:colOff>0</xdr:colOff>
      <xdr:row>145</xdr:row>
      <xdr:rowOff>19050</xdr:rowOff>
    </xdr:to>
    <xdr:pic>
      <xdr:nvPicPr>
        <xdr:cNvPr id="18435" name="Obrázek 5"/>
        <xdr:cNvPicPr>
          <a:picLocks noChangeAspect="1"/>
        </xdr:cNvPicPr>
      </xdr:nvPicPr>
      <xdr:blipFill>
        <a:blip xmlns:r="http://schemas.openxmlformats.org/officeDocument/2006/relationships" r:embed="rId3" cstate="print"/>
        <a:srcRect/>
        <a:stretch>
          <a:fillRect/>
        </a:stretch>
      </xdr:blipFill>
      <xdr:spPr bwMode="auto">
        <a:xfrm>
          <a:off x="228600" y="9477375"/>
          <a:ext cx="457200" cy="476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2017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9525</xdr:colOff>
      <xdr:row>29</xdr:row>
      <xdr:rowOff>314325</xdr:rowOff>
    </xdr:from>
    <xdr:to>
      <xdr:col>83</xdr:col>
      <xdr:colOff>0</xdr:colOff>
      <xdr:row>40</xdr:row>
      <xdr:rowOff>161925</xdr:rowOff>
    </xdr:to>
    <xdr:pic>
      <xdr:nvPicPr>
        <xdr:cNvPr id="5122" name="Obrázok 2"/>
        <xdr:cNvPicPr>
          <a:picLocks noChangeAspect="1" noChangeArrowheads="1"/>
        </xdr:cNvPicPr>
      </xdr:nvPicPr>
      <xdr:blipFill>
        <a:blip xmlns:r="http://schemas.openxmlformats.org/officeDocument/2006/relationships" r:embed="rId1" cstate="print"/>
        <a:srcRect/>
        <a:stretch>
          <a:fillRect/>
        </a:stretch>
      </xdr:blipFill>
      <xdr:spPr bwMode="auto">
        <a:xfrm>
          <a:off x="7210425" y="4572000"/>
          <a:ext cx="2219325" cy="2390775"/>
        </a:xfrm>
        <a:prstGeom prst="rect">
          <a:avLst/>
        </a:prstGeom>
        <a:noFill/>
        <a:ln w="9525">
          <a:noFill/>
          <a:miter lim="800000"/>
          <a:headEnd/>
          <a:tailEnd/>
        </a:ln>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19050</xdr:colOff>
      <xdr:row>3</xdr:row>
      <xdr:rowOff>66675</xdr:rowOff>
    </xdr:from>
    <xdr:to>
      <xdr:col>62</xdr:col>
      <xdr:colOff>19050</xdr:colOff>
      <xdr:row>9</xdr:row>
      <xdr:rowOff>9525</xdr:rowOff>
    </xdr:to>
    <xdr:pic>
      <xdr:nvPicPr>
        <xdr:cNvPr id="5125" name="Obrázok 3"/>
        <xdr:cNvPicPr>
          <a:picLocks noChangeAspect="1"/>
        </xdr:cNvPicPr>
      </xdr:nvPicPr>
      <xdr:blipFill>
        <a:blip xmlns:r="http://schemas.openxmlformats.org/officeDocument/2006/relationships" r:embed="rId2" cstate="print"/>
        <a:srcRect/>
        <a:stretch>
          <a:fillRect/>
        </a:stretch>
      </xdr:blipFill>
      <xdr:spPr bwMode="auto">
        <a:xfrm>
          <a:off x="6181725" y="523875"/>
          <a:ext cx="666750" cy="857250"/>
        </a:xfrm>
        <a:prstGeom prst="rect">
          <a:avLst/>
        </a:prstGeom>
        <a:noFill/>
        <a:ln w="9525">
          <a:noFill/>
          <a:miter lim="800000"/>
          <a:headEnd/>
          <a:tailEnd/>
        </a:ln>
      </xdr:spPr>
    </xdr:pic>
    <xdr:clientData/>
  </xdr:twoCellAnchor>
  <xdr:twoCellAnchor editAs="oneCell">
    <xdr:from>
      <xdr:col>64</xdr:col>
      <xdr:colOff>95250</xdr:colOff>
      <xdr:row>4</xdr:row>
      <xdr:rowOff>9525</xdr:rowOff>
    </xdr:from>
    <xdr:to>
      <xdr:col>78</xdr:col>
      <xdr:colOff>95250</xdr:colOff>
      <xdr:row>9</xdr:row>
      <xdr:rowOff>76200</xdr:rowOff>
    </xdr:to>
    <xdr:pic>
      <xdr:nvPicPr>
        <xdr:cNvPr id="5126" name="Obrázok 6"/>
        <xdr:cNvPicPr>
          <a:picLocks noChangeAspect="1"/>
        </xdr:cNvPicPr>
      </xdr:nvPicPr>
      <xdr:blipFill>
        <a:blip xmlns:r="http://schemas.openxmlformats.org/officeDocument/2006/relationships" r:embed="rId3" cstate="print"/>
        <a:srcRect/>
        <a:stretch>
          <a:fillRect/>
        </a:stretch>
      </xdr:blipFill>
      <xdr:spPr bwMode="auto">
        <a:xfrm>
          <a:off x="7172325" y="619125"/>
          <a:ext cx="1733550" cy="828675"/>
        </a:xfrm>
        <a:prstGeom prst="rect">
          <a:avLst/>
        </a:prstGeom>
        <a:noFill/>
        <a:ln w="9525">
          <a:noFill/>
          <a:miter lim="800000"/>
          <a:headEnd/>
          <a:tailEnd/>
        </a:ln>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57</xdr:col>
      <xdr:colOff>47625</xdr:colOff>
      <xdr:row>9</xdr:row>
      <xdr:rowOff>104775</xdr:rowOff>
    </xdr:from>
    <xdr:to>
      <xdr:col>81</xdr:col>
      <xdr:colOff>38100</xdr:colOff>
      <xdr:row>17</xdr:row>
      <xdr:rowOff>28575</xdr:rowOff>
    </xdr:to>
    <xdr:pic>
      <xdr:nvPicPr>
        <xdr:cNvPr id="5129" name="Obrázok 10"/>
        <xdr:cNvPicPr>
          <a:picLocks noChangeAspect="1"/>
        </xdr:cNvPicPr>
      </xdr:nvPicPr>
      <xdr:blipFill>
        <a:blip xmlns:r="http://schemas.openxmlformats.org/officeDocument/2006/relationships" r:embed="rId4" cstate="print"/>
        <a:srcRect/>
        <a:stretch>
          <a:fillRect/>
        </a:stretch>
      </xdr:blipFill>
      <xdr:spPr bwMode="auto">
        <a:xfrm>
          <a:off x="6210300" y="1476375"/>
          <a:ext cx="3009900" cy="990600"/>
        </a:xfrm>
        <a:prstGeom prst="rect">
          <a:avLst/>
        </a:prstGeom>
        <a:noFill/>
        <a:ln w="9525">
          <a:noFill/>
          <a:miter lim="800000"/>
          <a:headEnd/>
          <a:tailEnd/>
        </a:ln>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61</xdr:col>
      <xdr:colOff>123825</xdr:colOff>
      <xdr:row>64</xdr:row>
      <xdr:rowOff>95250</xdr:rowOff>
    </xdr:from>
    <xdr:to>
      <xdr:col>67</xdr:col>
      <xdr:colOff>95250</xdr:colOff>
      <xdr:row>66</xdr:row>
      <xdr:rowOff>57150</xdr:rowOff>
    </xdr:to>
    <xdr:pic>
      <xdr:nvPicPr>
        <xdr:cNvPr id="5133" name="Obrázek 17"/>
        <xdr:cNvPicPr>
          <a:picLocks noChangeAspect="1" noChangeArrowheads="1"/>
        </xdr:cNvPicPr>
      </xdr:nvPicPr>
      <xdr:blipFill>
        <a:blip xmlns:r="http://schemas.openxmlformats.org/officeDocument/2006/relationships" r:embed="rId5" cstate="print"/>
        <a:srcRect/>
        <a:stretch>
          <a:fillRect/>
        </a:stretch>
      </xdr:blipFill>
      <xdr:spPr bwMode="auto">
        <a:xfrm>
          <a:off x="6829425" y="10972800"/>
          <a:ext cx="714375" cy="2667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85725</xdr:colOff>
      <xdr:row>0</xdr:row>
      <xdr:rowOff>9525</xdr:rowOff>
    </xdr:from>
    <xdr:to>
      <xdr:col>51</xdr:col>
      <xdr:colOff>666750</xdr:colOff>
      <xdr:row>1</xdr:row>
      <xdr:rowOff>276225</xdr:rowOff>
    </xdr:to>
    <xdr:pic>
      <xdr:nvPicPr>
        <xdr:cNvPr id="14337" name="Obrázek 1"/>
        <xdr:cNvPicPr>
          <a:picLocks noChangeAspect="1" noChangeArrowheads="1"/>
        </xdr:cNvPicPr>
      </xdr:nvPicPr>
      <xdr:blipFill>
        <a:blip xmlns:r="http://schemas.openxmlformats.org/officeDocument/2006/relationships" r:embed="rId1" cstate="print"/>
        <a:srcRect/>
        <a:stretch>
          <a:fillRect/>
        </a:stretch>
      </xdr:blipFill>
      <xdr:spPr bwMode="auto">
        <a:xfrm>
          <a:off x="7343775" y="9525"/>
          <a:ext cx="5819775" cy="619125"/>
        </a:xfrm>
        <a:prstGeom prst="rect">
          <a:avLst/>
        </a:prstGeom>
        <a:noFill/>
        <a:ln w="9525">
          <a:noFill/>
          <a:miter lim="800000"/>
          <a:headEnd/>
          <a:tailEnd/>
        </a:ln>
      </xdr:spPr>
    </xdr:pic>
    <xdr:clientData/>
  </xdr:twoCellAnchor>
  <xdr:twoCellAnchor>
    <xdr:from>
      <xdr:col>46</xdr:col>
      <xdr:colOff>495300</xdr:colOff>
      <xdr:row>4</xdr:row>
      <xdr:rowOff>123825</xdr:rowOff>
    </xdr:from>
    <xdr:to>
      <xdr:col>49</xdr:col>
      <xdr:colOff>66675</xdr:colOff>
      <xdr:row>7</xdr:row>
      <xdr:rowOff>38100</xdr:rowOff>
    </xdr:to>
    <xdr:sp macro="" textlink="">
      <xdr:nvSpPr>
        <xdr:cNvPr id="3" name="Obdélník 2">
          <a:extLst>
            <a:ext uri="{FF2B5EF4-FFF2-40B4-BE49-F238E27FC236}"/>
          </a:extLst>
        </xdr:cNvPr>
        <xdr:cNvSpPr/>
      </xdr:nvSpPr>
      <xdr:spPr>
        <a:xfrm>
          <a:off x="7753350" y="1114425"/>
          <a:ext cx="2714625"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71</xdr:col>
      <xdr:colOff>19050</xdr:colOff>
      <xdr:row>5</xdr:row>
      <xdr:rowOff>220795</xdr:rowOff>
    </xdr:from>
    <xdr:to>
      <xdr:col>80</xdr:col>
      <xdr:colOff>568138</xdr:colOff>
      <xdr:row>18</xdr:row>
      <xdr:rowOff>289289</xdr:rowOff>
    </xdr:to>
    <xdr:sp macro="" textlink="">
      <xdr:nvSpPr>
        <xdr:cNvPr id="2" name="Obdĺžnik 1">
          <a:extLst>
            <a:ext uri="{FF2B5EF4-FFF2-40B4-BE49-F238E27FC236}"/>
          </a:extLst>
        </xdr:cNvPr>
        <xdr:cNvSpPr/>
      </xdr:nvSpPr>
      <xdr:spPr>
        <a:xfrm>
          <a:off x="6534150" y="1144720"/>
          <a:ext cx="5778313" cy="33831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76</xdr:col>
      <xdr:colOff>552450</xdr:colOff>
      <xdr:row>10</xdr:row>
      <xdr:rowOff>95250</xdr:rowOff>
    </xdr:from>
    <xdr:to>
      <xdr:col>81</xdr:col>
      <xdr:colOff>381000</xdr:colOff>
      <xdr:row>19</xdr:row>
      <xdr:rowOff>66675</xdr:rowOff>
    </xdr:to>
    <xdr:pic>
      <xdr:nvPicPr>
        <xdr:cNvPr id="2050" name="Obrázok 2"/>
        <xdr:cNvPicPr>
          <a:picLocks noChangeAspect="1" noChangeArrowheads="1"/>
        </xdr:cNvPicPr>
      </xdr:nvPicPr>
      <xdr:blipFill>
        <a:blip xmlns:r="http://schemas.openxmlformats.org/officeDocument/2006/relationships" r:embed="rId1" cstate="print"/>
        <a:srcRect/>
        <a:stretch>
          <a:fillRect/>
        </a:stretch>
      </xdr:blipFill>
      <xdr:spPr bwMode="auto">
        <a:xfrm>
          <a:off x="9972675" y="2362200"/>
          <a:ext cx="2733675" cy="2324100"/>
        </a:xfrm>
        <a:prstGeom prst="rect">
          <a:avLst/>
        </a:prstGeom>
        <a:noFill/>
        <a:ln w="9525">
          <a:noFill/>
          <a:miter lim="800000"/>
          <a:headEnd/>
          <a:tailEnd/>
        </a:ln>
      </xdr:spPr>
    </xdr:pic>
    <xdr:clientData/>
  </xdr:twoCellAnchor>
  <xdr:twoCellAnchor>
    <xdr:from>
      <xdr:col>71</xdr:col>
      <xdr:colOff>47625</xdr:colOff>
      <xdr:row>0</xdr:row>
      <xdr:rowOff>77320</xdr:rowOff>
    </xdr:from>
    <xdr:to>
      <xdr:col>128</xdr:col>
      <xdr:colOff>54621</xdr:colOff>
      <xdr:row>5</xdr:row>
      <xdr:rowOff>168429</xdr:rowOff>
    </xdr:to>
    <xdr:sp macro="" textlink="">
      <xdr:nvSpPr>
        <xdr:cNvPr id="4" name="Obdĺžnik 2">
          <a:extLst>
            <a:ext uri="{FF2B5EF4-FFF2-40B4-BE49-F238E27FC236}"/>
          </a:extLst>
        </xdr:cNvPr>
        <xdr:cNvSpPr/>
      </xdr:nvSpPr>
      <xdr:spPr>
        <a:xfrm>
          <a:off x="6562725" y="77320"/>
          <a:ext cx="13008621"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6145" name="Obrázek 3"/>
        <xdr:cNvPicPr>
          <a:picLocks noChangeAspect="1"/>
        </xdr:cNvPicPr>
      </xdr:nvPicPr>
      <xdr:blipFill>
        <a:blip xmlns:r="http://schemas.openxmlformats.org/officeDocument/2006/relationships" r:embed="rId1" cstate="print"/>
        <a:srcRect/>
        <a:stretch>
          <a:fillRect/>
        </a:stretch>
      </xdr:blipFill>
      <xdr:spPr bwMode="auto">
        <a:xfrm>
          <a:off x="4457700" y="85725"/>
          <a:ext cx="1009650" cy="257175"/>
        </a:xfrm>
        <a:prstGeom prst="rect">
          <a:avLst/>
        </a:prstGeom>
        <a:noFill/>
        <a:ln w="9525">
          <a:noFill/>
          <a:miter lim="800000"/>
          <a:headEnd/>
          <a:tailEnd/>
        </a:ln>
      </xdr:spPr>
    </xdr:pic>
    <xdr:clientData/>
  </xdr:twoCellAnchor>
  <xdr:twoCellAnchor editAs="oneCell">
    <xdr:from>
      <xdr:col>8</xdr:col>
      <xdr:colOff>9525</xdr:colOff>
      <xdr:row>1</xdr:row>
      <xdr:rowOff>95250</xdr:rowOff>
    </xdr:from>
    <xdr:to>
      <xdr:col>33</xdr:col>
      <xdr:colOff>19050</xdr:colOff>
      <xdr:row>2</xdr:row>
      <xdr:rowOff>0</xdr:rowOff>
    </xdr:to>
    <xdr:pic>
      <xdr:nvPicPr>
        <xdr:cNvPr id="6146" name="Obrázek 4"/>
        <xdr:cNvPicPr>
          <a:picLocks noChangeAspect="1"/>
        </xdr:cNvPicPr>
      </xdr:nvPicPr>
      <xdr:blipFill>
        <a:blip xmlns:r="http://schemas.openxmlformats.org/officeDocument/2006/relationships" r:embed="rId2" cstate="print"/>
        <a:srcRect/>
        <a:stretch>
          <a:fillRect/>
        </a:stretch>
      </xdr:blipFill>
      <xdr:spPr bwMode="auto">
        <a:xfrm>
          <a:off x="209550" y="142875"/>
          <a:ext cx="723900" cy="228600"/>
        </a:xfrm>
        <a:prstGeom prst="rect">
          <a:avLst/>
        </a:prstGeom>
        <a:noFill/>
        <a:ln w="9525">
          <a:noFill/>
          <a:miter lim="800000"/>
          <a:headEnd/>
          <a:tailEnd/>
        </a:ln>
      </xdr:spPr>
    </xdr:pic>
    <xdr:clientData/>
  </xdr:twoCellAnchor>
  <xdr:twoCellAnchor editAs="oneCell">
    <xdr:from>
      <xdr:col>11</xdr:col>
      <xdr:colOff>19050</xdr:colOff>
      <xdr:row>35</xdr:row>
      <xdr:rowOff>95250</xdr:rowOff>
    </xdr:from>
    <xdr:to>
      <xdr:col>35</xdr:col>
      <xdr:colOff>19050</xdr:colOff>
      <xdr:row>36</xdr:row>
      <xdr:rowOff>9525</xdr:rowOff>
    </xdr:to>
    <xdr:pic>
      <xdr:nvPicPr>
        <xdr:cNvPr id="6147" name="Obrázek 1"/>
        <xdr:cNvPicPr>
          <a:picLocks noChangeAspect="1"/>
        </xdr:cNvPicPr>
      </xdr:nvPicPr>
      <xdr:blipFill>
        <a:blip xmlns:r="http://schemas.openxmlformats.org/officeDocument/2006/relationships" r:embed="rId3" cstate="print"/>
        <a:srcRect/>
        <a:stretch>
          <a:fillRect/>
        </a:stretch>
      </xdr:blipFill>
      <xdr:spPr bwMode="auto">
        <a:xfrm>
          <a:off x="304800" y="9439275"/>
          <a:ext cx="685800" cy="762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7169" name="Obrázek 1"/>
        <xdr:cNvPicPr>
          <a:picLocks noChangeAspect="1"/>
        </xdr:cNvPicPr>
      </xdr:nvPicPr>
      <xdr:blipFill>
        <a:blip xmlns:r="http://schemas.openxmlformats.org/officeDocument/2006/relationships" r:embed="rId1" cstate="print"/>
        <a:srcRect/>
        <a:stretch>
          <a:fillRect/>
        </a:stretch>
      </xdr:blipFill>
      <xdr:spPr bwMode="auto">
        <a:xfrm>
          <a:off x="4476750"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7170" name="Obrázek 2"/>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7171" name="Obrázek 4"/>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7172" name="Obrázek 5"/>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11</xdr:col>
      <xdr:colOff>19050</xdr:colOff>
      <xdr:row>35</xdr:row>
      <xdr:rowOff>95250</xdr:rowOff>
    </xdr:from>
    <xdr:to>
      <xdr:col>35</xdr:col>
      <xdr:colOff>19050</xdr:colOff>
      <xdr:row>36</xdr:row>
      <xdr:rowOff>9525</xdr:rowOff>
    </xdr:to>
    <xdr:pic>
      <xdr:nvPicPr>
        <xdr:cNvPr id="7173" name="Obrázek 6"/>
        <xdr:cNvPicPr>
          <a:picLocks noChangeAspect="1"/>
        </xdr:cNvPicPr>
      </xdr:nvPicPr>
      <xdr:blipFill>
        <a:blip xmlns:r="http://schemas.openxmlformats.org/officeDocument/2006/relationships" r:embed="rId3" cstate="print"/>
        <a:srcRect/>
        <a:stretch>
          <a:fillRect/>
        </a:stretch>
      </xdr:blipFill>
      <xdr:spPr bwMode="auto">
        <a:xfrm>
          <a:off x="323850" y="9439275"/>
          <a:ext cx="685800" cy="762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8193"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8194"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8195" name="Obrázek 4"/>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8196" name="Obrázek 5"/>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8197" name="Obrázek 6"/>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11</xdr:col>
      <xdr:colOff>9525</xdr:colOff>
      <xdr:row>35</xdr:row>
      <xdr:rowOff>114300</xdr:rowOff>
    </xdr:from>
    <xdr:to>
      <xdr:col>35</xdr:col>
      <xdr:colOff>9525</xdr:colOff>
      <xdr:row>36</xdr:row>
      <xdr:rowOff>28575</xdr:rowOff>
    </xdr:to>
    <xdr:pic>
      <xdr:nvPicPr>
        <xdr:cNvPr id="8198" name="Obrázek 7"/>
        <xdr:cNvPicPr>
          <a:picLocks noChangeAspect="1"/>
        </xdr:cNvPicPr>
      </xdr:nvPicPr>
      <xdr:blipFill>
        <a:blip xmlns:r="http://schemas.openxmlformats.org/officeDocument/2006/relationships" r:embed="rId3" cstate="print"/>
        <a:srcRect/>
        <a:stretch>
          <a:fillRect/>
        </a:stretch>
      </xdr:blipFill>
      <xdr:spPr bwMode="auto">
        <a:xfrm>
          <a:off x="323850" y="9458325"/>
          <a:ext cx="685800" cy="762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9217"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9218"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9219" name="Obrázek 4"/>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9220" name="Obrázek 5"/>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9221" name="Obrázek 6"/>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9222" name="Obrázek 7"/>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11</xdr:col>
      <xdr:colOff>19050</xdr:colOff>
      <xdr:row>35</xdr:row>
      <xdr:rowOff>76200</xdr:rowOff>
    </xdr:from>
    <xdr:to>
      <xdr:col>35</xdr:col>
      <xdr:colOff>19050</xdr:colOff>
      <xdr:row>35</xdr:row>
      <xdr:rowOff>152400</xdr:rowOff>
    </xdr:to>
    <xdr:pic>
      <xdr:nvPicPr>
        <xdr:cNvPr id="9223" name="Obrázek 8"/>
        <xdr:cNvPicPr>
          <a:picLocks noChangeAspect="1"/>
        </xdr:cNvPicPr>
      </xdr:nvPicPr>
      <xdr:blipFill>
        <a:blip xmlns:r="http://schemas.openxmlformats.org/officeDocument/2006/relationships" r:embed="rId3" cstate="print"/>
        <a:srcRect/>
        <a:stretch>
          <a:fillRect/>
        </a:stretch>
      </xdr:blipFill>
      <xdr:spPr bwMode="auto">
        <a:xfrm>
          <a:off x="333375" y="9420225"/>
          <a:ext cx="685800" cy="762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10241"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8</xdr:col>
      <xdr:colOff>9525</xdr:colOff>
      <xdr:row>1</xdr:row>
      <xdr:rowOff>85725</xdr:rowOff>
    </xdr:from>
    <xdr:to>
      <xdr:col>33</xdr:col>
      <xdr:colOff>19050</xdr:colOff>
      <xdr:row>1</xdr:row>
      <xdr:rowOff>323850</xdr:rowOff>
    </xdr:to>
    <xdr:pic>
      <xdr:nvPicPr>
        <xdr:cNvPr id="10242" name="Obrázek 2"/>
        <xdr:cNvPicPr>
          <a:picLocks noChangeAspect="1"/>
        </xdr:cNvPicPr>
      </xdr:nvPicPr>
      <xdr:blipFill>
        <a:blip xmlns:r="http://schemas.openxmlformats.org/officeDocument/2006/relationships" r:embed="rId2" cstate="print"/>
        <a:srcRect/>
        <a:stretch>
          <a:fillRect/>
        </a:stretch>
      </xdr:blipFill>
      <xdr:spPr bwMode="auto">
        <a:xfrm>
          <a:off x="238125" y="133350"/>
          <a:ext cx="723900" cy="238125"/>
        </a:xfrm>
        <a:prstGeom prst="rect">
          <a:avLst/>
        </a:prstGeom>
        <a:noFill/>
        <a:ln w="9525">
          <a:noFill/>
          <a:miter lim="800000"/>
          <a:headEnd/>
          <a:tailEnd/>
        </a:ln>
      </xdr:spPr>
    </xdr:pic>
    <xdr:clientData/>
  </xdr:twoCellAnchor>
  <xdr:twoCellAnchor editAs="oneCell">
    <xdr:from>
      <xdr:col>12</xdr:col>
      <xdr:colOff>9525</xdr:colOff>
      <xdr:row>35</xdr:row>
      <xdr:rowOff>85725</xdr:rowOff>
    </xdr:from>
    <xdr:to>
      <xdr:col>36</xdr:col>
      <xdr:colOff>9525</xdr:colOff>
      <xdr:row>36</xdr:row>
      <xdr:rowOff>0</xdr:rowOff>
    </xdr:to>
    <xdr:pic>
      <xdr:nvPicPr>
        <xdr:cNvPr id="10243" name="Obrázek 6"/>
        <xdr:cNvPicPr>
          <a:picLocks noChangeAspect="1"/>
        </xdr:cNvPicPr>
      </xdr:nvPicPr>
      <xdr:blipFill>
        <a:blip xmlns:r="http://schemas.openxmlformats.org/officeDocument/2006/relationships" r:embed="rId3" cstate="print"/>
        <a:srcRect/>
        <a:stretch>
          <a:fillRect/>
        </a:stretch>
      </xdr:blipFill>
      <xdr:spPr bwMode="auto">
        <a:xfrm>
          <a:off x="352425" y="9429750"/>
          <a:ext cx="685800" cy="762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IPS/Pozn&#225;mky%202016/Poznamky%20uctovna%20jednotka/HK201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na%20analyza/finaaudit/Vykaz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INA2014%20FM%20UK%20G.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List1"/>
      <sheetName val="021"/>
      <sheetName val="022"/>
      <sheetName val="699"/>
      <sheetName val="Tranformacia"/>
      <sheetName val="687"/>
    </sheetNames>
    <sheetDataSet>
      <sheetData sheetId="0"/>
      <sheetData sheetId="1">
        <row r="5">
          <cell r="D5">
            <v>0</v>
          </cell>
          <cell r="E5">
            <v>0</v>
          </cell>
        </row>
        <row r="7">
          <cell r="D7">
            <v>0</v>
          </cell>
          <cell r="E7">
            <v>0</v>
          </cell>
        </row>
        <row r="8">
          <cell r="D8">
            <v>0</v>
          </cell>
          <cell r="E8">
            <v>0</v>
          </cell>
        </row>
        <row r="10">
          <cell r="D10">
            <v>0</v>
          </cell>
          <cell r="E10">
            <v>0</v>
          </cell>
        </row>
        <row r="11">
          <cell r="D11">
            <v>0</v>
          </cell>
          <cell r="E11">
            <v>0</v>
          </cell>
        </row>
        <row r="13">
          <cell r="D13">
            <v>86340</v>
          </cell>
          <cell r="E13">
            <v>88671</v>
          </cell>
        </row>
        <row r="14">
          <cell r="D14">
            <v>0</v>
          </cell>
          <cell r="E14">
            <v>0</v>
          </cell>
        </row>
        <row r="15">
          <cell r="D15">
            <v>0</v>
          </cell>
          <cell r="E15">
            <v>0</v>
          </cell>
        </row>
        <row r="16">
          <cell r="D16">
            <v>86340</v>
          </cell>
          <cell r="E16">
            <v>88671</v>
          </cell>
        </row>
        <row r="19">
          <cell r="D19">
            <v>0</v>
          </cell>
          <cell r="E19">
            <v>0</v>
          </cell>
        </row>
        <row r="23">
          <cell r="D23">
            <v>0</v>
          </cell>
          <cell r="E23">
            <v>0</v>
          </cell>
        </row>
        <row r="24">
          <cell r="D24">
            <v>0</v>
          </cell>
          <cell r="E24">
            <v>0</v>
          </cell>
        </row>
        <row r="25">
          <cell r="D25">
            <v>0</v>
          </cell>
          <cell r="E25">
            <v>0</v>
          </cell>
        </row>
        <row r="33">
          <cell r="D33">
            <v>0</v>
          </cell>
          <cell r="E33">
            <v>0</v>
          </cell>
        </row>
        <row r="34">
          <cell r="D34">
            <v>0</v>
          </cell>
          <cell r="E34">
            <v>0</v>
          </cell>
        </row>
        <row r="35">
          <cell r="D35">
            <v>0</v>
          </cell>
          <cell r="E35">
            <v>0</v>
          </cell>
        </row>
        <row r="36">
          <cell r="D36">
            <v>0</v>
          </cell>
          <cell r="E36">
            <v>0</v>
          </cell>
        </row>
        <row r="38">
          <cell r="D38">
            <v>0</v>
          </cell>
          <cell r="E38">
            <v>0</v>
          </cell>
        </row>
        <row r="40">
          <cell r="D40">
            <v>0</v>
          </cell>
          <cell r="E40">
            <v>0</v>
          </cell>
        </row>
        <row r="41">
          <cell r="D41">
            <v>0</v>
          </cell>
          <cell r="E41">
            <v>0</v>
          </cell>
        </row>
        <row r="48">
          <cell r="D48">
            <v>138791</v>
          </cell>
          <cell r="E48">
            <v>152203</v>
          </cell>
        </row>
        <row r="49">
          <cell r="D49">
            <v>-303478</v>
          </cell>
          <cell r="E49">
            <v>-389544</v>
          </cell>
        </row>
        <row r="51">
          <cell r="D51">
            <v>0</v>
          </cell>
          <cell r="E51">
            <v>0</v>
          </cell>
        </row>
        <row r="57">
          <cell r="D57">
            <v>177225</v>
          </cell>
          <cell r="E57">
            <v>186890</v>
          </cell>
        </row>
        <row r="63">
          <cell r="D63">
            <v>129</v>
          </cell>
          <cell r="E63">
            <v>129</v>
          </cell>
        </row>
        <row r="69">
          <cell r="D69">
            <v>300938</v>
          </cell>
          <cell r="E69">
            <v>340532</v>
          </cell>
        </row>
        <row r="70">
          <cell r="D70">
            <v>5000</v>
          </cell>
          <cell r="E70">
            <v>5000</v>
          </cell>
        </row>
        <row r="76">
          <cell r="D76">
            <v>0</v>
          </cell>
          <cell r="E76">
            <v>0</v>
          </cell>
        </row>
        <row r="77">
          <cell r="D77">
            <v>0</v>
          </cell>
          <cell r="E77">
            <v>0</v>
          </cell>
        </row>
        <row r="82">
          <cell r="D82">
            <v>0</v>
          </cell>
          <cell r="E82">
            <v>500</v>
          </cell>
        </row>
        <row r="86">
          <cell r="D86">
            <v>-789</v>
          </cell>
          <cell r="E86">
            <v>0</v>
          </cell>
        </row>
        <row r="89">
          <cell r="D89">
            <v>296727</v>
          </cell>
          <cell r="E89">
            <v>335032</v>
          </cell>
        </row>
        <row r="90">
          <cell r="D90">
            <v>101547</v>
          </cell>
          <cell r="E90">
            <v>87361</v>
          </cell>
        </row>
        <row r="91">
          <cell r="D91">
            <v>0</v>
          </cell>
          <cell r="E91">
            <v>0</v>
          </cell>
        </row>
        <row r="96">
          <cell r="D96">
            <v>60906</v>
          </cell>
          <cell r="E96">
            <v>70439</v>
          </cell>
        </row>
        <row r="97">
          <cell r="D97">
            <v>0</v>
          </cell>
          <cell r="E97">
            <v>0</v>
          </cell>
        </row>
        <row r="108">
          <cell r="D108">
            <v>40641</v>
          </cell>
          <cell r="E108">
            <v>16922</v>
          </cell>
        </row>
        <row r="109">
          <cell r="D109">
            <v>31525</v>
          </cell>
          <cell r="E109">
            <v>12086</v>
          </cell>
        </row>
        <row r="119">
          <cell r="D119">
            <v>0</v>
          </cell>
          <cell r="E119">
            <v>0</v>
          </cell>
        </row>
        <row r="121">
          <cell r="D121">
            <v>0</v>
          </cell>
          <cell r="E121">
            <v>0</v>
          </cell>
        </row>
        <row r="122">
          <cell r="D122">
            <v>0</v>
          </cell>
          <cell r="E122">
            <v>0</v>
          </cell>
        </row>
        <row r="123">
          <cell r="D123">
            <v>0</v>
          </cell>
          <cell r="E123">
            <v>0</v>
          </cell>
        </row>
      </sheetData>
      <sheetData sheetId="2">
        <row r="3">
          <cell r="D3">
            <v>0</v>
          </cell>
          <cell r="E3">
            <v>0</v>
          </cell>
        </row>
        <row r="4">
          <cell r="D4">
            <v>0</v>
          </cell>
          <cell r="E4">
            <v>0</v>
          </cell>
        </row>
        <row r="7">
          <cell r="D7">
            <v>1227494</v>
          </cell>
          <cell r="E7">
            <v>1176534</v>
          </cell>
        </row>
        <row r="8">
          <cell r="D8">
            <v>0</v>
          </cell>
          <cell r="E8">
            <v>0</v>
          </cell>
        </row>
        <row r="9">
          <cell r="D9">
            <v>0</v>
          </cell>
          <cell r="E9">
            <v>0</v>
          </cell>
        </row>
        <row r="11">
          <cell r="D11">
            <v>108156</v>
          </cell>
          <cell r="E11">
            <v>42872</v>
          </cell>
        </row>
        <row r="12">
          <cell r="D12">
            <v>557214</v>
          </cell>
          <cell r="E12">
            <v>504952</v>
          </cell>
        </row>
        <row r="14">
          <cell r="D14">
            <v>222217</v>
          </cell>
          <cell r="E14">
            <v>173254</v>
          </cell>
        </row>
        <row r="15">
          <cell r="D15">
            <v>164258</v>
          </cell>
          <cell r="E15">
            <v>126374</v>
          </cell>
        </row>
        <row r="19">
          <cell r="D19">
            <v>0</v>
          </cell>
          <cell r="E19">
            <v>230</v>
          </cell>
        </row>
        <row r="20">
          <cell r="D20">
            <v>17810</v>
          </cell>
          <cell r="E20">
            <v>38256</v>
          </cell>
        </row>
        <row r="21">
          <cell r="D21">
            <v>0</v>
          </cell>
          <cell r="E21">
            <v>0</v>
          </cell>
        </row>
        <row r="22">
          <cell r="D22">
            <v>0</v>
          </cell>
          <cell r="E22">
            <v>0</v>
          </cell>
        </row>
        <row r="23">
          <cell r="D23">
            <v>0</v>
          </cell>
          <cell r="E23">
            <v>0</v>
          </cell>
        </row>
        <row r="25">
          <cell r="D25">
            <v>4063</v>
          </cell>
          <cell r="E25">
            <v>0</v>
          </cell>
        </row>
        <row r="27">
          <cell r="D27">
            <v>0</v>
          </cell>
          <cell r="E27">
            <v>0</v>
          </cell>
        </row>
        <row r="29">
          <cell r="D29">
            <v>0</v>
          </cell>
          <cell r="E29">
            <v>0</v>
          </cell>
        </row>
        <row r="30">
          <cell r="D30">
            <v>0</v>
          </cell>
          <cell r="E30">
            <v>0</v>
          </cell>
        </row>
        <row r="31">
          <cell r="D31">
            <v>0</v>
          </cell>
          <cell r="E31">
            <v>0</v>
          </cell>
        </row>
        <row r="35">
          <cell r="D35">
            <v>0</v>
          </cell>
          <cell r="E35">
            <v>0</v>
          </cell>
        </row>
        <row r="36">
          <cell r="D36">
            <v>0</v>
          </cell>
          <cell r="E36">
            <v>0</v>
          </cell>
        </row>
        <row r="37">
          <cell r="D37">
            <v>0</v>
          </cell>
          <cell r="E37">
            <v>0</v>
          </cell>
        </row>
        <row r="38">
          <cell r="D38">
            <v>0</v>
          </cell>
          <cell r="E38">
            <v>0</v>
          </cell>
        </row>
        <row r="39">
          <cell r="D39">
            <v>0</v>
          </cell>
          <cell r="E39">
            <v>0</v>
          </cell>
        </row>
        <row r="40">
          <cell r="D40">
            <v>20</v>
          </cell>
          <cell r="E40">
            <v>25</v>
          </cell>
        </row>
        <row r="41">
          <cell r="D41">
            <v>2072</v>
          </cell>
          <cell r="E41">
            <v>4232</v>
          </cell>
        </row>
        <row r="42">
          <cell r="D42">
            <v>7191</v>
          </cell>
          <cell r="E42">
            <v>6139</v>
          </cell>
        </row>
        <row r="43">
          <cell r="D43">
            <v>17219</v>
          </cell>
          <cell r="E43">
            <v>15391</v>
          </cell>
        </row>
        <row r="44">
          <cell r="D44">
            <v>0</v>
          </cell>
          <cell r="E44">
            <v>0</v>
          </cell>
        </row>
        <row r="45">
          <cell r="D45">
            <v>10589</v>
          </cell>
          <cell r="E45">
            <v>12750</v>
          </cell>
        </row>
        <row r="46">
          <cell r="D46">
            <v>0</v>
          </cell>
          <cell r="E46">
            <v>0</v>
          </cell>
        </row>
        <row r="47">
          <cell r="D47">
            <v>0</v>
          </cell>
          <cell r="E47">
            <v>0</v>
          </cell>
        </row>
        <row r="50">
          <cell r="D50">
            <v>0</v>
          </cell>
          <cell r="E50">
            <v>56228</v>
          </cell>
        </row>
        <row r="54">
          <cell r="D54">
            <v>29800</v>
          </cell>
          <cell r="E54">
            <v>0</v>
          </cell>
        </row>
        <row r="55">
          <cell r="D55">
            <v>28439</v>
          </cell>
          <cell r="E55">
            <v>0</v>
          </cell>
        </row>
        <row r="57">
          <cell r="D57">
            <v>0</v>
          </cell>
          <cell r="E57">
            <v>0</v>
          </cell>
        </row>
      </sheetData>
      <sheetData sheetId="3">
        <row r="157">
          <cell r="F157">
            <v>39969</v>
          </cell>
          <cell r="G157">
            <v>20000</v>
          </cell>
        </row>
      </sheetData>
      <sheetData sheetId="4"/>
      <sheetData sheetId="5"/>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VstupHlavička"/>
      <sheetName val="Uživatelia FINA"/>
      <sheetName val="Výkazy(výkazy)"/>
      <sheetName val="Výkazy(CF)"/>
      <sheetName val="hk2014"/>
      <sheetName val="hk2013"/>
      <sheetName val="hk2012"/>
      <sheetName val="HL KNIHA VYPOC"/>
      <sheetName val="ANALYTIKAVUJ"/>
      <sheetName val="SUVAHAVUJ"/>
      <sheetName val="Transformácia"/>
      <sheetName val="CF"/>
      <sheetName val="SUVAHAVUJ_analýza"/>
      <sheetName val="SUVAHAVUJ_matematika"/>
      <sheetName val="SUVAHAVUJ v čase"/>
      <sheetName val="Pravidlá financovania"/>
      <sheetName val="Analýza pomerov ukazovat"/>
      <sheetName val="1A vývoju v čase ukazovatele"/>
      <sheetName val="0 Jednorozmernej analýzy"/>
      <sheetName val="1 vývoju v čase ukazovatele"/>
      <sheetName val="2 Graf k vývoju v čase "/>
      <sheetName val="5 Ukazovatele likvidity"/>
      <sheetName val="3 Analýza CF"/>
      <sheetName val="4 Formy zisku"/>
      <sheetName val="6 Ukazovatele aktivity"/>
      <sheetName val="7 Ukazovatele rentability"/>
      <sheetName val="8 Ukazovatele zadlženosti"/>
      <sheetName val="9 Produktivita práce"/>
      <sheetName val="10 Pyramída"/>
      <sheetName val="Pyramídové sústavy "/>
      <sheetName val="Modely hodnotenia"/>
      <sheetName val="01 vývoju v čase ukazovatele"/>
      <sheetName val="02 Graf k vývoju v čase"/>
      <sheetName val="03 Altmanovo Z-skóre."/>
      <sheetName val="04 Bilančná analýza I + II"/>
      <sheetName val="05 Index bonity"/>
      <sheetName val="06 Index dôveryhodnosti IN 95"/>
      <sheetName val="07 Index IN 99"/>
      <sheetName val="08 Index IN 01 a IN 05"/>
      <sheetName val="09 Springate model"/>
      <sheetName val="10 Fulmerov model"/>
      <sheetName val="11 Beermanov test"/>
      <sheetName val="12 CH – index"/>
      <sheetName val="13 Tafflerov model "/>
      <sheetName val="14 Grünwaldov index"/>
      <sheetName val="15 Quick test"/>
      <sheetName val="16 Tamariho model"/>
      <sheetName val="17 Argentiho model"/>
      <sheetName val="CASH FLOW DU n"/>
      <sheetName val="Hlavicka"/>
      <sheetName val="002"/>
      <sheetName val="003"/>
      <sheetName val="004"/>
      <sheetName val="005"/>
      <sheetName val="006"/>
      <sheetName val="007"/>
      <sheetName val="008"/>
      <sheetName val="009"/>
      <sheetName val="010"/>
      <sheetName val="011"/>
      <sheetName val="012"/>
      <sheetName val="PrekladHlav"/>
      <sheetName val="Osnova"/>
      <sheetName val="suvaha_p"/>
      <sheetName val="vykaz_p"/>
      <sheetName val="FINA2014 FM UK 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68">
          <cell r="AK68" t="str">
            <v xml:space="preserve">          0</v>
          </cell>
        </row>
        <row r="69">
          <cell r="AI69" t="str">
            <v xml:space="preserve">          0</v>
          </cell>
          <cell r="AK69" t="str">
            <v xml:space="preserve">          0</v>
          </cell>
        </row>
        <row r="70">
          <cell r="AI70" t="str">
            <v xml:space="preserve">          0</v>
          </cell>
          <cell r="AK70" t="str">
            <v xml:space="preserve">          0</v>
          </cell>
        </row>
        <row r="71">
          <cell r="AI71" t="str">
            <v xml:space="preserve">          0</v>
          </cell>
          <cell r="AK71" t="str">
            <v xml:space="preserve">          0</v>
          </cell>
        </row>
        <row r="72">
          <cell r="AI72" t="str">
            <v xml:space="preserve">          0</v>
          </cell>
          <cell r="AK72" t="str">
            <v xml:space="preserve">          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9" tint="0.59999389629810485"/>
  </sheetPr>
  <dimension ref="A1:Q16"/>
  <sheetViews>
    <sheetView workbookViewId="0">
      <selection activeCell="B7" sqref="B7"/>
    </sheetView>
  </sheetViews>
  <sheetFormatPr defaultRowHeight="12.75"/>
  <cols>
    <col min="1" max="1" width="35.28515625" style="3" customWidth="1"/>
    <col min="2" max="2" width="50.7109375" style="3" customWidth="1"/>
    <col min="3" max="3" width="9.140625" style="3"/>
    <col min="4" max="4" width="24.42578125" style="3" bestFit="1" customWidth="1"/>
    <col min="5" max="16384" width="9.140625" style="3"/>
  </cols>
  <sheetData>
    <row r="1" spans="1:17">
      <c r="B1" s="731" t="s">
        <v>533</v>
      </c>
      <c r="Q1" s="4"/>
    </row>
    <row r="2" spans="1:17" ht="13.5" thickBot="1">
      <c r="A2" s="56" t="s">
        <v>4197</v>
      </c>
      <c r="B2" s="732" t="s">
        <v>4198</v>
      </c>
    </row>
    <row r="3" spans="1:17" ht="16.5" thickBot="1">
      <c r="A3" s="3" t="s">
        <v>4199</v>
      </c>
      <c r="B3" s="723"/>
    </row>
    <row r="4" spans="1:17" ht="16.5" thickBot="1">
      <c r="A4" s="3" t="s">
        <v>4200</v>
      </c>
      <c r="B4" s="724"/>
    </row>
    <row r="5" spans="1:17" ht="16.5" thickBot="1">
      <c r="A5" s="3" t="s">
        <v>4201</v>
      </c>
      <c r="B5" s="723"/>
      <c r="C5" s="738" t="e">
        <f ca="1">IFERROR(VLOOKUP(B5,SKNACE!A1:B642,2,0),"")</f>
        <v>#NAME?</v>
      </c>
      <c r="D5" s="739"/>
    </row>
    <row r="6" spans="1:17" ht="27" thickBot="1">
      <c r="A6" s="733" t="s">
        <v>4203</v>
      </c>
      <c r="B6" s="736" t="s">
        <v>540</v>
      </c>
    </row>
    <row r="7" spans="1:17" ht="16.5" thickBot="1">
      <c r="A7" s="734" t="s">
        <v>4204</v>
      </c>
      <c r="B7" s="723"/>
    </row>
    <row r="8" spans="1:17" ht="16.5" thickBot="1">
      <c r="A8" s="3" t="s">
        <v>4205</v>
      </c>
      <c r="B8" s="723"/>
    </row>
    <row r="9" spans="1:17" ht="16.5" thickBot="1">
      <c r="A9" s="3" t="s">
        <v>4206</v>
      </c>
      <c r="B9" s="723"/>
    </row>
    <row r="10" spans="1:17" ht="16.5" thickBot="1">
      <c r="A10" s="3" t="s">
        <v>4207</v>
      </c>
      <c r="B10" s="723"/>
    </row>
    <row r="11" spans="1:17" ht="16.5" thickBot="1">
      <c r="A11" s="3" t="s">
        <v>4208</v>
      </c>
      <c r="B11" s="723"/>
    </row>
    <row r="12" spans="1:17" ht="16.5" thickBot="1">
      <c r="A12" s="3" t="s">
        <v>4209</v>
      </c>
      <c r="B12" s="725"/>
    </row>
    <row r="13" spans="1:17" ht="16.5" thickBot="1">
      <c r="A13" s="3" t="s">
        <v>4210</v>
      </c>
      <c r="B13" s="726"/>
    </row>
    <row r="14" spans="1:17" ht="16.5" thickBot="1">
      <c r="A14" s="3" t="s">
        <v>4211</v>
      </c>
      <c r="B14" s="726"/>
    </row>
    <row r="15" spans="1:17" ht="16.5" thickBot="1">
      <c r="A15" s="3" t="s">
        <v>4212</v>
      </c>
      <c r="B15" s="737">
        <v>43100</v>
      </c>
    </row>
    <row r="16" spans="1:17" ht="27" thickBot="1">
      <c r="A16" s="733" t="s">
        <v>4213</v>
      </c>
      <c r="B16" s="727"/>
    </row>
  </sheetData>
  <sheetProtection sheet="1" objects="1" scenarios="1"/>
  <mergeCells count="1">
    <mergeCell ref="C5:D5"/>
  </mergeCells>
  <phoneticPr fontId="66" type="noConversion"/>
  <pageMargins left="0.7" right="0.7" top="0.78740157499999996" bottom="0.78740157499999996" header="0.3" footer="0.3"/>
  <pageSetup paperSize="9" orientation="portrait" horizontalDpi="1200" verticalDpi="1200" r:id="rId1"/>
  <legacyDrawing r:id="rId2"/>
</worksheet>
</file>

<file path=xl/worksheets/sheet10.xml><?xml version="1.0" encoding="utf-8"?>
<worksheet xmlns="http://schemas.openxmlformats.org/spreadsheetml/2006/main" xmlns:r="http://schemas.openxmlformats.org/officeDocument/2006/relationships">
  <dimension ref="A1:F252"/>
  <sheetViews>
    <sheetView topLeftCell="IV172" workbookViewId="0">
      <selection activeCell="B178" sqref="B178"/>
    </sheetView>
  </sheetViews>
  <sheetFormatPr defaultColWidth="0" defaultRowHeight="15" outlineLevelRow="1"/>
  <cols>
    <col min="1" max="1" width="8.7109375" style="644" hidden="1" customWidth="1"/>
    <col min="2" max="2" width="46.7109375" style="644" hidden="1" customWidth="1"/>
    <col min="3" max="3" width="11.140625" style="644" hidden="1" customWidth="1"/>
    <col min="4" max="4" width="19.28515625" style="644" hidden="1" customWidth="1"/>
    <col min="5" max="5" width="14.42578125" style="644" hidden="1" customWidth="1"/>
    <col min="6" max="6" width="16.42578125" style="644" hidden="1" customWidth="1"/>
    <col min="7" max="16384" width="8.85546875" style="567" hidden="1"/>
  </cols>
  <sheetData>
    <row r="1" spans="1:6" ht="16.5" thickTop="1" thickBot="1">
      <c r="A1" s="564" t="s">
        <v>320</v>
      </c>
      <c r="B1" s="565" t="s">
        <v>321</v>
      </c>
      <c r="C1" s="566">
        <v>2017</v>
      </c>
      <c r="D1" s="566">
        <v>2016</v>
      </c>
      <c r="E1" s="566">
        <v>2015</v>
      </c>
      <c r="F1" s="566">
        <v>2014</v>
      </c>
    </row>
    <row r="2" spans="1:6" ht="17.25" thickTop="1" thickBot="1">
      <c r="A2" s="568" t="s">
        <v>322</v>
      </c>
      <c r="B2" s="569"/>
      <c r="C2" s="570"/>
      <c r="D2" s="569"/>
      <c r="E2" s="569"/>
      <c r="F2" s="569"/>
    </row>
    <row r="3" spans="1:6" ht="15.75" outlineLevel="1" thickTop="1">
      <c r="A3" s="571" t="s">
        <v>320</v>
      </c>
      <c r="B3" s="572" t="s">
        <v>321</v>
      </c>
      <c r="C3" s="573">
        <v>1</v>
      </c>
      <c r="D3" s="573">
        <f>SUM(C3+1)</f>
        <v>2</v>
      </c>
      <c r="E3" s="573">
        <f>SUM(D3+1)</f>
        <v>3</v>
      </c>
      <c r="F3" s="573">
        <f>SUM(E3+1)</f>
        <v>4</v>
      </c>
    </row>
    <row r="4" spans="1:6" outlineLevel="1">
      <c r="A4" s="574">
        <v>1</v>
      </c>
      <c r="B4" s="575" t="s">
        <v>323</v>
      </c>
      <c r="C4" s="576">
        <f>SUM(C35+C20+C5)</f>
        <v>0</v>
      </c>
      <c r="D4" s="576">
        <f>SUM(D35+D20+D5)</f>
        <v>0</v>
      </c>
      <c r="E4" s="576">
        <f>E5+E20+E35</f>
        <v>427893</v>
      </c>
      <c r="F4" s="576">
        <f>F5+F20+F35</f>
        <v>402485</v>
      </c>
    </row>
    <row r="5" spans="1:6" outlineLevel="1">
      <c r="A5" s="574">
        <v>2</v>
      </c>
      <c r="B5" s="577" t="s">
        <v>324</v>
      </c>
      <c r="C5" s="578">
        <f>SUM(C16+C11+C6)</f>
        <v>0</v>
      </c>
      <c r="D5" s="578">
        <f>SUM(D16+D11+D6)</f>
        <v>0</v>
      </c>
      <c r="E5" s="578">
        <f>SUM(E16+E11+E6)</f>
        <v>88671</v>
      </c>
      <c r="F5" s="578">
        <f>F6+F11+F16</f>
        <v>86340</v>
      </c>
    </row>
    <row r="6" spans="1:6" outlineLevel="1">
      <c r="A6" s="574">
        <v>3</v>
      </c>
      <c r="B6" s="579" t="s">
        <v>3519</v>
      </c>
      <c r="C6" s="578">
        <f ca="1">SUM(SUVAHAVUJ!N5)</f>
        <v>0</v>
      </c>
      <c r="D6" s="578">
        <f ca="1">SUM(SUVAHAVUJ!X5)</f>
        <v>0</v>
      </c>
      <c r="E6" s="578">
        <f>SUM('[6]021'!E5)</f>
        <v>0</v>
      </c>
      <c r="F6" s="578">
        <f>SUM('[6]021'!D5)</f>
        <v>0</v>
      </c>
    </row>
    <row r="7" spans="1:6" outlineLevel="1">
      <c r="A7" s="574">
        <v>4</v>
      </c>
      <c r="B7" s="579" t="s">
        <v>325</v>
      </c>
      <c r="C7" s="580">
        <f ca="1">SUM(SUVAHAVUJ!N7)</f>
        <v>0</v>
      </c>
      <c r="D7" s="580">
        <f ca="1">SUM(SUVAHAVUJ!X7)</f>
        <v>0</v>
      </c>
      <c r="E7" s="580">
        <f>SUM('[6]021'!E7)</f>
        <v>0</v>
      </c>
      <c r="F7" s="580">
        <f>SUM('[6]021'!D7)</f>
        <v>0</v>
      </c>
    </row>
    <row r="8" spans="1:6" outlineLevel="1">
      <c r="A8" s="574">
        <v>5</v>
      </c>
      <c r="B8" s="579" t="s">
        <v>326</v>
      </c>
      <c r="C8" s="580">
        <f ca="1">SUM(SUVAHAVUJ!N8)</f>
        <v>0</v>
      </c>
      <c r="D8" s="580">
        <f ca="1">SUM(SUVAHAVUJ!X8)</f>
        <v>0</v>
      </c>
      <c r="E8" s="580">
        <f>SUM('[6]021'!E8)</f>
        <v>0</v>
      </c>
      <c r="F8" s="580">
        <f>SUM('[6]021'!D8)</f>
        <v>0</v>
      </c>
    </row>
    <row r="9" spans="1:6" outlineLevel="1">
      <c r="A9" s="574">
        <v>6</v>
      </c>
      <c r="B9" s="579" t="s">
        <v>327</v>
      </c>
      <c r="C9" s="580">
        <f ca="1">SUM(SUVAHAVUJ!N10)</f>
        <v>0</v>
      </c>
      <c r="D9" s="580">
        <f ca="1">SUM(SUVAHAVUJ!X10)</f>
        <v>0</v>
      </c>
      <c r="E9" s="580">
        <f>SUM('[6]021'!D10)</f>
        <v>0</v>
      </c>
      <c r="F9" s="580">
        <f>SUM('[6]021'!E10)</f>
        <v>0</v>
      </c>
    </row>
    <row r="10" spans="1:6" outlineLevel="1">
      <c r="A10" s="574">
        <v>7</v>
      </c>
      <c r="B10" s="579" t="s">
        <v>328</v>
      </c>
      <c r="C10" s="580">
        <f ca="1">SUM(SUVAHAVUJ!N11)</f>
        <v>0</v>
      </c>
      <c r="D10" s="580">
        <f ca="1">SUM(SUVAHAVUJ!X11)</f>
        <v>0</v>
      </c>
      <c r="E10" s="580">
        <f>SUM('[6]021'!E11)</f>
        <v>0</v>
      </c>
      <c r="F10" s="580">
        <f>SUM('[6]021'!D11)</f>
        <v>0</v>
      </c>
    </row>
    <row r="11" spans="1:6" outlineLevel="1">
      <c r="A11" s="574">
        <v>8</v>
      </c>
      <c r="B11" s="581" t="s">
        <v>3560</v>
      </c>
      <c r="C11" s="578">
        <f ca="1">SUM(SUVAHAVUJ!N13)</f>
        <v>0</v>
      </c>
      <c r="D11" s="578">
        <f ca="1">SUM(SUVAHAVUJ!X13)</f>
        <v>0</v>
      </c>
      <c r="E11" s="578">
        <f>SUM('[6]021'!E13)</f>
        <v>88671</v>
      </c>
      <c r="F11" s="578">
        <f>SUM('[6]021'!D13)</f>
        <v>86340</v>
      </c>
    </row>
    <row r="12" spans="1:6" outlineLevel="1">
      <c r="A12" s="574">
        <v>9</v>
      </c>
      <c r="B12" s="582" t="s">
        <v>329</v>
      </c>
      <c r="C12" s="580">
        <f ca="1">SUM(SUVAHAVUJ!N14)</f>
        <v>0</v>
      </c>
      <c r="D12" s="580">
        <f ca="1">SUM(SUVAHAVUJ!X14)</f>
        <v>0</v>
      </c>
      <c r="E12" s="580">
        <f>SUM('[6]021'!E14)</f>
        <v>0</v>
      </c>
      <c r="F12" s="580">
        <f>SUM('[6]021'!D14)</f>
        <v>0</v>
      </c>
    </row>
    <row r="13" spans="1:6" outlineLevel="1">
      <c r="A13" s="574">
        <v>10</v>
      </c>
      <c r="B13" s="582" t="s">
        <v>330</v>
      </c>
      <c r="C13" s="580">
        <f ca="1">SUM(SUVAHAVUJ!N15)</f>
        <v>0</v>
      </c>
      <c r="D13" s="580">
        <f ca="1">SUM(SUVAHAVUJ!X15)</f>
        <v>0</v>
      </c>
      <c r="E13" s="580">
        <f>SUM('[6]021'!E15)</f>
        <v>0</v>
      </c>
      <c r="F13" s="580">
        <f>SUM('[6]021'!D15)</f>
        <v>0</v>
      </c>
    </row>
    <row r="14" spans="1:6" outlineLevel="1">
      <c r="A14" s="574">
        <v>11</v>
      </c>
      <c r="B14" s="582" t="s">
        <v>331</v>
      </c>
      <c r="C14" s="580">
        <f ca="1">SUM(SUVAHAVUJ!N16)</f>
        <v>0</v>
      </c>
      <c r="D14" s="580">
        <f ca="1">SUM(SUVAHAVUJ!X16)</f>
        <v>0</v>
      </c>
      <c r="E14" s="580">
        <f>SUM('[6]021'!E16)</f>
        <v>88671</v>
      </c>
      <c r="F14" s="580">
        <f>SUM('[6]021'!D16)</f>
        <v>86340</v>
      </c>
    </row>
    <row r="15" spans="1:6" outlineLevel="1">
      <c r="A15" s="574">
        <v>12</v>
      </c>
      <c r="B15" s="582" t="s">
        <v>332</v>
      </c>
      <c r="C15" s="580">
        <f ca="1">SUM(SUVAHAVUJ!N19)</f>
        <v>0</v>
      </c>
      <c r="D15" s="580">
        <f ca="1">SUM(SUVAHAVUJ!X19)</f>
        <v>0</v>
      </c>
      <c r="E15" s="580">
        <f>SUM('[6]021'!E19)</f>
        <v>0</v>
      </c>
      <c r="F15" s="580">
        <f>SUM('[6]021'!D19)</f>
        <v>0</v>
      </c>
    </row>
    <row r="16" spans="1:6" outlineLevel="1">
      <c r="A16" s="574">
        <v>13</v>
      </c>
      <c r="B16" s="581" t="s">
        <v>3585</v>
      </c>
      <c r="C16" s="578">
        <f ca="1">SUM(SUVAHAVUJ!N23)</f>
        <v>0</v>
      </c>
      <c r="D16" s="578">
        <f ca="1">SUM(SUVAHAVUJ!X23)</f>
        <v>0</v>
      </c>
      <c r="E16" s="578">
        <f>SUM('[6]021'!E23)</f>
        <v>0</v>
      </c>
      <c r="F16" s="578">
        <f>SUM('[6]021'!D23)</f>
        <v>0</v>
      </c>
    </row>
    <row r="17" spans="1:6" outlineLevel="1">
      <c r="A17" s="574">
        <v>14</v>
      </c>
      <c r="B17" s="581" t="s">
        <v>333</v>
      </c>
      <c r="C17" s="580">
        <f ca="1">SUM(SUVAHAVUJ!N24)</f>
        <v>0</v>
      </c>
      <c r="D17" s="580">
        <f ca="1">SUM(SUVAHAVUJ!X24)</f>
        <v>0</v>
      </c>
      <c r="E17" s="580">
        <f>SUM('[6]021'!E24)</f>
        <v>0</v>
      </c>
      <c r="F17" s="580">
        <f>SUM('[6]021'!D24)</f>
        <v>0</v>
      </c>
    </row>
    <row r="18" spans="1:6" outlineLevel="1">
      <c r="A18" s="574">
        <v>15</v>
      </c>
      <c r="B18" s="581" t="s">
        <v>334</v>
      </c>
      <c r="C18" s="580">
        <f ca="1">SUM(SUVAHAVUJ!N25)</f>
        <v>0</v>
      </c>
      <c r="D18" s="580">
        <f ca="1">SUM(SUVAHAVUJ!X25)</f>
        <v>0</v>
      </c>
      <c r="E18" s="580">
        <f>SUM('[6]021'!E25)</f>
        <v>0</v>
      </c>
      <c r="F18" s="580">
        <f>SUM('[6]021'!D25)</f>
        <v>0</v>
      </c>
    </row>
    <row r="19" spans="1:6" outlineLevel="1">
      <c r="A19" s="574">
        <v>16</v>
      </c>
      <c r="B19" s="581" t="s">
        <v>335</v>
      </c>
      <c r="C19" s="580">
        <f ca="1">SUM(C16-C17-C18)</f>
        <v>0</v>
      </c>
      <c r="D19" s="580">
        <f ca="1">SUM(D16-D17-D18)</f>
        <v>0</v>
      </c>
      <c r="E19" s="580">
        <f>SUM(E16-E17-E18)</f>
        <v>0</v>
      </c>
      <c r="F19" s="580">
        <f>SUM(F16-F17-F18)</f>
        <v>0</v>
      </c>
    </row>
    <row r="20" spans="1:6" outlineLevel="1">
      <c r="A20" s="574">
        <v>17</v>
      </c>
      <c r="B20" s="577" t="s">
        <v>336</v>
      </c>
      <c r="C20" s="578">
        <f ca="1">SUM(C34+C30+C27+C21)</f>
        <v>0</v>
      </c>
      <c r="D20" s="578">
        <f ca="1">SUM(D34+D30+D27+D21)</f>
        <v>0</v>
      </c>
      <c r="E20" s="578">
        <f>SUM(E34+E30+E27+E21)</f>
        <v>339093</v>
      </c>
      <c r="F20" s="578">
        <f>SUM(F34+F30+F27+F21)</f>
        <v>316016</v>
      </c>
    </row>
    <row r="21" spans="1:6" outlineLevel="1">
      <c r="A21" s="574">
        <v>18</v>
      </c>
      <c r="B21" s="581" t="s">
        <v>3644</v>
      </c>
      <c r="C21" s="578">
        <f ca="1">SUM(SUVAHAVUJ!N36)</f>
        <v>0</v>
      </c>
      <c r="D21" s="578">
        <f ca="1">SUM(SUVAHAVUJ!X36)</f>
        <v>0</v>
      </c>
      <c r="E21" s="578">
        <f>SUM('[6]021'!E33)</f>
        <v>0</v>
      </c>
      <c r="F21" s="578">
        <f>SUM('[6]021'!D33)</f>
        <v>0</v>
      </c>
    </row>
    <row r="22" spans="1:6" outlineLevel="1">
      <c r="A22" s="574">
        <v>19</v>
      </c>
      <c r="B22" s="581" t="s">
        <v>337</v>
      </c>
      <c r="C22" s="580">
        <f ca="1">SUM(SUVAHAVUJ!N37)</f>
        <v>0</v>
      </c>
      <c r="D22" s="580">
        <f ca="1">SUM(SUVAHAVUJ!X37)</f>
        <v>0</v>
      </c>
      <c r="E22" s="580">
        <f>SUM('[6]021'!E34)</f>
        <v>0</v>
      </c>
      <c r="F22" s="580">
        <f>SUM('[6]021'!D34)</f>
        <v>0</v>
      </c>
    </row>
    <row r="23" spans="1:6" outlineLevel="1">
      <c r="A23" s="574">
        <v>20</v>
      </c>
      <c r="B23" s="581" t="s">
        <v>338</v>
      </c>
      <c r="C23" s="580">
        <f ca="1">SUM(SUVAHAVUJ!N38)</f>
        <v>0</v>
      </c>
      <c r="D23" s="580">
        <f ca="1">SUM(SUVAHAVUJ!X38)</f>
        <v>0</v>
      </c>
      <c r="E23" s="580">
        <f>SUM('[6]021'!E35)</f>
        <v>0</v>
      </c>
      <c r="F23" s="580">
        <f>SUM('[6]021'!D35)</f>
        <v>0</v>
      </c>
    </row>
    <row r="24" spans="1:6" outlineLevel="1">
      <c r="A24" s="574">
        <v>21</v>
      </c>
      <c r="B24" s="581" t="s">
        <v>339</v>
      </c>
      <c r="C24" s="580">
        <f ca="1">SUM(SUVAHAVUJ!N39)</f>
        <v>0</v>
      </c>
      <c r="D24" s="580">
        <f ca="1">SUM(SUVAHAVUJ!X39)</f>
        <v>0</v>
      </c>
      <c r="E24" s="580">
        <f>SUM('[6]021'!E36)</f>
        <v>0</v>
      </c>
      <c r="F24" s="580">
        <f>SUM('[6]021'!D36)</f>
        <v>0</v>
      </c>
    </row>
    <row r="25" spans="1:6" outlineLevel="1">
      <c r="A25" s="574">
        <v>22</v>
      </c>
      <c r="B25" s="581" t="s">
        <v>340</v>
      </c>
      <c r="C25" s="580">
        <f ca="1">SUM(SUVAHAVUJ!N41)</f>
        <v>0</v>
      </c>
      <c r="D25" s="580">
        <f ca="1">SUM(SUVAHAVUJ!X41)</f>
        <v>0</v>
      </c>
      <c r="E25" s="580">
        <f>SUM('[6]021'!E38)</f>
        <v>0</v>
      </c>
      <c r="F25" s="580">
        <f>SUM('[6]021'!D38)</f>
        <v>0</v>
      </c>
    </row>
    <row r="26" spans="1:6" outlineLevel="1">
      <c r="A26" s="574">
        <v>23</v>
      </c>
      <c r="B26" s="581" t="s">
        <v>341</v>
      </c>
      <c r="C26" s="580">
        <f ca="1">SUM(C21-C22-C23-C24-C25)</f>
        <v>0</v>
      </c>
      <c r="D26" s="580">
        <f ca="1">SUM(D21-D22-D23-D24-D25)</f>
        <v>0</v>
      </c>
      <c r="E26" s="580">
        <f>SUM(E21-E22-E23-E24-E25)</f>
        <v>0</v>
      </c>
      <c r="F26" s="580">
        <f>SUM(F21-F22-F23-F24-F25)</f>
        <v>0</v>
      </c>
    </row>
    <row r="27" spans="1:6" outlineLevel="1">
      <c r="A27" s="574">
        <v>24</v>
      </c>
      <c r="B27" s="581" t="s">
        <v>3713</v>
      </c>
      <c r="C27" s="578">
        <f ca="1">SUM(SUVAHAVUJ!N43)</f>
        <v>0</v>
      </c>
      <c r="D27" s="578">
        <f ca="1">SUM(SUVAHAVUJ!X43)</f>
        <v>0</v>
      </c>
      <c r="E27" s="578">
        <f>SUM('[6]021'!E40)</f>
        <v>0</v>
      </c>
      <c r="F27" s="578">
        <f>SUM('[6]021'!D40)</f>
        <v>0</v>
      </c>
    </row>
    <row r="28" spans="1:6" outlineLevel="1">
      <c r="A28" s="574">
        <v>25</v>
      </c>
      <c r="B28" s="581" t="s">
        <v>342</v>
      </c>
      <c r="C28" s="580">
        <f ca="1">SUM(SUVAHAVUJ!N44)</f>
        <v>0</v>
      </c>
      <c r="D28" s="580">
        <f ca="1">SUM(SUVAHAVUJ!X44)</f>
        <v>0</v>
      </c>
      <c r="E28" s="578">
        <f>SUM('[6]021'!E41)</f>
        <v>0</v>
      </c>
      <c r="F28" s="580">
        <f>SUM('[6]021'!D41)</f>
        <v>0</v>
      </c>
    </row>
    <row r="29" spans="1:6" outlineLevel="1">
      <c r="A29" s="574">
        <v>26</v>
      </c>
      <c r="B29" s="581" t="s">
        <v>343</v>
      </c>
      <c r="C29" s="580">
        <f ca="1">SUM(C27-C28)</f>
        <v>0</v>
      </c>
      <c r="D29" s="580">
        <f ca="1">SUM(D27-D28)</f>
        <v>0</v>
      </c>
      <c r="E29" s="580">
        <f>SUM(E27-E28)</f>
        <v>0</v>
      </c>
      <c r="F29" s="580">
        <f>SUM(F27-F28)</f>
        <v>0</v>
      </c>
    </row>
    <row r="30" spans="1:6" outlineLevel="1">
      <c r="A30" s="574">
        <v>27</v>
      </c>
      <c r="B30" s="581" t="s">
        <v>3720</v>
      </c>
      <c r="C30" s="580">
        <f ca="1">SUM(SUVAHAVUJ!N55)</f>
        <v>0</v>
      </c>
      <c r="D30" s="580">
        <f ca="1">SUM(SUVAHAVUJ!X55)</f>
        <v>0</v>
      </c>
      <c r="E30" s="580">
        <f>SUM('[6]021'!E48)</f>
        <v>152203</v>
      </c>
      <c r="F30" s="580">
        <f>SUM('[6]021'!D48)</f>
        <v>138791</v>
      </c>
    </row>
    <row r="31" spans="1:6" outlineLevel="1">
      <c r="A31" s="574">
        <v>28</v>
      </c>
      <c r="B31" s="582" t="s">
        <v>344</v>
      </c>
      <c r="C31" s="580">
        <f ca="1">SUM(SUVAHAVUJ!N56)</f>
        <v>0</v>
      </c>
      <c r="D31" s="580">
        <f ca="1">SUM(SUVAHAVUJ!X56)</f>
        <v>0</v>
      </c>
      <c r="E31" s="580">
        <f>SUM('[6]021'!E49)</f>
        <v>-389544</v>
      </c>
      <c r="F31" s="580">
        <f>SUM('[6]021'!D49)</f>
        <v>-303478</v>
      </c>
    </row>
    <row r="32" spans="1:6" outlineLevel="1">
      <c r="A32" s="574">
        <v>29</v>
      </c>
      <c r="B32" s="582" t="s">
        <v>345</v>
      </c>
      <c r="C32" s="580">
        <f ca="1">SUM(SUVAHAVUJ!N61)</f>
        <v>0</v>
      </c>
      <c r="D32" s="580">
        <f ca="1">SUM(SUVAHAVUJ!X61)</f>
        <v>0</v>
      </c>
      <c r="E32" s="580">
        <f>SUM('[6]021'!E51)</f>
        <v>0</v>
      </c>
      <c r="F32" s="580">
        <f>SUM('[6]021'!D51)</f>
        <v>0</v>
      </c>
    </row>
    <row r="33" spans="1:6" outlineLevel="1">
      <c r="A33" s="574">
        <v>30</v>
      </c>
      <c r="B33" s="582" t="s">
        <v>346</v>
      </c>
      <c r="C33" s="580">
        <f ca="1">SUM(C30-C31-C32)</f>
        <v>0</v>
      </c>
      <c r="D33" s="580">
        <f ca="1">SUM(D30-D31-D32)</f>
        <v>0</v>
      </c>
      <c r="E33" s="580">
        <f>SUM(E30-E31-E32)</f>
        <v>541747</v>
      </c>
      <c r="F33" s="580">
        <f>SUM(F30-F31-F32)</f>
        <v>442269</v>
      </c>
    </row>
    <row r="34" spans="1:6" outlineLevel="1">
      <c r="A34" s="574">
        <v>31</v>
      </c>
      <c r="B34" s="581" t="s">
        <v>347</v>
      </c>
      <c r="C34" s="583">
        <f ca="1">SUM(SUVAHAVUJ!N68+SUVAHAVUJ!N73)</f>
        <v>0</v>
      </c>
      <c r="D34" s="583">
        <f ca="1">SUM(SUVAHAVUJ!X68+SUVAHAVUJ!X73)</f>
        <v>0</v>
      </c>
      <c r="E34" s="583">
        <f>SUM('[6]021'!E57)</f>
        <v>186890</v>
      </c>
      <c r="F34" s="583">
        <f>SUM('[6]021'!D57)</f>
        <v>177225</v>
      </c>
    </row>
    <row r="35" spans="1:6" outlineLevel="1">
      <c r="A35" s="574">
        <v>32</v>
      </c>
      <c r="B35" s="577" t="s">
        <v>348</v>
      </c>
      <c r="C35" s="578">
        <f ca="1">SUM(SUVAHAVUJ!N76)</f>
        <v>0</v>
      </c>
      <c r="D35" s="578">
        <f ca="1">SUM(SUVAHAVUJ!X76)</f>
        <v>0</v>
      </c>
      <c r="E35" s="578">
        <f>SUM('[6]021'!E63)</f>
        <v>129</v>
      </c>
      <c r="F35" s="578">
        <f>SUM('[6]021'!D63)</f>
        <v>129</v>
      </c>
    </row>
    <row r="36" spans="1:6" outlineLevel="1">
      <c r="A36" s="574">
        <v>33</v>
      </c>
      <c r="B36" s="584" t="s">
        <v>349</v>
      </c>
      <c r="C36" s="576">
        <f ca="1">C37+C43+C53</f>
        <v>0</v>
      </c>
      <c r="D36" s="576">
        <f ca="1">D37+D43+D53</f>
        <v>0</v>
      </c>
      <c r="E36" s="576">
        <f>E37+E43+E53</f>
        <v>427893</v>
      </c>
      <c r="F36" s="576">
        <f>F37+F43+F53</f>
        <v>402485</v>
      </c>
    </row>
    <row r="37" spans="1:6" outlineLevel="1">
      <c r="A37" s="574">
        <v>34</v>
      </c>
      <c r="B37" s="585" t="s">
        <v>350</v>
      </c>
      <c r="C37" s="578">
        <f ca="1">SUM(SUVAHAVUJ!N82)</f>
        <v>0</v>
      </c>
      <c r="D37" s="578">
        <f ca="1">SUM(SUVAHAVUJ!X82)</f>
        <v>0</v>
      </c>
      <c r="E37" s="578">
        <f>SUM('[6]021'!$E$69)</f>
        <v>340532</v>
      </c>
      <c r="F37" s="578">
        <f>SUM('[6]021'!$D$69)</f>
        <v>300938</v>
      </c>
    </row>
    <row r="38" spans="1:6" outlineLevel="1">
      <c r="A38" s="574">
        <v>35</v>
      </c>
      <c r="B38" s="581" t="s">
        <v>3012</v>
      </c>
      <c r="C38" s="578">
        <f ca="1">SUM(SUVAHAVUJ!N83)</f>
        <v>0</v>
      </c>
      <c r="D38" s="578">
        <f ca="1">SUM(SUVAHAVUJ!X83)</f>
        <v>0</v>
      </c>
      <c r="E38" s="578">
        <f>SUM('[6]021'!$E$70)</f>
        <v>5000</v>
      </c>
      <c r="F38" s="578">
        <f>SUM('[6]021'!$D$70)</f>
        <v>5000</v>
      </c>
    </row>
    <row r="39" spans="1:6" outlineLevel="1">
      <c r="A39" s="574">
        <v>36</v>
      </c>
      <c r="B39" s="586" t="s">
        <v>351</v>
      </c>
      <c r="C39" s="580">
        <f ca="1">SUM(SUVAHAVUJ!N87+SUVAHAVUJ!N88)</f>
        <v>0</v>
      </c>
      <c r="D39" s="580">
        <f ca="1">SUM(SUVAHAVUJ!X87+SUVAHAVUJ!X88)</f>
        <v>0</v>
      </c>
      <c r="E39" s="580">
        <f>SUM('[6]021'!$E$76+'[6]021'!$E$77)</f>
        <v>0</v>
      </c>
      <c r="F39" s="580">
        <f>SUM('[6]021'!$D$76+'[6]021'!$D$77)</f>
        <v>0</v>
      </c>
    </row>
    <row r="40" spans="1:6" outlineLevel="1">
      <c r="A40" s="574">
        <v>37</v>
      </c>
      <c r="B40" s="581" t="s">
        <v>352</v>
      </c>
      <c r="C40" s="580">
        <f ca="1">SUM(SUVAHAVUJ!N92+SUVAHAVUJ!N95)</f>
        <v>0</v>
      </c>
      <c r="D40" s="580">
        <f ca="1">SUM(SUVAHAVUJ!X92+SUVAHAVUJ!X95)</f>
        <v>0</v>
      </c>
      <c r="E40" s="580">
        <f>SUM('[6]021'!$E$82)</f>
        <v>500</v>
      </c>
      <c r="F40" s="580">
        <f>SUM('[6]021'!$D$82)</f>
        <v>0</v>
      </c>
    </row>
    <row r="41" spans="1:6" outlineLevel="1">
      <c r="A41" s="574">
        <v>38</v>
      </c>
      <c r="B41" s="586" t="s">
        <v>353</v>
      </c>
      <c r="C41" s="580">
        <f ca="1">SUM(SUVAHAVUJ!N99)</f>
        <v>0</v>
      </c>
      <c r="D41" s="580">
        <f ca="1">SUM(SUVAHAVUJ!X99)</f>
        <v>0</v>
      </c>
      <c r="E41" s="580">
        <f>SUM('[6]021'!E86)</f>
        <v>0</v>
      </c>
      <c r="F41" s="580">
        <f>SUM('[6]021'!D86)</f>
        <v>-789</v>
      </c>
    </row>
    <row r="42" spans="1:6" outlineLevel="1">
      <c r="A42" s="574">
        <v>39</v>
      </c>
      <c r="B42" s="585" t="s">
        <v>354</v>
      </c>
      <c r="C42" s="587">
        <f ca="1">SUM(SUVAHAVUJ!N102)</f>
        <v>0</v>
      </c>
      <c r="D42" s="587">
        <f ca="1">SUM(SUVAHAVUJ!X102)</f>
        <v>0</v>
      </c>
      <c r="E42" s="587">
        <f>SUM('[6]021'!E89)</f>
        <v>335032</v>
      </c>
      <c r="F42" s="587">
        <f>SUM('[6]021'!D89)</f>
        <v>296727</v>
      </c>
    </row>
    <row r="43" spans="1:6" outlineLevel="1">
      <c r="A43" s="574">
        <v>40</v>
      </c>
      <c r="B43" s="585" t="s">
        <v>355</v>
      </c>
      <c r="C43" s="578">
        <f ca="1">SUM(SUVAHAVUJ!N103)</f>
        <v>0</v>
      </c>
      <c r="D43" s="578">
        <f ca="1">SUM(SUVAHAVUJ!X103)</f>
        <v>0</v>
      </c>
      <c r="E43" s="578">
        <f>SUM('[6]021'!E90)</f>
        <v>87361</v>
      </c>
      <c r="F43" s="578">
        <f>SUM('[6]021'!D90)</f>
        <v>101547</v>
      </c>
    </row>
    <row r="44" spans="1:6" outlineLevel="1">
      <c r="A44" s="574">
        <v>41</v>
      </c>
      <c r="B44" s="586" t="s">
        <v>3046</v>
      </c>
      <c r="C44" s="580">
        <f ca="1">SUM(SUVAHAVUJ!N120+SUVAHAVUJ!N138)</f>
        <v>0</v>
      </c>
      <c r="D44" s="580">
        <f ca="1">SUM(SUVAHAVUJ!X120+SUVAHAVUJ!X138)</f>
        <v>0</v>
      </c>
      <c r="E44" s="580">
        <f>SUM('[6]021'!$E$91)</f>
        <v>0</v>
      </c>
      <c r="F44" s="580">
        <f>SUM('[6]021'!$D$91)</f>
        <v>0</v>
      </c>
    </row>
    <row r="45" spans="1:6" outlineLevel="1">
      <c r="A45" s="574">
        <v>42</v>
      </c>
      <c r="B45" s="581" t="s">
        <v>3055</v>
      </c>
      <c r="C45" s="580">
        <f ca="1">SUM(SUVAHAVUJ!N104)</f>
        <v>0</v>
      </c>
      <c r="D45" s="580">
        <f ca="1">SUM(SUVAHAVUJ!X104)</f>
        <v>0</v>
      </c>
      <c r="E45" s="580">
        <f>SUM('[6]021'!E96)</f>
        <v>70439</v>
      </c>
      <c r="F45" s="580">
        <f>SUM('[6]021'!D96)</f>
        <v>60906</v>
      </c>
    </row>
    <row r="46" spans="1:6" outlineLevel="1">
      <c r="A46" s="574">
        <v>43</v>
      </c>
      <c r="B46" s="581" t="s">
        <v>356</v>
      </c>
      <c r="C46" s="580">
        <f ca="1">SUM(SUVAHAVUJ!N105)</f>
        <v>0</v>
      </c>
      <c r="D46" s="580">
        <f ca="1">SUM(SUVAHAVUJ!X105)</f>
        <v>0</v>
      </c>
      <c r="E46" s="580">
        <f>SUM('[6]021'!E97)</f>
        <v>0</v>
      </c>
      <c r="F46" s="580">
        <f>SUM('[6]021'!D97)</f>
        <v>0</v>
      </c>
    </row>
    <row r="47" spans="1:6" outlineLevel="1">
      <c r="A47" s="574">
        <v>44</v>
      </c>
      <c r="B47" s="586" t="s">
        <v>357</v>
      </c>
      <c r="C47" s="580">
        <f ca="1">SUM(SUVAHAVUJ!N124)</f>
        <v>0</v>
      </c>
      <c r="D47" s="580">
        <f ca="1">SUM(SUVAHAVUJ!X124)</f>
        <v>0</v>
      </c>
      <c r="E47" s="580">
        <f>SUM('[6]021'!E108)</f>
        <v>16922</v>
      </c>
      <c r="F47" s="580">
        <f>SUM('[6]021'!D108)</f>
        <v>40641</v>
      </c>
    </row>
    <row r="48" spans="1:6" outlineLevel="1">
      <c r="A48" s="574">
        <v>45</v>
      </c>
      <c r="B48" s="582" t="s">
        <v>358</v>
      </c>
      <c r="C48" s="580">
        <f ca="1">SUM(SUVAHAVUJ!N125)</f>
        <v>0</v>
      </c>
      <c r="D48" s="580">
        <f ca="1">SUM(SUVAHAVUJ!X125)</f>
        <v>0</v>
      </c>
      <c r="E48" s="580">
        <f>SUM('[6]021'!E109)</f>
        <v>12086</v>
      </c>
      <c r="F48" s="580">
        <f>SUM('[6]021'!D109)</f>
        <v>31525</v>
      </c>
    </row>
    <row r="49" spans="1:6" outlineLevel="1">
      <c r="A49" s="574">
        <v>46</v>
      </c>
      <c r="B49" s="586" t="s">
        <v>359</v>
      </c>
      <c r="C49" s="580">
        <f ca="1">C50+C51</f>
        <v>0</v>
      </c>
      <c r="D49" s="580">
        <f ca="1">D50+D51</f>
        <v>0</v>
      </c>
      <c r="E49" s="580">
        <f>E50+E51</f>
        <v>0</v>
      </c>
      <c r="F49" s="580">
        <f>F50+F51</f>
        <v>0</v>
      </c>
    </row>
    <row r="50" spans="1:6" outlineLevel="1">
      <c r="A50" s="574">
        <v>47</v>
      </c>
      <c r="B50" s="586" t="s">
        <v>360</v>
      </c>
      <c r="C50" s="580">
        <f ca="1">SUM(SUVAHAVUJ!N123)</f>
        <v>0</v>
      </c>
      <c r="D50" s="580">
        <f ca="1">SUM(SUVAHAVUJ!X123)</f>
        <v>0</v>
      </c>
      <c r="E50" s="580">
        <f>SUM('[6]021'!E121)</f>
        <v>0</v>
      </c>
      <c r="F50" s="580">
        <f>SUM('[6]021'!D121)</f>
        <v>0</v>
      </c>
    </row>
    <row r="51" spans="1:6" outlineLevel="1">
      <c r="A51" s="574">
        <v>48</v>
      </c>
      <c r="B51" s="581" t="s">
        <v>361</v>
      </c>
      <c r="C51" s="580">
        <f ca="1">SUM(SUVAHAVUJ!N141)</f>
        <v>0</v>
      </c>
      <c r="D51" s="580">
        <f ca="1">SUM(SUVAHAVUJ!X141)</f>
        <v>0</v>
      </c>
      <c r="E51" s="580">
        <f>SUM('[6]021'!E122)</f>
        <v>0</v>
      </c>
      <c r="F51" s="580">
        <f>SUM('[6]021'!D122)</f>
        <v>0</v>
      </c>
    </row>
    <row r="52" spans="1:6" outlineLevel="1">
      <c r="A52" s="574">
        <v>49</v>
      </c>
      <c r="B52" s="588" t="s">
        <v>362</v>
      </c>
      <c r="C52" s="589">
        <f ca="1">SUM(SUVAHAVUJ!N142)</f>
        <v>0</v>
      </c>
      <c r="D52" s="589">
        <f ca="1">SUM(SUVAHAVUJ!X142)</f>
        <v>0</v>
      </c>
      <c r="E52" s="589">
        <f>SUM('[6]021'!E119)</f>
        <v>0</v>
      </c>
      <c r="F52" s="589">
        <f>SUM('[6]021'!D119)</f>
        <v>0</v>
      </c>
    </row>
    <row r="53" spans="1:6" ht="15.75" outlineLevel="1" thickBot="1">
      <c r="A53" s="574">
        <v>50</v>
      </c>
      <c r="B53" s="590" t="s">
        <v>363</v>
      </c>
      <c r="C53" s="591">
        <f ca="1">SUM(SUVAHAVUJ!N143)</f>
        <v>0</v>
      </c>
      <c r="D53" s="591">
        <f ca="1">SUM(SUVAHAVUJ!X143)</f>
        <v>0</v>
      </c>
      <c r="E53" s="591">
        <f>SUM('[6]021'!E123)</f>
        <v>0</v>
      </c>
      <c r="F53" s="591">
        <f>SUM('[6]021'!D123)</f>
        <v>0</v>
      </c>
    </row>
    <row r="54" spans="1:6" ht="17.25" thickTop="1" thickBot="1">
      <c r="A54" s="592" t="s">
        <v>364</v>
      </c>
      <c r="B54" s="592"/>
      <c r="C54" s="592"/>
      <c r="D54" s="592"/>
      <c r="E54" s="592"/>
      <c r="F54" s="592"/>
    </row>
    <row r="55" spans="1:6" ht="15.75" outlineLevel="1" thickTop="1">
      <c r="A55" s="571" t="s">
        <v>320</v>
      </c>
      <c r="B55" s="572" t="s">
        <v>321</v>
      </c>
      <c r="C55" s="573">
        <f ca="1">C3</f>
        <v>1</v>
      </c>
      <c r="D55" s="573">
        <f ca="1">D3</f>
        <v>2</v>
      </c>
      <c r="E55" s="573">
        <f>E3</f>
        <v>3</v>
      </c>
      <c r="F55" s="573">
        <f>F3</f>
        <v>4</v>
      </c>
    </row>
    <row r="56" spans="1:6" outlineLevel="1">
      <c r="A56" s="593">
        <f>A53+1</f>
        <v>51</v>
      </c>
      <c r="B56" s="594" t="s">
        <v>365</v>
      </c>
      <c r="C56" s="595">
        <f ca="1">SUM(SUVAHAVUJ!N149)</f>
        <v>0</v>
      </c>
      <c r="D56" s="595">
        <f ca="1">SUM(SUVAHAVUJ!X149)</f>
        <v>0</v>
      </c>
      <c r="E56" s="595"/>
      <c r="F56" s="595"/>
    </row>
    <row r="57" spans="1:6" outlineLevel="1">
      <c r="A57" s="593">
        <v>52</v>
      </c>
      <c r="B57" s="596" t="s">
        <v>366</v>
      </c>
      <c r="C57" s="597">
        <f ca="1">SUM(SUVAHAVUJ!N150)</f>
        <v>0</v>
      </c>
      <c r="D57" s="597">
        <f ca="1">SUM(SUVAHAVUJ!X150)</f>
        <v>0</v>
      </c>
      <c r="E57" s="597">
        <f>SUM(E58:E64)</f>
        <v>1216503</v>
      </c>
      <c r="F57" s="597">
        <f>SUM(F58:F64)</f>
        <v>1247494</v>
      </c>
    </row>
    <row r="58" spans="1:6" outlineLevel="1">
      <c r="A58" s="593">
        <v>53</v>
      </c>
      <c r="B58" s="598" t="s">
        <v>3943</v>
      </c>
      <c r="C58" s="599">
        <f ca="1">SUM(SUVAHAVUJ!N151)</f>
        <v>0</v>
      </c>
      <c r="D58" s="599">
        <f ca="1">SUM(SUVAHAVUJ!X151)</f>
        <v>0</v>
      </c>
      <c r="E58" s="599">
        <f>SUM('[6]022'!$E$3)</f>
        <v>0</v>
      </c>
      <c r="F58" s="599">
        <f>SUM('[6]022'!$D$3)</f>
        <v>0</v>
      </c>
    </row>
    <row r="59" spans="1:6" outlineLevel="1">
      <c r="A59" s="593">
        <v>54</v>
      </c>
      <c r="B59" s="598" t="s">
        <v>367</v>
      </c>
      <c r="C59" s="599">
        <f ca="1">SUM(SUVAHAVUJ!N152)</f>
        <v>0</v>
      </c>
      <c r="D59" s="599">
        <f ca="1">SUM(SUVAHAVUJ!X152)</f>
        <v>0</v>
      </c>
      <c r="E59" s="599">
        <f>SUM('[6]022'!$E$7)</f>
        <v>1176534</v>
      </c>
      <c r="F59" s="599">
        <f>SUM('[6]022'!$D$7)</f>
        <v>1227494</v>
      </c>
    </row>
    <row r="60" spans="1:6" outlineLevel="1">
      <c r="A60" s="593">
        <f>A57+1</f>
        <v>53</v>
      </c>
      <c r="B60" s="598"/>
      <c r="C60" s="599">
        <f ca="1">SUM(SUVAHAVUJ!N153)</f>
        <v>0</v>
      </c>
      <c r="D60" s="599">
        <f ca="1">SUM(SUVAHAVUJ!X153)</f>
        <v>0</v>
      </c>
      <c r="E60" s="599"/>
      <c r="F60" s="599"/>
    </row>
    <row r="61" spans="1:6" outlineLevel="1">
      <c r="A61" s="593">
        <v>55</v>
      </c>
      <c r="B61" s="598" t="s">
        <v>368</v>
      </c>
      <c r="C61" s="600">
        <f ca="1">SUM(SUVAHAVUJ!N154)</f>
        <v>0</v>
      </c>
      <c r="D61" s="600">
        <f ca="1">SUM(SUVAHAVUJ!X154)</f>
        <v>0</v>
      </c>
      <c r="E61" s="600">
        <f>SUM('[6]022'!$E$8)</f>
        <v>0</v>
      </c>
      <c r="F61" s="600">
        <f>SUM('[6]022'!$D$8)</f>
        <v>0</v>
      </c>
    </row>
    <row r="62" spans="1:6" outlineLevel="1">
      <c r="A62" s="593">
        <v>56</v>
      </c>
      <c r="B62" s="598" t="s">
        <v>3213</v>
      </c>
      <c r="C62" s="600">
        <f ca="1">SUM(SUVAHAVUJ!N155)</f>
        <v>0</v>
      </c>
      <c r="D62" s="600">
        <f ca="1">SUM(SUVAHAVUJ!X155)</f>
        <v>0</v>
      </c>
      <c r="E62" s="600">
        <f>SUM('[6]022'!$E$9)</f>
        <v>0</v>
      </c>
      <c r="F62" s="600">
        <f>SUM('[6]022'!$D$9)</f>
        <v>0</v>
      </c>
    </row>
    <row r="63" spans="1:6" outlineLevel="1">
      <c r="A63" s="593">
        <v>57</v>
      </c>
      <c r="B63" s="598" t="s">
        <v>369</v>
      </c>
      <c r="C63" s="600">
        <f ca="1">SUM(SUVAHAVUJ!N156)</f>
        <v>0</v>
      </c>
      <c r="D63" s="600">
        <f ca="1">SUM(SUVAHAVUJ!X156)</f>
        <v>0</v>
      </c>
      <c r="E63" s="600">
        <f>SUM('[6]022'!$E$21)</f>
        <v>0</v>
      </c>
      <c r="F63" s="600">
        <f>SUM('[6]022'!$D$21)</f>
        <v>0</v>
      </c>
    </row>
    <row r="64" spans="1:6" outlineLevel="1">
      <c r="A64" s="593">
        <v>58</v>
      </c>
      <c r="B64" s="598" t="s">
        <v>3233</v>
      </c>
      <c r="C64" s="600">
        <f ca="1">SUM(SUVAHAVUJ!N157)</f>
        <v>0</v>
      </c>
      <c r="D64" s="600">
        <f ca="1">SUM(SUVAHAVUJ!X157)</f>
        <v>0</v>
      </c>
      <c r="E64" s="600">
        <f>SUM('[6]699'!$F$157)</f>
        <v>39969</v>
      </c>
      <c r="F64" s="600">
        <f>SUM('[6]699'!G157)</f>
        <v>20000</v>
      </c>
    </row>
    <row r="65" spans="1:6" outlineLevel="1">
      <c r="A65" s="593">
        <v>59</v>
      </c>
      <c r="B65" s="601" t="s">
        <v>370</v>
      </c>
      <c r="C65" s="602">
        <f ca="1">SUM(SUVAHAVUJ!N158)</f>
        <v>0</v>
      </c>
      <c r="D65" s="602">
        <f ca="1">SUM(SUVAHAVUJ!X158)</f>
        <v>0</v>
      </c>
      <c r="E65" s="602">
        <f>SUM('[6]022'!$E$4+'[6]022'!$E$11+'[6]022'!$E$12+'[6]022'!$E$14+'[6]022'!$E$19+'[6]022'!$E$20+'[6]022'!$E$22+'[6]022'!$E$23+'[6]022'!$E$25+'[6]022'!$E$27)</f>
        <v>759564</v>
      </c>
      <c r="F65" s="602">
        <f>SUM('[6]022'!$D$4+'[6]022'!$D$11+'[6]022'!$D$12+'[6]022'!$D$14+'[6]022'!$D$19+'[6]022'!$D$20+'[6]022'!$D$22+'[6]022'!$D$23+'[6]022'!$D$25+'[6]022'!$D$27)</f>
        <v>909460</v>
      </c>
    </row>
    <row r="66" spans="1:6" outlineLevel="1">
      <c r="A66" s="593">
        <v>60</v>
      </c>
      <c r="B66" s="598" t="s">
        <v>371</v>
      </c>
      <c r="C66" s="600">
        <f ca="1">SUM(SUVAHAVUJ!N159)</f>
        <v>0</v>
      </c>
      <c r="D66" s="600">
        <f ca="1">SUM(SUVAHAVUJ!X159)</f>
        <v>0</v>
      </c>
      <c r="E66" s="600">
        <f>SUM('[6]022'!$E$4)</f>
        <v>0</v>
      </c>
      <c r="F66" s="600">
        <f>SUM('[6]022'!$D$4)</f>
        <v>0</v>
      </c>
    </row>
    <row r="67" spans="1:6" outlineLevel="1">
      <c r="A67" s="593">
        <v>61</v>
      </c>
      <c r="B67" s="598" t="s">
        <v>372</v>
      </c>
      <c r="C67" s="600">
        <f ca="1">SUM(SUVAHAVUJ!N161+SUVAHAVUJ!N161)</f>
        <v>0</v>
      </c>
      <c r="D67" s="600">
        <f ca="1">SUM(SUVAHAVUJ!X161+SUVAHAVUJ!X161)</f>
        <v>0</v>
      </c>
      <c r="E67" s="600">
        <f>SUM('[6]022'!$E$11)</f>
        <v>42872</v>
      </c>
      <c r="F67" s="600">
        <f>SUM('[6]022'!$D$11)</f>
        <v>108156</v>
      </c>
    </row>
    <row r="68" spans="1:6" outlineLevel="1">
      <c r="A68" s="593">
        <v>62</v>
      </c>
      <c r="B68" s="598" t="s">
        <v>373</v>
      </c>
      <c r="C68" s="600">
        <f ca="1">SUM(SUVAHAVUJ!N162)</f>
        <v>0</v>
      </c>
      <c r="D68" s="600">
        <f ca="1">SUM(SUVAHAVUJ!X162)</f>
        <v>0</v>
      </c>
      <c r="E68" s="600">
        <f>SUM('[6]022'!$E$12)</f>
        <v>504952</v>
      </c>
      <c r="F68" s="600">
        <f>SUM('[6]022'!$D$12)</f>
        <v>557214</v>
      </c>
    </row>
    <row r="69" spans="1:6" outlineLevel="1">
      <c r="A69" s="593">
        <v>63</v>
      </c>
      <c r="B69" s="598" t="s">
        <v>3097</v>
      </c>
      <c r="C69" s="600">
        <f ca="1">SUM(SUVAHAVUJ!N163)</f>
        <v>0</v>
      </c>
      <c r="D69" s="600">
        <f ca="1">SUM(SUVAHAVUJ!X163)</f>
        <v>0</v>
      </c>
      <c r="E69" s="600">
        <f>SUM('[6]022'!$E$14)</f>
        <v>173254</v>
      </c>
      <c r="F69" s="600">
        <f>SUM('[6]022'!$D$14)</f>
        <v>222217</v>
      </c>
    </row>
    <row r="70" spans="1:6" outlineLevel="1">
      <c r="A70" s="593">
        <v>64</v>
      </c>
      <c r="B70" s="598" t="s">
        <v>374</v>
      </c>
      <c r="C70" s="600">
        <f ca="1">SUM(SUVAHAVUJ!N164)</f>
        <v>0</v>
      </c>
      <c r="D70" s="600">
        <f ca="1">SUM(SUVAHAVUJ!X164)</f>
        <v>0</v>
      </c>
      <c r="E70" s="600">
        <f>SUM('[6]022'!$E$15)</f>
        <v>126374</v>
      </c>
      <c r="F70" s="600">
        <f>SUM('[6]022'!$D$15)</f>
        <v>164258</v>
      </c>
    </row>
    <row r="71" spans="1:6" outlineLevel="1">
      <c r="A71" s="593">
        <v>65</v>
      </c>
      <c r="B71" s="598" t="s">
        <v>3114</v>
      </c>
      <c r="C71" s="603">
        <f ca="1">SUM(SUVAHAVUJ!N168)</f>
        <v>0</v>
      </c>
      <c r="D71" s="603">
        <f ca="1">SUM(SUVAHAVUJ!X168)</f>
        <v>0</v>
      </c>
      <c r="E71" s="603">
        <f>SUM('[6]022'!$E$19)</f>
        <v>230</v>
      </c>
      <c r="F71" s="603">
        <f>SUM('[6]022'!$D$19)</f>
        <v>0</v>
      </c>
    </row>
    <row r="72" spans="1:6" outlineLevel="1">
      <c r="A72" s="593">
        <v>66</v>
      </c>
      <c r="B72" s="598" t="s">
        <v>375</v>
      </c>
      <c r="C72" s="603">
        <f ca="1">SUM(SUVAHAVUJ!N169)</f>
        <v>0</v>
      </c>
      <c r="D72" s="603">
        <f ca="1">SUM(SUVAHAVUJ!X169)</f>
        <v>0</v>
      </c>
      <c r="E72" s="603">
        <f>SUM('[6]022'!$E$20)</f>
        <v>38256</v>
      </c>
      <c r="F72" s="603">
        <f>SUM('[6]022'!$D$20)</f>
        <v>17810</v>
      </c>
    </row>
    <row r="73" spans="1:6" outlineLevel="1">
      <c r="A73" s="593">
        <v>67</v>
      </c>
      <c r="B73" s="594" t="s">
        <v>376</v>
      </c>
      <c r="C73" s="600">
        <f ca="1">SUM(SUVAHAVUJ!N172)</f>
        <v>0</v>
      </c>
      <c r="D73" s="600">
        <f ca="1">SUM(SUVAHAVUJ!X172)</f>
        <v>0</v>
      </c>
      <c r="E73" s="600">
        <f>SUM('[6]022'!$E$22)</f>
        <v>0</v>
      </c>
      <c r="F73" s="600">
        <f>SUM('[6]022'!$D$22)</f>
        <v>0</v>
      </c>
    </row>
    <row r="74" spans="1:6" outlineLevel="1">
      <c r="A74" s="593">
        <v>68</v>
      </c>
      <c r="B74" s="594" t="s">
        <v>377</v>
      </c>
      <c r="C74" s="600">
        <f ca="1">SUM(SUVAHAVUJ!N174)</f>
        <v>0</v>
      </c>
      <c r="D74" s="600">
        <f ca="1">SUM(SUVAHAVUJ!X174)</f>
        <v>0</v>
      </c>
      <c r="E74" s="600">
        <f>SUM('[6]022'!$E$25)</f>
        <v>0</v>
      </c>
      <c r="F74" s="600">
        <f>SUM('[6]022'!$D$25)</f>
        <v>4063</v>
      </c>
    </row>
    <row r="75" spans="1:6" ht="25.5" customHeight="1" outlineLevel="1">
      <c r="A75" s="593">
        <v>69</v>
      </c>
      <c r="B75" s="604" t="s">
        <v>378</v>
      </c>
      <c r="C75" s="605">
        <f>C57-C65</f>
        <v>0</v>
      </c>
      <c r="D75" s="605">
        <f>D57-D65</f>
        <v>0</v>
      </c>
      <c r="E75" s="605">
        <f>E57-E65</f>
        <v>456939</v>
      </c>
      <c r="F75" s="605">
        <f>F57-F65</f>
        <v>338034</v>
      </c>
    </row>
    <row r="76" spans="1:6" outlineLevel="1">
      <c r="A76" s="593">
        <v>70</v>
      </c>
      <c r="B76" s="604" t="s">
        <v>379</v>
      </c>
      <c r="C76" s="605">
        <f>SUM(C58:C62)-SUM(C66:C68)</f>
        <v>0</v>
      </c>
      <c r="D76" s="605">
        <f>SUM(D58:D62)-SUM(D66:D68)</f>
        <v>0</v>
      </c>
      <c r="E76" s="605">
        <f>SUM(E58:E62)-SUM(E66:E68)</f>
        <v>628710</v>
      </c>
      <c r="F76" s="605">
        <f>SUM(F58:F62)-SUM(F66:F68)</f>
        <v>562124</v>
      </c>
    </row>
    <row r="77" spans="1:6" outlineLevel="1">
      <c r="A77" s="593">
        <v>71</v>
      </c>
      <c r="B77" s="604" t="s">
        <v>380</v>
      </c>
      <c r="C77" s="605">
        <f>SUM(C58-C66)</f>
        <v>0</v>
      </c>
      <c r="D77" s="605">
        <f>SUM(D58-D66)</f>
        <v>0</v>
      </c>
      <c r="E77" s="605">
        <f>SUM(E58-E66)</f>
        <v>0</v>
      </c>
      <c r="F77" s="605">
        <f>SUM(F58-F66)</f>
        <v>0</v>
      </c>
    </row>
    <row r="78" spans="1:6" outlineLevel="1">
      <c r="A78" s="593">
        <v>72</v>
      </c>
      <c r="B78" s="604" t="s">
        <v>381</v>
      </c>
      <c r="C78" s="605">
        <f>SUM(C59:C62)</f>
        <v>0</v>
      </c>
      <c r="D78" s="605">
        <f>SUM(D59:D62)</f>
        <v>0</v>
      </c>
      <c r="E78" s="605">
        <f>SUM(E59:E62)</f>
        <v>1176534</v>
      </c>
      <c r="F78" s="605">
        <f>SUM(F59:F62)</f>
        <v>1227494</v>
      </c>
    </row>
    <row r="79" spans="1:6" outlineLevel="1">
      <c r="A79" s="593">
        <v>73</v>
      </c>
      <c r="B79" s="604" t="s">
        <v>382</v>
      </c>
      <c r="C79" s="605">
        <f>SUM(C67:C68)</f>
        <v>0</v>
      </c>
      <c r="D79" s="605">
        <f>SUM(D67:D68)</f>
        <v>0</v>
      </c>
      <c r="E79" s="605">
        <f>SUM(E67:E68)</f>
        <v>547824</v>
      </c>
      <c r="F79" s="605">
        <f>SUM(F67:F68)</f>
        <v>665370</v>
      </c>
    </row>
    <row r="80" spans="1:6" outlineLevel="1">
      <c r="A80" s="593">
        <v>74</v>
      </c>
      <c r="B80" s="601" t="s">
        <v>383</v>
      </c>
      <c r="C80" s="602">
        <f ca="1">SUM(SUVAHAVUJ!N177)</f>
        <v>0</v>
      </c>
      <c r="D80" s="602">
        <f ca="1">SUM(SUVAHAVUJ!X177)</f>
        <v>0</v>
      </c>
      <c r="E80" s="602">
        <f>SUM('[6]022'!$E$29+'[6]022'!$E$31+'[6]022'!$E$35+'[6]022'!$E$37+'[6]022'!$E$40+'[6]022'!$E$42+'[6]022'!$E$44+'[6]022'!$E$46)</f>
        <v>6164</v>
      </c>
      <c r="F80" s="602">
        <f>SUM('[6]022'!$D$29+'[6]022'!$D$31+'[6]022'!$D$35+'[6]022'!$D$37+'[6]022'!$D$40+'[6]022'!$D$42+'[6]022'!$D$44+'[6]022'!$D$46)</f>
        <v>7211</v>
      </c>
    </row>
    <row r="81" spans="1:6" outlineLevel="1">
      <c r="A81" s="593">
        <v>75</v>
      </c>
      <c r="B81" s="601" t="s">
        <v>384</v>
      </c>
      <c r="C81" s="602">
        <f ca="1">SUM(SUVAHAVUJ!N193)</f>
        <v>0</v>
      </c>
      <c r="D81" s="602">
        <f ca="1">SUM(SUVAHAVUJ!X193)</f>
        <v>0</v>
      </c>
      <c r="E81" s="602">
        <f>SUM('[6]022'!$E$30+'[6]022'!$E$36+'[6]022'!$E$38+'[6]022'!$E$39+'[6]022'!$E$41+'[6]022'!$E$43+'[6]022'!$E$45+'[6]022'!$E$47)</f>
        <v>32373</v>
      </c>
      <c r="F81" s="602">
        <f>SUM('[6]022'!$D$30+'[6]022'!$D$36+'[6]022'!$D$38+'[6]022'!$D$39+'[6]022'!$D$41+'[6]022'!$D$43+'[6]022'!$D$45+'[6]022'!$D$47)</f>
        <v>29880</v>
      </c>
    </row>
    <row r="82" spans="1:6" outlineLevel="1">
      <c r="A82" s="593">
        <v>76</v>
      </c>
      <c r="B82" s="598" t="s">
        <v>385</v>
      </c>
      <c r="C82" s="600">
        <f ca="1">SUM(SUVAHAVUJ!N197)</f>
        <v>0</v>
      </c>
      <c r="D82" s="600">
        <f ca="1">SUM(SUVAHAVUJ!X197)</f>
        <v>0</v>
      </c>
      <c r="E82" s="600">
        <f>SUM('[6]022'!$E$41)</f>
        <v>4232</v>
      </c>
      <c r="F82" s="600">
        <f>SUM('[6]022'!$D$41)</f>
        <v>2072</v>
      </c>
    </row>
    <row r="83" spans="1:6" outlineLevel="1">
      <c r="A83" s="593">
        <v>77</v>
      </c>
      <c r="B83" s="598" t="s">
        <v>3164</v>
      </c>
      <c r="C83" s="602">
        <f ca="1">SUM(SUVAHAVUJ!N202)</f>
        <v>0</v>
      </c>
      <c r="D83" s="602">
        <f ca="1">SUM(SUVAHAVUJ!X202)</f>
        <v>0</v>
      </c>
      <c r="E83" s="602">
        <f>SUM('[6]022'!$E$45)</f>
        <v>12750</v>
      </c>
      <c r="F83" s="602">
        <f>SUM('[6]022'!$D$45)</f>
        <v>10589</v>
      </c>
    </row>
    <row r="84" spans="1:6" outlineLevel="1">
      <c r="A84" s="593">
        <v>78</v>
      </c>
      <c r="B84" s="601" t="s">
        <v>386</v>
      </c>
      <c r="C84" s="605">
        <f>C80-C81</f>
        <v>0</v>
      </c>
      <c r="D84" s="605">
        <f>D80-D81</f>
        <v>0</v>
      </c>
      <c r="E84" s="605">
        <f>E80-E81</f>
        <v>-26209</v>
      </c>
      <c r="F84" s="605">
        <f>F80-F81</f>
        <v>-22669</v>
      </c>
    </row>
    <row r="85" spans="1:6" outlineLevel="1">
      <c r="A85" s="593">
        <v>79</v>
      </c>
      <c r="B85" s="601" t="s">
        <v>3267</v>
      </c>
      <c r="C85" s="606"/>
      <c r="D85" s="606"/>
      <c r="E85" s="607">
        <f>SUM('[6]022'!$E$54)</f>
        <v>0</v>
      </c>
      <c r="F85" s="607">
        <f>SUM('[6]022'!$D$54)</f>
        <v>29800</v>
      </c>
    </row>
    <row r="86" spans="1:6" outlineLevel="1">
      <c r="A86" s="593">
        <v>80</v>
      </c>
      <c r="B86" s="601" t="s">
        <v>3172</v>
      </c>
      <c r="C86" s="606"/>
      <c r="D86" s="606"/>
      <c r="E86" s="607">
        <f>SUM('[6]022'!$E$55)</f>
        <v>0</v>
      </c>
      <c r="F86" s="607">
        <f>SUM('[6]022'!$D$55)</f>
        <v>28439</v>
      </c>
    </row>
    <row r="87" spans="1:6" outlineLevel="1">
      <c r="A87" s="593">
        <v>81</v>
      </c>
      <c r="B87" s="601" t="s">
        <v>387</v>
      </c>
      <c r="C87" s="605">
        <f>C75+C84+C85-C86</f>
        <v>0</v>
      </c>
      <c r="D87" s="605">
        <f>D75+D84+D85-D86</f>
        <v>0</v>
      </c>
      <c r="E87" s="605">
        <f>E75+E84</f>
        <v>430730</v>
      </c>
      <c r="F87" s="605">
        <f>F75+F84</f>
        <v>315365</v>
      </c>
    </row>
    <row r="88" spans="1:6" outlineLevel="1">
      <c r="A88" s="593">
        <v>82</v>
      </c>
      <c r="B88" s="598" t="s">
        <v>388</v>
      </c>
      <c r="C88" s="603">
        <f ca="1">SUM(SUVAHAVUJ!N205)</f>
        <v>0</v>
      </c>
      <c r="D88" s="603">
        <f ca="1">SUM(SUVAHAVUJ!X205)</f>
        <v>0</v>
      </c>
      <c r="E88" s="603">
        <f>SUM('[6]022'!$E$50+'[6]022'!$E$57)</f>
        <v>56228</v>
      </c>
      <c r="F88" s="603">
        <f>SUM('[6]022'!$D$50+'[6]022'!$D$57)</f>
        <v>0</v>
      </c>
    </row>
    <row r="89" spans="1:6" ht="15.75" outlineLevel="1" thickBot="1">
      <c r="A89" s="593">
        <v>83</v>
      </c>
      <c r="B89" s="608" t="s">
        <v>389</v>
      </c>
      <c r="C89" s="605">
        <f>C87-C88</f>
        <v>0</v>
      </c>
      <c r="D89" s="605">
        <f>D87-D88</f>
        <v>0</v>
      </c>
      <c r="E89" s="605">
        <f>E87-E88</f>
        <v>374502</v>
      </c>
      <c r="F89" s="605">
        <f>F87-F88</f>
        <v>315365</v>
      </c>
    </row>
    <row r="90" spans="1:6" ht="15.75" outlineLevel="1" thickTop="1">
      <c r="A90" s="593">
        <v>84</v>
      </c>
      <c r="B90" s="609" t="s">
        <v>390</v>
      </c>
      <c r="C90" s="610">
        <f>SUM(C57+C80+C85)</f>
        <v>0</v>
      </c>
      <c r="D90" s="610">
        <f>SUM(D57+D80+D85)</f>
        <v>0</v>
      </c>
      <c r="E90" s="610">
        <f>SUM(E57+E80+E85)</f>
        <v>1222667</v>
      </c>
      <c r="F90" s="610">
        <f>SUM(F57+F80+F85)</f>
        <v>1284505</v>
      </c>
    </row>
    <row r="91" spans="1:6" outlineLevel="1">
      <c r="A91" s="593">
        <v>85</v>
      </c>
      <c r="B91" s="609" t="s">
        <v>391</v>
      </c>
      <c r="C91" s="610">
        <f>SUM(C65+C81+C86+C88)</f>
        <v>0</v>
      </c>
      <c r="D91" s="610">
        <f>SUM(D65+D81+D86+D88)</f>
        <v>0</v>
      </c>
      <c r="E91" s="610">
        <f>SUM(E65+E81+E86+E88)</f>
        <v>848165</v>
      </c>
      <c r="F91" s="610">
        <f>SUM(F65+F81+F86+F88)</f>
        <v>967779</v>
      </c>
    </row>
    <row r="92" spans="1:6" outlineLevel="1">
      <c r="A92" s="611"/>
      <c r="B92" s="612"/>
      <c r="C92" s="613"/>
      <c r="D92" s="614"/>
      <c r="E92" s="614"/>
      <c r="F92" s="614"/>
    </row>
    <row r="93" spans="1:6" ht="16.5" thickBot="1">
      <c r="A93" s="592" t="s">
        <v>392</v>
      </c>
      <c r="B93" s="592"/>
      <c r="C93" s="592"/>
      <c r="D93" s="592"/>
      <c r="E93" s="592"/>
      <c r="F93" s="592"/>
    </row>
    <row r="94" spans="1:6" ht="15.75" outlineLevel="1" thickTop="1">
      <c r="A94" s="571" t="s">
        <v>320</v>
      </c>
      <c r="B94" s="572" t="s">
        <v>321</v>
      </c>
      <c r="C94" s="573">
        <f>C3</f>
        <v>1</v>
      </c>
      <c r="D94" s="573">
        <f>D3</f>
        <v>2</v>
      </c>
      <c r="E94" s="573">
        <f>E3</f>
        <v>3</v>
      </c>
      <c r="F94" s="573">
        <f>F3</f>
        <v>4</v>
      </c>
    </row>
    <row r="95" spans="1:6" outlineLevel="1">
      <c r="A95" s="593">
        <v>85</v>
      </c>
      <c r="B95" s="615" t="s">
        <v>393</v>
      </c>
      <c r="C95" s="616" t="s">
        <v>394</v>
      </c>
      <c r="D95" s="617">
        <f>C34</f>
        <v>0</v>
      </c>
      <c r="E95" s="617">
        <f>D34</f>
        <v>0</v>
      </c>
      <c r="F95" s="617">
        <f>E34</f>
        <v>186890</v>
      </c>
    </row>
    <row r="96" spans="1:6" outlineLevel="1">
      <c r="A96" s="593">
        <f t="shared" ref="A96:A113" si="0">A95+1</f>
        <v>86</v>
      </c>
      <c r="B96" s="594" t="s">
        <v>395</v>
      </c>
      <c r="C96" s="616" t="s">
        <v>396</v>
      </c>
      <c r="D96" s="603">
        <f>D89</f>
        <v>0</v>
      </c>
      <c r="E96" s="603">
        <f>E89</f>
        <v>374502</v>
      </c>
      <c r="F96" s="603">
        <f>F89</f>
        <v>315365</v>
      </c>
    </row>
    <row r="97" spans="1:6" outlineLevel="1">
      <c r="A97" s="593">
        <f t="shared" si="0"/>
        <v>87</v>
      </c>
      <c r="B97" s="598" t="s">
        <v>375</v>
      </c>
      <c r="C97" s="616" t="s">
        <v>397</v>
      </c>
      <c r="D97" s="618">
        <f>D72</f>
        <v>0</v>
      </c>
      <c r="E97" s="618">
        <f>E72</f>
        <v>38256</v>
      </c>
      <c r="F97" s="618">
        <f>F72</f>
        <v>17810</v>
      </c>
    </row>
    <row r="98" spans="1:6" outlineLevel="1">
      <c r="A98" s="593">
        <f t="shared" si="0"/>
        <v>88</v>
      </c>
      <c r="B98" s="598" t="s">
        <v>398</v>
      </c>
      <c r="C98" s="616" t="s">
        <v>399</v>
      </c>
      <c r="D98" s="600">
        <f>C35-D35+D53-C53</f>
        <v>0</v>
      </c>
      <c r="E98" s="600">
        <f>D35-E35+E53-D53</f>
        <v>-129</v>
      </c>
      <c r="F98" s="600">
        <f>E35-F35+F53-E53</f>
        <v>0</v>
      </c>
    </row>
    <row r="99" spans="1:6" outlineLevel="1">
      <c r="A99" s="593">
        <f t="shared" si="0"/>
        <v>89</v>
      </c>
      <c r="B99" s="598" t="s">
        <v>400</v>
      </c>
      <c r="C99" s="616" t="s">
        <v>401</v>
      </c>
      <c r="D99" s="600">
        <f>C30-D30</f>
        <v>0</v>
      </c>
      <c r="E99" s="600">
        <f>D30-E30</f>
        <v>-152203</v>
      </c>
      <c r="F99" s="600">
        <f>E30-F30</f>
        <v>13412</v>
      </c>
    </row>
    <row r="100" spans="1:6" outlineLevel="1">
      <c r="A100" s="593">
        <f t="shared" si="0"/>
        <v>90</v>
      </c>
      <c r="B100" s="594" t="s">
        <v>402</v>
      </c>
      <c r="C100" s="616" t="s">
        <v>403</v>
      </c>
      <c r="D100" s="600">
        <f>D47-C47</f>
        <v>0</v>
      </c>
      <c r="E100" s="600">
        <f>E47-D47</f>
        <v>16922</v>
      </c>
      <c r="F100" s="600">
        <f>F47-E47</f>
        <v>23719</v>
      </c>
    </row>
    <row r="101" spans="1:6" outlineLevel="1">
      <c r="A101" s="593">
        <f t="shared" si="0"/>
        <v>91</v>
      </c>
      <c r="B101" s="594" t="s">
        <v>404</v>
      </c>
      <c r="C101" s="616" t="s">
        <v>405</v>
      </c>
      <c r="D101" s="600">
        <f>C21-D21</f>
        <v>0</v>
      </c>
      <c r="E101" s="600">
        <f>D21-E21</f>
        <v>0</v>
      </c>
      <c r="F101" s="600">
        <f>E21-F21</f>
        <v>0</v>
      </c>
    </row>
    <row r="102" spans="1:6" outlineLevel="1">
      <c r="A102" s="593">
        <f t="shared" si="0"/>
        <v>92</v>
      </c>
      <c r="B102" s="619" t="s">
        <v>406</v>
      </c>
      <c r="C102" s="620" t="s">
        <v>407</v>
      </c>
      <c r="D102" s="621">
        <f>D96+D97+D98+D99+D100+D101</f>
        <v>0</v>
      </c>
      <c r="E102" s="621">
        <f>E96+E97+E98+E99+E100+E101</f>
        <v>277348</v>
      </c>
      <c r="F102" s="621">
        <f>F96+F97+F98+F99+F100+F101</f>
        <v>370306</v>
      </c>
    </row>
    <row r="103" spans="1:6" outlineLevel="1">
      <c r="A103" s="593">
        <f t="shared" si="0"/>
        <v>93</v>
      </c>
      <c r="B103" s="594" t="s">
        <v>408</v>
      </c>
      <c r="C103" s="616" t="s">
        <v>409</v>
      </c>
      <c r="D103" s="622">
        <f>C6-D6</f>
        <v>0</v>
      </c>
      <c r="E103" s="622">
        <f>D6-E6</f>
        <v>0</v>
      </c>
      <c r="F103" s="622">
        <f>E6-F6</f>
        <v>0</v>
      </c>
    </row>
    <row r="104" spans="1:6" outlineLevel="1">
      <c r="A104" s="593">
        <f t="shared" si="0"/>
        <v>94</v>
      </c>
      <c r="B104" s="594" t="s">
        <v>410</v>
      </c>
      <c r="C104" s="616" t="s">
        <v>411</v>
      </c>
      <c r="D104" s="622">
        <f>C11-D11-D97</f>
        <v>0</v>
      </c>
      <c r="E104" s="622">
        <f>D11-E11-E97</f>
        <v>-126927</v>
      </c>
      <c r="F104" s="622">
        <f>E11-F11-F97</f>
        <v>-15479</v>
      </c>
    </row>
    <row r="105" spans="1:6" outlineLevel="1">
      <c r="A105" s="593">
        <f t="shared" si="0"/>
        <v>95</v>
      </c>
      <c r="B105" s="594" t="s">
        <v>412</v>
      </c>
      <c r="C105" s="616"/>
      <c r="D105" s="622">
        <f>C16-D16</f>
        <v>0</v>
      </c>
      <c r="E105" s="622">
        <f>D16-E16</f>
        <v>0</v>
      </c>
      <c r="F105" s="622">
        <f>E16-F16</f>
        <v>0</v>
      </c>
    </row>
    <row r="106" spans="1:6" outlineLevel="1">
      <c r="A106" s="593">
        <f t="shared" si="0"/>
        <v>96</v>
      </c>
      <c r="B106" s="619" t="s">
        <v>413</v>
      </c>
      <c r="C106" s="620" t="s">
        <v>414</v>
      </c>
      <c r="D106" s="623">
        <f>SUM(D103:D105)</f>
        <v>0</v>
      </c>
      <c r="E106" s="623">
        <f>SUM(E103:E105)</f>
        <v>-126927</v>
      </c>
      <c r="F106" s="623">
        <f>SUM(F103:F105)</f>
        <v>-15479</v>
      </c>
    </row>
    <row r="107" spans="1:6" outlineLevel="1">
      <c r="A107" s="593">
        <f t="shared" si="0"/>
        <v>97</v>
      </c>
      <c r="B107" s="594" t="s">
        <v>415</v>
      </c>
      <c r="C107" s="616" t="s">
        <v>416</v>
      </c>
      <c r="D107" s="624">
        <f>D37-C37-D96</f>
        <v>0</v>
      </c>
      <c r="E107" s="624">
        <f>E37-D37-E96</f>
        <v>-33970</v>
      </c>
      <c r="F107" s="624">
        <f>F37-E37-F96</f>
        <v>-354959</v>
      </c>
    </row>
    <row r="108" spans="1:6" outlineLevel="1">
      <c r="A108" s="593">
        <f t="shared" si="0"/>
        <v>98</v>
      </c>
      <c r="B108" s="594" t="s">
        <v>417</v>
      </c>
      <c r="C108" s="616" t="s">
        <v>418</v>
      </c>
      <c r="D108" s="624">
        <f>C27-D27</f>
        <v>0</v>
      </c>
      <c r="E108" s="624">
        <f>D27-E27</f>
        <v>0</v>
      </c>
      <c r="F108" s="624">
        <f>E27-F27</f>
        <v>0</v>
      </c>
    </row>
    <row r="109" spans="1:6" outlineLevel="1">
      <c r="A109" s="593">
        <f t="shared" si="0"/>
        <v>99</v>
      </c>
      <c r="B109" s="594" t="s">
        <v>419</v>
      </c>
      <c r="C109" s="616" t="s">
        <v>420</v>
      </c>
      <c r="D109" s="624">
        <f>D45-C45+D44-C44</f>
        <v>0</v>
      </c>
      <c r="E109" s="624">
        <f>E45-D45+E44-D44</f>
        <v>70439</v>
      </c>
      <c r="F109" s="624">
        <f>F45-E45+F44-E44</f>
        <v>-9533</v>
      </c>
    </row>
    <row r="110" spans="1:6" outlineLevel="1">
      <c r="A110" s="593">
        <f t="shared" si="0"/>
        <v>100</v>
      </c>
      <c r="B110" s="594" t="s">
        <v>421</v>
      </c>
      <c r="C110" s="616" t="s">
        <v>422</v>
      </c>
      <c r="D110" s="625">
        <f>D49-C49</f>
        <v>0</v>
      </c>
      <c r="E110" s="625">
        <f>E49-D49</f>
        <v>0</v>
      </c>
      <c r="F110" s="625">
        <f>F49-E49</f>
        <v>0</v>
      </c>
    </row>
    <row r="111" spans="1:6" outlineLevel="1">
      <c r="A111" s="593">
        <f t="shared" si="0"/>
        <v>101</v>
      </c>
      <c r="B111" s="619" t="s">
        <v>423</v>
      </c>
      <c r="C111" s="616" t="s">
        <v>424</v>
      </c>
      <c r="D111" s="626">
        <f>D107+D108+D109+D110</f>
        <v>0</v>
      </c>
      <c r="E111" s="626">
        <f>E107+E108+E109+E110</f>
        <v>36469</v>
      </c>
      <c r="F111" s="626">
        <f>F107+F108+F109+F110</f>
        <v>-364492</v>
      </c>
    </row>
    <row r="112" spans="1:6" outlineLevel="1">
      <c r="A112" s="593">
        <f t="shared" si="0"/>
        <v>102</v>
      </c>
      <c r="B112" s="594" t="s">
        <v>425</v>
      </c>
      <c r="C112" s="616" t="s">
        <v>426</v>
      </c>
      <c r="D112" s="627">
        <f>D102+D106+D111</f>
        <v>0</v>
      </c>
      <c r="E112" s="627">
        <f>E102+E106+E111</f>
        <v>186890</v>
      </c>
      <c r="F112" s="627">
        <f>F102+F106+F111</f>
        <v>-9665</v>
      </c>
    </row>
    <row r="113" spans="1:6" ht="15.75" outlineLevel="1" thickBot="1">
      <c r="A113" s="628">
        <f t="shared" si="0"/>
        <v>103</v>
      </c>
      <c r="B113" s="629" t="s">
        <v>427</v>
      </c>
      <c r="C113" s="630" t="s">
        <v>428</v>
      </c>
      <c r="D113" s="631">
        <f>D34</f>
        <v>0</v>
      </c>
      <c r="E113" s="631">
        <f>E34</f>
        <v>186890</v>
      </c>
      <c r="F113" s="631">
        <f>F34</f>
        <v>177225</v>
      </c>
    </row>
    <row r="114" spans="1:6" ht="15.75" outlineLevel="1" thickTop="1">
      <c r="A114" s="632"/>
      <c r="B114" s="614"/>
      <c r="C114" s="633" t="s">
        <v>429</v>
      </c>
      <c r="D114" s="634">
        <f>D113-D95</f>
        <v>0</v>
      </c>
      <c r="E114" s="634">
        <f>E113-E95</f>
        <v>186890</v>
      </c>
      <c r="F114" s="634">
        <f>F113-F95</f>
        <v>-9665</v>
      </c>
    </row>
    <row r="115" spans="1:6" outlineLevel="1">
      <c r="A115" s="632"/>
      <c r="B115" s="614"/>
      <c r="C115" s="614"/>
      <c r="D115" s="634">
        <f>SUM(D114-D112)</f>
        <v>0</v>
      </c>
      <c r="E115" s="614"/>
      <c r="F115" s="614"/>
    </row>
    <row r="116" spans="1:6" ht="16.5" thickBot="1">
      <c r="A116" s="592" t="s">
        <v>430</v>
      </c>
      <c r="B116" s="592"/>
      <c r="C116" s="592"/>
      <c r="D116" s="592"/>
      <c r="E116" s="592"/>
      <c r="F116" s="592"/>
    </row>
    <row r="117" spans="1:6" ht="15.75" outlineLevel="1" thickTop="1">
      <c r="A117" s="571" t="s">
        <v>320</v>
      </c>
      <c r="B117" s="572" t="s">
        <v>321</v>
      </c>
      <c r="C117" s="573">
        <f>C3</f>
        <v>1</v>
      </c>
      <c r="D117" s="573">
        <f>D3</f>
        <v>2</v>
      </c>
      <c r="E117" s="573">
        <f>E3</f>
        <v>3</v>
      </c>
      <c r="F117" s="573">
        <f>F3</f>
        <v>4</v>
      </c>
    </row>
    <row r="118" spans="1:6" outlineLevel="1">
      <c r="A118" s="593">
        <f>A113+1</f>
        <v>104</v>
      </c>
      <c r="B118" s="596" t="s">
        <v>431</v>
      </c>
      <c r="C118" s="635" t="str">
        <f>IF((C47+C51)=0,"",C20/(C47+C51))</f>
        <v/>
      </c>
      <c r="D118" s="635" t="str">
        <f>IF((D47+D51)=0,"",D20/(D47+D51))</f>
        <v/>
      </c>
      <c r="E118" s="635">
        <f>IF((E47+E51)=0,"",E20/(E47+E51))</f>
        <v>20.038588819288499</v>
      </c>
      <c r="F118" s="635">
        <f>IF((F47+F51)=0,"",F20/(F47+F51))</f>
        <v>7.7757929184813364</v>
      </c>
    </row>
    <row r="119" spans="1:6" outlineLevel="1">
      <c r="A119" s="593">
        <f t="shared" ref="A119:A158" si="1">A118+1</f>
        <v>105</v>
      </c>
      <c r="B119" s="596" t="s">
        <v>432</v>
      </c>
      <c r="C119" s="635" t="str">
        <f>IF((C47+C51)=0,"",(C20-C21)/(C47+C51))</f>
        <v/>
      </c>
      <c r="D119" s="635" t="str">
        <f>IF((D47+D51)=0,"",(D20-D21)/(D47+D51))</f>
        <v/>
      </c>
      <c r="E119" s="635">
        <f>IF((E47+E51)=0,"",(E20-E21)/(E47+E51))</f>
        <v>20.038588819288499</v>
      </c>
      <c r="F119" s="635">
        <f>IF((F47+F51)=0,"",(F20-F21)/(F47+F51))</f>
        <v>7.7757929184813364</v>
      </c>
    </row>
    <row r="120" spans="1:6" outlineLevel="1">
      <c r="A120" s="593">
        <f t="shared" si="1"/>
        <v>106</v>
      </c>
      <c r="B120" s="601" t="s">
        <v>433</v>
      </c>
      <c r="C120" s="635" t="str">
        <f>IF(($C$47+$C$51)=0,"",$C$34/($C$47+$C$51))</f>
        <v/>
      </c>
      <c r="D120" s="635" t="str">
        <f>IF((D47+D51)=0,"",D34/(D47+D51))</f>
        <v/>
      </c>
      <c r="E120" s="635">
        <f>IF((E47+E51)=0,"",E34/(E47+E51))</f>
        <v>11.044202812906276</v>
      </c>
      <c r="F120" s="635">
        <f>IF((F47+F51)=0,"",F34/(F47+F51))</f>
        <v>4.3607440761792278</v>
      </c>
    </row>
    <row r="121" spans="1:6" outlineLevel="1">
      <c r="A121" s="593">
        <f>A120+1</f>
        <v>107</v>
      </c>
      <c r="B121" s="598" t="s">
        <v>434</v>
      </c>
      <c r="C121" s="635"/>
      <c r="D121" s="635"/>
      <c r="E121" s="635"/>
      <c r="F121" s="635"/>
    </row>
    <row r="122" spans="1:6" outlineLevel="1">
      <c r="A122" s="593">
        <f t="shared" si="1"/>
        <v>108</v>
      </c>
      <c r="B122" s="598" t="s">
        <v>435</v>
      </c>
      <c r="C122" s="635"/>
      <c r="D122" s="635"/>
      <c r="E122" s="635"/>
      <c r="F122" s="635"/>
    </row>
    <row r="123" spans="1:6" outlineLevel="1">
      <c r="A123" s="593">
        <f t="shared" si="1"/>
        <v>109</v>
      </c>
      <c r="B123" s="598" t="s">
        <v>436</v>
      </c>
      <c r="C123" s="636">
        <f>C20-(C47+C51)</f>
        <v>0</v>
      </c>
      <c r="D123" s="636">
        <f>D20-(D47+D51)</f>
        <v>0</v>
      </c>
      <c r="E123" s="636">
        <f>E20-(E47+E51)</f>
        <v>322171</v>
      </c>
      <c r="F123" s="636">
        <f>F20-(F47+F51)</f>
        <v>275375</v>
      </c>
    </row>
    <row r="124" spans="1:6" outlineLevel="1">
      <c r="A124" s="637">
        <f t="shared" si="1"/>
        <v>110</v>
      </c>
      <c r="B124" s="638" t="s">
        <v>437</v>
      </c>
      <c r="C124" s="639" t="str">
        <f>IF(C4=0,"",SUM(C58:C60)/C4)</f>
        <v/>
      </c>
      <c r="D124" s="639" t="str">
        <f>IF(D4=0,"",SUM(D58:D60)/D4)</f>
        <v/>
      </c>
      <c r="E124" s="639">
        <f>IF(E4=0,"",SUM(E58:E60)/E4)</f>
        <v>2.7495986146069229</v>
      </c>
      <c r="F124" s="639">
        <f>IF(F4=0,"",SUM(F58:F60)/F4)</f>
        <v>3.0497881908642559</v>
      </c>
    </row>
    <row r="125" spans="1:6" outlineLevel="1">
      <c r="A125" s="637">
        <f t="shared" si="1"/>
        <v>111</v>
      </c>
      <c r="B125" s="637" t="s">
        <v>438</v>
      </c>
      <c r="C125" s="640"/>
      <c r="D125" s="640"/>
      <c r="E125" s="640"/>
      <c r="F125" s="640"/>
    </row>
    <row r="126" spans="1:6" outlineLevel="1">
      <c r="A126" s="637">
        <f t="shared" si="1"/>
        <v>112</v>
      </c>
      <c r="B126" s="637" t="s">
        <v>439</v>
      </c>
      <c r="C126" s="639">
        <f>IF(SUM($C$58:$C$60)=0,0,C21/SUM($C$58:$C$60))*C248</f>
        <v>0</v>
      </c>
      <c r="D126" s="639">
        <f>IF(SUM($C$58:$C$60)=0,0,D21/SUM($C$58:$C$60))*D248</f>
        <v>0</v>
      </c>
      <c r="E126" s="639">
        <f>IF(SUM($C$58:$C$60)=0,0,E21/SUM($C$58:$C$60))*E248</f>
        <v>0</v>
      </c>
      <c r="F126" s="639">
        <f>IF(SUM($C$58:$C$60)=0,0,F21/SUM($C$58:$C$60))*F248</f>
        <v>0</v>
      </c>
    </row>
    <row r="127" spans="1:6" outlineLevel="1">
      <c r="A127" s="637">
        <f t="shared" si="1"/>
        <v>113</v>
      </c>
      <c r="B127" s="638" t="s">
        <v>440</v>
      </c>
      <c r="C127" s="639">
        <f>IF(SUM($C$58:$C$60)=0,0,C30/SUM($C$58:$C$60))*C249</f>
        <v>0</v>
      </c>
      <c r="D127" s="639">
        <f>IF(SUM($C$58:$C$60)=0,0,D30/SUM($C$58:$C$60))*D249</f>
        <v>0</v>
      </c>
      <c r="E127" s="639">
        <f>IF(SUM($C$58:$C$60)=0,0,E30/SUM($C$58:$C$60))*E249</f>
        <v>0</v>
      </c>
      <c r="F127" s="639">
        <f>IF(SUM($C$58:$C$60)=0,0,F30/SUM($C$58:$C$60))*F249</f>
        <v>0</v>
      </c>
    </row>
    <row r="128" spans="1:6" outlineLevel="1">
      <c r="A128" s="637">
        <f t="shared" si="1"/>
        <v>114</v>
      </c>
      <c r="B128" s="638" t="s">
        <v>441</v>
      </c>
      <c r="C128" s="639">
        <f>IF(SUM(C58:C60)=0,0,C47/SUM(C58:C60))*C250</f>
        <v>0</v>
      </c>
      <c r="D128" s="639">
        <f>IF(SUM(D58:D60)=0,0,D47/SUM(D58:D60))*D250</f>
        <v>0</v>
      </c>
      <c r="E128" s="639">
        <f>IF(SUM(E58:E60)=0,0,E47/SUM(E58:E60))*E250</f>
        <v>5.1778529137279508</v>
      </c>
      <c r="F128" s="639">
        <f>IF(SUM(F58:F60)=0,0,F47/SUM(F58:F60))*F250</f>
        <v>11.919211010400051</v>
      </c>
    </row>
    <row r="129" spans="1:6" outlineLevel="1">
      <c r="A129" s="637">
        <f t="shared" si="1"/>
        <v>115</v>
      </c>
      <c r="B129" s="637" t="s">
        <v>442</v>
      </c>
      <c r="C129" s="640"/>
      <c r="D129" s="640"/>
      <c r="E129" s="640"/>
      <c r="F129" s="640"/>
    </row>
    <row r="130" spans="1:6" outlineLevel="1">
      <c r="A130" s="637">
        <f t="shared" si="1"/>
        <v>116</v>
      </c>
      <c r="B130" s="637" t="s">
        <v>443</v>
      </c>
      <c r="C130" s="640"/>
      <c r="D130" s="640"/>
      <c r="E130" s="640"/>
      <c r="F130" s="640"/>
    </row>
    <row r="131" spans="1:6" outlineLevel="1">
      <c r="A131" s="637">
        <f t="shared" si="1"/>
        <v>117</v>
      </c>
      <c r="B131" s="638" t="s">
        <v>444</v>
      </c>
      <c r="C131" s="640"/>
      <c r="D131" s="640"/>
      <c r="E131" s="640"/>
      <c r="F131" s="640"/>
    </row>
    <row r="132" spans="1:6" outlineLevel="1">
      <c r="A132" s="593">
        <f t="shared" si="1"/>
        <v>118</v>
      </c>
      <c r="B132" s="598" t="s">
        <v>445</v>
      </c>
      <c r="C132" s="641" t="str">
        <f>IF(C4=0,"",SUM(C4/C37))</f>
        <v/>
      </c>
      <c r="D132" s="641" t="str">
        <f>IF(D37=0,"",SUM(D37/D4))</f>
        <v/>
      </c>
      <c r="E132" s="641">
        <f>IF(E37=0,"",SUM(E37/E4))</f>
        <v>0.79583447263685081</v>
      </c>
      <c r="F132" s="641">
        <f>IF(F37=0,"",SUM(F37/F4))</f>
        <v>0.74769991428251981</v>
      </c>
    </row>
    <row r="133" spans="1:6" outlineLevel="1">
      <c r="A133" s="593">
        <f t="shared" si="1"/>
        <v>119</v>
      </c>
      <c r="B133" s="601" t="s">
        <v>446</v>
      </c>
      <c r="C133" s="641" t="str">
        <f>IF(C4=0,"",C43/C4)</f>
        <v/>
      </c>
      <c r="D133" s="641" t="str">
        <f>IF(D4=0,"",D43/D4)</f>
        <v/>
      </c>
      <c r="E133" s="641">
        <f>IF(E4=0,"",E43/E4)</f>
        <v>0.20416552736314919</v>
      </c>
      <c r="F133" s="641">
        <f>IF(F4=0,"",F43/F4)</f>
        <v>0.25230008571748014</v>
      </c>
    </row>
    <row r="134" spans="1:6" outlineLevel="1">
      <c r="A134" s="593">
        <f t="shared" si="1"/>
        <v>120</v>
      </c>
      <c r="B134" s="598" t="s">
        <v>447</v>
      </c>
      <c r="C134" s="642" t="e">
        <f>SUM(C4/C37)</f>
        <v>#DIV/0!</v>
      </c>
      <c r="D134" s="642" t="e">
        <f>SUM(D4/D37)</f>
        <v>#DIV/0!</v>
      </c>
      <c r="E134" s="642">
        <f>SUM(E4/E37)</f>
        <v>1.2565427037693961</v>
      </c>
      <c r="F134" s="642">
        <f>SUM(F4/F37)</f>
        <v>1.3374349533791012</v>
      </c>
    </row>
    <row r="135" spans="1:6" outlineLevel="1">
      <c r="A135" s="593">
        <f t="shared" si="1"/>
        <v>121</v>
      </c>
      <c r="B135" s="643" t="s">
        <v>448</v>
      </c>
      <c r="C135" s="641" t="str">
        <f>IF(C4=0,"",(C47+C51)/C4)</f>
        <v/>
      </c>
      <c r="D135" s="641" t="str">
        <f>IF(D4=0,"",(D47+D51)/D4)</f>
        <v/>
      </c>
      <c r="E135" s="641">
        <f>IF(E4=0,"",(E47+E51)/E4)</f>
        <v>3.9547269995068864E-2</v>
      </c>
      <c r="F135" s="641">
        <f>IF(F4=0,"",(F47+F51)/F4)</f>
        <v>0.10097519162204803</v>
      </c>
    </row>
    <row r="136" spans="1:6" outlineLevel="1">
      <c r="A136" s="593">
        <f t="shared" si="1"/>
        <v>122</v>
      </c>
      <c r="B136" s="604" t="s">
        <v>449</v>
      </c>
      <c r="C136" s="641" t="str">
        <f>IF(C4=0,"",(C45+C50)/C4)</f>
        <v/>
      </c>
      <c r="D136" s="641" t="str">
        <f>IF(D4=0,"",(D45+D50)/D4)</f>
        <v/>
      </c>
      <c r="E136" s="641">
        <f>IF(E4=0,"",(E45+E50)/E4)</f>
        <v>0.16461825736808033</v>
      </c>
      <c r="F136" s="641">
        <f>IF(F4=0,"",(F45+F50)/F4)</f>
        <v>0.15132489409543212</v>
      </c>
    </row>
    <row r="137" spans="1:6" outlineLevel="1">
      <c r="A137" s="593">
        <f t="shared" si="1"/>
        <v>123</v>
      </c>
      <c r="B137" s="598" t="s">
        <v>450</v>
      </c>
      <c r="C137" s="641" t="e">
        <f>SUM(C52+C51+C47)/C4</f>
        <v>#DIV/0!</v>
      </c>
      <c r="D137" s="641" t="e">
        <f>SUM(D52+D51+D47)/D4</f>
        <v>#DIV/0!</v>
      </c>
      <c r="E137" s="641">
        <f>SUM(E52+E51+E47)/E4</f>
        <v>3.9547269995068864E-2</v>
      </c>
      <c r="F137" s="641">
        <f>SUM(F52+F51+F47)/F4</f>
        <v>0.10097519162204803</v>
      </c>
    </row>
    <row r="138" spans="1:6" outlineLevel="1">
      <c r="A138" s="593">
        <f t="shared" si="1"/>
        <v>124</v>
      </c>
      <c r="B138" s="601" t="s">
        <v>451</v>
      </c>
      <c r="C138" s="641" t="e">
        <f>SUM(C49)/C4</f>
        <v>#DIV/0!</v>
      </c>
      <c r="D138" s="641" t="e">
        <f>SUM(D49)/D4</f>
        <v>#DIV/0!</v>
      </c>
      <c r="E138" s="641">
        <f>SUM(E49)/E4</f>
        <v>0</v>
      </c>
      <c r="F138" s="641">
        <f>SUM(F49)/F4</f>
        <v>0</v>
      </c>
    </row>
    <row r="139" spans="1:6" outlineLevel="1">
      <c r="A139" s="593">
        <f t="shared" si="1"/>
        <v>125</v>
      </c>
      <c r="B139" s="601" t="s">
        <v>452</v>
      </c>
      <c r="C139" s="642" t="e">
        <f>SUM((C43)/(C72+C89))</f>
        <v>#DIV/0!</v>
      </c>
      <c r="D139" s="642" t="e">
        <f>SUM((D43)/(D72+D89))</f>
        <v>#DIV/0!</v>
      </c>
      <c r="E139" s="642">
        <f>SUM((E43)/(E72+E89))</f>
        <v>0.2116518638039723</v>
      </c>
      <c r="F139" s="642">
        <f>SUM((F43)/(F72+F89))</f>
        <v>0.30478577324229011</v>
      </c>
    </row>
    <row r="140" spans="1:6">
      <c r="A140" s="593">
        <f t="shared" si="1"/>
        <v>126</v>
      </c>
      <c r="B140" s="598" t="s">
        <v>453</v>
      </c>
      <c r="C140" s="642" t="e">
        <f>SUM(C43/C37)</f>
        <v>#DIV/0!</v>
      </c>
      <c r="D140" s="642" t="e">
        <f>SUM(D43/D37)</f>
        <v>#DIV/0!</v>
      </c>
      <c r="E140" s="642">
        <f>SUM(E43/E37)</f>
        <v>0.25654270376939614</v>
      </c>
      <c r="F140" s="642">
        <f>SUM(F43/F37)</f>
        <v>0.33743495337910134</v>
      </c>
    </row>
    <row r="141" spans="1:6" outlineLevel="1">
      <c r="A141" s="593">
        <f t="shared" si="1"/>
        <v>127</v>
      </c>
      <c r="B141" s="598" t="s">
        <v>454</v>
      </c>
      <c r="C141" s="645" t="str">
        <f>IF(C162=0,"",C82/C162)</f>
        <v/>
      </c>
      <c r="D141" s="645" t="str">
        <f>IF(D162=0,"",D82/D162)</f>
        <v/>
      </c>
      <c r="E141" s="645">
        <f>IF(E162=0,"",E82/E162)</f>
        <v>9.7295855729925829E-3</v>
      </c>
      <c r="F141" s="645">
        <f>IF(F162=0,"",F82/F162)</f>
        <v>6.5272794286740359E-3</v>
      </c>
    </row>
    <row r="142" spans="1:6" outlineLevel="1">
      <c r="A142" s="593">
        <v>166</v>
      </c>
      <c r="B142" s="646" t="s">
        <v>455</v>
      </c>
      <c r="C142" s="647">
        <f>IF((C82)=0,0,C162/C82)</f>
        <v>0</v>
      </c>
      <c r="D142" s="647">
        <f>IF((D82)=0,0,D162/D82)</f>
        <v>0</v>
      </c>
      <c r="E142" s="647">
        <f>IF((E82)=0,0,E162/E82)</f>
        <v>102.77930056710775</v>
      </c>
      <c r="F142" s="647">
        <f>IF((F82)=0,0,F162/F82)</f>
        <v>153.20318532818533</v>
      </c>
    </row>
    <row r="143" spans="1:6" outlineLevel="1">
      <c r="A143" s="593">
        <f>A141+1</f>
        <v>128</v>
      </c>
      <c r="B143" s="598" t="s">
        <v>456</v>
      </c>
      <c r="C143" s="648" t="str">
        <f>IF(C36=0,"",C49/C36)</f>
        <v/>
      </c>
      <c r="D143" s="648" t="str">
        <f>IF(D36=0,"",D49/D36)</f>
        <v/>
      </c>
      <c r="E143" s="648">
        <f>IF(E36=0,"",E49/E36)</f>
        <v>0</v>
      </c>
      <c r="F143" s="648">
        <f>IF(F36=0,"",F49/F36)</f>
        <v>0</v>
      </c>
    </row>
    <row r="144" spans="1:6" outlineLevel="1">
      <c r="A144" s="593">
        <f t="shared" si="1"/>
        <v>129</v>
      </c>
      <c r="B144" s="598" t="s">
        <v>457</v>
      </c>
      <c r="C144" s="645" t="str">
        <f>IF(C43=0,"",C37/C43)</f>
        <v/>
      </c>
      <c r="D144" s="645" t="str">
        <f>IF(D43=0,"",D37/D43)</f>
        <v/>
      </c>
      <c r="E144" s="645">
        <f>IF(E43=0,"",E37/E43)</f>
        <v>3.8979865157221187</v>
      </c>
      <c r="F144" s="645">
        <f>IF(F43=0,"",F37/F43)</f>
        <v>2.9635341270544675</v>
      </c>
    </row>
    <row r="145" spans="1:6">
      <c r="A145" s="593">
        <f t="shared" si="1"/>
        <v>130</v>
      </c>
      <c r="B145" s="598" t="s">
        <v>458</v>
      </c>
      <c r="C145" s="649" t="e">
        <f>SUM(C43)/(C27+C30)</f>
        <v>#DIV/0!</v>
      </c>
      <c r="D145" s="649" t="e">
        <f>SUM(D43)/(D27+D30)</f>
        <v>#DIV/0!</v>
      </c>
      <c r="E145" s="649">
        <f>SUM(E43)/(E27+E30)</f>
        <v>0.57397685985164548</v>
      </c>
      <c r="F145" s="649">
        <f>SUM(F43)/(F27+F30)</f>
        <v>0.73165406978838687</v>
      </c>
    </row>
    <row r="146" spans="1:6" outlineLevel="1">
      <c r="A146" s="593">
        <f t="shared" si="1"/>
        <v>131</v>
      </c>
      <c r="B146" s="598" t="s">
        <v>459</v>
      </c>
      <c r="C146" s="645" t="str">
        <f>IF(C5=0,"",C37/C5)</f>
        <v/>
      </c>
      <c r="D146" s="645" t="str">
        <f>IF(D5=0,"",D37/D5)</f>
        <v/>
      </c>
      <c r="E146" s="645">
        <f>IF(E5=0,"",E37/E5)</f>
        <v>3.840398777503355</v>
      </c>
      <c r="F146" s="645">
        <f>IF(F5=0,"",F37/F5)</f>
        <v>3.485499189251795</v>
      </c>
    </row>
    <row r="147" spans="1:6" outlineLevel="1">
      <c r="A147" s="593">
        <f t="shared" si="1"/>
        <v>132</v>
      </c>
      <c r="B147" s="598" t="s">
        <v>460</v>
      </c>
      <c r="C147" s="645" t="str">
        <f>IF(C5=0,"",(C37+C45+C50)/C5)</f>
        <v/>
      </c>
      <c r="D147" s="645" t="str">
        <f>IF(D5=0,"",(D37+D45+D50)/D5)</f>
        <v/>
      </c>
      <c r="E147" s="645">
        <f>IF(E5=0,"",(E37+E45+E50)/E5)</f>
        <v>4.6347847661580452</v>
      </c>
      <c r="F147" s="645">
        <f>IF(F5=0,"",(F37+F45+F50)/F5)</f>
        <v>4.1909196201065555</v>
      </c>
    </row>
    <row r="148" spans="1:6" outlineLevel="1">
      <c r="A148" s="593">
        <f t="shared" si="1"/>
        <v>133</v>
      </c>
      <c r="B148" s="601" t="s">
        <v>461</v>
      </c>
      <c r="C148" s="645" t="e">
        <f>SUM(C37/C43)</f>
        <v>#DIV/0!</v>
      </c>
      <c r="D148" s="645" t="e">
        <f>SUM(D37/D43)</f>
        <v>#DIV/0!</v>
      </c>
      <c r="E148" s="645">
        <f>SUM(E37/E43)</f>
        <v>3.8979865157221187</v>
      </c>
      <c r="F148" s="645">
        <f>SUM(F37/F43)</f>
        <v>2.9635341270544675</v>
      </c>
    </row>
    <row r="149" spans="1:6" outlineLevel="1">
      <c r="A149" s="637">
        <f t="shared" si="1"/>
        <v>134</v>
      </c>
      <c r="B149" s="638" t="s">
        <v>462</v>
      </c>
      <c r="C149" s="650" t="str">
        <f>IF(C4=0,"",C162/C4)</f>
        <v/>
      </c>
      <c r="D149" s="650" t="str">
        <f>IF(D4=0,"",D162/D4)</f>
        <v/>
      </c>
      <c r="E149" s="650">
        <f>IF(E4=0,"",E162/E4)</f>
        <v>1.0165204852615022</v>
      </c>
      <c r="F149" s="650">
        <f>IF(F4=0,"",F162/F4)</f>
        <v>0.78869274631352726</v>
      </c>
    </row>
    <row r="150" spans="1:6" outlineLevel="1">
      <c r="A150" s="637">
        <f t="shared" si="1"/>
        <v>135</v>
      </c>
      <c r="B150" s="638" t="s">
        <v>463</v>
      </c>
      <c r="C150" s="650" t="str">
        <f>IF(C37=0,"",C162/C37)</f>
        <v/>
      </c>
      <c r="D150" s="650" t="str">
        <f>IF(D37=0,"",D162/D37)</f>
        <v/>
      </c>
      <c r="E150" s="650">
        <f>IF(E37=0,"",E162/E37)</f>
        <v>1.2773013989874666</v>
      </c>
      <c r="F150" s="650">
        <f>IF(F37=0,"",F162/F37)</f>
        <v>1.0548252463962677</v>
      </c>
    </row>
    <row r="151" spans="1:6" outlineLevel="1">
      <c r="A151" s="637">
        <f t="shared" si="1"/>
        <v>136</v>
      </c>
      <c r="B151" s="637" t="s">
        <v>464</v>
      </c>
      <c r="C151" s="650" t="str">
        <f>IF((C37+C45+C50)=0,"",C162/(C37+C45+C50))</f>
        <v/>
      </c>
      <c r="D151" s="650" t="str">
        <f>IF((D37+D45+D50)=0,"",D162/(D37+D45+D50))</f>
        <v/>
      </c>
      <c r="E151" s="650">
        <f>IF((E37+E45+E50)=0,"",E162/(E37+E45+E50))</f>
        <v>1.0583763817884961</v>
      </c>
      <c r="F151" s="650">
        <f>IF((F37+F45+F50)=0,"",F162/(F37+F45+F50))</f>
        <v>0.87727584262831493</v>
      </c>
    </row>
    <row r="152" spans="1:6" outlineLevel="1">
      <c r="A152" s="637">
        <f t="shared" si="1"/>
        <v>137</v>
      </c>
      <c r="B152" s="638" t="s">
        <v>465</v>
      </c>
      <c r="C152" s="650" t="str">
        <f>IF(SUM(C58:C60)=0,"",C162/SUM(C58:C60))</f>
        <v/>
      </c>
      <c r="D152" s="650" t="str">
        <f>IF(SUM(D58:D60)=0,"",D162/SUM(D58:D60))</f>
        <v/>
      </c>
      <c r="E152" s="650">
        <f>IF(SUM(E58:E60)=0,"",E162/SUM(E58:E60))</f>
        <v>0.36969777329001968</v>
      </c>
      <c r="F152" s="650">
        <f>IF(SUM(F58:F60)=0,"",F162/SUM(F58:F60))</f>
        <v>0.25860574471239778</v>
      </c>
    </row>
    <row r="153" spans="1:6" outlineLevel="1">
      <c r="A153" s="637">
        <f t="shared" si="1"/>
        <v>138</v>
      </c>
      <c r="B153" s="637" t="s">
        <v>466</v>
      </c>
      <c r="C153" s="651"/>
      <c r="D153" s="651"/>
      <c r="E153" s="651"/>
      <c r="F153" s="651"/>
    </row>
    <row r="154" spans="1:6" outlineLevel="1">
      <c r="A154" s="637">
        <f t="shared" si="1"/>
        <v>139</v>
      </c>
      <c r="B154" s="637" t="s">
        <v>467</v>
      </c>
      <c r="C154" s="651"/>
      <c r="D154" s="651"/>
      <c r="E154" s="651"/>
      <c r="F154" s="651"/>
    </row>
    <row r="155" spans="1:6" outlineLevel="1">
      <c r="A155" s="637">
        <f t="shared" si="1"/>
        <v>140</v>
      </c>
      <c r="B155" s="637" t="s">
        <v>468</v>
      </c>
      <c r="C155" s="651"/>
      <c r="D155" s="651"/>
      <c r="E155" s="651"/>
      <c r="F155" s="651"/>
    </row>
    <row r="156" spans="1:6" outlineLevel="1">
      <c r="A156" s="637">
        <f t="shared" si="1"/>
        <v>141</v>
      </c>
      <c r="B156" s="637" t="s">
        <v>469</v>
      </c>
      <c r="C156" s="651"/>
      <c r="D156" s="651"/>
      <c r="E156" s="651"/>
      <c r="F156" s="651"/>
    </row>
    <row r="157" spans="1:6" outlineLevel="1">
      <c r="A157" s="637">
        <f t="shared" si="1"/>
        <v>142</v>
      </c>
      <c r="B157" s="637" t="s">
        <v>470</v>
      </c>
      <c r="C157" s="651"/>
      <c r="D157" s="651"/>
      <c r="E157" s="651"/>
      <c r="F157" s="651"/>
    </row>
    <row r="158" spans="1:6" ht="15.75" outlineLevel="1" thickBot="1">
      <c r="A158" s="637">
        <f t="shared" si="1"/>
        <v>143</v>
      </c>
      <c r="B158" s="652" t="s">
        <v>471</v>
      </c>
      <c r="C158" s="653" t="str">
        <f>IF(C152="","",1-C152)</f>
        <v/>
      </c>
      <c r="D158" s="653" t="str">
        <f>IF(D152="","",1-D152)</f>
        <v/>
      </c>
      <c r="E158" s="653">
        <f>IF(E152="","",1-E152)</f>
        <v>0.63030222670998026</v>
      </c>
      <c r="F158" s="653">
        <f>IF(F152="","",1-F152)</f>
        <v>0.74139425528760228</v>
      </c>
    </row>
    <row r="159" spans="1:6" ht="15.75" outlineLevel="1" thickTop="1"/>
    <row r="160" spans="1:6" ht="15.75" thickBot="1">
      <c r="A160" s="654" t="s">
        <v>472</v>
      </c>
    </row>
    <row r="161" spans="1:6" ht="15.75" outlineLevel="1" thickTop="1">
      <c r="A161" s="571" t="s">
        <v>320</v>
      </c>
      <c r="B161" s="572" t="s">
        <v>321</v>
      </c>
      <c r="C161" s="573">
        <f>C3</f>
        <v>1</v>
      </c>
      <c r="D161" s="573">
        <f>D3</f>
        <v>2</v>
      </c>
      <c r="E161" s="573">
        <f>E3</f>
        <v>3</v>
      </c>
      <c r="F161" s="573">
        <f>F3</f>
        <v>4</v>
      </c>
    </row>
    <row r="162" spans="1:6" outlineLevel="1">
      <c r="A162" s="593">
        <f>A158+1</f>
        <v>144</v>
      </c>
      <c r="B162" s="594" t="s">
        <v>473</v>
      </c>
      <c r="C162" s="600">
        <f>C89+C88+C82</f>
        <v>0</v>
      </c>
      <c r="D162" s="600">
        <f>D89+D88+D82</f>
        <v>0</v>
      </c>
      <c r="E162" s="600">
        <f>E89+E88+E82</f>
        <v>434962</v>
      </c>
      <c r="F162" s="600">
        <f>F89+F88+F82</f>
        <v>317437</v>
      </c>
    </row>
    <row r="163" spans="1:6" outlineLevel="1">
      <c r="A163" s="593">
        <f t="shared" ref="A163:A174" si="2">A162+1</f>
        <v>145</v>
      </c>
      <c r="B163" s="594" t="s">
        <v>474</v>
      </c>
      <c r="C163" s="600">
        <f>C89+C88+C82+C72</f>
        <v>0</v>
      </c>
      <c r="D163" s="600">
        <f>D89+D88+D82+D72</f>
        <v>0</v>
      </c>
      <c r="E163" s="600">
        <f>E89+E88+E82+E72</f>
        <v>473218</v>
      </c>
      <c r="F163" s="600">
        <f>F89+F88+F82+F72</f>
        <v>335247</v>
      </c>
    </row>
    <row r="164" spans="1:6" outlineLevel="1">
      <c r="A164" s="593">
        <f t="shared" si="2"/>
        <v>146</v>
      </c>
      <c r="B164" s="598" t="s">
        <v>475</v>
      </c>
      <c r="C164" s="600">
        <f>C89+C88</f>
        <v>0</v>
      </c>
      <c r="D164" s="600">
        <f>D89+D88</f>
        <v>0</v>
      </c>
      <c r="E164" s="600">
        <f>E89+E88</f>
        <v>430730</v>
      </c>
      <c r="F164" s="600">
        <f>F89+F88</f>
        <v>315365</v>
      </c>
    </row>
    <row r="165" spans="1:6" outlineLevel="1">
      <c r="A165" s="593">
        <f t="shared" si="2"/>
        <v>147</v>
      </c>
      <c r="B165" s="598" t="s">
        <v>476</v>
      </c>
      <c r="C165" s="600">
        <f>C89</f>
        <v>0</v>
      </c>
      <c r="D165" s="600">
        <f>D89</f>
        <v>0</v>
      </c>
      <c r="E165" s="600">
        <f>E89</f>
        <v>374502</v>
      </c>
      <c r="F165" s="600">
        <f>F89</f>
        <v>315365</v>
      </c>
    </row>
    <row r="166" spans="1:6" outlineLevel="1">
      <c r="A166" s="593">
        <f t="shared" si="2"/>
        <v>148</v>
      </c>
      <c r="B166" s="598" t="s">
        <v>390</v>
      </c>
      <c r="C166" s="600">
        <f>C57+C80</f>
        <v>0</v>
      </c>
      <c r="D166" s="600">
        <f>D57+D80</f>
        <v>0</v>
      </c>
      <c r="E166" s="600">
        <f>E57+E80</f>
        <v>1222667</v>
      </c>
      <c r="F166" s="600">
        <f>F57+F80</f>
        <v>1254705</v>
      </c>
    </row>
    <row r="167" spans="1:6" outlineLevel="1">
      <c r="A167" s="593">
        <f t="shared" si="2"/>
        <v>149</v>
      </c>
      <c r="B167" s="598" t="s">
        <v>391</v>
      </c>
      <c r="C167" s="600">
        <f>C65+C81+C88</f>
        <v>0</v>
      </c>
      <c r="D167" s="600">
        <f>D65+D81+D88</f>
        <v>0</v>
      </c>
      <c r="E167" s="600">
        <f>E65+E81+E88</f>
        <v>848165</v>
      </c>
      <c r="F167" s="600">
        <f>F65+F81+F88</f>
        <v>939340</v>
      </c>
    </row>
    <row r="168" spans="1:6" outlineLevel="1">
      <c r="A168" s="593">
        <f t="shared" si="2"/>
        <v>150</v>
      </c>
      <c r="B168" s="598" t="s">
        <v>477</v>
      </c>
      <c r="C168" s="600">
        <f t="shared" ref="C168:F169" si="3">C75</f>
        <v>0</v>
      </c>
      <c r="D168" s="600">
        <f t="shared" si="3"/>
        <v>0</v>
      </c>
      <c r="E168" s="600">
        <f t="shared" si="3"/>
        <v>456939</v>
      </c>
      <c r="F168" s="600">
        <f t="shared" si="3"/>
        <v>338034</v>
      </c>
    </row>
    <row r="169" spans="1:6" outlineLevel="1">
      <c r="A169" s="593">
        <f t="shared" si="2"/>
        <v>151</v>
      </c>
      <c r="B169" s="598" t="s">
        <v>379</v>
      </c>
      <c r="C169" s="600">
        <f t="shared" si="3"/>
        <v>0</v>
      </c>
      <c r="D169" s="600">
        <f t="shared" si="3"/>
        <v>0</v>
      </c>
      <c r="E169" s="600">
        <f t="shared" si="3"/>
        <v>628710</v>
      </c>
      <c r="F169" s="600">
        <f t="shared" si="3"/>
        <v>562124</v>
      </c>
    </row>
    <row r="170" spans="1:6" outlineLevel="1">
      <c r="A170" s="593">
        <f t="shared" si="2"/>
        <v>152</v>
      </c>
      <c r="B170" s="598" t="s">
        <v>380</v>
      </c>
      <c r="C170" s="600">
        <f>C58-C66</f>
        <v>0</v>
      </c>
      <c r="D170" s="600">
        <f>D58-D66</f>
        <v>0</v>
      </c>
      <c r="E170" s="600">
        <f>E58-E66</f>
        <v>0</v>
      </c>
      <c r="F170" s="600">
        <f>F58-F66</f>
        <v>0</v>
      </c>
    </row>
    <row r="171" spans="1:6" outlineLevel="1">
      <c r="A171" s="655">
        <f t="shared" si="2"/>
        <v>153</v>
      </c>
      <c r="B171" s="656" t="s">
        <v>478</v>
      </c>
      <c r="C171" s="657">
        <f>IF(C56=0,(C58+C59+C60-C65)*(1-C172),(C56-C65)*(1-C172))</f>
        <v>0</v>
      </c>
      <c r="D171" s="657">
        <f>IF(D56=0,(D58+D59+D60-D65)*(1-D172),(D56-D65)*(1-D172))</f>
        <v>0</v>
      </c>
      <c r="E171" s="657">
        <f>IF(E56=0,(E58+E59+E60-E65)*(1-E172),(E56-E65)*(1-E172))</f>
        <v>-504533.7</v>
      </c>
      <c r="F171" s="657">
        <f>IF(F56=0,(F58+F59+F60-F65)*(1-F172),(F56-F65)*(1-F172))</f>
        <v>-702855.14</v>
      </c>
    </row>
    <row r="172" spans="1:6" outlineLevel="1">
      <c r="A172" s="655">
        <f t="shared" si="2"/>
        <v>154</v>
      </c>
      <c r="B172" s="656" t="s">
        <v>3984</v>
      </c>
      <c r="C172" s="658">
        <v>0.21</v>
      </c>
      <c r="D172" s="658">
        <v>1.21</v>
      </c>
      <c r="E172" s="658">
        <v>2.21</v>
      </c>
      <c r="F172" s="658">
        <v>3.21</v>
      </c>
    </row>
    <row r="173" spans="1:6" outlineLevel="1">
      <c r="A173" s="655">
        <f t="shared" si="2"/>
        <v>155</v>
      </c>
      <c r="B173" s="656" t="s">
        <v>479</v>
      </c>
      <c r="C173" s="659">
        <f>IF(C69=0,0,C169/C69)</f>
        <v>0</v>
      </c>
      <c r="D173" s="659">
        <f>IF(D69=0,0,D169/D69)</f>
        <v>0</v>
      </c>
      <c r="E173" s="659">
        <f>IF(E69=0,0,E169/E69)</f>
        <v>3.6288339663153519</v>
      </c>
      <c r="F173" s="659">
        <f>IF(F69=0,0,F169/F69)</f>
        <v>2.5296174460099814</v>
      </c>
    </row>
    <row r="174" spans="1:6" ht="15.75" outlineLevel="1" thickBot="1">
      <c r="A174" s="628">
        <f t="shared" si="2"/>
        <v>156</v>
      </c>
      <c r="B174" s="608" t="s">
        <v>480</v>
      </c>
      <c r="C174" s="660">
        <f>C89+C72</f>
        <v>0</v>
      </c>
      <c r="D174" s="660">
        <f>D89+D72</f>
        <v>0</v>
      </c>
      <c r="E174" s="660">
        <f>E89+E72</f>
        <v>412758</v>
      </c>
      <c r="F174" s="660">
        <f>F89+F72</f>
        <v>333175</v>
      </c>
    </row>
    <row r="175" spans="1:6" ht="15.75" outlineLevel="1" thickTop="1"/>
    <row r="176" spans="1:6" ht="15.75" thickBot="1">
      <c r="A176" s="654" t="s">
        <v>481</v>
      </c>
    </row>
    <row r="177" spans="1:6" ht="15.75" outlineLevel="1" thickTop="1">
      <c r="A177" s="571" t="s">
        <v>320</v>
      </c>
      <c r="B177" s="572" t="s">
        <v>321</v>
      </c>
      <c r="C177" s="573">
        <f>C3</f>
        <v>1</v>
      </c>
      <c r="D177" s="573">
        <f>D3</f>
        <v>2</v>
      </c>
      <c r="E177" s="573">
        <f>E3</f>
        <v>3</v>
      </c>
      <c r="F177" s="573">
        <f>F3</f>
        <v>4</v>
      </c>
    </row>
    <row r="178" spans="1:6" outlineLevel="1">
      <c r="A178" s="593">
        <f>A174+1</f>
        <v>157</v>
      </c>
      <c r="B178" s="661" t="s">
        <v>482</v>
      </c>
      <c r="C178" s="662">
        <f>1.5*C179+0.8*C180+10*C181+5*C182+0.3*C183+0.1*C184</f>
        <v>0</v>
      </c>
      <c r="D178" s="662">
        <f>1.5*D179+0.8*D180+10*D181+5*D182+0.3*D183+0.1*D184</f>
        <v>0</v>
      </c>
      <c r="E178" s="662">
        <f>1.5*E179+0.8*E180+10*E181+5*E182+0.3*E183+0.1*E184</f>
        <v>23.118978208629333</v>
      </c>
      <c r="F178" s="662">
        <f>1.5*F179+0.8*F180+10*F181+5*F182+0.3*F183+0.1*F184</f>
        <v>17.496233379411418</v>
      </c>
    </row>
    <row r="179" spans="1:6" outlineLevel="1">
      <c r="A179" s="593">
        <v>139</v>
      </c>
      <c r="B179" s="594" t="s">
        <v>483</v>
      </c>
      <c r="C179" s="645">
        <f>IF(C43=0,0,C174/C43)</f>
        <v>0</v>
      </c>
      <c r="D179" s="645">
        <f>IF(D43=0,0,D174/D43)</f>
        <v>0</v>
      </c>
      <c r="E179" s="645">
        <f>IF(E43=0,0,E174/E43)</f>
        <v>4.7247398724831449</v>
      </c>
      <c r="F179" s="645">
        <f>IF(F43=0,0,F174/F43)</f>
        <v>3.2809930377066778</v>
      </c>
    </row>
    <row r="180" spans="1:6" outlineLevel="1">
      <c r="A180" s="593">
        <v>140</v>
      </c>
      <c r="B180" s="598" t="s">
        <v>484</v>
      </c>
      <c r="C180" s="645">
        <f>IF(C43=0,0,C4/C43)</f>
        <v>0</v>
      </c>
      <c r="D180" s="645">
        <f>IF(D43=0,0,D4/D43)</f>
        <v>0</v>
      </c>
      <c r="E180" s="645">
        <f>IF(E43=0,0,E4/E43)</f>
        <v>4.8979865157221187</v>
      </c>
      <c r="F180" s="645">
        <f>IF(F43=0,0,F4/F43)</f>
        <v>3.9635341270544675</v>
      </c>
    </row>
    <row r="181" spans="1:6" outlineLevel="1">
      <c r="A181" s="593">
        <v>141</v>
      </c>
      <c r="B181" s="598" t="s">
        <v>485</v>
      </c>
      <c r="C181" s="645">
        <f>IF(C4=0,0,C164/C4)</f>
        <v>0</v>
      </c>
      <c r="D181" s="645">
        <f>IF(D4=0,0,D164/D4)</f>
        <v>0</v>
      </c>
      <c r="E181" s="645">
        <f>IF(E4=0,0,E164/E4)</f>
        <v>1.0066301622134506</v>
      </c>
      <c r="F181" s="645">
        <f>IF(F4=0,0,F164/F4)</f>
        <v>0.78354472837497047</v>
      </c>
    </row>
    <row r="182" spans="1:6" outlineLevel="1">
      <c r="A182" s="593">
        <v>142</v>
      </c>
      <c r="B182" s="598" t="s">
        <v>486</v>
      </c>
      <c r="C182" s="645">
        <f>IF(C166=0,0,C164/C166)</f>
        <v>0</v>
      </c>
      <c r="D182" s="645">
        <f>IF(D166=0,0,D164/D166)</f>
        <v>0</v>
      </c>
      <c r="E182" s="645">
        <f>IF(E166=0,0,E164/E166)</f>
        <v>0.3522872540111085</v>
      </c>
      <c r="F182" s="645">
        <f>IF(F166=0,0,F164/F166)</f>
        <v>0.25134593390478238</v>
      </c>
    </row>
    <row r="183" spans="1:6" outlineLevel="1">
      <c r="A183" s="593">
        <v>143</v>
      </c>
      <c r="B183" s="598" t="s">
        <v>487</v>
      </c>
      <c r="C183" s="645">
        <f>IF(C166=0,0,C21/C166)</f>
        <v>0</v>
      </c>
      <c r="D183" s="645">
        <f>IF(D166=0,0,D21/D166)</f>
        <v>0</v>
      </c>
      <c r="E183" s="645">
        <f>IF(E166=0,0,E21/E166)</f>
        <v>0</v>
      </c>
      <c r="F183" s="645">
        <f>IF(F166=0,0,F21/F166)</f>
        <v>0</v>
      </c>
    </row>
    <row r="184" spans="1:6" outlineLevel="1">
      <c r="A184" s="593">
        <v>144</v>
      </c>
      <c r="B184" s="598" t="s">
        <v>488</v>
      </c>
      <c r="C184" s="645">
        <f>IF(C4=0,0,C166/C4)</f>
        <v>0</v>
      </c>
      <c r="D184" s="645">
        <f>IF(D4=0,0,D166/D4)</f>
        <v>0</v>
      </c>
      <c r="E184" s="645">
        <f>IF(E4=0,0,E166/E4)</f>
        <v>2.8574129513686835</v>
      </c>
      <c r="F184" s="645">
        <f>IF(F4=0,0,F166/F4)</f>
        <v>3.1173956793420872</v>
      </c>
    </row>
    <row r="185" spans="1:6" ht="35.25" customHeight="1" outlineLevel="1">
      <c r="A185" s="593">
        <v>145</v>
      </c>
      <c r="B185" s="663" t="s">
        <v>489</v>
      </c>
      <c r="C185" s="664">
        <f>1.2*C187+1.4*C188+3.3*C189+0.6*C190+1*C191</f>
        <v>0</v>
      </c>
      <c r="D185" s="664">
        <f>1.2*D187+1.4*D188+3.3*D189+0.6*D190+1*D191</f>
        <v>0</v>
      </c>
      <c r="E185" s="664">
        <f>1.2*E187+1.4*E188+3.3*E189+0.6*E190+1*E191</f>
        <v>11.171730050510595</v>
      </c>
      <c r="F185" s="664">
        <f>1.2*F187+1.4*F188+3.3*F189+0.6*F190+1*F191</f>
        <v>9.9485817356584967</v>
      </c>
    </row>
    <row r="186" spans="1:6" ht="30" customHeight="1" outlineLevel="1">
      <c r="A186" s="593">
        <v>146</v>
      </c>
      <c r="B186" s="663" t="s">
        <v>490</v>
      </c>
      <c r="C186" s="664">
        <f>0.717*C187+0.847*C188+3.107*C189+0.42*C190+0.998*C191</f>
        <v>0</v>
      </c>
      <c r="D186" s="664">
        <f>0.717*D187+0.847*D188+3.107*D189+0.42*D190+0.998*D191</f>
        <v>0</v>
      </c>
      <c r="E186" s="664">
        <f>0.717*E187+0.847*E188+3.107*E189+0.42*E190+0.998*E191</f>
        <v>9.240743848467238</v>
      </c>
      <c r="F186" s="664">
        <f>0.717*F187+0.847*F188+3.107*F189+0.42*F190+0.998*F191</f>
        <v>8.3130657662113059</v>
      </c>
    </row>
    <row r="187" spans="1:6" outlineLevel="1">
      <c r="A187" s="593">
        <v>147</v>
      </c>
      <c r="B187" s="656" t="s">
        <v>491</v>
      </c>
      <c r="C187" s="665">
        <f>IF(C4=0,0,C123/C4)</f>
        <v>0</v>
      </c>
      <c r="D187" s="665">
        <f>IF(D4=0,0,D123/D4)</f>
        <v>0</v>
      </c>
      <c r="E187" s="665">
        <f>IF(E4=0,0,E123/E4)</f>
        <v>0.75292421236150164</v>
      </c>
      <c r="F187" s="665">
        <f>IF(F4=0,0,F123/F4)</f>
        <v>0.68418698833496905</v>
      </c>
    </row>
    <row r="188" spans="1:6" outlineLevel="1">
      <c r="A188" s="593">
        <v>148</v>
      </c>
      <c r="B188" s="656" t="s">
        <v>492</v>
      </c>
      <c r="C188" s="665">
        <f>IF(C4=0,0,C165/C4)</f>
        <v>0</v>
      </c>
      <c r="D188" s="665">
        <f>IF(D4=0,0,D165/D4)</f>
        <v>0</v>
      </c>
      <c r="E188" s="665">
        <f>IF(E4=0,0,E165/E4)</f>
        <v>0.875223478766888</v>
      </c>
      <c r="F188" s="665">
        <f>IF(F4=0,0,F165/F4)</f>
        <v>0.78354472837497047</v>
      </c>
    </row>
    <row r="189" spans="1:6" outlineLevel="1">
      <c r="A189" s="593">
        <v>149</v>
      </c>
      <c r="B189" s="656" t="s">
        <v>493</v>
      </c>
      <c r="C189" s="665">
        <f>IF(C4=0,0,(C164+C82)/C4)</f>
        <v>0</v>
      </c>
      <c r="D189" s="665">
        <f>IF(D4=0,0,(D164+D82)/D4)</f>
        <v>0</v>
      </c>
      <c r="E189" s="665">
        <f>IF(E4=0,0,(E164+E82)/E4)</f>
        <v>1.0165204852615022</v>
      </c>
      <c r="F189" s="665">
        <f>IF(F4=0,0,(F164+F82)/F4)</f>
        <v>0.78869274631352726</v>
      </c>
    </row>
    <row r="190" spans="1:6" outlineLevel="1">
      <c r="A190" s="593">
        <v>150</v>
      </c>
      <c r="B190" s="656" t="s">
        <v>494</v>
      </c>
      <c r="C190" s="665">
        <f>IF(C43=0,0,C36/C43)</f>
        <v>0</v>
      </c>
      <c r="D190" s="665">
        <f>IF(D43=0,0,D36/D43)</f>
        <v>0</v>
      </c>
      <c r="E190" s="665">
        <f>IF(E43=0,0,E36/E43)</f>
        <v>4.8979865157221187</v>
      </c>
      <c r="F190" s="665">
        <f>IF(F43=0,0,F36/F43)</f>
        <v>3.9635341270544675</v>
      </c>
    </row>
    <row r="191" spans="1:6" outlineLevel="1">
      <c r="A191" s="593">
        <v>151</v>
      </c>
      <c r="B191" s="656" t="s">
        <v>495</v>
      </c>
      <c r="C191" s="665">
        <f>IF(C4=0,0,(C58+C59+C60)/C4)</f>
        <v>0</v>
      </c>
      <c r="D191" s="665">
        <f>IF(D4=0,0,(D58+D59+D60)/D4)</f>
        <v>0</v>
      </c>
      <c r="E191" s="665">
        <f>IF(E4=0,0,(E58+E59+E60)/E4)</f>
        <v>2.7495986146069229</v>
      </c>
      <c r="F191" s="665">
        <f>IF(F4=0,0,(F58+F59+F60)/F4)</f>
        <v>3.0497881908642559</v>
      </c>
    </row>
    <row r="192" spans="1:6" outlineLevel="1">
      <c r="A192" s="593">
        <v>152</v>
      </c>
      <c r="B192" s="646" t="s">
        <v>496</v>
      </c>
      <c r="C192" s="666"/>
      <c r="D192" s="666"/>
      <c r="E192" s="666"/>
      <c r="F192" s="666"/>
    </row>
    <row r="193" spans="1:6" outlineLevel="1">
      <c r="A193" s="593">
        <v>153</v>
      </c>
      <c r="B193" s="656" t="s">
        <v>497</v>
      </c>
      <c r="C193" s="665">
        <f>IF(C4=0,0,C37/C4)</f>
        <v>0</v>
      </c>
      <c r="D193" s="665">
        <f>IF(D4=0,0,D37/D4)</f>
        <v>0</v>
      </c>
      <c r="E193" s="665">
        <f>IF(E4=0,0,E37/E4)</f>
        <v>0.79583447263685081</v>
      </c>
      <c r="F193" s="665">
        <f>IF(F4=0,0,F37/F4)</f>
        <v>0.74769991428251981</v>
      </c>
    </row>
    <row r="194" spans="1:6" outlineLevel="1">
      <c r="A194" s="593">
        <v>154</v>
      </c>
      <c r="B194" s="656" t="s">
        <v>498</v>
      </c>
      <c r="C194" s="665">
        <f>IF(C197=0,0,(C47+C51+C34)/C197)</f>
        <v>0</v>
      </c>
      <c r="D194" s="665">
        <f>IF(D197=0,0,(D47+D51+D34)/D197)</f>
        <v>0</v>
      </c>
      <c r="E194" s="665">
        <f>IF(E197=0,0,(E47+E51+E34)/E197)</f>
        <v>0.49378085948667255</v>
      </c>
      <c r="F194" s="665">
        <f>IF(F197=0,0,(F47+F51+F34)/F197)</f>
        <v>0.65390860658812933</v>
      </c>
    </row>
    <row r="195" spans="1:6" outlineLevel="1">
      <c r="A195" s="593">
        <v>155</v>
      </c>
      <c r="B195" s="656" t="s">
        <v>499</v>
      </c>
      <c r="C195" s="667">
        <f>IF(C198=0,0,C197/C198)</f>
        <v>0</v>
      </c>
      <c r="D195" s="667">
        <f>IF(D198=0,0,D197/D198)</f>
        <v>0</v>
      </c>
      <c r="E195" s="667">
        <f>IF(E198=0,0,E197/E198)</f>
        <v>0.35082539051145145</v>
      </c>
      <c r="F195" s="667">
        <f>IF(F198=0,0,F197/F198)</f>
        <v>0.27142698864515835</v>
      </c>
    </row>
    <row r="196" spans="1:6" outlineLevel="1">
      <c r="A196" s="593">
        <v>156</v>
      </c>
      <c r="B196" s="656" t="s">
        <v>500</v>
      </c>
      <c r="C196" s="668" t="str">
        <f>C149</f>
        <v/>
      </c>
      <c r="D196" s="668" t="str">
        <f>D149</f>
        <v/>
      </c>
      <c r="E196" s="668">
        <f>E149</f>
        <v>1.0165204852615022</v>
      </c>
      <c r="F196" s="668">
        <f>F149</f>
        <v>0.78869274631352726</v>
      </c>
    </row>
    <row r="197" spans="1:6" outlineLevel="1">
      <c r="A197" s="593">
        <v>157</v>
      </c>
      <c r="B197" s="656" t="s">
        <v>501</v>
      </c>
      <c r="C197" s="657">
        <f>C174</f>
        <v>0</v>
      </c>
      <c r="D197" s="657">
        <f>D174</f>
        <v>0</v>
      </c>
      <c r="E197" s="657">
        <f>E174</f>
        <v>412758</v>
      </c>
      <c r="F197" s="657">
        <f>F174</f>
        <v>333175</v>
      </c>
    </row>
    <row r="198" spans="1:6" outlineLevel="1">
      <c r="A198" s="593">
        <v>158</v>
      </c>
      <c r="B198" s="656" t="s">
        <v>502</v>
      </c>
      <c r="C198" s="657">
        <f>C58+C59+C60</f>
        <v>0</v>
      </c>
      <c r="D198" s="657">
        <f>D58+D59+D60</f>
        <v>0</v>
      </c>
      <c r="E198" s="657">
        <f>E58+E59+E60</f>
        <v>1176534</v>
      </c>
      <c r="F198" s="657">
        <f>F58+F59+F60</f>
        <v>1227494</v>
      </c>
    </row>
    <row r="199" spans="1:6" ht="24" outlineLevel="1">
      <c r="A199" s="593">
        <v>159</v>
      </c>
      <c r="B199" s="663" t="s">
        <v>503</v>
      </c>
      <c r="C199" s="664">
        <f>0.53*C200+0.13*C201+0.18*C202+0.16*C203</f>
        <v>0</v>
      </c>
      <c r="D199" s="664">
        <f>0.53*D200+0.13*D201+0.18*D202+0.16*D203</f>
        <v>0</v>
      </c>
      <c r="E199" s="664">
        <f>0.53*E200+0.13*E201+0.18*E202+0.16*E203</f>
        <v>14.442190132831511</v>
      </c>
      <c r="F199" s="664">
        <f>0.53*F200+0.13*F201+0.18*F202+0.16*F203</f>
        <v>5.0233844117273705</v>
      </c>
    </row>
    <row r="200" spans="1:6" outlineLevel="1">
      <c r="A200" s="593">
        <v>160</v>
      </c>
      <c r="B200" s="656" t="s">
        <v>504</v>
      </c>
      <c r="C200" s="665">
        <f>IF((C47+C51)=0,0,C164/(C47+C51))</f>
        <v>0</v>
      </c>
      <c r="D200" s="665">
        <f>IF((D47+D51)=0,0,D164/(D47+D51))</f>
        <v>0</v>
      </c>
      <c r="E200" s="665">
        <f>IF((E47+E51)=0,0,E164/(E47+E51))</f>
        <v>25.453847062994917</v>
      </c>
      <c r="F200" s="665">
        <f>IF((F47+F51)=0,0,F164/(F47+F51))</f>
        <v>7.7597746118451809</v>
      </c>
    </row>
    <row r="201" spans="1:6" outlineLevel="1">
      <c r="A201" s="593">
        <v>161</v>
      </c>
      <c r="B201" s="656" t="s">
        <v>505</v>
      </c>
      <c r="C201" s="665">
        <f>IF(C43=0,0,C20/C43)</f>
        <v>0</v>
      </c>
      <c r="D201" s="665">
        <f>IF(D43=0,0,D20/D43)</f>
        <v>0</v>
      </c>
      <c r="E201" s="665">
        <f>IF(E43=0,0,E20/E43)</f>
        <v>3.881514634676801</v>
      </c>
      <c r="F201" s="665">
        <f>IF(F43=0,0,F20/F43)</f>
        <v>3.112017095532118</v>
      </c>
    </row>
    <row r="202" spans="1:6" outlineLevel="1">
      <c r="A202" s="593">
        <v>162</v>
      </c>
      <c r="B202" s="656" t="s">
        <v>506</v>
      </c>
      <c r="C202" s="665">
        <f>IF((C4)=0,0,(C47+C51)/C4)</f>
        <v>0</v>
      </c>
      <c r="D202" s="665">
        <f>IF((D4)=0,0,(D47+D51)/D4)</f>
        <v>0</v>
      </c>
      <c r="E202" s="665">
        <f>IF((E4)=0,0,(E47+E51)/E4)</f>
        <v>3.9547269995068864E-2</v>
      </c>
      <c r="F202" s="665">
        <f>IF((F4)=0,0,(F47+F51)/F4)</f>
        <v>0.10097519162204803</v>
      </c>
    </row>
    <row r="203" spans="1:6" outlineLevel="1">
      <c r="A203" s="593">
        <v>163</v>
      </c>
      <c r="B203" s="656" t="s">
        <v>507</v>
      </c>
      <c r="C203" s="665">
        <f>IF((C4)=0,0,(C58+C59+C60)/C4)</f>
        <v>0</v>
      </c>
      <c r="D203" s="665">
        <f>IF((D4)=0,0,(D58+D59+D60)/D4)</f>
        <v>0</v>
      </c>
      <c r="E203" s="665">
        <f>IF((E4)=0,0,(E58+E59+E60)/E4)</f>
        <v>2.7495986146069229</v>
      </c>
      <c r="F203" s="665">
        <f>IF((F4)=0,0,(F58+F59+F60)/F4)</f>
        <v>3.0497881908642559</v>
      </c>
    </row>
    <row r="204" spans="1:6" outlineLevel="1">
      <c r="A204" s="593">
        <v>164</v>
      </c>
      <c r="B204" s="646" t="s">
        <v>508</v>
      </c>
      <c r="C204" s="669">
        <f>1*C205+1*C142+1*C207+1*C208+1*C209</f>
        <v>0</v>
      </c>
      <c r="D204" s="669">
        <f>1*D205+1*D142+1*D207+1*D208+1*D209</f>
        <v>0</v>
      </c>
      <c r="E204" s="669">
        <f>1*E205+1*E142+1*E207+1*E208+1*E209</f>
        <v>131.58980933874858</v>
      </c>
      <c r="F204" s="669">
        <f>1*F205+1*F142+1*F207+1*F208+1*F209</f>
        <v>168.84860079937673</v>
      </c>
    </row>
    <row r="205" spans="1:6" outlineLevel="1">
      <c r="A205" s="593">
        <v>165</v>
      </c>
      <c r="B205" s="656" t="s">
        <v>509</v>
      </c>
      <c r="C205" s="647">
        <f>IF((C43)=0,0,C4/C43)</f>
        <v>0</v>
      </c>
      <c r="D205" s="647">
        <f>IF((D43)=0,0,D4/D43)</f>
        <v>0</v>
      </c>
      <c r="E205" s="647">
        <f>IF((E43)=0,0,E4/E43)</f>
        <v>4.8979865157221187</v>
      </c>
      <c r="F205" s="647">
        <f>IF((F43)=0,0,F4/F43)</f>
        <v>3.9635341270544675</v>
      </c>
    </row>
    <row r="207" spans="1:6" outlineLevel="1">
      <c r="A207" s="593">
        <v>167</v>
      </c>
      <c r="B207" s="656" t="s">
        <v>510</v>
      </c>
      <c r="C207" s="647">
        <f>IF((C4)=0,0,C162/C4)</f>
        <v>0</v>
      </c>
      <c r="D207" s="647">
        <f>IF((D4)=0,0,D162/D4)</f>
        <v>0</v>
      </c>
      <c r="E207" s="647">
        <f>IF((E4)=0,0,E162/E4)</f>
        <v>1.0165204852615022</v>
      </c>
      <c r="F207" s="647">
        <f>IF((F4)=0,0,F162/F4)</f>
        <v>0.78869274631352726</v>
      </c>
    </row>
    <row r="208" spans="1:6" outlineLevel="1">
      <c r="A208" s="593">
        <v>168</v>
      </c>
      <c r="B208" s="656" t="s">
        <v>511</v>
      </c>
      <c r="C208" s="647">
        <f>IF((C4)=0,0,C166/C4)</f>
        <v>0</v>
      </c>
      <c r="D208" s="647">
        <f>IF((D4)=0,0,D166/D4)</f>
        <v>0</v>
      </c>
      <c r="E208" s="647">
        <f>IF((E4)=0,0,E166/E4)</f>
        <v>2.8574129513686835</v>
      </c>
      <c r="F208" s="647">
        <f>IF((F4)=0,0,F166/F4)</f>
        <v>3.1173956793420872</v>
      </c>
    </row>
    <row r="209" spans="1:6" outlineLevel="1">
      <c r="A209" s="593">
        <v>169</v>
      </c>
      <c r="B209" s="656" t="s">
        <v>512</v>
      </c>
      <c r="C209" s="647">
        <f>IF((C47+C51)=0,0,C20/(C47+C51))</f>
        <v>0</v>
      </c>
      <c r="D209" s="647">
        <f>IF((D47+D51)=0,0,D20/(D47+D51))</f>
        <v>0</v>
      </c>
      <c r="E209" s="647">
        <f>IF((E47+E51)=0,0,E20/(E47+E51))</f>
        <v>20.038588819288499</v>
      </c>
      <c r="F209" s="647">
        <f>IF((F47+F51)=0,0,F20/(F47+F51))</f>
        <v>7.7757929184813364</v>
      </c>
    </row>
    <row r="210" spans="1:6" outlineLevel="1">
      <c r="A210" s="593">
        <v>170</v>
      </c>
      <c r="B210" s="656"/>
      <c r="C210" s="670"/>
      <c r="D210" s="670"/>
      <c r="E210" s="670"/>
      <c r="F210" s="670"/>
    </row>
    <row r="211" spans="1:6" outlineLevel="1">
      <c r="A211" s="593">
        <v>171</v>
      </c>
      <c r="B211" s="656"/>
      <c r="C211" s="670"/>
      <c r="D211" s="670"/>
      <c r="E211" s="670"/>
      <c r="F211" s="670"/>
    </row>
    <row r="212" spans="1:6" outlineLevel="1">
      <c r="A212" s="593">
        <v>172</v>
      </c>
      <c r="B212" s="656"/>
      <c r="C212" s="670"/>
      <c r="D212" s="670"/>
      <c r="E212" s="670"/>
      <c r="F212" s="670"/>
    </row>
    <row r="213" spans="1:6" outlineLevel="1">
      <c r="A213" s="593">
        <v>173</v>
      </c>
      <c r="B213" s="656"/>
      <c r="C213" s="670"/>
      <c r="D213" s="670"/>
      <c r="E213" s="670"/>
      <c r="F213" s="670"/>
    </row>
    <row r="214" spans="1:6" outlineLevel="1">
      <c r="A214" s="593">
        <v>174</v>
      </c>
      <c r="B214" s="656"/>
      <c r="C214" s="670"/>
      <c r="D214" s="670"/>
      <c r="E214" s="670"/>
      <c r="F214" s="670"/>
    </row>
    <row r="215" spans="1:6" ht="15.75" outlineLevel="1" thickBot="1">
      <c r="A215" s="593">
        <v>175</v>
      </c>
      <c r="B215" s="671"/>
      <c r="C215" s="672"/>
      <c r="D215" s="672"/>
      <c r="E215" s="672"/>
      <c r="F215" s="672"/>
    </row>
    <row r="216" spans="1:6" ht="15.75" outlineLevel="1" thickTop="1"/>
    <row r="217" spans="1:6" ht="15.75" thickBot="1">
      <c r="A217" s="654" t="s">
        <v>513</v>
      </c>
    </row>
    <row r="218" spans="1:6" ht="15.75" outlineLevel="1" thickTop="1">
      <c r="A218" s="571" t="s">
        <v>320</v>
      </c>
      <c r="B218" s="572" t="s">
        <v>321</v>
      </c>
      <c r="C218" s="573">
        <f>C3</f>
        <v>1</v>
      </c>
      <c r="D218" s="573">
        <f>D3</f>
        <v>2</v>
      </c>
      <c r="E218" s="573">
        <f>E3</f>
        <v>3</v>
      </c>
      <c r="F218" s="573">
        <f>F3</f>
        <v>4</v>
      </c>
    </row>
    <row r="219" spans="1:6" outlineLevel="1">
      <c r="A219" s="593">
        <f>A215+1</f>
        <v>176</v>
      </c>
      <c r="B219" s="596" t="s">
        <v>514</v>
      </c>
      <c r="C219" s="673">
        <f>C162*(1-C172)-C221*C164</f>
        <v>0</v>
      </c>
      <c r="D219" s="673">
        <f>D162*(1-D172)-D221*D164</f>
        <v>0</v>
      </c>
      <c r="E219" s="673">
        <f>E162*(1-E172)-E221*E164</f>
        <v>-1028026.8532780274</v>
      </c>
      <c r="F219" s="673">
        <f>F162*(1-F172)-F221*F164</f>
        <v>-896191.98001396947</v>
      </c>
    </row>
    <row r="220" spans="1:6" outlineLevel="1">
      <c r="A220" s="593">
        <f t="shared" ref="A220:A226" si="4">A219+1</f>
        <v>177</v>
      </c>
      <c r="B220" s="594" t="s">
        <v>515</v>
      </c>
      <c r="C220" s="648">
        <v>0.1</v>
      </c>
      <c r="D220" s="648">
        <v>1.1000000000000001</v>
      </c>
      <c r="E220" s="648">
        <v>2.1</v>
      </c>
      <c r="F220" s="648">
        <v>3.1</v>
      </c>
    </row>
    <row r="221" spans="1:6" outlineLevel="1">
      <c r="A221" s="593">
        <f t="shared" si="4"/>
        <v>178</v>
      </c>
      <c r="B221" s="598" t="s">
        <v>516</v>
      </c>
      <c r="C221" s="648">
        <f>C222+C223</f>
        <v>0</v>
      </c>
      <c r="D221" s="648">
        <f>D222+D223</f>
        <v>0</v>
      </c>
      <c r="E221" s="648">
        <f>E222+E223</f>
        <v>1.1648198019130951</v>
      </c>
      <c r="F221" s="648">
        <f>F222+F223</f>
        <v>0.61724100649713654</v>
      </c>
    </row>
    <row r="222" spans="1:6" outlineLevel="1">
      <c r="A222" s="593">
        <f t="shared" si="4"/>
        <v>179</v>
      </c>
      <c r="B222" s="598" t="s">
        <v>517</v>
      </c>
      <c r="C222" s="648">
        <f>IF(C36=0,0,C220*C37/C36)</f>
        <v>0</v>
      </c>
      <c r="D222" s="648">
        <f>IF(D36=0,0,D220*D37/D36)</f>
        <v>0</v>
      </c>
      <c r="E222" s="648">
        <f>IF(E36=0,0,E220*E37/E36)</f>
        <v>1.6712523925373868</v>
      </c>
      <c r="F222" s="648">
        <f>IF(F36=0,0,F220*F37/F36)</f>
        <v>2.3178697342758117</v>
      </c>
    </row>
    <row r="223" spans="1:6" outlineLevel="1">
      <c r="A223" s="593">
        <f t="shared" si="4"/>
        <v>180</v>
      </c>
      <c r="B223" s="598" t="s">
        <v>518</v>
      </c>
      <c r="C223" s="648">
        <f>IF(C36=0,0,(1-C172)*C224*C43/C36)</f>
        <v>0</v>
      </c>
      <c r="D223" s="648">
        <f>IF(D36=0,0,(1-D172)*D224*D43/D36)</f>
        <v>0</v>
      </c>
      <c r="E223" s="648">
        <f>IF(E36=0,0,(1-E172)*E224*E43/E36)</f>
        <v>-0.50643259062429158</v>
      </c>
      <c r="F223" s="648">
        <f>IF(F36=0,0,(1-F172)*F224*F43/F36)</f>
        <v>-1.7006287277786751</v>
      </c>
    </row>
    <row r="224" spans="1:6" outlineLevel="1">
      <c r="A224" s="593">
        <f t="shared" si="4"/>
        <v>181</v>
      </c>
      <c r="B224" s="598" t="s">
        <v>519</v>
      </c>
      <c r="C224" s="648">
        <v>0.05</v>
      </c>
      <c r="D224" s="648">
        <v>1.05</v>
      </c>
      <c r="E224" s="648">
        <v>2.0499999999999998</v>
      </c>
      <c r="F224" s="648">
        <v>3.05</v>
      </c>
    </row>
    <row r="225" spans="1:6" outlineLevel="1">
      <c r="A225" s="593">
        <f t="shared" si="4"/>
        <v>182</v>
      </c>
      <c r="B225" s="598"/>
      <c r="C225" s="602"/>
      <c r="D225" s="602"/>
      <c r="E225" s="602"/>
      <c r="F225" s="602"/>
    </row>
    <row r="226" spans="1:6" ht="15.75" outlineLevel="1" thickBot="1">
      <c r="A226" s="628">
        <f t="shared" si="4"/>
        <v>183</v>
      </c>
      <c r="B226" s="671"/>
      <c r="C226" s="672"/>
      <c r="D226" s="672"/>
      <c r="E226" s="672"/>
      <c r="F226" s="672"/>
    </row>
    <row r="227" spans="1:6" ht="15.75" outlineLevel="1" thickTop="1"/>
    <row r="228" spans="1:6" ht="15.75" thickBot="1">
      <c r="A228" s="654" t="s">
        <v>520</v>
      </c>
    </row>
    <row r="229" spans="1:6" ht="15.75" outlineLevel="1" thickTop="1">
      <c r="A229" s="571" t="s">
        <v>320</v>
      </c>
      <c r="B229" s="572" t="s">
        <v>521</v>
      </c>
      <c r="C229" s="573">
        <f>C3</f>
        <v>1</v>
      </c>
      <c r="D229" s="573">
        <f>D3</f>
        <v>2</v>
      </c>
      <c r="E229" s="573">
        <f>E3</f>
        <v>3</v>
      </c>
      <c r="F229" s="573">
        <f>F3</f>
        <v>4</v>
      </c>
    </row>
    <row r="230" spans="1:6" outlineLevel="1">
      <c r="A230" s="593">
        <v>1</v>
      </c>
      <c r="B230" s="594" t="s">
        <v>473</v>
      </c>
      <c r="C230" s="674">
        <f>C89+C88+C82</f>
        <v>0</v>
      </c>
      <c r="D230" s="674">
        <f>D89+D88+D82</f>
        <v>0</v>
      </c>
      <c r="E230" s="674">
        <f>E89+E88+E82</f>
        <v>434962</v>
      </c>
      <c r="F230" s="674">
        <f>F89+F88+F82</f>
        <v>317437</v>
      </c>
    </row>
    <row r="231" spans="1:6" outlineLevel="1">
      <c r="A231" s="593">
        <f t="shared" ref="A231:A238" si="5">A230+1</f>
        <v>2</v>
      </c>
      <c r="B231" s="598" t="s">
        <v>3984</v>
      </c>
      <c r="C231" s="641">
        <f>SUM(C251)</f>
        <v>0.21</v>
      </c>
      <c r="D231" s="641">
        <f>SUM(D251)</f>
        <v>0.21</v>
      </c>
      <c r="E231" s="641">
        <f>SUM(E251)</f>
        <v>0.21</v>
      </c>
      <c r="F231" s="641">
        <f>SUM(F251)</f>
        <v>0.21</v>
      </c>
    </row>
    <row r="232" spans="1:6" outlineLevel="1">
      <c r="A232" s="593">
        <f t="shared" si="5"/>
        <v>3</v>
      </c>
      <c r="B232" s="598" t="s">
        <v>522</v>
      </c>
      <c r="C232" s="675">
        <f>C230*(1-C231)</f>
        <v>0</v>
      </c>
      <c r="D232" s="675">
        <f>D230*(1-D231)</f>
        <v>0</v>
      </c>
      <c r="E232" s="675">
        <f>E230*(1-E231)</f>
        <v>343619.98000000004</v>
      </c>
      <c r="F232" s="675">
        <f>F230*(1-F231)</f>
        <v>250775.23</v>
      </c>
    </row>
    <row r="233" spans="1:6" outlineLevel="1">
      <c r="A233" s="593">
        <f t="shared" si="5"/>
        <v>4</v>
      </c>
      <c r="B233" s="598" t="s">
        <v>375</v>
      </c>
      <c r="C233" s="675">
        <f>C72</f>
        <v>0</v>
      </c>
      <c r="D233" s="675">
        <f>D72</f>
        <v>0</v>
      </c>
      <c r="E233" s="675">
        <f>E72</f>
        <v>38256</v>
      </c>
      <c r="F233" s="676">
        <f>F72</f>
        <v>17810</v>
      </c>
    </row>
    <row r="234" spans="1:6" outlineLevel="1">
      <c r="A234" s="593">
        <f t="shared" si="5"/>
        <v>5</v>
      </c>
      <c r="B234" s="598" t="s">
        <v>523</v>
      </c>
      <c r="C234" s="675"/>
      <c r="D234" s="675">
        <f>IF((D11-C11+D233-C233)&gt;0,(D11-C11+D233-C233),0)</f>
        <v>0</v>
      </c>
      <c r="E234" s="675">
        <f>IF((E11-D11+E233-D233)&gt;0,(E11-D11+E233-D233),0)</f>
        <v>126927</v>
      </c>
      <c r="F234" s="676">
        <f>IF((F11-E11+F233-E233)&gt;0,(F11-E11+F233-E233),0)</f>
        <v>0</v>
      </c>
    </row>
    <row r="235" spans="1:6" outlineLevel="1">
      <c r="A235" s="593">
        <f t="shared" si="5"/>
        <v>6</v>
      </c>
      <c r="B235" s="598" t="s">
        <v>480</v>
      </c>
      <c r="C235" s="675">
        <f>C232+C233</f>
        <v>0</v>
      </c>
      <c r="D235" s="675">
        <f>D232+D233</f>
        <v>0</v>
      </c>
      <c r="E235" s="675">
        <f>E232+E233</f>
        <v>381875.98000000004</v>
      </c>
      <c r="F235" s="676">
        <f>F232+F233</f>
        <v>268585.23</v>
      </c>
    </row>
    <row r="236" spans="1:6" outlineLevel="1">
      <c r="A236" s="593">
        <f t="shared" si="5"/>
        <v>7</v>
      </c>
      <c r="B236" s="598" t="s">
        <v>524</v>
      </c>
      <c r="C236" s="675"/>
      <c r="D236" s="675"/>
      <c r="E236" s="675"/>
      <c r="F236" s="676">
        <f>IF(F230=0,0,NPV(AVERAGE(C237:F237),C235:F235)-SUM(C234:F234))</f>
        <v>61020.706169472425</v>
      </c>
    </row>
    <row r="237" spans="1:6" outlineLevel="1">
      <c r="A237" s="593">
        <f t="shared" si="5"/>
        <v>8</v>
      </c>
      <c r="B237" s="598" t="s">
        <v>525</v>
      </c>
      <c r="C237" s="641">
        <f>C221</f>
        <v>0</v>
      </c>
      <c r="D237" s="641">
        <f>D221</f>
        <v>0</v>
      </c>
      <c r="E237" s="641">
        <f>E221</f>
        <v>1.1648198019130951</v>
      </c>
      <c r="F237" s="677">
        <f>F221</f>
        <v>0.61724100649713654</v>
      </c>
    </row>
    <row r="238" spans="1:6" outlineLevel="1">
      <c r="A238" s="593">
        <f t="shared" si="5"/>
        <v>9</v>
      </c>
      <c r="B238" s="598" t="s">
        <v>526</v>
      </c>
      <c r="C238" s="648">
        <f>SUM(C252)</f>
        <v>2E-3</v>
      </c>
      <c r="D238" s="648">
        <f>SUM(D252)</f>
        <v>2E-3</v>
      </c>
      <c r="E238" s="648">
        <f>SUM(E252)</f>
        <v>2E-3</v>
      </c>
      <c r="F238" s="648">
        <f>SUM(F252)</f>
        <v>2E-3</v>
      </c>
    </row>
    <row r="239" spans="1:6" outlineLevel="1">
      <c r="A239" s="593">
        <f>A235+1</f>
        <v>7</v>
      </c>
      <c r="B239" s="656" t="s">
        <v>527</v>
      </c>
      <c r="C239" s="678"/>
      <c r="D239" s="678"/>
      <c r="E239" s="678"/>
      <c r="F239" s="679">
        <f>IF((F237-F238)=0,0,F235/(F237-F238))</f>
        <v>436552.8746680672</v>
      </c>
    </row>
    <row r="240" spans="1:6" outlineLevel="1">
      <c r="A240" s="655">
        <f>A239+1</f>
        <v>8</v>
      </c>
      <c r="B240" s="656" t="s">
        <v>528</v>
      </c>
      <c r="C240" s="680"/>
      <c r="D240" s="680"/>
      <c r="E240" s="680"/>
      <c r="F240" s="681">
        <f>IF((1+F237)=0,0,F239/(1+F237)^4)</f>
        <v>63817.218822489194</v>
      </c>
    </row>
    <row r="241" spans="1:6" outlineLevel="1">
      <c r="A241" s="682">
        <f>A240+1</f>
        <v>9</v>
      </c>
      <c r="B241" s="646" t="s">
        <v>529</v>
      </c>
      <c r="C241" s="666"/>
      <c r="D241" s="666"/>
      <c r="E241" s="666"/>
      <c r="F241" s="683">
        <f>F236+F240</f>
        <v>124837.92499196163</v>
      </c>
    </row>
    <row r="242" spans="1:6" outlineLevel="1">
      <c r="A242" s="655">
        <f>A241+1</f>
        <v>10</v>
      </c>
      <c r="B242" s="656" t="s">
        <v>530</v>
      </c>
      <c r="C242" s="680"/>
      <c r="D242" s="680"/>
      <c r="E242" s="680"/>
      <c r="F242" s="681">
        <f>F43</f>
        <v>101547</v>
      </c>
    </row>
    <row r="243" spans="1:6" ht="15.75" outlineLevel="1" thickBot="1">
      <c r="A243" s="684">
        <f>A242+1</f>
        <v>11</v>
      </c>
      <c r="B243" s="608" t="s">
        <v>531</v>
      </c>
      <c r="C243" s="685"/>
      <c r="D243" s="685"/>
      <c r="E243" s="685"/>
      <c r="F243" s="660">
        <f>F241-F242</f>
        <v>23290.924991961627</v>
      </c>
    </row>
    <row r="244" spans="1:6" ht="15.75" outlineLevel="1" thickTop="1">
      <c r="A244" s="686" t="s">
        <v>532</v>
      </c>
    </row>
    <row r="245" spans="1:6" ht="15.75" outlineLevel="1" thickBot="1"/>
    <row r="246" spans="1:6" ht="15.75" thickTop="1">
      <c r="B246" s="687" t="s">
        <v>321</v>
      </c>
      <c r="C246" s="688">
        <f>SUM(C1)</f>
        <v>2017</v>
      </c>
      <c r="D246" s="688">
        <f>SUM(D1)</f>
        <v>2016</v>
      </c>
      <c r="E246" s="688">
        <f>SUM(E1)</f>
        <v>2015</v>
      </c>
      <c r="F246" s="688">
        <f>SUM(F1)</f>
        <v>2014</v>
      </c>
    </row>
    <row r="247" spans="1:6">
      <c r="B247" s="689"/>
      <c r="C247" s="690"/>
      <c r="D247" s="690"/>
      <c r="E247" s="690"/>
      <c r="F247" s="690"/>
    </row>
    <row r="248" spans="1:6">
      <c r="B248" s="691" t="s">
        <v>439</v>
      </c>
      <c r="C248" s="692">
        <v>360</v>
      </c>
      <c r="D248" s="692">
        <v>360</v>
      </c>
      <c r="E248" s="692">
        <v>360</v>
      </c>
      <c r="F248" s="692">
        <v>360</v>
      </c>
    </row>
    <row r="249" spans="1:6">
      <c r="B249" s="693" t="s">
        <v>440</v>
      </c>
      <c r="C249" s="692">
        <v>360</v>
      </c>
      <c r="D249" s="692">
        <v>360</v>
      </c>
      <c r="E249" s="692">
        <v>360</v>
      </c>
      <c r="F249" s="692">
        <v>360</v>
      </c>
    </row>
    <row r="250" spans="1:6">
      <c r="B250" s="691" t="s">
        <v>441</v>
      </c>
      <c r="C250" s="692">
        <v>360</v>
      </c>
      <c r="D250" s="692">
        <v>360</v>
      </c>
      <c r="E250" s="692">
        <v>360</v>
      </c>
      <c r="F250" s="692">
        <v>360</v>
      </c>
    </row>
    <row r="251" spans="1:6">
      <c r="B251" s="582" t="s">
        <v>3984</v>
      </c>
      <c r="C251" s="694">
        <v>0.21</v>
      </c>
      <c r="D251" s="694">
        <v>0.21</v>
      </c>
      <c r="E251" s="694">
        <v>0.21</v>
      </c>
      <c r="F251" s="694">
        <v>0.21</v>
      </c>
    </row>
    <row r="252" spans="1:6">
      <c r="B252" s="582" t="s">
        <v>526</v>
      </c>
      <c r="C252" s="694">
        <v>2E-3</v>
      </c>
      <c r="D252" s="694">
        <v>2E-3</v>
      </c>
      <c r="E252" s="694">
        <v>2E-3</v>
      </c>
      <c r="F252" s="694">
        <v>2E-3</v>
      </c>
    </row>
  </sheetData>
  <sheetProtection sheet="1" objects="1" scenarios="1"/>
  <phoneticPr fontId="6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sheetPr>
    <tabColor rgb="FFFF0000"/>
  </sheetPr>
  <dimension ref="A1:IU425"/>
  <sheetViews>
    <sheetView topLeftCell="A2" workbookViewId="0"/>
  </sheetViews>
  <sheetFormatPr defaultRowHeight="10.5" outlineLevelRow="2"/>
  <cols>
    <col min="1" max="1" width="6.140625" style="412" customWidth="1"/>
    <col min="2" max="2" width="7.7109375" style="413" hidden="1" customWidth="1"/>
    <col min="3" max="3" width="67.85546875" style="413" bestFit="1" customWidth="1"/>
    <col min="4" max="4" width="10.42578125" style="464" bestFit="1" customWidth="1"/>
    <col min="5" max="6" width="10.85546875" style="464" bestFit="1" customWidth="1"/>
    <col min="7" max="7" width="10.42578125" style="465" bestFit="1" customWidth="1"/>
    <col min="8" max="10" width="18.7109375" style="414" customWidth="1"/>
    <col min="11" max="11" width="18.7109375" style="490" customWidth="1"/>
    <col min="12" max="12" width="15.140625" style="414" customWidth="1"/>
    <col min="13" max="13" width="8.85546875" style="414" customWidth="1"/>
    <col min="14" max="16384" width="9.140625" style="414"/>
  </cols>
  <sheetData>
    <row r="1" spans="1:12" ht="23.25" hidden="1" customHeight="1">
      <c r="C1" s="1339" t="s">
        <v>2708</v>
      </c>
      <c r="D1" s="1340"/>
      <c r="E1" s="1340"/>
      <c r="F1" s="1340"/>
      <c r="G1" s="1340"/>
      <c r="H1" s="1340"/>
      <c r="I1" s="1340"/>
      <c r="J1" s="1340"/>
      <c r="K1" s="1340"/>
    </row>
    <row r="2" spans="1:12" ht="24.75" customHeight="1" thickBot="1">
      <c r="A2" s="415" t="s">
        <v>4325</v>
      </c>
      <c r="B2" s="416" t="s">
        <v>4325</v>
      </c>
      <c r="C2" s="416" t="s">
        <v>4326</v>
      </c>
      <c r="D2" s="417" t="s">
        <v>2709</v>
      </c>
      <c r="E2" s="417" t="s">
        <v>4224</v>
      </c>
      <c r="F2" s="417" t="s">
        <v>4225</v>
      </c>
      <c r="G2" s="418" t="s">
        <v>4226</v>
      </c>
      <c r="H2" s="417" t="s">
        <v>2709</v>
      </c>
      <c r="I2" s="417" t="s">
        <v>4224</v>
      </c>
      <c r="J2" s="417" t="s">
        <v>4225</v>
      </c>
      <c r="K2" s="419" t="s">
        <v>4226</v>
      </c>
    </row>
    <row r="3" spans="1:12" ht="12" hidden="1" thickBot="1">
      <c r="A3" s="420"/>
      <c r="B3" s="416"/>
      <c r="C3" s="416"/>
      <c r="D3" s="1341" t="s">
        <v>2710</v>
      </c>
      <c r="E3" s="1341"/>
      <c r="F3" s="1341"/>
      <c r="G3" s="1341"/>
      <c r="H3" s="1341" t="s">
        <v>2711</v>
      </c>
      <c r="I3" s="1341"/>
      <c r="J3" s="1341"/>
      <c r="K3" s="1341"/>
    </row>
    <row r="4" spans="1:12" ht="12" thickBot="1">
      <c r="A4" s="421">
        <v>0</v>
      </c>
      <c r="B4" s="416"/>
      <c r="C4" s="422" t="s">
        <v>4227</v>
      </c>
      <c r="D4" s="423">
        <f t="shared" ref="D4:K4" si="0">SUM(D5+D15+D25+D29+D35+D41+D50+D60+D70)</f>
        <v>0</v>
      </c>
      <c r="E4" s="423">
        <f t="shared" si="0"/>
        <v>0</v>
      </c>
      <c r="F4" s="423">
        <f t="shared" si="0"/>
        <v>0</v>
      </c>
      <c r="G4" s="424">
        <f t="shared" si="0"/>
        <v>0</v>
      </c>
      <c r="H4" s="423">
        <f t="shared" si="0"/>
        <v>0</v>
      </c>
      <c r="I4" s="423">
        <f t="shared" si="0"/>
        <v>0</v>
      </c>
      <c r="J4" s="423">
        <f t="shared" si="0"/>
        <v>0</v>
      </c>
      <c r="K4" s="425">
        <f t="shared" si="0"/>
        <v>0</v>
      </c>
    </row>
    <row r="5" spans="1:12">
      <c r="A5" s="426" t="s">
        <v>2384</v>
      </c>
      <c r="B5" s="427"/>
      <c r="C5" s="428" t="s">
        <v>3519</v>
      </c>
      <c r="D5" s="429">
        <f t="shared" ref="D5:K5" si="1">SUM(D6:D14)</f>
        <v>0</v>
      </c>
      <c r="E5" s="429">
        <f t="shared" si="1"/>
        <v>0</v>
      </c>
      <c r="F5" s="429">
        <f t="shared" si="1"/>
        <v>0</v>
      </c>
      <c r="G5" s="430">
        <f t="shared" si="1"/>
        <v>0</v>
      </c>
      <c r="H5" s="429">
        <f t="shared" si="1"/>
        <v>0</v>
      </c>
      <c r="I5" s="429">
        <f t="shared" si="1"/>
        <v>0</v>
      </c>
      <c r="J5" s="429">
        <f t="shared" si="1"/>
        <v>0</v>
      </c>
      <c r="K5" s="431">
        <f t="shared" si="1"/>
        <v>0</v>
      </c>
    </row>
    <row r="6" spans="1:12" outlineLevel="1">
      <c r="A6" s="432" t="str">
        <f t="shared" ref="A6:A11" si="2">LEFT(B6,3)</f>
        <v>010</v>
      </c>
      <c r="B6" s="433" t="s">
        <v>2712</v>
      </c>
      <c r="C6" s="434" t="s">
        <v>2713</v>
      </c>
      <c r="D6" s="435">
        <f ca="1">IF(VLOOKUP($A6,'hk2017'!$A:$G,1)=$A6,VLOOKUP($A6,'hk2017'!$A:$G,4),0)</f>
        <v>0</v>
      </c>
      <c r="E6" s="435">
        <f ca="1">IF(VLOOKUP($A6,'hk2017'!$A:$G,1)=$A6,VLOOKUP($A6,'hk2017'!$A:$G,6),0)</f>
        <v>0</v>
      </c>
      <c r="F6" s="435">
        <f ca="1">IF(VLOOKUP($A6,'hk2017'!$A:$H,1)=$A6,VLOOKUP($A6,'hk2017'!$A:$H,7),0)</f>
        <v>0</v>
      </c>
      <c r="G6" s="436">
        <f t="shared" ref="G6:G13" si="3">SUM(D6+E6-F6)</f>
        <v>0</v>
      </c>
      <c r="H6" s="435">
        <f ca="1">IF(VLOOKUP($A6,'hk2016'!$A:$G,1)=$A6,VLOOKUP($A6,'hk2016'!$A:$G,5),0)</f>
        <v>0</v>
      </c>
      <c r="I6" s="435">
        <f ca="1">IF(VLOOKUP($A6,'hk2016'!$A:$G,1)=$A6,VLOOKUP($A6,'hk2016'!$A:$G,6),0)</f>
        <v>0</v>
      </c>
      <c r="J6" s="435">
        <f ca="1">IF(VLOOKUP($A6,'hk2016'!$A:$H,1)=$A6,VLOOKUP($A6,'hk2016'!$A:$H,7),0)</f>
        <v>0</v>
      </c>
      <c r="K6" s="437">
        <f t="shared" ref="K6:K13" si="4">SUM(H6+I6-J6)</f>
        <v>0</v>
      </c>
    </row>
    <row r="7" spans="1:12" outlineLevel="1">
      <c r="A7" s="432" t="str">
        <f t="shared" si="2"/>
        <v>011</v>
      </c>
      <c r="B7" s="433" t="s">
        <v>2714</v>
      </c>
      <c r="C7" s="433" t="s">
        <v>2715</v>
      </c>
      <c r="D7" s="438">
        <f ca="1">IF(VLOOKUP($A7,'hk2017'!$A:$G,1)=$A7,VLOOKUP($A7,'hk2017'!$A:$G,6),0)</f>
        <v>0</v>
      </c>
      <c r="E7" s="438">
        <f ca="1">IF(VLOOKUP($A7,'hk2017'!$A:$G,1)=$A7,VLOOKUP($A7,'hk2017'!$A:$G,7),0)</f>
        <v>0</v>
      </c>
      <c r="F7" s="438">
        <f ca="1">IF(VLOOKUP($A7,'hk2017'!$A:$H,1)=$A7,VLOOKUP($A7,'hk2017'!$A:$H,8),0)</f>
        <v>0</v>
      </c>
      <c r="G7" s="439">
        <f t="shared" si="3"/>
        <v>0</v>
      </c>
      <c r="H7" s="438">
        <f ca="1">IF(VLOOKUP($A7,'hk2016'!$A:$G,1)=$A7,VLOOKUP($A7,'hk2016'!$A:$G,6),0)</f>
        <v>0</v>
      </c>
      <c r="I7" s="438">
        <f ca="1">IF(VLOOKUP($A7,'hk2016'!$A:$G,1)=$A7,VLOOKUP($A7,'hk2016'!$A:$G,7),0)</f>
        <v>0</v>
      </c>
      <c r="J7" s="438">
        <f ca="1">IF(VLOOKUP($A7,'hk2016'!$A:$H,1)=$A7,VLOOKUP($A7,'hk2016'!$A:$H,8),0)</f>
        <v>0</v>
      </c>
      <c r="K7" s="440">
        <f t="shared" si="4"/>
        <v>0</v>
      </c>
    </row>
    <row r="8" spans="1:12" outlineLevel="1">
      <c r="A8" s="432" t="str">
        <f t="shared" si="2"/>
        <v>012</v>
      </c>
      <c r="B8" s="433" t="s">
        <v>2716</v>
      </c>
      <c r="C8" s="433" t="s">
        <v>2717</v>
      </c>
      <c r="D8" s="438">
        <f ca="1">IF(VLOOKUP($A8,'hk2017'!$A:$G,1)=$A8,VLOOKUP($A8,'hk2017'!$A:$G,6),0)</f>
        <v>0</v>
      </c>
      <c r="E8" s="438">
        <f ca="1">IF(VLOOKUP($A8,'hk2017'!$A:$G,1)=$A8,VLOOKUP($A8,'hk2017'!$A:$G,7),0)</f>
        <v>0</v>
      </c>
      <c r="F8" s="438">
        <f ca="1">IF(VLOOKUP($A8,'hk2017'!$A:$H,1)=$A8,VLOOKUP($A8,'hk2017'!$A:$H,8),0)</f>
        <v>0</v>
      </c>
      <c r="G8" s="439">
        <f t="shared" si="3"/>
        <v>0</v>
      </c>
      <c r="H8" s="438">
        <f ca="1">IF(VLOOKUP($A8,'hk2016'!$A:$G,1)=$A8,VLOOKUP($A8,'hk2016'!$A:$G,6),0)</f>
        <v>0</v>
      </c>
      <c r="I8" s="438">
        <f ca="1">IF(VLOOKUP($A8,'hk2016'!$A:$G,1)=$A8,VLOOKUP($A8,'hk2016'!$A:$G,7),0)</f>
        <v>0</v>
      </c>
      <c r="J8" s="438">
        <f ca="1">IF(VLOOKUP($A8,'hk2016'!$A:$H,1)=$A8,VLOOKUP($A8,'hk2016'!$A:$H,8),0)</f>
        <v>0</v>
      </c>
      <c r="K8" s="440">
        <f t="shared" si="4"/>
        <v>0</v>
      </c>
    </row>
    <row r="9" spans="1:12" outlineLevel="1">
      <c r="A9" s="432" t="str">
        <f t="shared" si="2"/>
        <v>013</v>
      </c>
      <c r="B9" s="433" t="s">
        <v>2718</v>
      </c>
      <c r="C9" s="433" t="s">
        <v>3408</v>
      </c>
      <c r="D9" s="438">
        <f ca="1">IF(VLOOKUP($A9,'hk2017'!$A:$G,1)=$A9,VLOOKUP($A9,'hk2017'!$A:$G,6),0)</f>
        <v>0</v>
      </c>
      <c r="E9" s="438">
        <f ca="1">IF(VLOOKUP($A9,'hk2017'!$A:$G,1)=$A9,VLOOKUP($A9,'hk2017'!$A:$G,7),0)</f>
        <v>0</v>
      </c>
      <c r="F9" s="438">
        <f ca="1">IF(VLOOKUP($A9,'hk2017'!$A:$H,1)=$A9,VLOOKUP($A9,'hk2017'!$A:$H,8),0)</f>
        <v>0</v>
      </c>
      <c r="G9" s="439">
        <f t="shared" si="3"/>
        <v>0</v>
      </c>
      <c r="H9" s="438">
        <f ca="1">IF(VLOOKUP($A9,'hk2016'!$A:$G,1)=$A9,VLOOKUP($A9,'hk2016'!$A:$G,6),0)</f>
        <v>0</v>
      </c>
      <c r="I9" s="438">
        <f ca="1">IF(VLOOKUP($A9,'hk2016'!$A:$G,1)=$A9,VLOOKUP($A9,'hk2016'!$A:$G,7),0)</f>
        <v>0</v>
      </c>
      <c r="J9" s="438">
        <f ca="1">IF(VLOOKUP($A9,'hk2016'!$A:$H,1)=$A9,VLOOKUP($A9,'hk2016'!$A:$H,8),0)</f>
        <v>0</v>
      </c>
      <c r="K9" s="440">
        <f t="shared" si="4"/>
        <v>0</v>
      </c>
    </row>
    <row r="10" spans="1:12" outlineLevel="1">
      <c r="A10" s="432" t="str">
        <f t="shared" si="2"/>
        <v>014</v>
      </c>
      <c r="B10" s="433" t="s">
        <v>2719</v>
      </c>
      <c r="C10" s="433" t="s">
        <v>2720</v>
      </c>
      <c r="D10" s="438">
        <f ca="1">IF(VLOOKUP($A10,'hk2017'!$A:$G,1)=$A10,VLOOKUP($A10,'hk2017'!$A:$G,6),0)</f>
        <v>0</v>
      </c>
      <c r="E10" s="438">
        <f ca="1">IF(VLOOKUP($A10,'hk2017'!$A:$G,1)=$A10,VLOOKUP($A10,'hk2017'!$A:$G,7),0)</f>
        <v>0</v>
      </c>
      <c r="F10" s="438">
        <f ca="1">IF(VLOOKUP($A10,'hk2017'!$A:$H,1)=$A10,VLOOKUP($A10,'hk2017'!$A:$H,8),0)</f>
        <v>0</v>
      </c>
      <c r="G10" s="439">
        <f t="shared" si="3"/>
        <v>0</v>
      </c>
      <c r="H10" s="438">
        <f ca="1">IF(VLOOKUP($A10,'hk2016'!$A:$G,1)=$A10,VLOOKUP($A10,'hk2016'!$A:$G,6),0)</f>
        <v>0</v>
      </c>
      <c r="I10" s="438">
        <f ca="1">IF(VLOOKUP($A10,'hk2016'!$A:$G,1)=$A10,VLOOKUP($A10,'hk2016'!$A:$G,7),0)</f>
        <v>0</v>
      </c>
      <c r="J10" s="438">
        <f ca="1">IF(VLOOKUP($A10,'hk2016'!$A:$H,1)=$A10,VLOOKUP($A10,'hk2016'!$A:$H,8),0)</f>
        <v>0</v>
      </c>
      <c r="K10" s="440">
        <f t="shared" si="4"/>
        <v>0</v>
      </c>
    </row>
    <row r="11" spans="1:12" outlineLevel="1">
      <c r="A11" s="432" t="str">
        <f t="shared" si="2"/>
        <v>015</v>
      </c>
      <c r="B11" s="433" t="s">
        <v>2721</v>
      </c>
      <c r="C11" s="433" t="s">
        <v>4343</v>
      </c>
      <c r="D11" s="438">
        <f ca="1">IF(VLOOKUP($A11,'hk2017'!$A:$G,1)=$A11,VLOOKUP($A11,'hk2017'!$A:$G,6),0)</f>
        <v>0</v>
      </c>
      <c r="E11" s="438">
        <f ca="1">IF(VLOOKUP($A11,'hk2017'!$A:$G,1)=$A11,VLOOKUP($A11,'hk2017'!$A:$G,7),0)</f>
        <v>0</v>
      </c>
      <c r="F11" s="438">
        <f ca="1">IF(VLOOKUP($A11,'hk2017'!$A:$H,1)=$A11,VLOOKUP($A11,'hk2017'!$A:$H,8),0)</f>
        <v>0</v>
      </c>
      <c r="G11" s="439">
        <f t="shared" si="3"/>
        <v>0</v>
      </c>
      <c r="H11" s="438">
        <f ca="1">IF(VLOOKUP($A11,'hk2016'!$A:$G,1)=$A11,VLOOKUP($A11,'hk2016'!$A:$G,6),0)</f>
        <v>0</v>
      </c>
      <c r="I11" s="438">
        <f ca="1">IF(VLOOKUP($A11,'hk2016'!$A:$G,1)=$A11,VLOOKUP($A11,'hk2016'!$A:$G,7),0)</f>
        <v>0</v>
      </c>
      <c r="J11" s="438">
        <f ca="1">IF(VLOOKUP($A11,'hk2016'!$A:$H,1)=$A11,VLOOKUP($A11,'hk2016'!$A:$H,8),0)</f>
        <v>0</v>
      </c>
      <c r="K11" s="440">
        <f t="shared" si="4"/>
        <v>0</v>
      </c>
    </row>
    <row r="12" spans="1:12" outlineLevel="1">
      <c r="A12" s="441" t="s">
        <v>2722</v>
      </c>
      <c r="B12" s="433"/>
      <c r="C12" s="434" t="s">
        <v>2723</v>
      </c>
      <c r="D12" s="438">
        <f ca="1">IF(VLOOKUP($A12,'hk2017'!$A:$G,1)=$A12,VLOOKUP($A12,'hk2017'!$A:$G,6),0)</f>
        <v>0</v>
      </c>
      <c r="E12" s="438">
        <f ca="1">IF(VLOOKUP($A12,'hk2017'!$A:$G,1)=$A12,VLOOKUP($A12,'hk2017'!$A:$G,7),0)</f>
        <v>0</v>
      </c>
      <c r="F12" s="438">
        <f ca="1">IF(VLOOKUP($A12,'hk2017'!$A:$H,1)=$A12,VLOOKUP($A12,'hk2017'!$A:$H,8),0)</f>
        <v>0</v>
      </c>
      <c r="G12" s="439">
        <f t="shared" si="3"/>
        <v>0</v>
      </c>
      <c r="H12" s="438">
        <f ca="1">IF(VLOOKUP($A12,'hk2016'!$A:$G,1)=$A12,VLOOKUP($A12,'hk2016'!$A:$G,6),0)</f>
        <v>0</v>
      </c>
      <c r="I12" s="438">
        <f ca="1">IF(VLOOKUP($A12,'hk2016'!$A:$G,1)=$A12,VLOOKUP($A12,'hk2016'!$A:$G,7),0)</f>
        <v>0</v>
      </c>
      <c r="J12" s="438">
        <f ca="1">IF(VLOOKUP($A12,'hk2016'!$A:$H,1)=$A12,VLOOKUP($A12,'hk2016'!$A:$H,8),0)</f>
        <v>0</v>
      </c>
      <c r="K12" s="440">
        <f t="shared" si="4"/>
        <v>0</v>
      </c>
    </row>
    <row r="13" spans="1:12" outlineLevel="1">
      <c r="A13" s="432" t="str">
        <f>LEFT(B13,3)</f>
        <v>019</v>
      </c>
      <c r="B13" s="433" t="s">
        <v>2724</v>
      </c>
      <c r="C13" s="433" t="s">
        <v>2725</v>
      </c>
      <c r="D13" s="438">
        <f ca="1">IF(VLOOKUP($A13,'hk2017'!$A:$G,1)=$A13,VLOOKUP($A13,'hk2017'!$A:$G,6),0)</f>
        <v>0</v>
      </c>
      <c r="E13" s="438">
        <f ca="1">IF(VLOOKUP($A13,'hk2017'!$A:$G,1)=$A13,VLOOKUP($A13,'hk2017'!$A:$G,7),0)</f>
        <v>0</v>
      </c>
      <c r="F13" s="438">
        <f ca="1">IF(VLOOKUP($A13,'hk2017'!$A:$H,1)=$A13,VLOOKUP($A13,'hk2017'!$A:$H,8),0)</f>
        <v>0</v>
      </c>
      <c r="G13" s="439">
        <f t="shared" si="3"/>
        <v>0</v>
      </c>
      <c r="H13" s="438">
        <f ca="1">IF(VLOOKUP($A13,'hk2016'!$A:$G,1)=$A13,VLOOKUP($A13,'hk2016'!$A:$G,6),0)</f>
        <v>0</v>
      </c>
      <c r="I13" s="438">
        <f ca="1">IF(VLOOKUP($A13,'hk2016'!$A:$G,1)=$A13,VLOOKUP($A13,'hk2016'!$A:$G,7),0)</f>
        <v>0</v>
      </c>
      <c r="J13" s="438">
        <f ca="1">IF(VLOOKUP($A13,'hk2016'!$A:$H,1)=$A13,VLOOKUP($A13,'hk2016'!$A:$H,8),0)</f>
        <v>0</v>
      </c>
      <c r="K13" s="440">
        <f t="shared" si="4"/>
        <v>0</v>
      </c>
    </row>
    <row r="14" spans="1:12" ht="11.25" outlineLevel="1" thickBot="1">
      <c r="A14" s="432"/>
      <c r="B14" s="433"/>
      <c r="C14" s="433"/>
      <c r="D14" s="438"/>
      <c r="E14" s="442"/>
      <c r="F14" s="442"/>
      <c r="G14" s="443"/>
      <c r="H14" s="438"/>
      <c r="I14" s="442"/>
      <c r="J14" s="442"/>
      <c r="K14" s="444"/>
    </row>
    <row r="15" spans="1:12" ht="12.75">
      <c r="A15" s="426" t="s">
        <v>2385</v>
      </c>
      <c r="B15" s="427"/>
      <c r="C15" s="428" t="s">
        <v>2726</v>
      </c>
      <c r="D15" s="429">
        <f t="shared" ref="D15:K15" si="5">SUM(D16:D24)</f>
        <v>0</v>
      </c>
      <c r="E15" s="429">
        <f t="shared" si="5"/>
        <v>0</v>
      </c>
      <c r="F15" s="429">
        <f t="shared" si="5"/>
        <v>0</v>
      </c>
      <c r="G15" s="445">
        <f t="shared" si="5"/>
        <v>0</v>
      </c>
      <c r="H15" s="429">
        <f t="shared" si="5"/>
        <v>0</v>
      </c>
      <c r="I15" s="429">
        <f t="shared" si="5"/>
        <v>0</v>
      </c>
      <c r="J15" s="429">
        <f t="shared" si="5"/>
        <v>0</v>
      </c>
      <c r="K15" s="446">
        <f t="shared" si="5"/>
        <v>0</v>
      </c>
      <c r="L15" s="447"/>
    </row>
    <row r="16" spans="1:12" ht="12.75" outlineLevel="2">
      <c r="A16" s="432" t="str">
        <f>LEFT(B16,3)</f>
        <v>021</v>
      </c>
      <c r="B16" s="433" t="s">
        <v>2727</v>
      </c>
      <c r="C16" s="433" t="s">
        <v>3532</v>
      </c>
      <c r="D16" s="438">
        <f ca="1">IF(VLOOKUP($A16,'hk2017'!$A:$G,1)=$A16,VLOOKUP($A16,'hk2017'!$A:$G,6),0)</f>
        <v>0</v>
      </c>
      <c r="E16" s="438">
        <f ca="1">IF(VLOOKUP($A16,'hk2017'!$A:$G,1)=$A16,VLOOKUP($A16,'hk2017'!$A:$G,7),0)</f>
        <v>0</v>
      </c>
      <c r="F16" s="438">
        <f ca="1">IF(VLOOKUP($A16,'hk2017'!$A:$H,1)=$A16,VLOOKUP($A16,'hk2017'!$A:$H,8),0)</f>
        <v>0</v>
      </c>
      <c r="G16" s="439">
        <f>SUM(D16+E16-F16)</f>
        <v>0</v>
      </c>
      <c r="H16" s="438">
        <f ca="1">IF(VLOOKUP($A16,'hk2016'!$A:$G,1)=$A16,VLOOKUP($A16,'hk2016'!$A:$G,6),0)</f>
        <v>0</v>
      </c>
      <c r="I16" s="438">
        <f ca="1">IF(VLOOKUP($A16,'hk2016'!$A:$G,1)=$A16,VLOOKUP($A16,'hk2016'!$A:$G,7),0)</f>
        <v>0</v>
      </c>
      <c r="J16" s="438">
        <f ca="1">IF(VLOOKUP($A16,'hk2016'!$A:$H,1)=$A16,VLOOKUP($A16,'hk2016'!$A:$H,8),0)</f>
        <v>0</v>
      </c>
      <c r="K16" s="440">
        <f>SUM(H16+I16-J16)</f>
        <v>0</v>
      </c>
      <c r="L16" s="447"/>
    </row>
    <row r="17" spans="1:12" ht="12.75" outlineLevel="2">
      <c r="A17" s="432" t="str">
        <f>LEFT(B17,3)</f>
        <v>022</v>
      </c>
      <c r="B17" s="433" t="s">
        <v>2728</v>
      </c>
      <c r="C17" s="433" t="s">
        <v>2729</v>
      </c>
      <c r="D17" s="438">
        <f ca="1">IF(VLOOKUP($A17,'hk2017'!$A:$G,1)=$A17,VLOOKUP($A17,'hk2017'!$A:$G,6),0)</f>
        <v>0</v>
      </c>
      <c r="E17" s="438">
        <f ca="1">IF(VLOOKUP($A17,'hk2017'!$A:$G,1)=$A17,VLOOKUP($A17,'hk2017'!$A:$G,7),0)</f>
        <v>0</v>
      </c>
      <c r="F17" s="438">
        <f ca="1">IF(VLOOKUP($A17,'hk2017'!$A:$H,1)=$A17,VLOOKUP($A17,'hk2017'!$A:$H,8),0)</f>
        <v>0</v>
      </c>
      <c r="G17" s="439">
        <f t="shared" ref="G17:G23" si="6">SUM(D17+E17-F17)</f>
        <v>0</v>
      </c>
      <c r="H17" s="438">
        <f ca="1">IF(VLOOKUP($A17,'hk2016'!$A:$G,1)=$A17,VLOOKUP($A17,'hk2016'!$A:$G,6),0)</f>
        <v>0</v>
      </c>
      <c r="I17" s="438">
        <f ca="1">IF(VLOOKUP($A17,'hk2016'!$A:$G,1)=$A17,VLOOKUP($A17,'hk2016'!$A:$G,7),0)</f>
        <v>0</v>
      </c>
      <c r="J17" s="438">
        <f ca="1">IF(VLOOKUP($A17,'hk2016'!$A:$H,1)=$A17,VLOOKUP($A17,'hk2016'!$A:$H,8),0)</f>
        <v>0</v>
      </c>
      <c r="K17" s="440">
        <f t="shared" ref="K17:K23" si="7">SUM(H17+I17-J17)</f>
        <v>0</v>
      </c>
      <c r="L17" s="447"/>
    </row>
    <row r="18" spans="1:12" ht="12.75" outlineLevel="2">
      <c r="A18" s="441" t="s">
        <v>2730</v>
      </c>
      <c r="B18" s="433"/>
      <c r="C18" s="434" t="s">
        <v>3416</v>
      </c>
      <c r="D18" s="438">
        <f ca="1">IF(VLOOKUP($A18,'hk2017'!$A:$G,1)=$A18,VLOOKUP($A18,'hk2017'!$A:$G,6),0)</f>
        <v>0</v>
      </c>
      <c r="E18" s="438">
        <f ca="1">IF(VLOOKUP($A18,'hk2017'!$A:$G,1)=$A18,VLOOKUP($A18,'hk2017'!$A:$G,7),0)</f>
        <v>0</v>
      </c>
      <c r="F18" s="438">
        <f ca="1">IF(VLOOKUP($A18,'hk2017'!$A:$H,1)=$A18,VLOOKUP($A18,'hk2017'!$A:$H,8),0)</f>
        <v>0</v>
      </c>
      <c r="G18" s="439">
        <f t="shared" si="6"/>
        <v>0</v>
      </c>
      <c r="H18" s="438">
        <f ca="1">IF(VLOOKUP($A18,'hk2016'!$A:$G,1)=$A18,VLOOKUP($A18,'hk2016'!$A:$G,6),0)</f>
        <v>0</v>
      </c>
      <c r="I18" s="438">
        <f ca="1">IF(VLOOKUP($A18,'hk2016'!$A:$G,1)=$A18,VLOOKUP($A18,'hk2016'!$A:$G,7),0)</f>
        <v>0</v>
      </c>
      <c r="J18" s="438">
        <f ca="1">IF(VLOOKUP($A18,'hk2016'!$A:$H,1)=$A18,VLOOKUP($A18,'hk2016'!$A:$H,8),0)</f>
        <v>0</v>
      </c>
      <c r="K18" s="440">
        <f t="shared" si="7"/>
        <v>0</v>
      </c>
      <c r="L18" s="447"/>
    </row>
    <row r="19" spans="1:12" ht="12.75" outlineLevel="2">
      <c r="A19" s="441" t="s">
        <v>2731</v>
      </c>
      <c r="B19" s="433"/>
      <c r="C19" s="434" t="s">
        <v>3420</v>
      </c>
      <c r="D19" s="438">
        <f ca="1">IF(VLOOKUP($A19,'hk2017'!$A:$G,1)=$A19,VLOOKUP($A19,'hk2017'!$A:$G,6),0)</f>
        <v>0</v>
      </c>
      <c r="E19" s="438">
        <f ca="1">IF(VLOOKUP($A19,'hk2017'!$A:$G,1)=$A19,VLOOKUP($A19,'hk2017'!$A:$G,7),0)</f>
        <v>0</v>
      </c>
      <c r="F19" s="438">
        <f ca="1">IF(VLOOKUP($A19,'hk2017'!$A:$H,1)=$A19,VLOOKUP($A19,'hk2017'!$A:$H,8),0)</f>
        <v>0</v>
      </c>
      <c r="G19" s="439">
        <f t="shared" si="6"/>
        <v>0</v>
      </c>
      <c r="H19" s="438">
        <f ca="1">IF(VLOOKUP($A19,'hk2016'!$A:$G,1)=$A19,VLOOKUP($A19,'hk2016'!$A:$G,6),0)</f>
        <v>0</v>
      </c>
      <c r="I19" s="438">
        <f ca="1">IF(VLOOKUP($A19,'hk2016'!$A:$G,1)=$A19,VLOOKUP($A19,'hk2016'!$A:$G,7),0)</f>
        <v>0</v>
      </c>
      <c r="J19" s="438">
        <f ca="1">IF(VLOOKUP($A19,'hk2016'!$A:$H,1)=$A19,VLOOKUP($A19,'hk2016'!$A:$H,8),0)</f>
        <v>0</v>
      </c>
      <c r="K19" s="440">
        <f t="shared" si="7"/>
        <v>0</v>
      </c>
      <c r="L19" s="447"/>
    </row>
    <row r="20" spans="1:12" ht="12.75" outlineLevel="2">
      <c r="A20" s="432" t="str">
        <f>LEFT(B20,3)</f>
        <v>025</v>
      </c>
      <c r="B20" s="433" t="s">
        <v>2732</v>
      </c>
      <c r="C20" s="433" t="s">
        <v>2733</v>
      </c>
      <c r="D20" s="438">
        <f ca="1">IF(VLOOKUP($A20,'hk2017'!$A:$G,1)=$A20,VLOOKUP($A20,'hk2017'!$A:$G,6),0)</f>
        <v>0</v>
      </c>
      <c r="E20" s="438">
        <f ca="1">IF(VLOOKUP($A20,'hk2017'!$A:$G,1)=$A20,VLOOKUP($A20,'hk2017'!$A:$G,7),0)</f>
        <v>0</v>
      </c>
      <c r="F20" s="438">
        <f ca="1">IF(VLOOKUP($A20,'hk2017'!$A:$H,1)=$A20,VLOOKUP($A20,'hk2017'!$A:$H,8),0)</f>
        <v>0</v>
      </c>
      <c r="G20" s="439">
        <f t="shared" si="6"/>
        <v>0</v>
      </c>
      <c r="H20" s="438">
        <f ca="1">IF(VLOOKUP($A20,'hk2016'!$A:$G,1)=$A20,VLOOKUP($A20,'hk2016'!$A:$G,6),0)</f>
        <v>0</v>
      </c>
      <c r="I20" s="438">
        <f ca="1">IF(VLOOKUP($A20,'hk2016'!$A:$G,1)=$A20,VLOOKUP($A20,'hk2016'!$A:$G,7),0)</f>
        <v>0</v>
      </c>
      <c r="J20" s="438">
        <f ca="1">IF(VLOOKUP($A20,'hk2016'!$A:$H,1)=$A20,VLOOKUP($A20,'hk2016'!$A:$H,8),0)</f>
        <v>0</v>
      </c>
      <c r="K20" s="440">
        <f t="shared" si="7"/>
        <v>0</v>
      </c>
      <c r="L20" s="447"/>
    </row>
    <row r="21" spans="1:12" ht="12.75" outlineLevel="2">
      <c r="A21" s="432" t="str">
        <f>LEFT(B21,3)</f>
        <v>026</v>
      </c>
      <c r="B21" s="433" t="s">
        <v>2734</v>
      </c>
      <c r="C21" s="433" t="s">
        <v>2735</v>
      </c>
      <c r="D21" s="438">
        <f ca="1">IF(VLOOKUP($A21,'hk2017'!$A:$G,1)=$A21,VLOOKUP($A21,'hk2017'!$A:$G,6),0)</f>
        <v>0</v>
      </c>
      <c r="E21" s="438">
        <f ca="1">IF(VLOOKUP($A21,'hk2017'!$A:$G,1)=$A21,VLOOKUP($A21,'hk2017'!$A:$G,7),0)</f>
        <v>0</v>
      </c>
      <c r="F21" s="438">
        <f ca="1">IF(VLOOKUP($A21,'hk2017'!$A:$H,1)=$A21,VLOOKUP($A21,'hk2017'!$A:$H,8),0)</f>
        <v>0</v>
      </c>
      <c r="G21" s="439">
        <f t="shared" si="6"/>
        <v>0</v>
      </c>
      <c r="H21" s="438">
        <f ca="1">IF(VLOOKUP($A21,'hk2016'!$A:$G,1)=$A21,VLOOKUP($A21,'hk2016'!$A:$G,6),0)</f>
        <v>0</v>
      </c>
      <c r="I21" s="438">
        <f ca="1">IF(VLOOKUP($A21,'hk2016'!$A:$G,1)=$A21,VLOOKUP($A21,'hk2016'!$A:$G,7),0)</f>
        <v>0</v>
      </c>
      <c r="J21" s="438">
        <f ca="1">IF(VLOOKUP($A21,'hk2016'!$A:$H,1)=$A21,VLOOKUP($A21,'hk2016'!$A:$H,8),0)</f>
        <v>0</v>
      </c>
      <c r="K21" s="440">
        <f t="shared" si="7"/>
        <v>0</v>
      </c>
      <c r="L21" s="447"/>
    </row>
    <row r="22" spans="1:12" ht="12.75" outlineLevel="2">
      <c r="A22" s="441" t="s">
        <v>2736</v>
      </c>
      <c r="B22" s="433"/>
      <c r="C22" s="434" t="s">
        <v>2737</v>
      </c>
      <c r="D22" s="438">
        <f ca="1">IF(VLOOKUP($A22,'hk2017'!$A:$G,1)=$A22,VLOOKUP($A22,'hk2017'!$A:$G,6),0)</f>
        <v>0</v>
      </c>
      <c r="E22" s="438">
        <f ca="1">IF(VLOOKUP($A22,'hk2017'!$A:$G,1)=$A22,VLOOKUP($A22,'hk2017'!$A:$G,7),0)</f>
        <v>0</v>
      </c>
      <c r="F22" s="438">
        <f ca="1">IF(VLOOKUP($A22,'hk2017'!$A:$H,1)=$A22,VLOOKUP($A22,'hk2017'!$A:$H,8),0)</f>
        <v>0</v>
      </c>
      <c r="G22" s="439">
        <f t="shared" si="6"/>
        <v>0</v>
      </c>
      <c r="H22" s="438">
        <f ca="1">IF(VLOOKUP($A22,'hk2016'!$A:$G,1)=$A22,VLOOKUP($A22,'hk2016'!$A:$G,6),0)</f>
        <v>0</v>
      </c>
      <c r="I22" s="438">
        <f ca="1">IF(VLOOKUP($A22,'hk2016'!$A:$G,1)=$A22,VLOOKUP($A22,'hk2016'!$A:$G,7),0)</f>
        <v>0</v>
      </c>
      <c r="J22" s="438">
        <f ca="1">IF(VLOOKUP($A22,'hk2016'!$A:$H,1)=$A22,VLOOKUP($A22,'hk2016'!$A:$H,8),0)</f>
        <v>0</v>
      </c>
      <c r="K22" s="440">
        <f t="shared" si="7"/>
        <v>0</v>
      </c>
      <c r="L22" s="447"/>
    </row>
    <row r="23" spans="1:12" ht="12.75" outlineLevel="2">
      <c r="A23" s="432" t="str">
        <f>LEFT(B23,3)</f>
        <v>029</v>
      </c>
      <c r="B23" s="433" t="s">
        <v>2738</v>
      </c>
      <c r="C23" s="433" t="s">
        <v>2739</v>
      </c>
      <c r="D23" s="438">
        <f ca="1">IF(VLOOKUP($A23,'hk2017'!$A:$G,1)=$A23,VLOOKUP($A23,'hk2017'!$A:$G,6),0)</f>
        <v>0</v>
      </c>
      <c r="E23" s="438">
        <f ca="1">IF(VLOOKUP($A23,'hk2017'!$A:$G,1)=$A23,VLOOKUP($A23,'hk2017'!$A:$G,7),0)</f>
        <v>0</v>
      </c>
      <c r="F23" s="438">
        <f ca="1">IF(VLOOKUP($A23,'hk2017'!$A:$H,1)=$A23,VLOOKUP($A23,'hk2017'!$A:$H,8),0)</f>
        <v>0</v>
      </c>
      <c r="G23" s="439">
        <f t="shared" si="6"/>
        <v>0</v>
      </c>
      <c r="H23" s="438">
        <f ca="1">IF(VLOOKUP($A23,'hk2016'!$A:$G,1)=$A23,VLOOKUP($A23,'hk2016'!$A:$G,6),0)</f>
        <v>0</v>
      </c>
      <c r="I23" s="438">
        <f ca="1">IF(VLOOKUP($A23,'hk2016'!$A:$G,1)=$A23,VLOOKUP($A23,'hk2016'!$A:$G,7),0)</f>
        <v>0</v>
      </c>
      <c r="J23" s="438">
        <f ca="1">IF(VLOOKUP($A23,'hk2016'!$A:$H,1)=$A23,VLOOKUP($A23,'hk2016'!$A:$H,8),0)</f>
        <v>0</v>
      </c>
      <c r="K23" s="440">
        <f t="shared" si="7"/>
        <v>0</v>
      </c>
      <c r="L23" s="447"/>
    </row>
    <row r="24" spans="1:12" ht="13.5" outlineLevel="2" thickBot="1">
      <c r="A24" s="432"/>
      <c r="B24" s="433"/>
      <c r="C24" s="433"/>
      <c r="D24" s="442"/>
      <c r="E24" s="442"/>
      <c r="F24" s="442"/>
      <c r="G24" s="443"/>
      <c r="H24" s="442"/>
      <c r="I24" s="442"/>
      <c r="J24" s="442"/>
      <c r="K24" s="444"/>
      <c r="L24" s="447"/>
    </row>
    <row r="25" spans="1:12" ht="12.75">
      <c r="A25" s="426" t="s">
        <v>2387</v>
      </c>
      <c r="B25" s="427"/>
      <c r="C25" s="428" t="s">
        <v>2740</v>
      </c>
      <c r="D25" s="429">
        <f t="shared" ref="D25:K25" si="8">SUM(D26:D28)</f>
        <v>0</v>
      </c>
      <c r="E25" s="429">
        <f t="shared" si="8"/>
        <v>0</v>
      </c>
      <c r="F25" s="429">
        <f t="shared" si="8"/>
        <v>0</v>
      </c>
      <c r="G25" s="445">
        <f t="shared" si="8"/>
        <v>0</v>
      </c>
      <c r="H25" s="429">
        <f t="shared" si="8"/>
        <v>0</v>
      </c>
      <c r="I25" s="429">
        <f t="shared" si="8"/>
        <v>0</v>
      </c>
      <c r="J25" s="429">
        <f t="shared" si="8"/>
        <v>0</v>
      </c>
      <c r="K25" s="446">
        <f t="shared" si="8"/>
        <v>0</v>
      </c>
      <c r="L25" s="447"/>
    </row>
    <row r="26" spans="1:12" ht="12.75" outlineLevel="1">
      <c r="A26" s="432" t="str">
        <f>LEFT(B26,3)</f>
        <v>031</v>
      </c>
      <c r="B26" s="433" t="s">
        <v>2741</v>
      </c>
      <c r="C26" s="433" t="s">
        <v>3531</v>
      </c>
      <c r="D26" s="438">
        <f ca="1">IF(VLOOKUP($A26,'hk2017'!$A:$G,1)=$A26,VLOOKUP($A26,'hk2017'!$A:$G,6),0)</f>
        <v>0</v>
      </c>
      <c r="E26" s="438">
        <f ca="1">IF(VLOOKUP($A26,'hk2017'!$A:$G,1)=$A26,VLOOKUP($A26,'hk2017'!$A:$G,7),0)</f>
        <v>0</v>
      </c>
      <c r="F26" s="438">
        <f ca="1">IF(VLOOKUP($A26,'hk2017'!$A:$H,1)=$A26,VLOOKUP($A26,'hk2017'!$A:$H,8),0)</f>
        <v>0</v>
      </c>
      <c r="G26" s="439">
        <f>SUM(D26+E26-F26)</f>
        <v>0</v>
      </c>
      <c r="H26" s="438">
        <f ca="1">IF(VLOOKUP($A26,'hk2016'!$A:$G,1)=$A26,VLOOKUP($A26,'hk2016'!$A:$G,6),0)</f>
        <v>0</v>
      </c>
      <c r="I26" s="438">
        <f ca="1">IF(VLOOKUP($A26,'hk2016'!$A:$G,1)=$A26,VLOOKUP($A26,'hk2016'!$A:$G,7),0)</f>
        <v>0</v>
      </c>
      <c r="J26" s="438">
        <f ca="1">IF(VLOOKUP($A26,'hk2016'!$A:$H,1)=$A26,VLOOKUP($A26,'hk2016'!$A:$H,8),0)</f>
        <v>0</v>
      </c>
      <c r="K26" s="440">
        <f>SUM(H26+I26-J26)</f>
        <v>0</v>
      </c>
      <c r="L26" s="447"/>
    </row>
    <row r="27" spans="1:12" ht="12.75" outlineLevel="1">
      <c r="A27" s="432" t="str">
        <f>LEFT(B27,3)</f>
        <v>032</v>
      </c>
      <c r="B27" s="433" t="s">
        <v>2742</v>
      </c>
      <c r="C27" s="433" t="s">
        <v>2743</v>
      </c>
      <c r="D27" s="438">
        <f ca="1">IF(VLOOKUP($A27,'hk2017'!$A:$G,1)=$A27,VLOOKUP($A27,'hk2017'!$A:$G,6),0)</f>
        <v>0</v>
      </c>
      <c r="E27" s="438">
        <f ca="1">IF(VLOOKUP($A27,'hk2017'!$A:$G,1)=$A27,VLOOKUP($A27,'hk2017'!$A:$G,7),0)</f>
        <v>0</v>
      </c>
      <c r="F27" s="438">
        <f ca="1">IF(VLOOKUP($A27,'hk2017'!$A:$H,1)=$A27,VLOOKUP($A27,'hk2017'!$A:$H,8),0)</f>
        <v>0</v>
      </c>
      <c r="G27" s="439">
        <f>SUM(D27+E27-F27)</f>
        <v>0</v>
      </c>
      <c r="H27" s="438">
        <f ca="1">IF(VLOOKUP($A27,'hk2016'!$A:$G,1)=$A27,VLOOKUP($A27,'hk2016'!$A:$G,6),0)</f>
        <v>0</v>
      </c>
      <c r="I27" s="438">
        <f ca="1">IF(VLOOKUP($A27,'hk2016'!$A:$G,1)=$A27,VLOOKUP($A27,'hk2016'!$A:$G,7),0)</f>
        <v>0</v>
      </c>
      <c r="J27" s="438">
        <f ca="1">IF(VLOOKUP($A27,'hk2016'!$A:$H,1)=$A27,VLOOKUP($A27,'hk2016'!$A:$H,8),0)</f>
        <v>0</v>
      </c>
      <c r="K27" s="440">
        <f>SUM(H27+I27-J27)</f>
        <v>0</v>
      </c>
      <c r="L27" s="447"/>
    </row>
    <row r="28" spans="1:12" ht="13.5" outlineLevel="1" thickBot="1">
      <c r="A28" s="448"/>
      <c r="B28" s="449"/>
      <c r="C28" s="449"/>
      <c r="D28" s="442"/>
      <c r="E28" s="442"/>
      <c r="F28" s="442"/>
      <c r="G28" s="443"/>
      <c r="H28" s="442"/>
      <c r="I28" s="442"/>
      <c r="J28" s="442"/>
      <c r="K28" s="444"/>
      <c r="L28" s="447"/>
    </row>
    <row r="29" spans="1:12" ht="12.75">
      <c r="A29" s="426" t="s">
        <v>4096</v>
      </c>
      <c r="B29" s="427"/>
      <c r="C29" s="428" t="s">
        <v>4385</v>
      </c>
      <c r="D29" s="429">
        <f t="shared" ref="D29:K29" si="9">SUM(D30:D34)</f>
        <v>0</v>
      </c>
      <c r="E29" s="429">
        <f t="shared" si="9"/>
        <v>0</v>
      </c>
      <c r="F29" s="429">
        <f t="shared" si="9"/>
        <v>0</v>
      </c>
      <c r="G29" s="430">
        <f t="shared" si="9"/>
        <v>0</v>
      </c>
      <c r="H29" s="429">
        <f t="shared" si="9"/>
        <v>0</v>
      </c>
      <c r="I29" s="429">
        <f t="shared" si="9"/>
        <v>0</v>
      </c>
      <c r="J29" s="429">
        <f t="shared" si="9"/>
        <v>0</v>
      </c>
      <c r="K29" s="431">
        <f t="shared" si="9"/>
        <v>0</v>
      </c>
      <c r="L29" s="447"/>
    </row>
    <row r="30" spans="1:12" ht="12.75" outlineLevel="1">
      <c r="A30" s="450" t="s">
        <v>4384</v>
      </c>
      <c r="B30" s="414"/>
      <c r="C30" s="451" t="s">
        <v>2744</v>
      </c>
      <c r="D30" s="438">
        <f ca="1">IF(VLOOKUP($A30,'hk2017'!$A:$G,1)=$A30,VLOOKUP($A30,'hk2017'!$A:$G,6),0)</f>
        <v>0</v>
      </c>
      <c r="E30" s="438">
        <f ca="1">IF(VLOOKUP($A30,'hk2017'!$A:$G,1)=$A30,VLOOKUP($A30,'hk2017'!$A:$G,7),0)</f>
        <v>0</v>
      </c>
      <c r="F30" s="438">
        <f ca="1">IF(VLOOKUP($A30,'hk2017'!$A:$H,1)=$A30,VLOOKUP($A30,'hk2017'!$A:$H,8),0)</f>
        <v>0</v>
      </c>
      <c r="G30" s="439">
        <f>SUM(D30+E30-F30)</f>
        <v>0</v>
      </c>
      <c r="H30" s="438">
        <f ca="1">IF(VLOOKUP($A30,'hk2016'!$A:$G,1)=$A30,VLOOKUP($A30,'hk2016'!$A:$G,6),0)</f>
        <v>0</v>
      </c>
      <c r="I30" s="438">
        <f ca="1">IF(VLOOKUP($A30,'hk2016'!$A:$G,1)=$A30,VLOOKUP($A30,'hk2016'!$A:$G,7),0)</f>
        <v>0</v>
      </c>
      <c r="J30" s="438">
        <f ca="1">IF(VLOOKUP($A30,'hk2016'!$A:$H,1)=$A30,VLOOKUP($A30,'hk2016'!$A:$H,8),0)</f>
        <v>0</v>
      </c>
      <c r="K30" s="440">
        <f>SUM(H30+I30-J30)</f>
        <v>0</v>
      </c>
      <c r="L30" s="447"/>
    </row>
    <row r="31" spans="1:12" ht="12.75" outlineLevel="1">
      <c r="A31" s="432" t="str">
        <f>LEFT(B31,3)</f>
        <v>041</v>
      </c>
      <c r="B31" s="433" t="s">
        <v>2745</v>
      </c>
      <c r="C31" s="433" t="s">
        <v>2746</v>
      </c>
      <c r="D31" s="438">
        <f ca="1">IF(VLOOKUP($A31,'hk2017'!$A:$G,1)=$A31,VLOOKUP($A31,'hk2017'!$A:$G,6),0)</f>
        <v>0</v>
      </c>
      <c r="E31" s="438">
        <f ca="1">IF(VLOOKUP($A31,'hk2017'!$A:$G,1)=$A31,VLOOKUP($A31,'hk2017'!$A:$G,7),0)</f>
        <v>0</v>
      </c>
      <c r="F31" s="438">
        <f ca="1">IF(VLOOKUP($A31,'hk2017'!$A:$H,1)=$A31,VLOOKUP($A31,'hk2017'!$A:$H,8),0)</f>
        <v>0</v>
      </c>
      <c r="G31" s="439">
        <f>SUM(D31+E31-F31)</f>
        <v>0</v>
      </c>
      <c r="H31" s="438">
        <f ca="1">IF(VLOOKUP($A31,'hk2016'!$A:$G,1)=$A31,VLOOKUP($A31,'hk2016'!$A:$G,6),0)</f>
        <v>0</v>
      </c>
      <c r="I31" s="438">
        <f ca="1">IF(VLOOKUP($A31,'hk2016'!$A:$G,1)=$A31,VLOOKUP($A31,'hk2016'!$A:$G,7),0)</f>
        <v>0</v>
      </c>
      <c r="J31" s="438">
        <f ca="1">IF(VLOOKUP($A31,'hk2016'!$A:$H,1)=$A31,VLOOKUP($A31,'hk2016'!$A:$H,8),0)</f>
        <v>0</v>
      </c>
      <c r="K31" s="440">
        <f>SUM(H31+I31-J31)</f>
        <v>0</v>
      </c>
      <c r="L31" s="447"/>
    </row>
    <row r="32" spans="1:12" ht="12.75" outlineLevel="1">
      <c r="A32" s="432" t="str">
        <f>LEFT(B32,3)</f>
        <v>042</v>
      </c>
      <c r="B32" s="433" t="s">
        <v>2747</v>
      </c>
      <c r="C32" s="433" t="s">
        <v>2748</v>
      </c>
      <c r="D32" s="438">
        <f ca="1">IF(VLOOKUP($A32,'hk2017'!$A:$G,1)=$A32,VLOOKUP($A32,'hk2017'!$A:$G,6),0)</f>
        <v>0</v>
      </c>
      <c r="E32" s="438">
        <f ca="1">IF(VLOOKUP($A32,'hk2017'!$A:$G,1)=$A32,VLOOKUP($A32,'hk2017'!$A:$G,7),0)</f>
        <v>0</v>
      </c>
      <c r="F32" s="438">
        <f ca="1">IF(VLOOKUP($A32,'hk2017'!$A:$H,1)=$A32,VLOOKUP($A32,'hk2017'!$A:$H,8),0)</f>
        <v>0</v>
      </c>
      <c r="G32" s="439">
        <f>SUM(D32+E32-F32)</f>
        <v>0</v>
      </c>
      <c r="H32" s="438">
        <f ca="1">IF(VLOOKUP($A32,'hk2016'!$A:$G,1)=$A32,VLOOKUP($A32,'hk2016'!$A:$G,6),0)</f>
        <v>0</v>
      </c>
      <c r="I32" s="438">
        <f ca="1">IF(VLOOKUP($A32,'hk2016'!$A:$G,1)=$A32,VLOOKUP($A32,'hk2016'!$A:$G,7),0)</f>
        <v>0</v>
      </c>
      <c r="J32" s="438">
        <f ca="1">IF(VLOOKUP($A32,'hk2016'!$A:$H,1)=$A32,VLOOKUP($A32,'hk2016'!$A:$H,8),0)</f>
        <v>0</v>
      </c>
      <c r="K32" s="440">
        <f>SUM(H32+I32-J32)</f>
        <v>0</v>
      </c>
      <c r="L32" s="447"/>
    </row>
    <row r="33" spans="1:12" ht="12.75" outlineLevel="1">
      <c r="A33" s="432" t="str">
        <f>LEFT(B33,3)</f>
        <v>043</v>
      </c>
      <c r="B33" s="433" t="s">
        <v>2749</v>
      </c>
      <c r="C33" s="433" t="s">
        <v>2750</v>
      </c>
      <c r="D33" s="438">
        <f ca="1">IF(VLOOKUP($A33,'hk2017'!$A:$G,1)=$A33,VLOOKUP($A33,'hk2017'!$A:$G,6),0)</f>
        <v>0</v>
      </c>
      <c r="E33" s="438">
        <f ca="1">IF(VLOOKUP($A33,'hk2017'!$A:$G,1)=$A33,VLOOKUP($A33,'hk2017'!$A:$G,7),0)</f>
        <v>0</v>
      </c>
      <c r="F33" s="438">
        <f ca="1">IF(VLOOKUP($A33,'hk2017'!$A:$H,1)=$A33,VLOOKUP($A33,'hk2017'!$A:$H,8),0)</f>
        <v>0</v>
      </c>
      <c r="G33" s="439">
        <f>SUM(D33+E33-F33)</f>
        <v>0</v>
      </c>
      <c r="H33" s="438">
        <f ca="1">IF(VLOOKUP($A33,'hk2016'!$A:$G,1)=$A33,VLOOKUP($A33,'hk2016'!$A:$G,6),0)</f>
        <v>0</v>
      </c>
      <c r="I33" s="438">
        <f ca="1">IF(VLOOKUP($A33,'hk2016'!$A:$G,1)=$A33,VLOOKUP($A33,'hk2016'!$A:$G,7),0)</f>
        <v>0</v>
      </c>
      <c r="J33" s="438">
        <f ca="1">IF(VLOOKUP($A33,'hk2016'!$A:$H,1)=$A33,VLOOKUP($A33,'hk2016'!$A:$H,8),0)</f>
        <v>0</v>
      </c>
      <c r="K33" s="440">
        <f>SUM(H33+I33-J33)</f>
        <v>0</v>
      </c>
      <c r="L33" s="447"/>
    </row>
    <row r="34" spans="1:12" ht="13.5" outlineLevel="1" thickBot="1">
      <c r="A34" s="448"/>
      <c r="B34" s="449"/>
      <c r="C34" s="449"/>
      <c r="D34" s="442"/>
      <c r="E34" s="442"/>
      <c r="F34" s="442"/>
      <c r="G34" s="443"/>
      <c r="H34" s="442"/>
      <c r="I34" s="442"/>
      <c r="J34" s="442"/>
      <c r="K34" s="444"/>
      <c r="L34" s="447"/>
    </row>
    <row r="35" spans="1:12" ht="12.75">
      <c r="A35" s="426" t="s">
        <v>4097</v>
      </c>
      <c r="B35" s="427"/>
      <c r="C35" s="428" t="s">
        <v>2751</v>
      </c>
      <c r="D35" s="429">
        <f t="shared" ref="D35:K35" si="10">SUM(D36:D40)</f>
        <v>0</v>
      </c>
      <c r="E35" s="429">
        <f t="shared" si="10"/>
        <v>0</v>
      </c>
      <c r="F35" s="429">
        <f t="shared" si="10"/>
        <v>0</v>
      </c>
      <c r="G35" s="430">
        <f t="shared" si="10"/>
        <v>0</v>
      </c>
      <c r="H35" s="429">
        <f t="shared" si="10"/>
        <v>0</v>
      </c>
      <c r="I35" s="429">
        <f t="shared" si="10"/>
        <v>0</v>
      </c>
      <c r="J35" s="429">
        <f t="shared" si="10"/>
        <v>0</v>
      </c>
      <c r="K35" s="431">
        <f t="shared" si="10"/>
        <v>0</v>
      </c>
      <c r="L35" s="447"/>
    </row>
    <row r="36" spans="1:12" ht="12.75" outlineLevel="1">
      <c r="A36" s="450" t="s">
        <v>4396</v>
      </c>
      <c r="B36" s="414"/>
      <c r="C36" s="451" t="s">
        <v>2752</v>
      </c>
      <c r="D36" s="438">
        <f ca="1">IF(VLOOKUP($A36,'hk2017'!$A:$G,1)=$A36,VLOOKUP($A36,'hk2017'!$A:$G,6),0)</f>
        <v>0</v>
      </c>
      <c r="E36" s="438">
        <f ca="1">IF(VLOOKUP($A36,'hk2017'!$A:$G,1)=$A36,VLOOKUP($A36,'hk2017'!$A:$G,7),0)</f>
        <v>0</v>
      </c>
      <c r="F36" s="438">
        <f ca="1">IF(VLOOKUP($A36,'hk2017'!$A:$H,1)=$A36,VLOOKUP($A36,'hk2017'!$A:$H,8),0)</f>
        <v>0</v>
      </c>
      <c r="G36" s="439">
        <f>SUM(D36+E36-F36)</f>
        <v>0</v>
      </c>
      <c r="H36" s="438">
        <f ca="1">IF(VLOOKUP($A36,'hk2016'!$A:$G,1)=$A36,VLOOKUP($A36,'hk2016'!$A:$G,6),0)</f>
        <v>0</v>
      </c>
      <c r="I36" s="438">
        <f ca="1">IF(VLOOKUP($A36,'hk2016'!$A:$G,1)=$A36,VLOOKUP($A36,'hk2016'!$A:$G,7),0)</f>
        <v>0</v>
      </c>
      <c r="J36" s="438">
        <f ca="1">IF(VLOOKUP($A36,'hk2016'!$A:$H,1)=$A36,VLOOKUP($A36,'hk2016'!$A:$H,8),0)</f>
        <v>0</v>
      </c>
      <c r="K36" s="440">
        <f>SUM(H36+I36-J36)</f>
        <v>0</v>
      </c>
      <c r="L36" s="447"/>
    </row>
    <row r="37" spans="1:12" ht="12.75" outlineLevel="1">
      <c r="A37" s="432" t="str">
        <f>LEFT(B37,3)</f>
        <v>051</v>
      </c>
      <c r="B37" s="433" t="s">
        <v>2753</v>
      </c>
      <c r="C37" s="433" t="s">
        <v>2754</v>
      </c>
      <c r="D37" s="438">
        <f ca="1">IF(VLOOKUP($A37,'hk2017'!$A:$G,1)=$A37,VLOOKUP($A37,'hk2017'!$A:$G,6),0)</f>
        <v>0</v>
      </c>
      <c r="E37" s="438">
        <f ca="1">IF(VLOOKUP($A37,'hk2017'!$A:$G,1)=$A37,VLOOKUP($A37,'hk2017'!$A:$G,7),0)</f>
        <v>0</v>
      </c>
      <c r="F37" s="438">
        <f ca="1">IF(VLOOKUP($A37,'hk2017'!$A:$H,1)=$A37,VLOOKUP($A37,'hk2017'!$A:$H,8),0)</f>
        <v>0</v>
      </c>
      <c r="G37" s="439">
        <f>SUM(D37+E37-F37)</f>
        <v>0</v>
      </c>
      <c r="H37" s="438">
        <f ca="1">IF(VLOOKUP($A37,'hk2016'!$A:$G,1)=$A37,VLOOKUP($A37,'hk2016'!$A:$G,6),0)</f>
        <v>0</v>
      </c>
      <c r="I37" s="438">
        <f ca="1">IF(VLOOKUP($A37,'hk2016'!$A:$G,1)=$A37,VLOOKUP($A37,'hk2016'!$A:$G,7),0)</f>
        <v>0</v>
      </c>
      <c r="J37" s="438">
        <f ca="1">IF(VLOOKUP($A37,'hk2016'!$A:$H,1)=$A37,VLOOKUP($A37,'hk2016'!$A:$H,8),0)</f>
        <v>0</v>
      </c>
      <c r="K37" s="440">
        <f>SUM(H37+I37-J37)</f>
        <v>0</v>
      </c>
      <c r="L37" s="447"/>
    </row>
    <row r="38" spans="1:12" ht="12.75" outlineLevel="1">
      <c r="A38" s="432" t="str">
        <f>LEFT(B38,3)</f>
        <v>052</v>
      </c>
      <c r="B38" s="433" t="s">
        <v>2755</v>
      </c>
      <c r="C38" s="433" t="s">
        <v>2756</v>
      </c>
      <c r="D38" s="438">
        <f ca="1">IF(VLOOKUP($A38,'hk2017'!$A:$G,1)=$A38,VLOOKUP($A38,'hk2017'!$A:$G,6),0)</f>
        <v>0</v>
      </c>
      <c r="E38" s="438">
        <f ca="1">IF(VLOOKUP($A38,'hk2017'!$A:$G,1)=$A38,VLOOKUP($A38,'hk2017'!$A:$G,7),0)</f>
        <v>0</v>
      </c>
      <c r="F38" s="438">
        <f ca="1">IF(VLOOKUP($A38,'hk2017'!$A:$H,1)=$A38,VLOOKUP($A38,'hk2017'!$A:$H,8),0)</f>
        <v>0</v>
      </c>
      <c r="G38" s="439">
        <f>SUM(D38+E38-F38)</f>
        <v>0</v>
      </c>
      <c r="H38" s="438">
        <f ca="1">IF(VLOOKUP($A38,'hk2016'!$A:$G,1)=$A38,VLOOKUP($A38,'hk2016'!$A:$G,6),0)</f>
        <v>0</v>
      </c>
      <c r="I38" s="438">
        <f ca="1">IF(VLOOKUP($A38,'hk2016'!$A:$G,1)=$A38,VLOOKUP($A38,'hk2016'!$A:$G,7),0)</f>
        <v>0</v>
      </c>
      <c r="J38" s="438">
        <f ca="1">IF(VLOOKUP($A38,'hk2016'!$A:$H,1)=$A38,VLOOKUP($A38,'hk2016'!$A:$H,8),0)</f>
        <v>0</v>
      </c>
      <c r="K38" s="440">
        <f>SUM(H38+I38-J38)</f>
        <v>0</v>
      </c>
      <c r="L38" s="447"/>
    </row>
    <row r="39" spans="1:12" ht="12.75" outlineLevel="1">
      <c r="A39" s="432" t="str">
        <f>LEFT(B39,3)</f>
        <v>053</v>
      </c>
      <c r="B39" s="433" t="s">
        <v>2757</v>
      </c>
      <c r="C39" s="433" t="s">
        <v>2758</v>
      </c>
      <c r="D39" s="438">
        <f ca="1">IF(VLOOKUP($A39,'hk2017'!$A:$G,1)=$A39,VLOOKUP($A39,'hk2017'!$A:$G,6),0)</f>
        <v>0</v>
      </c>
      <c r="E39" s="438">
        <f ca="1">IF(VLOOKUP($A39,'hk2017'!$A:$G,1)=$A39,VLOOKUP($A39,'hk2017'!$A:$G,7),0)</f>
        <v>0</v>
      </c>
      <c r="F39" s="438">
        <f ca="1">IF(VLOOKUP($A39,'hk2017'!$A:$H,1)=$A39,VLOOKUP($A39,'hk2017'!$A:$H,8),0)</f>
        <v>0</v>
      </c>
      <c r="G39" s="439">
        <f>SUM(D39+E39-F39)</f>
        <v>0</v>
      </c>
      <c r="H39" s="438">
        <f ca="1">IF(VLOOKUP($A39,'hk2016'!$A:$G,1)=$A39,VLOOKUP($A39,'hk2016'!$A:$G,6),0)</f>
        <v>0</v>
      </c>
      <c r="I39" s="438">
        <f ca="1">IF(VLOOKUP($A39,'hk2016'!$A:$G,1)=$A39,VLOOKUP($A39,'hk2016'!$A:$G,7),0)</f>
        <v>0</v>
      </c>
      <c r="J39" s="438">
        <f ca="1">IF(VLOOKUP($A39,'hk2016'!$A:$H,1)=$A39,VLOOKUP($A39,'hk2016'!$A:$H,8),0)</f>
        <v>0</v>
      </c>
      <c r="K39" s="440">
        <f>SUM(H39+I39-J39)</f>
        <v>0</v>
      </c>
      <c r="L39" s="447"/>
    </row>
    <row r="40" spans="1:12" ht="13.5" outlineLevel="1" thickBot="1">
      <c r="A40" s="448"/>
      <c r="B40" s="449"/>
      <c r="C40" s="449"/>
      <c r="D40" s="442"/>
      <c r="E40" s="442"/>
      <c r="F40" s="442"/>
      <c r="G40" s="443"/>
      <c r="H40" s="442"/>
      <c r="I40" s="442"/>
      <c r="J40" s="442"/>
      <c r="K40" s="444"/>
      <c r="L40" s="447"/>
    </row>
    <row r="41" spans="1:12" ht="12.75">
      <c r="A41" s="426" t="s">
        <v>4098</v>
      </c>
      <c r="B41" s="427"/>
      <c r="C41" s="428" t="s">
        <v>4411</v>
      </c>
      <c r="D41" s="429">
        <f t="shared" ref="D41:K41" si="11">SUM(D42:D49)</f>
        <v>0</v>
      </c>
      <c r="E41" s="429">
        <f t="shared" si="11"/>
        <v>0</v>
      </c>
      <c r="F41" s="429">
        <f t="shared" si="11"/>
        <v>0</v>
      </c>
      <c r="G41" s="445">
        <f t="shared" si="11"/>
        <v>0</v>
      </c>
      <c r="H41" s="429">
        <f t="shared" si="11"/>
        <v>0</v>
      </c>
      <c r="I41" s="429">
        <f t="shared" si="11"/>
        <v>0</v>
      </c>
      <c r="J41" s="429">
        <f t="shared" si="11"/>
        <v>0</v>
      </c>
      <c r="K41" s="446">
        <f t="shared" si="11"/>
        <v>0</v>
      </c>
      <c r="L41" s="447"/>
    </row>
    <row r="42" spans="1:12" ht="12.75" outlineLevel="1">
      <c r="A42" s="432" t="str">
        <f t="shared" ref="A42:A48" si="12">LEFT(B42,3)</f>
        <v>061</v>
      </c>
      <c r="B42" s="433" t="s">
        <v>2759</v>
      </c>
      <c r="C42" s="433" t="s">
        <v>2760</v>
      </c>
      <c r="D42" s="438">
        <f ca="1">IF(VLOOKUP($A42,'hk2017'!$A:$G,1)=$A42,VLOOKUP($A42,'hk2017'!$A:$G,6),0)</f>
        <v>0</v>
      </c>
      <c r="E42" s="438">
        <f ca="1">IF(VLOOKUP($A42,'hk2017'!$A:$G,1)=$A42,VLOOKUP($A42,'hk2017'!$A:$G,7),0)</f>
        <v>0</v>
      </c>
      <c r="F42" s="438">
        <f ca="1">IF(VLOOKUP($A42,'hk2017'!$A:$H,1)=$A42,VLOOKUP($A42,'hk2017'!$A:$H,8),0)</f>
        <v>0</v>
      </c>
      <c r="G42" s="439">
        <f t="shared" ref="G42:G48" si="13">SUM(D42+E42-F42)</f>
        <v>0</v>
      </c>
      <c r="H42" s="438">
        <f ca="1">IF(VLOOKUP($A42,'hk2016'!$A:$G,1)=$A42,VLOOKUP($A42,'hk2016'!$A:$G,6),0)</f>
        <v>0</v>
      </c>
      <c r="I42" s="438">
        <f ca="1">IF(VLOOKUP($A42,'hk2016'!$A:$G,1)=$A42,VLOOKUP($A42,'hk2016'!$A:$G,7),0)</f>
        <v>0</v>
      </c>
      <c r="J42" s="438">
        <f ca="1">IF(VLOOKUP($A42,'hk2016'!$A:$H,1)=$A42,VLOOKUP($A42,'hk2016'!$A:$H,8),0)</f>
        <v>0</v>
      </c>
      <c r="K42" s="440">
        <f t="shared" ref="K42:K48" si="14">SUM(H42+I42-J42)</f>
        <v>0</v>
      </c>
      <c r="L42" s="447"/>
    </row>
    <row r="43" spans="1:12" ht="12.75" outlineLevel="1">
      <c r="A43" s="432" t="str">
        <f t="shared" si="12"/>
        <v>062</v>
      </c>
      <c r="B43" s="433" t="s">
        <v>2761</v>
      </c>
      <c r="C43" s="433" t="s">
        <v>2762</v>
      </c>
      <c r="D43" s="438">
        <f ca="1">IF(VLOOKUP($A43,'hk2017'!$A:$G,1)=$A43,VLOOKUP($A43,'hk2017'!$A:$G,6),0)</f>
        <v>0</v>
      </c>
      <c r="E43" s="438">
        <f ca="1">IF(VLOOKUP($A43,'hk2017'!$A:$G,1)=$A43,VLOOKUP($A43,'hk2017'!$A:$G,7),0)</f>
        <v>0</v>
      </c>
      <c r="F43" s="438">
        <f ca="1">IF(VLOOKUP($A43,'hk2017'!$A:$H,1)=$A43,VLOOKUP($A43,'hk2017'!$A:$H,8),0)</f>
        <v>0</v>
      </c>
      <c r="G43" s="439">
        <f t="shared" si="13"/>
        <v>0</v>
      </c>
      <c r="H43" s="438">
        <f ca="1">IF(VLOOKUP($A43,'hk2016'!$A:$G,1)=$A43,VLOOKUP($A43,'hk2016'!$A:$G,6),0)</f>
        <v>0</v>
      </c>
      <c r="I43" s="438">
        <f ca="1">IF(VLOOKUP($A43,'hk2016'!$A:$G,1)=$A43,VLOOKUP($A43,'hk2016'!$A:$G,7),0)</f>
        <v>0</v>
      </c>
      <c r="J43" s="438">
        <f ca="1">IF(VLOOKUP($A43,'hk2016'!$A:$H,1)=$A43,VLOOKUP($A43,'hk2016'!$A:$H,8),0)</f>
        <v>0</v>
      </c>
      <c r="K43" s="440">
        <f t="shared" si="14"/>
        <v>0</v>
      </c>
      <c r="L43" s="447"/>
    </row>
    <row r="44" spans="1:12" ht="12.75" outlineLevel="1">
      <c r="A44" s="432" t="str">
        <f t="shared" si="12"/>
        <v>063</v>
      </c>
      <c r="B44" s="433" t="s">
        <v>2763</v>
      </c>
      <c r="C44" s="433" t="s">
        <v>2764</v>
      </c>
      <c r="D44" s="438">
        <f ca="1">IF(VLOOKUP($A44,'hk2017'!$A:$G,1)=$A44,VLOOKUP($A44,'hk2017'!$A:$G,6),0)</f>
        <v>0</v>
      </c>
      <c r="E44" s="438">
        <f ca="1">IF(VLOOKUP($A44,'hk2017'!$A:$G,1)=$A44,VLOOKUP($A44,'hk2017'!$A:$G,7),0)</f>
        <v>0</v>
      </c>
      <c r="F44" s="438">
        <f ca="1">IF(VLOOKUP($A44,'hk2017'!$A:$H,1)=$A44,VLOOKUP($A44,'hk2017'!$A:$H,8),0)</f>
        <v>0</v>
      </c>
      <c r="G44" s="439">
        <f t="shared" si="13"/>
        <v>0</v>
      </c>
      <c r="H44" s="438">
        <f ca="1">IF(VLOOKUP($A44,'hk2016'!$A:$G,1)=$A44,VLOOKUP($A44,'hk2016'!$A:$G,6),0)</f>
        <v>0</v>
      </c>
      <c r="I44" s="438">
        <f ca="1">IF(VLOOKUP($A44,'hk2016'!$A:$G,1)=$A44,VLOOKUP($A44,'hk2016'!$A:$G,7),0)</f>
        <v>0</v>
      </c>
      <c r="J44" s="438">
        <f ca="1">IF(VLOOKUP($A44,'hk2016'!$A:$H,1)=$A44,VLOOKUP($A44,'hk2016'!$A:$H,8),0)</f>
        <v>0</v>
      </c>
      <c r="K44" s="440">
        <f t="shared" si="14"/>
        <v>0</v>
      </c>
      <c r="L44" s="447"/>
    </row>
    <row r="45" spans="1:12" ht="12.75" outlineLevel="1">
      <c r="A45" s="432" t="str">
        <f t="shared" si="12"/>
        <v>065</v>
      </c>
      <c r="B45" s="433" t="s">
        <v>2765</v>
      </c>
      <c r="C45" s="433" t="s">
        <v>2766</v>
      </c>
      <c r="D45" s="438">
        <f ca="1">IF(VLOOKUP($A45,'hk2017'!$A:$G,1)=$A45,VLOOKUP($A45,'hk2017'!$A:$G,6),0)</f>
        <v>0</v>
      </c>
      <c r="E45" s="438">
        <f ca="1">IF(VLOOKUP($A45,'hk2017'!$A:$G,1)=$A45,VLOOKUP($A45,'hk2017'!$A:$G,7),0)</f>
        <v>0</v>
      </c>
      <c r="F45" s="438">
        <f ca="1">IF(VLOOKUP($A45,'hk2017'!$A:$H,1)=$A45,VLOOKUP($A45,'hk2017'!$A:$H,8),0)</f>
        <v>0</v>
      </c>
      <c r="G45" s="439">
        <f t="shared" si="13"/>
        <v>0</v>
      </c>
      <c r="H45" s="438">
        <f ca="1">IF(VLOOKUP($A45,'hk2016'!$A:$G,1)=$A45,VLOOKUP($A45,'hk2016'!$A:$G,6),0)</f>
        <v>0</v>
      </c>
      <c r="I45" s="438">
        <f ca="1">IF(VLOOKUP($A45,'hk2016'!$A:$G,1)=$A45,VLOOKUP($A45,'hk2016'!$A:$G,7),0)</f>
        <v>0</v>
      </c>
      <c r="J45" s="438">
        <f ca="1">IF(VLOOKUP($A45,'hk2016'!$A:$H,1)=$A45,VLOOKUP($A45,'hk2016'!$A:$H,8),0)</f>
        <v>0</v>
      </c>
      <c r="K45" s="440">
        <f t="shared" si="14"/>
        <v>0</v>
      </c>
      <c r="L45" s="447"/>
    </row>
    <row r="46" spans="1:12" ht="12.75" outlineLevel="1">
      <c r="A46" s="432" t="str">
        <f t="shared" si="12"/>
        <v>066</v>
      </c>
      <c r="B46" s="433" t="s">
        <v>2767</v>
      </c>
      <c r="C46" s="433" t="s">
        <v>2768</v>
      </c>
      <c r="D46" s="438">
        <f ca="1">IF(VLOOKUP($A46,'hk2017'!$A:$G,1)=$A46,VLOOKUP($A46,'hk2017'!$A:$G,6),0)</f>
        <v>0</v>
      </c>
      <c r="E46" s="438">
        <f ca="1">IF(VLOOKUP($A46,'hk2017'!$A:$G,1)=$A46,VLOOKUP($A46,'hk2017'!$A:$G,7),0)</f>
        <v>0</v>
      </c>
      <c r="F46" s="438">
        <f ca="1">IF(VLOOKUP($A46,'hk2017'!$A:$H,1)=$A46,VLOOKUP($A46,'hk2017'!$A:$H,8),0)</f>
        <v>0</v>
      </c>
      <c r="G46" s="439">
        <f t="shared" si="13"/>
        <v>0</v>
      </c>
      <c r="H46" s="438">
        <f ca="1">IF(VLOOKUP($A46,'hk2016'!$A:$G,1)=$A46,VLOOKUP($A46,'hk2016'!$A:$G,6),0)</f>
        <v>0</v>
      </c>
      <c r="I46" s="438">
        <f ca="1">IF(VLOOKUP($A46,'hk2016'!$A:$G,1)=$A46,VLOOKUP($A46,'hk2016'!$A:$G,7),0)</f>
        <v>0</v>
      </c>
      <c r="J46" s="438">
        <f ca="1">IF(VLOOKUP($A46,'hk2016'!$A:$H,1)=$A46,VLOOKUP($A46,'hk2016'!$A:$H,8),0)</f>
        <v>0</v>
      </c>
      <c r="K46" s="440">
        <f t="shared" si="14"/>
        <v>0</v>
      </c>
      <c r="L46" s="447"/>
    </row>
    <row r="47" spans="1:12" ht="12.75" outlineLevel="1">
      <c r="A47" s="432" t="str">
        <f t="shared" si="12"/>
        <v>067</v>
      </c>
      <c r="B47" s="433" t="s">
        <v>2769</v>
      </c>
      <c r="C47" s="433" t="s">
        <v>3567</v>
      </c>
      <c r="D47" s="438">
        <f ca="1">IF(VLOOKUP($A47,'hk2017'!$A:$G,1)=$A47,VLOOKUP($A47,'hk2017'!$A:$G,6),0)</f>
        <v>0</v>
      </c>
      <c r="E47" s="438">
        <f ca="1">IF(VLOOKUP($A47,'hk2017'!$A:$G,1)=$A47,VLOOKUP($A47,'hk2017'!$A:$G,7),0)</f>
        <v>0</v>
      </c>
      <c r="F47" s="438">
        <f ca="1">IF(VLOOKUP($A47,'hk2017'!$A:$H,1)=$A47,VLOOKUP($A47,'hk2017'!$A:$H,8),0)</f>
        <v>0</v>
      </c>
      <c r="G47" s="439">
        <f t="shared" si="13"/>
        <v>0</v>
      </c>
      <c r="H47" s="438">
        <f ca="1">IF(VLOOKUP($A47,'hk2016'!$A:$G,1)=$A47,VLOOKUP($A47,'hk2016'!$A:$G,6),0)</f>
        <v>0</v>
      </c>
      <c r="I47" s="438">
        <f ca="1">IF(VLOOKUP($A47,'hk2016'!$A:$G,1)=$A47,VLOOKUP($A47,'hk2016'!$A:$G,7),0)</f>
        <v>0</v>
      </c>
      <c r="J47" s="438">
        <f ca="1">IF(VLOOKUP($A47,'hk2016'!$A:$H,1)=$A47,VLOOKUP($A47,'hk2016'!$A:$H,8),0)</f>
        <v>0</v>
      </c>
      <c r="K47" s="440">
        <f t="shared" si="14"/>
        <v>0</v>
      </c>
      <c r="L47" s="447"/>
    </row>
    <row r="48" spans="1:12" ht="12.75" outlineLevel="1">
      <c r="A48" s="432" t="str">
        <f t="shared" si="12"/>
        <v>069</v>
      </c>
      <c r="B48" s="433" t="s">
        <v>2770</v>
      </c>
      <c r="C48" s="433" t="s">
        <v>2771</v>
      </c>
      <c r="D48" s="438">
        <f ca="1">IF(VLOOKUP($A48,'hk2017'!$A:$G,1)=$A48,VLOOKUP($A48,'hk2017'!$A:$G,6),0)</f>
        <v>0</v>
      </c>
      <c r="E48" s="438">
        <f ca="1">IF(VLOOKUP($A48,'hk2017'!$A:$G,1)=$A48,VLOOKUP($A48,'hk2017'!$A:$G,7),0)</f>
        <v>0</v>
      </c>
      <c r="F48" s="438">
        <f ca="1">IF(VLOOKUP($A48,'hk2017'!$A:$H,1)=$A48,VLOOKUP($A48,'hk2017'!$A:$H,8),0)</f>
        <v>0</v>
      </c>
      <c r="G48" s="439">
        <f t="shared" si="13"/>
        <v>0</v>
      </c>
      <c r="H48" s="438">
        <f ca="1">IF(VLOOKUP($A48,'hk2016'!$A:$G,1)=$A48,VLOOKUP($A48,'hk2016'!$A:$G,6),0)</f>
        <v>0</v>
      </c>
      <c r="I48" s="438">
        <f ca="1">IF(VLOOKUP($A48,'hk2016'!$A:$G,1)=$A48,VLOOKUP($A48,'hk2016'!$A:$G,7),0)</f>
        <v>0</v>
      </c>
      <c r="J48" s="438">
        <f ca="1">IF(VLOOKUP($A48,'hk2016'!$A:$H,1)=$A48,VLOOKUP($A48,'hk2016'!$A:$H,8),0)</f>
        <v>0</v>
      </c>
      <c r="K48" s="440">
        <f t="shared" si="14"/>
        <v>0</v>
      </c>
      <c r="L48" s="447"/>
    </row>
    <row r="49" spans="1:12" ht="13.5" outlineLevel="1" thickBot="1">
      <c r="A49" s="448"/>
      <c r="B49" s="449"/>
      <c r="C49" s="449"/>
      <c r="D49" s="442"/>
      <c r="E49" s="442"/>
      <c r="F49" s="442"/>
      <c r="G49" s="443"/>
      <c r="H49" s="442"/>
      <c r="I49" s="442"/>
      <c r="J49" s="442"/>
      <c r="K49" s="444"/>
      <c r="L49" s="447"/>
    </row>
    <row r="50" spans="1:12" ht="12.75">
      <c r="A50" s="426" t="s">
        <v>4099</v>
      </c>
      <c r="B50" s="427"/>
      <c r="C50" s="428" t="s">
        <v>2772</v>
      </c>
      <c r="D50" s="429">
        <f t="shared" ref="D50:K50" si="15">SUM(D52:D59)</f>
        <v>0</v>
      </c>
      <c r="E50" s="429">
        <f t="shared" si="15"/>
        <v>0</v>
      </c>
      <c r="F50" s="429">
        <f t="shared" si="15"/>
        <v>0</v>
      </c>
      <c r="G50" s="445">
        <f t="shared" si="15"/>
        <v>0</v>
      </c>
      <c r="H50" s="429">
        <f t="shared" si="15"/>
        <v>0</v>
      </c>
      <c r="I50" s="429">
        <f t="shared" si="15"/>
        <v>0</v>
      </c>
      <c r="J50" s="429">
        <f t="shared" si="15"/>
        <v>0</v>
      </c>
      <c r="K50" s="446">
        <f t="shared" si="15"/>
        <v>0</v>
      </c>
      <c r="L50" s="447"/>
    </row>
    <row r="51" spans="1:12" ht="12.75" outlineLevel="1">
      <c r="A51" s="452" t="s">
        <v>4440</v>
      </c>
      <c r="B51" s="453"/>
      <c r="C51" s="434" t="s">
        <v>2773</v>
      </c>
      <c r="D51" s="438">
        <f ca="1">IF(VLOOKUP($A51,'hk2017'!$A:$G,1)=$A51,VLOOKUP($A51,'hk2017'!$A:$G,6),0)</f>
        <v>0</v>
      </c>
      <c r="E51" s="438">
        <f ca="1">IF(VLOOKUP($A51,'hk2017'!$A:$G,1)=$A51,VLOOKUP($A51,'hk2017'!$A:$G,7),0)</f>
        <v>0</v>
      </c>
      <c r="F51" s="438">
        <f ca="1">IF(VLOOKUP($A51,'hk2017'!$A:$H,1)=$A51,VLOOKUP($A51,'hk2017'!$A:$H,8),0)</f>
        <v>0</v>
      </c>
      <c r="G51" s="439">
        <f t="shared" ref="G51:G58" si="16">SUM(D51+E51-F51)</f>
        <v>0</v>
      </c>
      <c r="H51" s="438">
        <f ca="1">IF(VLOOKUP($A51,'hk2016'!$A:$G,1)=$A51,VLOOKUP($A51,'hk2016'!$A:$G,6),0)</f>
        <v>0</v>
      </c>
      <c r="I51" s="438">
        <f ca="1">IF(VLOOKUP($A51,'hk2016'!$A:$G,1)=$A51,VLOOKUP($A51,'hk2016'!$A:$G,7),0)</f>
        <v>0</v>
      </c>
      <c r="J51" s="438">
        <f ca="1">IF(VLOOKUP($A51,'hk2016'!$A:$H,1)=$A51,VLOOKUP($A51,'hk2016'!$A:$H,8),0)</f>
        <v>0</v>
      </c>
      <c r="K51" s="440">
        <f t="shared" ref="K51:K58" si="17">SUM(H51+I51-J51)</f>
        <v>0</v>
      </c>
      <c r="L51" s="447"/>
    </row>
    <row r="52" spans="1:12" ht="12.75" outlineLevel="1">
      <c r="A52" s="432" t="str">
        <f>LEFT(B52,3)</f>
        <v>071</v>
      </c>
      <c r="B52" s="433" t="s">
        <v>2774</v>
      </c>
      <c r="C52" s="433" t="s">
        <v>2775</v>
      </c>
      <c r="D52" s="438">
        <f ca="1">IF(VLOOKUP($A52,'hk2017'!$A:$G,1)=$A52,VLOOKUP($A52,'hk2017'!$A:$G,6),0)</f>
        <v>0</v>
      </c>
      <c r="E52" s="438">
        <f ca="1">IF(VLOOKUP($A52,'hk2017'!$A:$G,1)=$A52,VLOOKUP($A52,'hk2017'!$A:$G,7),0)</f>
        <v>0</v>
      </c>
      <c r="F52" s="438">
        <f ca="1">IF(VLOOKUP($A52,'hk2017'!$A:$H,1)=$A52,VLOOKUP($A52,'hk2017'!$A:$H,8),0)</f>
        <v>0</v>
      </c>
      <c r="G52" s="439">
        <f t="shared" si="16"/>
        <v>0</v>
      </c>
      <c r="H52" s="438">
        <f ca="1">IF(VLOOKUP($A52,'hk2016'!$A:$G,1)=$A52,VLOOKUP($A52,'hk2016'!$A:$G,6),0)</f>
        <v>0</v>
      </c>
      <c r="I52" s="438">
        <f ca="1">IF(VLOOKUP($A52,'hk2016'!$A:$G,1)=$A52,VLOOKUP($A52,'hk2016'!$A:$G,7),0)</f>
        <v>0</v>
      </c>
      <c r="J52" s="438">
        <f ca="1">IF(VLOOKUP($A52,'hk2016'!$A:$H,1)=$A52,VLOOKUP($A52,'hk2016'!$A:$H,8),0)</f>
        <v>0</v>
      </c>
      <c r="K52" s="440">
        <f t="shared" si="17"/>
        <v>0</v>
      </c>
      <c r="L52" s="447"/>
    </row>
    <row r="53" spans="1:12" ht="12.75" outlineLevel="1">
      <c r="A53" s="432" t="str">
        <f>LEFT(B53,3)</f>
        <v>072</v>
      </c>
      <c r="B53" s="433" t="s">
        <v>2776</v>
      </c>
      <c r="C53" s="433" t="s">
        <v>2777</v>
      </c>
      <c r="D53" s="438">
        <f ca="1">IF(VLOOKUP($A53,'hk2017'!$A:$G,1)=$A53,VLOOKUP($A53,'hk2017'!$A:$G,6),0)</f>
        <v>0</v>
      </c>
      <c r="E53" s="438">
        <f ca="1">IF(VLOOKUP($A53,'hk2017'!$A:$G,1)=$A53,VLOOKUP($A53,'hk2017'!$A:$G,7),0)</f>
        <v>0</v>
      </c>
      <c r="F53" s="438">
        <f ca="1">IF(VLOOKUP($A53,'hk2017'!$A:$H,1)=$A53,VLOOKUP($A53,'hk2017'!$A:$H,8),0)</f>
        <v>0</v>
      </c>
      <c r="G53" s="439">
        <f t="shared" si="16"/>
        <v>0</v>
      </c>
      <c r="H53" s="438">
        <f ca="1">IF(VLOOKUP($A53,'hk2016'!$A:$G,1)=$A53,VLOOKUP($A53,'hk2016'!$A:$G,6),0)</f>
        <v>0</v>
      </c>
      <c r="I53" s="438">
        <f ca="1">IF(VLOOKUP($A53,'hk2016'!$A:$G,1)=$A53,VLOOKUP($A53,'hk2016'!$A:$G,7),0)</f>
        <v>0</v>
      </c>
      <c r="J53" s="438">
        <f ca="1">IF(VLOOKUP($A53,'hk2016'!$A:$H,1)=$A53,VLOOKUP($A53,'hk2016'!$A:$H,8),0)</f>
        <v>0</v>
      </c>
      <c r="K53" s="440">
        <f t="shared" si="17"/>
        <v>0</v>
      </c>
      <c r="L53" s="447"/>
    </row>
    <row r="54" spans="1:12" ht="12.75" outlineLevel="1">
      <c r="A54" s="432" t="str">
        <f>LEFT(B54,3)</f>
        <v>073</v>
      </c>
      <c r="B54" s="433" t="s">
        <v>2778</v>
      </c>
      <c r="C54" s="433" t="s">
        <v>2779</v>
      </c>
      <c r="D54" s="438">
        <f ca="1">IF(VLOOKUP($A54,'hk2017'!$A:$G,1)=$A54,VLOOKUP($A54,'hk2017'!$A:$G,6),0)</f>
        <v>0</v>
      </c>
      <c r="E54" s="438">
        <f ca="1">IF(VLOOKUP($A54,'hk2017'!$A:$G,1)=$A54,VLOOKUP($A54,'hk2017'!$A:$G,7),0)</f>
        <v>0</v>
      </c>
      <c r="F54" s="438">
        <f ca="1">IF(VLOOKUP($A54,'hk2017'!$A:$H,1)=$A54,VLOOKUP($A54,'hk2017'!$A:$H,8),0)</f>
        <v>0</v>
      </c>
      <c r="G54" s="439">
        <f t="shared" si="16"/>
        <v>0</v>
      </c>
      <c r="H54" s="438">
        <f ca="1">IF(VLOOKUP($A54,'hk2016'!$A:$G,1)=$A54,VLOOKUP($A54,'hk2016'!$A:$G,6),0)</f>
        <v>0</v>
      </c>
      <c r="I54" s="438">
        <f ca="1">IF(VLOOKUP($A54,'hk2016'!$A:$G,1)=$A54,VLOOKUP($A54,'hk2016'!$A:$G,7),0)</f>
        <v>0</v>
      </c>
      <c r="J54" s="438">
        <f ca="1">IF(VLOOKUP($A54,'hk2016'!$A:$H,1)=$A54,VLOOKUP($A54,'hk2016'!$A:$H,8),0)</f>
        <v>0</v>
      </c>
      <c r="K54" s="440">
        <f t="shared" si="17"/>
        <v>0</v>
      </c>
      <c r="L54" s="447"/>
    </row>
    <row r="55" spans="1:12" ht="12.75" outlineLevel="1">
      <c r="A55" s="432" t="str">
        <f>LEFT(B55,3)</f>
        <v>074</v>
      </c>
      <c r="B55" s="433" t="s">
        <v>2780</v>
      </c>
      <c r="C55" s="433" t="s">
        <v>2781</v>
      </c>
      <c r="D55" s="438">
        <f ca="1">IF(VLOOKUP($A55,'hk2017'!$A:$G,1)=$A55,VLOOKUP($A55,'hk2017'!$A:$G,6),0)</f>
        <v>0</v>
      </c>
      <c r="E55" s="438">
        <f ca="1">IF(VLOOKUP($A55,'hk2017'!$A:$G,1)=$A55,VLOOKUP($A55,'hk2017'!$A:$G,7),0)</f>
        <v>0</v>
      </c>
      <c r="F55" s="438">
        <f ca="1">IF(VLOOKUP($A55,'hk2017'!$A:$H,1)=$A55,VLOOKUP($A55,'hk2017'!$A:$H,8),0)</f>
        <v>0</v>
      </c>
      <c r="G55" s="439">
        <f t="shared" si="16"/>
        <v>0</v>
      </c>
      <c r="H55" s="438">
        <f ca="1">IF(VLOOKUP($A55,'hk2016'!$A:$G,1)=$A55,VLOOKUP($A55,'hk2016'!$A:$G,6),0)</f>
        <v>0</v>
      </c>
      <c r="I55" s="438">
        <f ca="1">IF(VLOOKUP($A55,'hk2016'!$A:$G,1)=$A55,VLOOKUP($A55,'hk2016'!$A:$G,7),0)</f>
        <v>0</v>
      </c>
      <c r="J55" s="438">
        <f ca="1">IF(VLOOKUP($A55,'hk2016'!$A:$H,1)=$A55,VLOOKUP($A55,'hk2016'!$A:$H,8),0)</f>
        <v>0</v>
      </c>
      <c r="K55" s="440">
        <f t="shared" si="17"/>
        <v>0</v>
      </c>
      <c r="L55" s="447"/>
    </row>
    <row r="56" spans="1:12" ht="12.75" outlineLevel="1">
      <c r="A56" s="432" t="str">
        <f>LEFT(B56,3)</f>
        <v>075</v>
      </c>
      <c r="B56" s="433" t="s">
        <v>2782</v>
      </c>
      <c r="C56" s="433" t="s">
        <v>2783</v>
      </c>
      <c r="D56" s="438">
        <f ca="1">IF(VLOOKUP($A56,'hk2017'!$A:$G,1)=$A56,VLOOKUP($A56,'hk2017'!$A:$G,6),0)</f>
        <v>0</v>
      </c>
      <c r="E56" s="438">
        <f ca="1">IF(VLOOKUP($A56,'hk2017'!$A:$G,1)=$A56,VLOOKUP($A56,'hk2017'!$A:$G,7),0)</f>
        <v>0</v>
      </c>
      <c r="F56" s="438">
        <f ca="1">IF(VLOOKUP($A56,'hk2017'!$A:$H,1)=$A56,VLOOKUP($A56,'hk2017'!$A:$H,8),0)</f>
        <v>0</v>
      </c>
      <c r="G56" s="439">
        <f t="shared" si="16"/>
        <v>0</v>
      </c>
      <c r="H56" s="438">
        <f ca="1">IF(VLOOKUP($A56,'hk2016'!$A:$G,1)=$A56,VLOOKUP($A56,'hk2016'!$A:$G,6),0)</f>
        <v>0</v>
      </c>
      <c r="I56" s="438">
        <f ca="1">IF(VLOOKUP($A56,'hk2016'!$A:$G,1)=$A56,VLOOKUP($A56,'hk2016'!$A:$G,7),0)</f>
        <v>0</v>
      </c>
      <c r="J56" s="438">
        <f ca="1">IF(VLOOKUP($A56,'hk2016'!$A:$H,1)=$A56,VLOOKUP($A56,'hk2016'!$A:$H,8),0)</f>
        <v>0</v>
      </c>
      <c r="K56" s="440">
        <f t="shared" si="17"/>
        <v>0</v>
      </c>
      <c r="L56" s="447"/>
    </row>
    <row r="57" spans="1:12" ht="12.75" outlineLevel="1">
      <c r="A57" s="441" t="s">
        <v>2784</v>
      </c>
      <c r="B57" s="433"/>
      <c r="C57" s="434" t="s">
        <v>2785</v>
      </c>
      <c r="D57" s="438">
        <f ca="1">IF(VLOOKUP($A57,'hk2017'!$A:$G,1)=$A57,VLOOKUP($A57,'hk2017'!$A:$G,6),0)</f>
        <v>0</v>
      </c>
      <c r="E57" s="438">
        <f ca="1">IF(VLOOKUP($A57,'hk2017'!$A:$G,1)=$A57,VLOOKUP($A57,'hk2017'!$A:$G,7),0)</f>
        <v>0</v>
      </c>
      <c r="F57" s="438">
        <f ca="1">IF(VLOOKUP($A57,'hk2017'!$A:$H,1)=$A57,VLOOKUP($A57,'hk2017'!$A:$H,8),0)</f>
        <v>0</v>
      </c>
      <c r="G57" s="439">
        <f t="shared" si="16"/>
        <v>0</v>
      </c>
      <c r="H57" s="438">
        <f ca="1">IF(VLOOKUP($A57,'hk2016'!$A:$G,1)=$A57,VLOOKUP($A57,'hk2016'!$A:$G,6),0)</f>
        <v>0</v>
      </c>
      <c r="I57" s="438">
        <f ca="1">IF(VLOOKUP($A57,'hk2016'!$A:$G,1)=$A57,VLOOKUP($A57,'hk2016'!$A:$G,7),0)</f>
        <v>0</v>
      </c>
      <c r="J57" s="438">
        <f ca="1">IF(VLOOKUP($A57,'hk2016'!$A:$H,1)=$A57,VLOOKUP($A57,'hk2016'!$A:$H,8),0)</f>
        <v>0</v>
      </c>
      <c r="K57" s="440">
        <f t="shared" si="17"/>
        <v>0</v>
      </c>
      <c r="L57" s="447"/>
    </row>
    <row r="58" spans="1:12" ht="12.75" outlineLevel="1">
      <c r="A58" s="432" t="str">
        <f>LEFT(B58,3)</f>
        <v>079</v>
      </c>
      <c r="B58" s="433" t="s">
        <v>2786</v>
      </c>
      <c r="C58" s="433" t="s">
        <v>2787</v>
      </c>
      <c r="D58" s="438">
        <f ca="1">IF(VLOOKUP($A58,'hk2017'!$A:$G,1)=$A58,VLOOKUP($A58,'hk2017'!$A:$G,6),0)</f>
        <v>0</v>
      </c>
      <c r="E58" s="438">
        <f ca="1">IF(VLOOKUP($A58,'hk2017'!$A:$G,1)=$A58,VLOOKUP($A58,'hk2017'!$A:$G,7),0)</f>
        <v>0</v>
      </c>
      <c r="F58" s="438">
        <f ca="1">IF(VLOOKUP($A58,'hk2017'!$A:$H,1)=$A58,VLOOKUP($A58,'hk2017'!$A:$H,8),0)</f>
        <v>0</v>
      </c>
      <c r="G58" s="439">
        <f t="shared" si="16"/>
        <v>0</v>
      </c>
      <c r="H58" s="438">
        <f ca="1">IF(VLOOKUP($A58,'hk2016'!$A:$G,1)=$A58,VLOOKUP($A58,'hk2016'!$A:$G,6),0)</f>
        <v>0</v>
      </c>
      <c r="I58" s="438">
        <f ca="1">IF(VLOOKUP($A58,'hk2016'!$A:$G,1)=$A58,VLOOKUP($A58,'hk2016'!$A:$G,7),0)</f>
        <v>0</v>
      </c>
      <c r="J58" s="438">
        <f ca="1">IF(VLOOKUP($A58,'hk2016'!$A:$H,1)=$A58,VLOOKUP($A58,'hk2016'!$A:$H,8),0)</f>
        <v>0</v>
      </c>
      <c r="K58" s="440">
        <f t="shared" si="17"/>
        <v>0</v>
      </c>
      <c r="L58" s="447"/>
    </row>
    <row r="59" spans="1:12" ht="13.5" outlineLevel="1" thickBot="1">
      <c r="A59" s="448"/>
      <c r="B59" s="449"/>
      <c r="C59" s="449"/>
      <c r="D59" s="442"/>
      <c r="E59" s="442"/>
      <c r="F59" s="442"/>
      <c r="G59" s="443"/>
      <c r="H59" s="442"/>
      <c r="I59" s="442"/>
      <c r="J59" s="442"/>
      <c r="K59" s="444"/>
      <c r="L59" s="447"/>
    </row>
    <row r="60" spans="1:12" ht="12.75">
      <c r="A60" s="426" t="s">
        <v>4100</v>
      </c>
      <c r="B60" s="427"/>
      <c r="C60" s="428" t="s">
        <v>2788</v>
      </c>
      <c r="D60" s="429">
        <f t="shared" ref="D60:K60" si="18">SUM(D61:D69)</f>
        <v>0</v>
      </c>
      <c r="E60" s="429">
        <f t="shared" si="18"/>
        <v>0</v>
      </c>
      <c r="F60" s="429">
        <f t="shared" si="18"/>
        <v>0</v>
      </c>
      <c r="G60" s="445">
        <f t="shared" si="18"/>
        <v>0</v>
      </c>
      <c r="H60" s="429">
        <f t="shared" si="18"/>
        <v>0</v>
      </c>
      <c r="I60" s="429">
        <f t="shared" si="18"/>
        <v>0</v>
      </c>
      <c r="J60" s="429">
        <f t="shared" si="18"/>
        <v>0</v>
      </c>
      <c r="K60" s="446">
        <f t="shared" si="18"/>
        <v>0</v>
      </c>
      <c r="L60" s="447"/>
    </row>
    <row r="61" spans="1:12" ht="12.75" outlineLevel="1">
      <c r="A61" s="432" t="str">
        <f>LEFT(B61,3)</f>
        <v>081</v>
      </c>
      <c r="B61" s="433" t="s">
        <v>2789</v>
      </c>
      <c r="C61" s="433" t="s">
        <v>2790</v>
      </c>
      <c r="D61" s="438">
        <f ca="1">IF(VLOOKUP($A61,'hk2017'!$A:$G,1)=$A61,VLOOKUP($A61,'hk2017'!$A:$G,6),0)</f>
        <v>0</v>
      </c>
      <c r="E61" s="438">
        <f ca="1">IF(VLOOKUP($A61,'hk2017'!$A:$G,1)=$A61,VLOOKUP($A61,'hk2017'!$A:$G,7),0)</f>
        <v>0</v>
      </c>
      <c r="F61" s="438">
        <f ca="1">IF(VLOOKUP($A61,'hk2017'!$A:$H,1)=$A61,VLOOKUP($A61,'hk2017'!$A:$H,8),0)</f>
        <v>0</v>
      </c>
      <c r="G61" s="439">
        <f t="shared" ref="G61:G68" si="19">SUM(D61+E61-F61)</f>
        <v>0</v>
      </c>
      <c r="H61" s="438">
        <f ca="1">IF(VLOOKUP($A61,'hk2016'!$A:$G,1)=$A61,VLOOKUP($A61,'hk2016'!$A:$G,6),0)</f>
        <v>0</v>
      </c>
      <c r="I61" s="438">
        <f ca="1">IF(VLOOKUP($A61,'hk2016'!$A:$G,1)=$A61,VLOOKUP($A61,'hk2016'!$A:$G,7),0)</f>
        <v>0</v>
      </c>
      <c r="J61" s="438">
        <f ca="1">IF(VLOOKUP($A61,'hk2016'!$A:$H,1)=$A61,VLOOKUP($A61,'hk2016'!$A:$H,8),0)</f>
        <v>0</v>
      </c>
      <c r="K61" s="440">
        <f t="shared" ref="K61:K68" si="20">SUM(H61+I61-J61)</f>
        <v>0</v>
      </c>
      <c r="L61" s="447"/>
    </row>
    <row r="62" spans="1:12" ht="12.75" outlineLevel="1">
      <c r="A62" s="432" t="str">
        <f>LEFT(B62,3)</f>
        <v>082</v>
      </c>
      <c r="B62" s="433" t="s">
        <v>2791</v>
      </c>
      <c r="C62" s="433" t="s">
        <v>2792</v>
      </c>
      <c r="D62" s="438">
        <f ca="1">IF(VLOOKUP($A62,'hk2017'!$A:$G,1)=$A62,VLOOKUP($A62,'hk2017'!$A:$G,6),0)</f>
        <v>0</v>
      </c>
      <c r="E62" s="438">
        <f ca="1">IF(VLOOKUP($A62,'hk2017'!$A:$G,1)=$A62,VLOOKUP($A62,'hk2017'!$A:$G,7),0)</f>
        <v>0</v>
      </c>
      <c r="F62" s="438">
        <f ca="1">IF(VLOOKUP($A62,'hk2017'!$A:$H,1)=$A62,VLOOKUP($A62,'hk2017'!$A:$H,8),0)</f>
        <v>0</v>
      </c>
      <c r="G62" s="439">
        <f t="shared" si="19"/>
        <v>0</v>
      </c>
      <c r="H62" s="438">
        <f ca="1">IF(VLOOKUP($A62,'hk2016'!$A:$G,1)=$A62,VLOOKUP($A62,'hk2016'!$A:$G,6),0)</f>
        <v>0</v>
      </c>
      <c r="I62" s="438">
        <f ca="1">IF(VLOOKUP($A62,'hk2016'!$A:$G,1)=$A62,VLOOKUP($A62,'hk2016'!$A:$G,7),0)</f>
        <v>0</v>
      </c>
      <c r="J62" s="438">
        <f ca="1">IF(VLOOKUP($A62,'hk2016'!$A:$H,1)=$A62,VLOOKUP($A62,'hk2016'!$A:$H,8),0)</f>
        <v>0</v>
      </c>
      <c r="K62" s="440">
        <f t="shared" si="20"/>
        <v>0</v>
      </c>
      <c r="L62" s="447"/>
    </row>
    <row r="63" spans="1:12" ht="12.75" outlineLevel="1">
      <c r="A63" s="454" t="s">
        <v>2793</v>
      </c>
      <c r="B63" s="433"/>
      <c r="C63" s="434" t="s">
        <v>2794</v>
      </c>
      <c r="D63" s="438">
        <f ca="1">IF(VLOOKUP($A63,'hk2017'!$A:$G,1)=$A63,VLOOKUP($A63,'hk2017'!$A:$G,6),0)</f>
        <v>0</v>
      </c>
      <c r="E63" s="438">
        <f ca="1">IF(VLOOKUP($A63,'hk2017'!$A:$G,1)=$A63,VLOOKUP($A63,'hk2017'!$A:$G,7),0)</f>
        <v>0</v>
      </c>
      <c r="F63" s="438">
        <f ca="1">IF(VLOOKUP($A63,'hk2017'!$A:$H,1)=$A63,VLOOKUP($A63,'hk2017'!$A:$H,8),0)</f>
        <v>0</v>
      </c>
      <c r="G63" s="439">
        <f t="shared" si="19"/>
        <v>0</v>
      </c>
      <c r="H63" s="438">
        <f ca="1">IF(VLOOKUP($A63,'hk2016'!$A:$G,1)=$A63,VLOOKUP($A63,'hk2016'!$A:$G,6),0)</f>
        <v>0</v>
      </c>
      <c r="I63" s="438">
        <f ca="1">IF(VLOOKUP($A63,'hk2016'!$A:$G,1)=$A63,VLOOKUP($A63,'hk2016'!$A:$G,7),0)</f>
        <v>0</v>
      </c>
      <c r="J63" s="438">
        <f ca="1">IF(VLOOKUP($A63,'hk2016'!$A:$H,1)=$A63,VLOOKUP($A63,'hk2016'!$A:$H,8),0)</f>
        <v>0</v>
      </c>
      <c r="K63" s="440">
        <f t="shared" si="20"/>
        <v>0</v>
      </c>
      <c r="L63" s="447"/>
    </row>
    <row r="64" spans="1:12" ht="12.75" outlineLevel="1">
      <c r="A64" s="454" t="s">
        <v>2795</v>
      </c>
      <c r="B64" s="433"/>
      <c r="C64" s="434" t="s">
        <v>2796</v>
      </c>
      <c r="D64" s="438">
        <f ca="1">IF(VLOOKUP($A64,'hk2017'!$A:$G,1)=$A64,VLOOKUP($A64,'hk2017'!$A:$G,6),0)</f>
        <v>0</v>
      </c>
      <c r="E64" s="438">
        <f ca="1">IF(VLOOKUP($A64,'hk2017'!$A:$G,1)=$A64,VLOOKUP($A64,'hk2017'!$A:$G,7),0)</f>
        <v>0</v>
      </c>
      <c r="F64" s="438">
        <f ca="1">IF(VLOOKUP($A64,'hk2017'!$A:$H,1)=$A64,VLOOKUP($A64,'hk2017'!$A:$H,8),0)</f>
        <v>0</v>
      </c>
      <c r="G64" s="439">
        <f t="shared" si="19"/>
        <v>0</v>
      </c>
      <c r="H64" s="438">
        <f ca="1">IF(VLOOKUP($A64,'hk2016'!$A:$G,1)=$A64,VLOOKUP($A64,'hk2016'!$A:$G,6),0)</f>
        <v>0</v>
      </c>
      <c r="I64" s="438">
        <f ca="1">IF(VLOOKUP($A64,'hk2016'!$A:$G,1)=$A64,VLOOKUP($A64,'hk2016'!$A:$G,7),0)</f>
        <v>0</v>
      </c>
      <c r="J64" s="438">
        <f ca="1">IF(VLOOKUP($A64,'hk2016'!$A:$H,1)=$A64,VLOOKUP($A64,'hk2016'!$A:$H,8),0)</f>
        <v>0</v>
      </c>
      <c r="K64" s="440">
        <f t="shared" si="20"/>
        <v>0</v>
      </c>
      <c r="L64" s="447"/>
    </row>
    <row r="65" spans="1:12" ht="12.75" outlineLevel="1">
      <c r="A65" s="432" t="str">
        <f>LEFT(B65,3)</f>
        <v>085</v>
      </c>
      <c r="B65" s="433" t="s">
        <v>2797</v>
      </c>
      <c r="C65" s="433" t="s">
        <v>2798</v>
      </c>
      <c r="D65" s="438">
        <f ca="1">IF(VLOOKUP($A65,'hk2017'!$A:$G,1)=$A65,VLOOKUP($A65,'hk2017'!$A:$G,6),0)</f>
        <v>0</v>
      </c>
      <c r="E65" s="438">
        <f ca="1">IF(VLOOKUP($A65,'hk2017'!$A:$G,1)=$A65,VLOOKUP($A65,'hk2017'!$A:$G,7),0)</f>
        <v>0</v>
      </c>
      <c r="F65" s="438">
        <f ca="1">IF(VLOOKUP($A65,'hk2017'!$A:$H,1)=$A65,VLOOKUP($A65,'hk2017'!$A:$H,8),0)</f>
        <v>0</v>
      </c>
      <c r="G65" s="439">
        <f t="shared" si="19"/>
        <v>0</v>
      </c>
      <c r="H65" s="438">
        <f ca="1">IF(VLOOKUP($A65,'hk2016'!$A:$G,1)=$A65,VLOOKUP($A65,'hk2016'!$A:$G,6),0)</f>
        <v>0</v>
      </c>
      <c r="I65" s="438">
        <f ca="1">IF(VLOOKUP($A65,'hk2016'!$A:$G,1)=$A65,VLOOKUP($A65,'hk2016'!$A:$G,7),0)</f>
        <v>0</v>
      </c>
      <c r="J65" s="438">
        <f ca="1">IF(VLOOKUP($A65,'hk2016'!$A:$H,1)=$A65,VLOOKUP($A65,'hk2016'!$A:$H,8),0)</f>
        <v>0</v>
      </c>
      <c r="K65" s="440">
        <f t="shared" si="20"/>
        <v>0</v>
      </c>
      <c r="L65" s="447"/>
    </row>
    <row r="66" spans="1:12" ht="12.75" outlineLevel="1">
      <c r="A66" s="432" t="str">
        <f>LEFT(B66,3)</f>
        <v>086</v>
      </c>
      <c r="B66" s="433" t="s">
        <v>2799</v>
      </c>
      <c r="C66" s="433" t="s">
        <v>2800</v>
      </c>
      <c r="D66" s="438">
        <f ca="1">IF(VLOOKUP($A66,'hk2017'!$A:$G,1)=$A66,VLOOKUP($A66,'hk2017'!$A:$G,6),0)</f>
        <v>0</v>
      </c>
      <c r="E66" s="438">
        <f ca="1">IF(VLOOKUP($A66,'hk2017'!$A:$G,1)=$A66,VLOOKUP($A66,'hk2017'!$A:$G,7),0)</f>
        <v>0</v>
      </c>
      <c r="F66" s="438">
        <f ca="1">IF(VLOOKUP($A66,'hk2017'!$A:$H,1)=$A66,VLOOKUP($A66,'hk2017'!$A:$H,8),0)</f>
        <v>0</v>
      </c>
      <c r="G66" s="439">
        <f t="shared" si="19"/>
        <v>0</v>
      </c>
      <c r="H66" s="438">
        <f ca="1">IF(VLOOKUP($A66,'hk2016'!$A:$G,1)=$A66,VLOOKUP($A66,'hk2016'!$A:$G,6),0)</f>
        <v>0</v>
      </c>
      <c r="I66" s="438">
        <f ca="1">IF(VLOOKUP($A66,'hk2016'!$A:$G,1)=$A66,VLOOKUP($A66,'hk2016'!$A:$G,7),0)</f>
        <v>0</v>
      </c>
      <c r="J66" s="438">
        <f ca="1">IF(VLOOKUP($A66,'hk2016'!$A:$H,1)=$A66,VLOOKUP($A66,'hk2016'!$A:$H,8),0)</f>
        <v>0</v>
      </c>
      <c r="K66" s="440">
        <f t="shared" si="20"/>
        <v>0</v>
      </c>
      <c r="L66" s="447"/>
    </row>
    <row r="67" spans="1:12" ht="12.75" outlineLevel="1">
      <c r="A67" s="441" t="s">
        <v>2801</v>
      </c>
      <c r="B67" s="433"/>
      <c r="C67" s="434" t="s">
        <v>2802</v>
      </c>
      <c r="D67" s="438">
        <f ca="1">IF(VLOOKUP($A67,'hk2017'!$A:$G,1)=$A67,VLOOKUP($A67,'hk2017'!$A:$G,6),0)</f>
        <v>0</v>
      </c>
      <c r="E67" s="438">
        <f ca="1">IF(VLOOKUP($A67,'hk2017'!$A:$G,1)=$A67,VLOOKUP($A67,'hk2017'!$A:$G,7),0)</f>
        <v>0</v>
      </c>
      <c r="F67" s="438">
        <f ca="1">IF(VLOOKUP($A67,'hk2017'!$A:$H,1)=$A67,VLOOKUP($A67,'hk2017'!$A:$H,8),0)</f>
        <v>0</v>
      </c>
      <c r="G67" s="439">
        <f t="shared" si="19"/>
        <v>0</v>
      </c>
      <c r="H67" s="438">
        <f ca="1">IF(VLOOKUP($A67,'hk2016'!$A:$G,1)=$A67,VLOOKUP($A67,'hk2016'!$A:$G,6),0)</f>
        <v>0</v>
      </c>
      <c r="I67" s="438">
        <f ca="1">IF(VLOOKUP($A67,'hk2016'!$A:$G,1)=$A67,VLOOKUP($A67,'hk2016'!$A:$G,7),0)</f>
        <v>0</v>
      </c>
      <c r="J67" s="438">
        <f ca="1">IF(VLOOKUP($A67,'hk2016'!$A:$H,1)=$A67,VLOOKUP($A67,'hk2016'!$A:$H,8),0)</f>
        <v>0</v>
      </c>
      <c r="K67" s="440">
        <f t="shared" si="20"/>
        <v>0</v>
      </c>
      <c r="L67" s="447"/>
    </row>
    <row r="68" spans="1:12" ht="12.75" outlineLevel="1">
      <c r="A68" s="432" t="str">
        <f>LEFT(B68,3)</f>
        <v>089</v>
      </c>
      <c r="B68" s="433" t="s">
        <v>2803</v>
      </c>
      <c r="C68" s="433" t="s">
        <v>2804</v>
      </c>
      <c r="D68" s="438">
        <f ca="1">IF(VLOOKUP($A68,'hk2017'!$A:$G,1)=$A68,VLOOKUP($A68,'hk2017'!$A:$G,6),0)</f>
        <v>0</v>
      </c>
      <c r="E68" s="438">
        <f ca="1">IF(VLOOKUP($A68,'hk2017'!$A:$G,1)=$A68,VLOOKUP($A68,'hk2017'!$A:$G,7),0)</f>
        <v>0</v>
      </c>
      <c r="F68" s="438">
        <f ca="1">IF(VLOOKUP($A68,'hk2017'!$A:$H,1)=$A68,VLOOKUP($A68,'hk2017'!$A:$H,8),0)</f>
        <v>0</v>
      </c>
      <c r="G68" s="439">
        <f t="shared" si="19"/>
        <v>0</v>
      </c>
      <c r="H68" s="438">
        <f ca="1">IF(VLOOKUP($A68,'hk2016'!$A:$G,1)=$A68,VLOOKUP($A68,'hk2016'!$A:$G,6),0)</f>
        <v>0</v>
      </c>
      <c r="I68" s="438">
        <f ca="1">IF(VLOOKUP($A68,'hk2016'!$A:$G,1)=$A68,VLOOKUP($A68,'hk2016'!$A:$G,7),0)</f>
        <v>0</v>
      </c>
      <c r="J68" s="438">
        <f ca="1">IF(VLOOKUP($A68,'hk2016'!$A:$H,1)=$A68,VLOOKUP($A68,'hk2016'!$A:$H,8),0)</f>
        <v>0</v>
      </c>
      <c r="K68" s="440">
        <f t="shared" si="20"/>
        <v>0</v>
      </c>
      <c r="L68" s="447"/>
    </row>
    <row r="69" spans="1:12" ht="13.5" outlineLevel="1" thickBot="1">
      <c r="A69" s="448"/>
      <c r="B69" s="449"/>
      <c r="C69" s="449"/>
      <c r="D69" s="442"/>
      <c r="E69" s="442"/>
      <c r="F69" s="442"/>
      <c r="G69" s="443"/>
      <c r="H69" s="442"/>
      <c r="I69" s="442"/>
      <c r="J69" s="442"/>
      <c r="K69" s="444"/>
      <c r="L69" s="447"/>
    </row>
    <row r="70" spans="1:12" ht="12.75">
      <c r="A70" s="426" t="s">
        <v>2394</v>
      </c>
      <c r="B70" s="427"/>
      <c r="C70" s="428" t="s">
        <v>2805</v>
      </c>
      <c r="D70" s="429">
        <f t="shared" ref="D70:K70" si="21">SUM(D71:D79)</f>
        <v>0</v>
      </c>
      <c r="E70" s="429">
        <f t="shared" si="21"/>
        <v>0</v>
      </c>
      <c r="F70" s="429">
        <f t="shared" si="21"/>
        <v>0</v>
      </c>
      <c r="G70" s="445">
        <f t="shared" si="21"/>
        <v>0</v>
      </c>
      <c r="H70" s="429">
        <f t="shared" si="21"/>
        <v>0</v>
      </c>
      <c r="I70" s="429">
        <f t="shared" si="21"/>
        <v>0</v>
      </c>
      <c r="J70" s="429">
        <f t="shared" si="21"/>
        <v>0</v>
      </c>
      <c r="K70" s="446">
        <f t="shared" si="21"/>
        <v>0</v>
      </c>
      <c r="L70" s="447"/>
    </row>
    <row r="71" spans="1:12" ht="12.75" outlineLevel="1">
      <c r="A71" s="432" t="str">
        <f t="shared" ref="A71:A78" si="22">LEFT(B71,3)</f>
        <v>091</v>
      </c>
      <c r="B71" s="433" t="s">
        <v>2806</v>
      </c>
      <c r="C71" s="433" t="s">
        <v>2807</v>
      </c>
      <c r="D71" s="438">
        <f ca="1">IF(VLOOKUP($A71,'hk2017'!$A:$G,1)=$A71,VLOOKUP($A71,'hk2017'!$A:$G,6),0)</f>
        <v>0</v>
      </c>
      <c r="E71" s="438">
        <f ca="1">IF(VLOOKUP($A71,'hk2017'!$A:$G,1)=$A71,VLOOKUP($A71,'hk2017'!$A:$G,7),0)</f>
        <v>0</v>
      </c>
      <c r="F71" s="438">
        <f ca="1">IF(VLOOKUP($A71,'hk2017'!$A:$H,1)=$A71,VLOOKUP($A71,'hk2017'!$A:$H,8),0)</f>
        <v>0</v>
      </c>
      <c r="G71" s="439">
        <f t="shared" ref="G71:G78" si="23">SUM(D71+E71-F71)</f>
        <v>0</v>
      </c>
      <c r="H71" s="438">
        <f ca="1">IF(VLOOKUP($A71,'hk2016'!$A:$G,1)=$A71,VLOOKUP($A71,'hk2016'!$A:$G,6),0)</f>
        <v>0</v>
      </c>
      <c r="I71" s="438">
        <f ca="1">IF(VLOOKUP($A71,'hk2016'!$A:$G,1)=$A71,VLOOKUP($A71,'hk2016'!$A:$G,7),0)</f>
        <v>0</v>
      </c>
      <c r="J71" s="438">
        <f ca="1">IF(VLOOKUP($A71,'hk2016'!$A:$H,1)=$A71,VLOOKUP($A71,'hk2016'!$A:$H,8),0)</f>
        <v>0</v>
      </c>
      <c r="K71" s="440">
        <f t="shared" ref="K71:K78" si="24">SUM(H71+I71-J71)</f>
        <v>0</v>
      </c>
      <c r="L71" s="447"/>
    </row>
    <row r="72" spans="1:12" ht="12.75" outlineLevel="1">
      <c r="A72" s="432" t="str">
        <f t="shared" si="22"/>
        <v>092</v>
      </c>
      <c r="B72" s="433" t="s">
        <v>2808</v>
      </c>
      <c r="C72" s="433" t="s">
        <v>2809</v>
      </c>
      <c r="D72" s="438">
        <f ca="1">IF(VLOOKUP($A72,'hk2017'!$A:$G,1)=$A72,VLOOKUP($A72,'hk2017'!$A:$G,6),0)</f>
        <v>0</v>
      </c>
      <c r="E72" s="438">
        <f ca="1">IF(VLOOKUP($A72,'hk2017'!$A:$G,1)=$A72,VLOOKUP($A72,'hk2017'!$A:$G,7),0)</f>
        <v>0</v>
      </c>
      <c r="F72" s="438">
        <f ca="1">IF(VLOOKUP($A72,'hk2017'!$A:$H,1)=$A72,VLOOKUP($A72,'hk2017'!$A:$H,8),0)</f>
        <v>0</v>
      </c>
      <c r="G72" s="439">
        <f t="shared" si="23"/>
        <v>0</v>
      </c>
      <c r="H72" s="438">
        <f ca="1">IF(VLOOKUP($A72,'hk2016'!$A:$G,1)=$A72,VLOOKUP($A72,'hk2016'!$A:$G,6),0)</f>
        <v>0</v>
      </c>
      <c r="I72" s="438">
        <f ca="1">IF(VLOOKUP($A72,'hk2016'!$A:$G,1)=$A72,VLOOKUP($A72,'hk2016'!$A:$G,7),0)</f>
        <v>0</v>
      </c>
      <c r="J72" s="438">
        <f ca="1">IF(VLOOKUP($A72,'hk2016'!$A:$H,1)=$A72,VLOOKUP($A72,'hk2016'!$A:$H,8),0)</f>
        <v>0</v>
      </c>
      <c r="K72" s="440">
        <f t="shared" si="24"/>
        <v>0</v>
      </c>
      <c r="L72" s="447"/>
    </row>
    <row r="73" spans="1:12" ht="12.75" outlineLevel="1">
      <c r="A73" s="432" t="str">
        <f t="shared" si="22"/>
        <v>093</v>
      </c>
      <c r="B73" s="433" t="s">
        <v>2810</v>
      </c>
      <c r="C73" s="433" t="s">
        <v>2811</v>
      </c>
      <c r="D73" s="438">
        <f ca="1">IF(VLOOKUP($A73,'hk2017'!$A:$G,1)=$A73,VLOOKUP($A73,'hk2017'!$A:$G,6),0)</f>
        <v>0</v>
      </c>
      <c r="E73" s="438">
        <f ca="1">IF(VLOOKUP($A73,'hk2017'!$A:$G,1)=$A73,VLOOKUP($A73,'hk2017'!$A:$G,7),0)</f>
        <v>0</v>
      </c>
      <c r="F73" s="438">
        <f ca="1">IF(VLOOKUP($A73,'hk2017'!$A:$H,1)=$A73,VLOOKUP($A73,'hk2017'!$A:$H,8),0)</f>
        <v>0</v>
      </c>
      <c r="G73" s="439">
        <f t="shared" si="23"/>
        <v>0</v>
      </c>
      <c r="H73" s="438">
        <f ca="1">IF(VLOOKUP($A73,'hk2016'!$A:$G,1)=$A73,VLOOKUP($A73,'hk2016'!$A:$G,6),0)</f>
        <v>0</v>
      </c>
      <c r="I73" s="438">
        <f ca="1">IF(VLOOKUP($A73,'hk2016'!$A:$G,1)=$A73,VLOOKUP($A73,'hk2016'!$A:$G,7),0)</f>
        <v>0</v>
      </c>
      <c r="J73" s="438">
        <f ca="1">IF(VLOOKUP($A73,'hk2016'!$A:$H,1)=$A73,VLOOKUP($A73,'hk2016'!$A:$H,8),0)</f>
        <v>0</v>
      </c>
      <c r="K73" s="440">
        <f t="shared" si="24"/>
        <v>0</v>
      </c>
      <c r="L73" s="447"/>
    </row>
    <row r="74" spans="1:12" ht="12.75" outlineLevel="1">
      <c r="A74" s="432" t="str">
        <f t="shared" si="22"/>
        <v>094</v>
      </c>
      <c r="B74" s="433" t="s">
        <v>2812</v>
      </c>
      <c r="C74" s="433" t="s">
        <v>2813</v>
      </c>
      <c r="D74" s="438">
        <f ca="1">IF(VLOOKUP($A74,'hk2017'!$A:$G,1)=$A74,VLOOKUP($A74,'hk2017'!$A:$G,6),0)</f>
        <v>0</v>
      </c>
      <c r="E74" s="438">
        <f ca="1">IF(VLOOKUP($A74,'hk2017'!$A:$G,1)=$A74,VLOOKUP($A74,'hk2017'!$A:$G,7),0)</f>
        <v>0</v>
      </c>
      <c r="F74" s="438">
        <f ca="1">IF(VLOOKUP($A74,'hk2017'!$A:$H,1)=$A74,VLOOKUP($A74,'hk2017'!$A:$H,8),0)</f>
        <v>0</v>
      </c>
      <c r="G74" s="439">
        <f t="shared" si="23"/>
        <v>0</v>
      </c>
      <c r="H74" s="438">
        <f ca="1">IF(VLOOKUP($A74,'hk2016'!$A:$G,1)=$A74,VLOOKUP($A74,'hk2016'!$A:$G,6),0)</f>
        <v>0</v>
      </c>
      <c r="I74" s="438">
        <f ca="1">IF(VLOOKUP($A74,'hk2016'!$A:$G,1)=$A74,VLOOKUP($A74,'hk2016'!$A:$G,7),0)</f>
        <v>0</v>
      </c>
      <c r="J74" s="438">
        <f ca="1">IF(VLOOKUP($A74,'hk2016'!$A:$H,1)=$A74,VLOOKUP($A74,'hk2016'!$A:$H,8),0)</f>
        <v>0</v>
      </c>
      <c r="K74" s="440">
        <f t="shared" si="24"/>
        <v>0</v>
      </c>
      <c r="L74" s="447"/>
    </row>
    <row r="75" spans="1:12" ht="12.75" outlineLevel="1">
      <c r="A75" s="432" t="str">
        <f t="shared" si="22"/>
        <v>095</v>
      </c>
      <c r="B75" s="433" t="s">
        <v>2814</v>
      </c>
      <c r="C75" s="433" t="s">
        <v>2815</v>
      </c>
      <c r="D75" s="438">
        <f ca="1">IF(VLOOKUP($A75,'hk2017'!$A:$G,1)=$A75,VLOOKUP($A75,'hk2017'!$A:$G,6),0)</f>
        <v>0</v>
      </c>
      <c r="E75" s="438">
        <f ca="1">IF(VLOOKUP($A75,'hk2017'!$A:$G,1)=$A75,VLOOKUP($A75,'hk2017'!$A:$G,7),0)</f>
        <v>0</v>
      </c>
      <c r="F75" s="438">
        <f ca="1">IF(VLOOKUP($A75,'hk2017'!$A:$H,1)=$A75,VLOOKUP($A75,'hk2017'!$A:$H,8),0)</f>
        <v>0</v>
      </c>
      <c r="G75" s="439">
        <f t="shared" si="23"/>
        <v>0</v>
      </c>
      <c r="H75" s="438">
        <f ca="1">IF(VLOOKUP($A75,'hk2016'!$A:$G,1)=$A75,VLOOKUP($A75,'hk2016'!$A:$G,6),0)</f>
        <v>0</v>
      </c>
      <c r="I75" s="438">
        <f ca="1">IF(VLOOKUP($A75,'hk2016'!$A:$G,1)=$A75,VLOOKUP($A75,'hk2016'!$A:$G,7),0)</f>
        <v>0</v>
      </c>
      <c r="J75" s="438">
        <f ca="1">IF(VLOOKUP($A75,'hk2016'!$A:$H,1)=$A75,VLOOKUP($A75,'hk2016'!$A:$H,8),0)</f>
        <v>0</v>
      </c>
      <c r="K75" s="440">
        <f t="shared" si="24"/>
        <v>0</v>
      </c>
      <c r="L75" s="447"/>
    </row>
    <row r="76" spans="1:12" ht="12.75" outlineLevel="1">
      <c r="A76" s="432" t="str">
        <f t="shared" si="22"/>
        <v>096</v>
      </c>
      <c r="B76" s="433" t="s">
        <v>2816</v>
      </c>
      <c r="C76" s="433" t="s">
        <v>2817</v>
      </c>
      <c r="D76" s="438">
        <f ca="1">IF(VLOOKUP($A76,'hk2017'!$A:$G,1)=$A76,VLOOKUP($A76,'hk2017'!$A:$G,6),0)</f>
        <v>0</v>
      </c>
      <c r="E76" s="438">
        <f ca="1">IF(VLOOKUP($A76,'hk2017'!$A:$G,1)=$A76,VLOOKUP($A76,'hk2017'!$A:$G,7),0)</f>
        <v>0</v>
      </c>
      <c r="F76" s="438">
        <f ca="1">IF(VLOOKUP($A76,'hk2017'!$A:$H,1)=$A76,VLOOKUP($A76,'hk2017'!$A:$H,8),0)</f>
        <v>0</v>
      </c>
      <c r="G76" s="439">
        <f t="shared" si="23"/>
        <v>0</v>
      </c>
      <c r="H76" s="438">
        <f ca="1">IF(VLOOKUP($A76,'hk2016'!$A:$G,1)=$A76,VLOOKUP($A76,'hk2016'!$A:$G,6),0)</f>
        <v>0</v>
      </c>
      <c r="I76" s="438">
        <f ca="1">IF(VLOOKUP($A76,'hk2016'!$A:$G,1)=$A76,VLOOKUP($A76,'hk2016'!$A:$G,7),0)</f>
        <v>0</v>
      </c>
      <c r="J76" s="438">
        <f ca="1">IF(VLOOKUP($A76,'hk2016'!$A:$H,1)=$A76,VLOOKUP($A76,'hk2016'!$A:$H,8),0)</f>
        <v>0</v>
      </c>
      <c r="K76" s="440">
        <f t="shared" si="24"/>
        <v>0</v>
      </c>
      <c r="L76" s="447"/>
    </row>
    <row r="77" spans="1:12" ht="12.75" outlineLevel="1">
      <c r="A77" s="432" t="str">
        <f t="shared" si="22"/>
        <v>097</v>
      </c>
      <c r="B77" s="433" t="s">
        <v>2818</v>
      </c>
      <c r="C77" s="433" t="s">
        <v>2819</v>
      </c>
      <c r="D77" s="438">
        <f ca="1">IF(VLOOKUP($A77,'hk2017'!$A:$G,1)=$A77,VLOOKUP($A77,'hk2017'!$A:$G,6),0)</f>
        <v>0</v>
      </c>
      <c r="E77" s="438">
        <f ca="1">IF(VLOOKUP($A77,'hk2017'!$A:$G,1)=$A77,VLOOKUP($A77,'hk2017'!$A:$G,7),0)</f>
        <v>0</v>
      </c>
      <c r="F77" s="438">
        <f ca="1">IF(VLOOKUP($A77,'hk2017'!$A:$H,1)=$A77,VLOOKUP($A77,'hk2017'!$A:$H,8),0)</f>
        <v>0</v>
      </c>
      <c r="G77" s="439">
        <f t="shared" si="23"/>
        <v>0</v>
      </c>
      <c r="H77" s="438">
        <f ca="1">IF(VLOOKUP($A77,'hk2016'!$A:$G,1)=$A77,VLOOKUP($A77,'hk2016'!$A:$G,6),0)</f>
        <v>0</v>
      </c>
      <c r="I77" s="438">
        <f ca="1">IF(VLOOKUP($A77,'hk2016'!$A:$G,1)=$A77,VLOOKUP($A77,'hk2016'!$A:$G,7),0)</f>
        <v>0</v>
      </c>
      <c r="J77" s="438">
        <f ca="1">IF(VLOOKUP($A77,'hk2016'!$A:$H,1)=$A77,VLOOKUP($A77,'hk2016'!$A:$H,8),0)</f>
        <v>0</v>
      </c>
      <c r="K77" s="440">
        <f t="shared" si="24"/>
        <v>0</v>
      </c>
      <c r="L77" s="447"/>
    </row>
    <row r="78" spans="1:12" ht="12.75" outlineLevel="1">
      <c r="A78" s="432" t="str">
        <f t="shared" si="22"/>
        <v>098</v>
      </c>
      <c r="B78" s="433" t="s">
        <v>2820</v>
      </c>
      <c r="C78" s="433" t="s">
        <v>2821</v>
      </c>
      <c r="D78" s="438">
        <f ca="1">IF(VLOOKUP($A78,'hk2017'!$A:$G,1)=$A78,VLOOKUP($A78,'hk2017'!$A:$G,6),0)</f>
        <v>0</v>
      </c>
      <c r="E78" s="438">
        <f ca="1">IF(VLOOKUP($A78,'hk2017'!$A:$G,1)=$A78,VLOOKUP($A78,'hk2017'!$A:$G,7),0)</f>
        <v>0</v>
      </c>
      <c r="F78" s="438">
        <f ca="1">IF(VLOOKUP($A78,'hk2017'!$A:$H,1)=$A78,VLOOKUP($A78,'hk2017'!$A:$H,8),0)</f>
        <v>0</v>
      </c>
      <c r="G78" s="439">
        <f t="shared" si="23"/>
        <v>0</v>
      </c>
      <c r="H78" s="438">
        <f ca="1">IF(VLOOKUP($A78,'hk2016'!$A:$G,1)=$A78,VLOOKUP($A78,'hk2016'!$A:$G,6),0)</f>
        <v>0</v>
      </c>
      <c r="I78" s="438">
        <f ca="1">IF(VLOOKUP($A78,'hk2016'!$A:$G,1)=$A78,VLOOKUP($A78,'hk2016'!$A:$G,7),0)</f>
        <v>0</v>
      </c>
      <c r="J78" s="438">
        <f ca="1">IF(VLOOKUP($A78,'hk2016'!$A:$H,1)=$A78,VLOOKUP($A78,'hk2016'!$A:$H,8),0)</f>
        <v>0</v>
      </c>
      <c r="K78" s="440">
        <f t="shared" si="24"/>
        <v>0</v>
      </c>
      <c r="L78" s="447"/>
    </row>
    <row r="79" spans="1:12" ht="13.5" outlineLevel="1" thickBot="1">
      <c r="A79" s="448"/>
      <c r="B79" s="449"/>
      <c r="C79" s="449"/>
      <c r="D79" s="442"/>
      <c r="E79" s="442"/>
      <c r="F79" s="442"/>
      <c r="G79" s="443"/>
      <c r="H79" s="442"/>
      <c r="I79" s="442"/>
      <c r="J79" s="442"/>
      <c r="K79" s="444"/>
      <c r="L79" s="447"/>
    </row>
    <row r="80" spans="1:12" ht="13.5" thickBot="1">
      <c r="A80" s="421" t="s">
        <v>4217</v>
      </c>
      <c r="B80" s="416"/>
      <c r="C80" s="422" t="s">
        <v>4229</v>
      </c>
      <c r="D80" s="455">
        <f t="shared" ref="D80:K80" si="25">SUM(D81+D86+D92+D98)</f>
        <v>0</v>
      </c>
      <c r="E80" s="455">
        <f t="shared" si="25"/>
        <v>0</v>
      </c>
      <c r="F80" s="455">
        <f t="shared" si="25"/>
        <v>0</v>
      </c>
      <c r="G80" s="456">
        <f t="shared" si="25"/>
        <v>0</v>
      </c>
      <c r="H80" s="455">
        <f t="shared" si="25"/>
        <v>0</v>
      </c>
      <c r="I80" s="455">
        <f t="shared" si="25"/>
        <v>0</v>
      </c>
      <c r="J80" s="455">
        <f t="shared" si="25"/>
        <v>0</v>
      </c>
      <c r="K80" s="457">
        <f t="shared" si="25"/>
        <v>0</v>
      </c>
      <c r="L80" s="447"/>
    </row>
    <row r="81" spans="1:12" ht="12.75">
      <c r="A81" s="458">
        <v>11</v>
      </c>
      <c r="B81" s="459"/>
      <c r="C81" s="460" t="s">
        <v>3652</v>
      </c>
      <c r="D81" s="429">
        <f t="shared" ref="D81:K81" si="26">SUM(D82:D85)</f>
        <v>0</v>
      </c>
      <c r="E81" s="429">
        <f t="shared" si="26"/>
        <v>0</v>
      </c>
      <c r="F81" s="429">
        <f t="shared" si="26"/>
        <v>0</v>
      </c>
      <c r="G81" s="445">
        <f>SUM(G82:G85)</f>
        <v>0</v>
      </c>
      <c r="H81" s="429">
        <f t="shared" si="26"/>
        <v>0</v>
      </c>
      <c r="I81" s="429">
        <f t="shared" si="26"/>
        <v>0</v>
      </c>
      <c r="J81" s="429">
        <f t="shared" si="26"/>
        <v>0</v>
      </c>
      <c r="K81" s="446">
        <f t="shared" si="26"/>
        <v>0</v>
      </c>
      <c r="L81" s="447"/>
    </row>
    <row r="82" spans="1:12" ht="12.75" outlineLevel="1">
      <c r="A82" s="432" t="str">
        <f>LEFT(B82,3)</f>
        <v>111</v>
      </c>
      <c r="B82" s="433" t="s">
        <v>2822</v>
      </c>
      <c r="C82" s="433" t="s">
        <v>2823</v>
      </c>
      <c r="D82" s="438">
        <f ca="1">IF(VLOOKUP($A82,'hk2017'!$A:$G,1)=$A82,VLOOKUP($A82,'hk2017'!$A:$G,6),0)</f>
        <v>0</v>
      </c>
      <c r="E82" s="438">
        <f ca="1">IF(VLOOKUP($A82,'hk2017'!$A:$G,1)=$A82,VLOOKUP($A82,'hk2017'!$A:$G,7),0)</f>
        <v>0</v>
      </c>
      <c r="F82" s="438">
        <f ca="1">IF(VLOOKUP($A82,'hk2017'!$A:$H,1)=$A82,VLOOKUP($A82,'hk2017'!$A:$H,8),0)</f>
        <v>0</v>
      </c>
      <c r="G82" s="439">
        <f>SUM(D82+E82-F82)</f>
        <v>0</v>
      </c>
      <c r="H82" s="438">
        <f ca="1">IF(VLOOKUP($A82,'hk2016'!$A:$G,1)=$A82,VLOOKUP($A82,'hk2016'!$A:$G,6),0)</f>
        <v>0</v>
      </c>
      <c r="I82" s="438">
        <f ca="1">IF(VLOOKUP($A82,'hk2016'!$A:$G,1)=$A82,VLOOKUP($A82,'hk2016'!$A:$G,7),0)</f>
        <v>0</v>
      </c>
      <c r="J82" s="438">
        <f ca="1">IF(VLOOKUP($A82,'hk2016'!$A:$H,1)=$A82,VLOOKUP($A82,'hk2016'!$A:$H,8),0)</f>
        <v>0</v>
      </c>
      <c r="K82" s="440">
        <f>SUM(H82+I82-J82)</f>
        <v>0</v>
      </c>
      <c r="L82" s="447"/>
    </row>
    <row r="83" spans="1:12" ht="12.75" outlineLevel="1">
      <c r="A83" s="432" t="str">
        <f>LEFT(B83,3)</f>
        <v>112</v>
      </c>
      <c r="B83" s="433" t="s">
        <v>2824</v>
      </c>
      <c r="C83" s="433" t="s">
        <v>2825</v>
      </c>
      <c r="D83" s="438">
        <f ca="1">IF(VLOOKUP($A83,'hk2017'!$A:$G,1)=$A83,VLOOKUP($A83,'hk2017'!$A:$G,6),0)</f>
        <v>0</v>
      </c>
      <c r="E83" s="438">
        <f ca="1">IF(VLOOKUP($A83,'hk2017'!$A:$G,1)=$A83,VLOOKUP($A83,'hk2017'!$A:$G,7),0)</f>
        <v>0</v>
      </c>
      <c r="F83" s="438">
        <f ca="1">IF(VLOOKUP($A83,'hk2017'!$A:$H,1)=$A83,VLOOKUP($A83,'hk2017'!$A:$H,8),0)</f>
        <v>0</v>
      </c>
      <c r="G83" s="439">
        <f>SUM(D83+E83-F83)</f>
        <v>0</v>
      </c>
      <c r="H83" s="438">
        <f ca="1">IF(VLOOKUP($A83,'hk2016'!$A:$G,1)=$A83,VLOOKUP($A83,'hk2016'!$A:$G,6),0)</f>
        <v>0</v>
      </c>
      <c r="I83" s="438">
        <f ca="1">IF(VLOOKUP($A83,'hk2016'!$A:$G,1)=$A83,VLOOKUP($A83,'hk2016'!$A:$G,7),0)</f>
        <v>0</v>
      </c>
      <c r="J83" s="438">
        <f ca="1">IF(VLOOKUP($A83,'hk2016'!$A:$H,1)=$A83,VLOOKUP($A83,'hk2016'!$A:$H,8),0)</f>
        <v>0</v>
      </c>
      <c r="K83" s="440">
        <f>SUM(H83+I83-J83)</f>
        <v>0</v>
      </c>
      <c r="L83" s="447"/>
    </row>
    <row r="84" spans="1:12" ht="12.75" outlineLevel="1">
      <c r="A84" s="432" t="str">
        <f>LEFT(B84,3)</f>
        <v>119</v>
      </c>
      <c r="B84" s="433" t="s">
        <v>2826</v>
      </c>
      <c r="C84" s="433" t="s">
        <v>2827</v>
      </c>
      <c r="D84" s="438">
        <f ca="1">IF(VLOOKUP($A84,'hk2017'!$A:$G,1)=$A84,VLOOKUP($A84,'hk2017'!$A:$G,6),0)</f>
        <v>0</v>
      </c>
      <c r="E84" s="438">
        <f ca="1">IF(VLOOKUP($A84,'hk2017'!$A:$G,1)=$A84,VLOOKUP($A84,'hk2017'!$A:$G,7),0)</f>
        <v>0</v>
      </c>
      <c r="F84" s="438">
        <f ca="1">IF(VLOOKUP($A84,'hk2017'!$A:$H,1)=$A84,VLOOKUP($A84,'hk2017'!$A:$H,8),0)</f>
        <v>0</v>
      </c>
      <c r="G84" s="439">
        <f>SUM(D84+E84-F84)</f>
        <v>0</v>
      </c>
      <c r="H84" s="438">
        <f ca="1">IF(VLOOKUP($A84,'hk2016'!$A:$G,1)=$A84,VLOOKUP($A84,'hk2016'!$A:$G,6),0)</f>
        <v>0</v>
      </c>
      <c r="I84" s="438">
        <f ca="1">IF(VLOOKUP($A84,'hk2016'!$A:$G,1)=$A84,VLOOKUP($A84,'hk2016'!$A:$G,7),0)</f>
        <v>0</v>
      </c>
      <c r="J84" s="438">
        <f ca="1">IF(VLOOKUP($A84,'hk2016'!$A:$H,1)=$A84,VLOOKUP($A84,'hk2016'!$A:$H,8),0)</f>
        <v>0</v>
      </c>
      <c r="K84" s="440">
        <f>SUM(H84+I84-J84)</f>
        <v>0</v>
      </c>
      <c r="L84" s="447"/>
    </row>
    <row r="85" spans="1:12" ht="13.5" outlineLevel="1" thickBot="1">
      <c r="A85" s="448"/>
      <c r="B85" s="449"/>
      <c r="C85" s="449"/>
      <c r="D85" s="442"/>
      <c r="E85" s="442"/>
      <c r="F85" s="442"/>
      <c r="G85" s="443"/>
      <c r="H85" s="442"/>
      <c r="I85" s="442"/>
      <c r="J85" s="442"/>
      <c r="K85" s="444"/>
      <c r="L85" s="447"/>
    </row>
    <row r="86" spans="1:12" ht="12.75">
      <c r="A86" s="458" t="s">
        <v>4101</v>
      </c>
      <c r="B86" s="459"/>
      <c r="C86" s="460" t="s">
        <v>2828</v>
      </c>
      <c r="D86" s="429">
        <f t="shared" ref="D86:K86" si="27">SUM(D87:D91)</f>
        <v>0</v>
      </c>
      <c r="E86" s="429">
        <f t="shared" si="27"/>
        <v>0</v>
      </c>
      <c r="F86" s="429">
        <f t="shared" si="27"/>
        <v>0</v>
      </c>
      <c r="G86" s="445">
        <f t="shared" si="27"/>
        <v>0</v>
      </c>
      <c r="H86" s="429">
        <f t="shared" si="27"/>
        <v>0</v>
      </c>
      <c r="I86" s="429">
        <f t="shared" si="27"/>
        <v>0</v>
      </c>
      <c r="J86" s="429">
        <f t="shared" si="27"/>
        <v>0</v>
      </c>
      <c r="K86" s="446">
        <f t="shared" si="27"/>
        <v>0</v>
      </c>
      <c r="L86" s="447"/>
    </row>
    <row r="87" spans="1:12" ht="12.75" outlineLevel="1">
      <c r="A87" s="432" t="str">
        <f>LEFT(B87,3)</f>
        <v>121</v>
      </c>
      <c r="B87" s="433" t="s">
        <v>2829</v>
      </c>
      <c r="C87" s="433" t="s">
        <v>3927</v>
      </c>
      <c r="D87" s="438">
        <f ca="1">IF(VLOOKUP($A87,'hk2017'!$A:$G,1)=$A87,VLOOKUP($A87,'hk2017'!$A:$G,6),0)</f>
        <v>0</v>
      </c>
      <c r="E87" s="438">
        <f ca="1">IF(VLOOKUP($A87,'hk2017'!$A:$G,1)=$A87,VLOOKUP($A87,'hk2017'!$A:$G,7),0)</f>
        <v>0</v>
      </c>
      <c r="F87" s="438">
        <f ca="1">IF(VLOOKUP($A87,'hk2017'!$A:$H,1)=$A87,VLOOKUP($A87,'hk2017'!$A:$H,8),0)</f>
        <v>0</v>
      </c>
      <c r="G87" s="439">
        <f>SUM(D87+E87-F87)</f>
        <v>0</v>
      </c>
      <c r="H87" s="438">
        <f ca="1">IF(VLOOKUP($A87,'hk2016'!$A:$G,1)=$A87,VLOOKUP($A87,'hk2016'!$A:$G,6),0)</f>
        <v>0</v>
      </c>
      <c r="I87" s="438">
        <f ca="1">IF(VLOOKUP($A87,'hk2016'!$A:$G,1)=$A87,VLOOKUP($A87,'hk2016'!$A:$G,7),0)</f>
        <v>0</v>
      </c>
      <c r="J87" s="438">
        <f ca="1">IF(VLOOKUP($A87,'hk2016'!$A:$H,1)=$A87,VLOOKUP($A87,'hk2016'!$A:$H,8),0)</f>
        <v>0</v>
      </c>
      <c r="K87" s="440">
        <f>SUM(H87+I87-J87)</f>
        <v>0</v>
      </c>
      <c r="L87" s="447"/>
    </row>
    <row r="88" spans="1:12" outlineLevel="1">
      <c r="A88" s="432" t="str">
        <f>LEFT(B88,3)</f>
        <v>122</v>
      </c>
      <c r="B88" s="433" t="s">
        <v>2830</v>
      </c>
      <c r="C88" s="433" t="s">
        <v>2831</v>
      </c>
      <c r="D88" s="438">
        <f ca="1">IF(VLOOKUP($A88,'hk2017'!$A:$G,1)=$A88,VLOOKUP($A88,'hk2017'!$A:$G,6),0)</f>
        <v>0</v>
      </c>
      <c r="E88" s="438">
        <f ca="1">IF(VLOOKUP($A88,'hk2017'!$A:$G,1)=$A88,VLOOKUP($A88,'hk2017'!$A:$G,7),0)</f>
        <v>0</v>
      </c>
      <c r="F88" s="438">
        <f ca="1">IF(VLOOKUP($A88,'hk2017'!$A:$H,1)=$A88,VLOOKUP($A88,'hk2017'!$A:$H,8),0)</f>
        <v>0</v>
      </c>
      <c r="G88" s="439">
        <f>SUM(D88+E88-F88)</f>
        <v>0</v>
      </c>
      <c r="H88" s="438">
        <f ca="1">IF(VLOOKUP($A88,'hk2016'!$A:$G,1)=$A88,VLOOKUP($A88,'hk2016'!$A:$G,6),0)</f>
        <v>0</v>
      </c>
      <c r="I88" s="438">
        <f ca="1">IF(VLOOKUP($A88,'hk2016'!$A:$G,1)=$A88,VLOOKUP($A88,'hk2016'!$A:$G,7),0)</f>
        <v>0</v>
      </c>
      <c r="J88" s="438">
        <f ca="1">IF(VLOOKUP($A88,'hk2016'!$A:$H,1)=$A88,VLOOKUP($A88,'hk2016'!$A:$H,8),0)</f>
        <v>0</v>
      </c>
      <c r="K88" s="440">
        <f>SUM(H88+I88-J88)</f>
        <v>0</v>
      </c>
      <c r="L88" s="461"/>
    </row>
    <row r="89" spans="1:12" outlineLevel="1">
      <c r="A89" s="432" t="str">
        <f>LEFT(B89,3)</f>
        <v>123</v>
      </c>
      <c r="B89" s="433" t="s">
        <v>2832</v>
      </c>
      <c r="C89" s="433" t="s">
        <v>3655</v>
      </c>
      <c r="D89" s="438">
        <f ca="1">IF(VLOOKUP($A89,'hk2017'!$A:$G,1)=$A89,VLOOKUP($A89,'hk2017'!$A:$G,6),0)</f>
        <v>0</v>
      </c>
      <c r="E89" s="438">
        <f ca="1">IF(VLOOKUP($A89,'hk2017'!$A:$G,1)=$A89,VLOOKUP($A89,'hk2017'!$A:$G,7),0)</f>
        <v>0</v>
      </c>
      <c r="F89" s="438">
        <f ca="1">IF(VLOOKUP($A89,'hk2017'!$A:$H,1)=$A89,VLOOKUP($A89,'hk2017'!$A:$H,8),0)</f>
        <v>0</v>
      </c>
      <c r="G89" s="439">
        <f>SUM(D89+E89-F89)</f>
        <v>0</v>
      </c>
      <c r="H89" s="438">
        <f ca="1">IF(VLOOKUP($A89,'hk2016'!$A:$G,1)=$A89,VLOOKUP($A89,'hk2016'!$A:$G,6),0)</f>
        <v>0</v>
      </c>
      <c r="I89" s="438">
        <f ca="1">IF(VLOOKUP($A89,'hk2016'!$A:$G,1)=$A89,VLOOKUP($A89,'hk2016'!$A:$G,7),0)</f>
        <v>0</v>
      </c>
      <c r="J89" s="438">
        <f ca="1">IF(VLOOKUP($A89,'hk2016'!$A:$H,1)=$A89,VLOOKUP($A89,'hk2016'!$A:$H,8),0)</f>
        <v>0</v>
      </c>
      <c r="K89" s="440">
        <f>SUM(H89+I89-J89)</f>
        <v>0</v>
      </c>
      <c r="L89" s="461"/>
    </row>
    <row r="90" spans="1:12" outlineLevel="1">
      <c r="A90" s="432" t="str">
        <f>LEFT(B90,3)</f>
        <v>124</v>
      </c>
      <c r="B90" s="433" t="s">
        <v>2833</v>
      </c>
      <c r="C90" s="433" t="s">
        <v>3656</v>
      </c>
      <c r="D90" s="438">
        <f ca="1">IF(VLOOKUP($A90,'hk2017'!$A:$G,1)=$A90,VLOOKUP($A90,'hk2017'!$A:$G,6),0)</f>
        <v>0</v>
      </c>
      <c r="E90" s="438">
        <f ca="1">IF(VLOOKUP($A90,'hk2017'!$A:$G,1)=$A90,VLOOKUP($A90,'hk2017'!$A:$G,7),0)</f>
        <v>0</v>
      </c>
      <c r="F90" s="438">
        <f ca="1">IF(VLOOKUP($A90,'hk2017'!$A:$H,1)=$A90,VLOOKUP($A90,'hk2017'!$A:$H,8),0)</f>
        <v>0</v>
      </c>
      <c r="G90" s="439">
        <f>SUM(D90+E90-F90)</f>
        <v>0</v>
      </c>
      <c r="H90" s="438">
        <f ca="1">IF(VLOOKUP($A90,'hk2016'!$A:$G,1)=$A90,VLOOKUP($A90,'hk2016'!$A:$G,6),0)</f>
        <v>0</v>
      </c>
      <c r="I90" s="438">
        <f ca="1">IF(VLOOKUP($A90,'hk2016'!$A:$G,1)=$A90,VLOOKUP($A90,'hk2016'!$A:$G,7),0)</f>
        <v>0</v>
      </c>
      <c r="J90" s="438">
        <f ca="1">IF(VLOOKUP($A90,'hk2016'!$A:$H,1)=$A90,VLOOKUP($A90,'hk2016'!$A:$H,8),0)</f>
        <v>0</v>
      </c>
      <c r="K90" s="440">
        <f>SUM(H90+I90-J90)</f>
        <v>0</v>
      </c>
    </row>
    <row r="91" spans="1:12" ht="11.25" outlineLevel="1" thickBot="1">
      <c r="A91" s="448"/>
      <c r="B91" s="449"/>
      <c r="C91" s="449"/>
      <c r="D91" s="442"/>
      <c r="E91" s="442"/>
      <c r="F91" s="442"/>
      <c r="G91" s="443"/>
      <c r="H91" s="442"/>
      <c r="I91" s="442"/>
      <c r="J91" s="442"/>
      <c r="K91" s="444"/>
    </row>
    <row r="92" spans="1:12">
      <c r="A92" s="458" t="s">
        <v>4102</v>
      </c>
      <c r="B92" s="459"/>
      <c r="C92" s="460" t="s">
        <v>3657</v>
      </c>
      <c r="D92" s="429">
        <f t="shared" ref="D92:K92" si="28">SUM(D93:D97)</f>
        <v>0</v>
      </c>
      <c r="E92" s="429">
        <f t="shared" si="28"/>
        <v>0</v>
      </c>
      <c r="F92" s="429">
        <f t="shared" si="28"/>
        <v>0</v>
      </c>
      <c r="G92" s="445">
        <f>SUM(G93:G97)</f>
        <v>0</v>
      </c>
      <c r="H92" s="429">
        <f t="shared" si="28"/>
        <v>0</v>
      </c>
      <c r="I92" s="429">
        <f t="shared" si="28"/>
        <v>0</v>
      </c>
      <c r="J92" s="429">
        <f t="shared" si="28"/>
        <v>0</v>
      </c>
      <c r="K92" s="446">
        <f t="shared" si="28"/>
        <v>0</v>
      </c>
    </row>
    <row r="93" spans="1:12" outlineLevel="1">
      <c r="A93" s="432" t="str">
        <f>LEFT(B93,3)</f>
        <v>131</v>
      </c>
      <c r="B93" s="433" t="s">
        <v>2834</v>
      </c>
      <c r="C93" s="433" t="s">
        <v>2835</v>
      </c>
      <c r="D93" s="438">
        <f ca="1">IF(VLOOKUP($A93,'hk2017'!$A:$G,1)=$A93,VLOOKUP($A93,'hk2017'!$A:$G,6),0)</f>
        <v>0</v>
      </c>
      <c r="E93" s="438">
        <f ca="1">IF(VLOOKUP($A93,'hk2017'!$A:$G,1)=$A93,VLOOKUP($A93,'hk2017'!$A:$G,7),0)</f>
        <v>0</v>
      </c>
      <c r="F93" s="438">
        <f ca="1">IF(VLOOKUP($A93,'hk2017'!$A:$H,1)=$A93,VLOOKUP($A93,'hk2017'!$A:$H,8),0)</f>
        <v>0</v>
      </c>
      <c r="G93" s="439">
        <f>SUM(D93+E93-F93)</f>
        <v>0</v>
      </c>
      <c r="H93" s="438">
        <f ca="1">IF(VLOOKUP($A93,'hk2016'!$A:$G,1)=$A93,VLOOKUP($A93,'hk2016'!$A:$G,6),0)</f>
        <v>0</v>
      </c>
      <c r="I93" s="438">
        <f ca="1">IF(VLOOKUP($A93,'hk2016'!$A:$G,1)=$A93,VLOOKUP($A93,'hk2016'!$A:$G,7),0)</f>
        <v>0</v>
      </c>
      <c r="J93" s="438">
        <f ca="1">IF(VLOOKUP($A93,'hk2016'!$A:$H,1)=$A93,VLOOKUP($A93,'hk2016'!$A:$H,8),0)</f>
        <v>0</v>
      </c>
      <c r="K93" s="440">
        <f>SUM(H93+I93-J93)</f>
        <v>0</v>
      </c>
    </row>
    <row r="94" spans="1:12" outlineLevel="1">
      <c r="A94" s="432" t="str">
        <f>LEFT(B94,3)</f>
        <v>132</v>
      </c>
      <c r="B94" s="433" t="s">
        <v>2836</v>
      </c>
      <c r="C94" s="433" t="s">
        <v>2837</v>
      </c>
      <c r="D94" s="438">
        <f ca="1">IF(VLOOKUP($A94,'hk2017'!$A:$G,1)=$A94,VLOOKUP($A94,'hk2017'!$A:$G,6),0)</f>
        <v>0</v>
      </c>
      <c r="E94" s="438">
        <f ca="1">IF(VLOOKUP($A94,'hk2017'!$A:$G,1)=$A94,VLOOKUP($A94,'hk2017'!$A:$G,7),0)</f>
        <v>0</v>
      </c>
      <c r="F94" s="438">
        <f ca="1">IF(VLOOKUP($A94,'hk2017'!$A:$H,1)=$A94,VLOOKUP($A94,'hk2017'!$A:$H,8),0)</f>
        <v>0</v>
      </c>
      <c r="G94" s="439">
        <f>SUM(D94+E94-F94)</f>
        <v>0</v>
      </c>
      <c r="H94" s="438">
        <f ca="1">IF(VLOOKUP($A94,'hk2016'!$A:$G,1)=$A94,VLOOKUP($A94,'hk2016'!$A:$G,6),0)</f>
        <v>0</v>
      </c>
      <c r="I94" s="438">
        <f ca="1">IF(VLOOKUP($A94,'hk2016'!$A:$G,1)=$A94,VLOOKUP($A94,'hk2016'!$A:$G,7),0)</f>
        <v>0</v>
      </c>
      <c r="J94" s="438">
        <f ca="1">IF(VLOOKUP($A94,'hk2016'!$A:$H,1)=$A94,VLOOKUP($A94,'hk2016'!$A:$H,8),0)</f>
        <v>0</v>
      </c>
      <c r="K94" s="440">
        <f>SUM(H94+I94-J94)</f>
        <v>0</v>
      </c>
    </row>
    <row r="95" spans="1:12" outlineLevel="1">
      <c r="A95" s="462" t="s">
        <v>4557</v>
      </c>
      <c r="B95" s="463"/>
      <c r="C95" s="463" t="s">
        <v>4558</v>
      </c>
      <c r="D95" s="438">
        <f ca="1">IF(VLOOKUP($A95,'hk2017'!$A:$G,1)=$A95,VLOOKUP($A95,'hk2017'!$A:$G,6),0)</f>
        <v>0</v>
      </c>
      <c r="E95" s="438">
        <f ca="1">IF(VLOOKUP($A95,'hk2017'!$A:$G,1)=$A95,VLOOKUP($A95,'hk2017'!$A:$G,7),0)</f>
        <v>0</v>
      </c>
      <c r="F95" s="438">
        <f ca="1">IF(VLOOKUP($A95,'hk2017'!$A:$H,1)=$A95,VLOOKUP($A95,'hk2017'!$A:$H,8),0)</f>
        <v>0</v>
      </c>
      <c r="G95" s="439">
        <f>SUM(D95+E95-F95)</f>
        <v>0</v>
      </c>
      <c r="H95" s="438">
        <f ca="1">IF(VLOOKUP($A95,'hk2016'!$A:$G,1)=$A95,VLOOKUP($A95,'hk2016'!$A:$G,6),0)</f>
        <v>0</v>
      </c>
      <c r="I95" s="438">
        <f ca="1">IF(VLOOKUP($A95,'hk2016'!$A:$G,1)=$A95,VLOOKUP($A95,'hk2016'!$A:$G,7),0)</f>
        <v>0</v>
      </c>
      <c r="J95" s="438">
        <f ca="1">IF(VLOOKUP($A95,'hk2016'!$A:$H,1)=$A95,VLOOKUP($A95,'hk2016'!$A:$H,8),0)</f>
        <v>0</v>
      </c>
      <c r="K95" s="440">
        <f>SUM(H95+I95-J95)</f>
        <v>0</v>
      </c>
    </row>
    <row r="96" spans="1:12" outlineLevel="1">
      <c r="A96" s="432" t="str">
        <f>LEFT(B96,3)</f>
        <v>139</v>
      </c>
      <c r="B96" s="433" t="s">
        <v>2838</v>
      </c>
      <c r="C96" s="433" t="s">
        <v>2839</v>
      </c>
      <c r="D96" s="438">
        <f ca="1">IF(VLOOKUP($A96,'hk2017'!$A:$G,1)=$A96,VLOOKUP($A96,'hk2017'!$A:$G,6),0)</f>
        <v>0</v>
      </c>
      <c r="E96" s="438">
        <f ca="1">IF(VLOOKUP($A96,'hk2017'!$A:$G,1)=$A96,VLOOKUP($A96,'hk2017'!$A:$G,7),0)</f>
        <v>0</v>
      </c>
      <c r="F96" s="438">
        <f ca="1">IF(VLOOKUP($A96,'hk2017'!$A:$H,1)=$A96,VLOOKUP($A96,'hk2017'!$A:$H,8),0)</f>
        <v>0</v>
      </c>
      <c r="G96" s="439">
        <f>SUM(D96+E96-F96)</f>
        <v>0</v>
      </c>
      <c r="H96" s="438">
        <f ca="1">IF(VLOOKUP($A96,'hk2016'!$A:$G,1)=$A96,VLOOKUP($A96,'hk2016'!$A:$G,6),0)</f>
        <v>0</v>
      </c>
      <c r="I96" s="438">
        <f ca="1">IF(VLOOKUP($A96,'hk2016'!$A:$G,1)=$A96,VLOOKUP($A96,'hk2016'!$A:$G,7),0)</f>
        <v>0</v>
      </c>
      <c r="J96" s="438">
        <f ca="1">IF(VLOOKUP($A96,'hk2016'!$A:$H,1)=$A96,VLOOKUP($A96,'hk2016'!$A:$H,8),0)</f>
        <v>0</v>
      </c>
      <c r="K96" s="440">
        <f>SUM(H96+I96-J96)</f>
        <v>0</v>
      </c>
    </row>
    <row r="97" spans="1:11" ht="11.25" outlineLevel="1" thickBot="1">
      <c r="A97" s="448"/>
      <c r="B97" s="449"/>
      <c r="C97" s="449"/>
      <c r="D97" s="442"/>
      <c r="E97" s="442"/>
      <c r="F97" s="442"/>
      <c r="G97" s="443"/>
      <c r="H97" s="442"/>
      <c r="I97" s="442"/>
      <c r="J97" s="442"/>
      <c r="K97" s="444"/>
    </row>
    <row r="98" spans="1:11">
      <c r="A98" s="458" t="s">
        <v>4110</v>
      </c>
      <c r="B98" s="459"/>
      <c r="C98" s="460" t="s">
        <v>2840</v>
      </c>
      <c r="D98" s="429">
        <f t="shared" ref="D98:K98" si="29">SUM(D99:D105)</f>
        <v>0</v>
      </c>
      <c r="E98" s="429">
        <f t="shared" si="29"/>
        <v>0</v>
      </c>
      <c r="F98" s="429">
        <f t="shared" si="29"/>
        <v>0</v>
      </c>
      <c r="G98" s="445">
        <f t="shared" si="29"/>
        <v>0</v>
      </c>
      <c r="H98" s="429">
        <f t="shared" si="29"/>
        <v>0</v>
      </c>
      <c r="I98" s="429">
        <f t="shared" si="29"/>
        <v>0</v>
      </c>
      <c r="J98" s="429">
        <f t="shared" si="29"/>
        <v>0</v>
      </c>
      <c r="K98" s="446">
        <f t="shared" si="29"/>
        <v>0</v>
      </c>
    </row>
    <row r="99" spans="1:11" outlineLevel="1">
      <c r="A99" s="432" t="str">
        <f t="shared" ref="A99:A104" si="30">LEFT(B99,3)</f>
        <v>191</v>
      </c>
      <c r="B99" s="433" t="s">
        <v>2841</v>
      </c>
      <c r="C99" s="433" t="s">
        <v>2842</v>
      </c>
      <c r="D99" s="438">
        <f ca="1">IF(VLOOKUP($A99,'hk2017'!$A:$G,1)=$A99,VLOOKUP($A99,'hk2017'!$A:$G,6),0)</f>
        <v>0</v>
      </c>
      <c r="E99" s="438">
        <f ca="1">IF(VLOOKUP($A99,'hk2017'!$A:$G,1)=$A99,VLOOKUP($A99,'hk2017'!$A:$G,7),0)</f>
        <v>0</v>
      </c>
      <c r="F99" s="438">
        <f ca="1">IF(VLOOKUP($A99,'hk2017'!$A:$H,1)=$A99,VLOOKUP($A99,'hk2017'!$A:$H,8),0)</f>
        <v>0</v>
      </c>
      <c r="G99" s="439">
        <f t="shared" ref="G99:G104" si="31">SUM(D99+E99-F99)</f>
        <v>0</v>
      </c>
      <c r="H99" s="438">
        <f ca="1">IF(VLOOKUP($A99,'hk2016'!$A:$G,1)=$A99,VLOOKUP($A99,'hk2016'!$A:$G,6),0)</f>
        <v>0</v>
      </c>
      <c r="I99" s="438">
        <f ca="1">IF(VLOOKUP($A99,'hk2016'!$A:$G,1)=$A99,VLOOKUP($A99,'hk2016'!$A:$G,7),0)</f>
        <v>0</v>
      </c>
      <c r="J99" s="438">
        <f ca="1">IF(VLOOKUP($A99,'hk2016'!$A:$H,1)=$A99,VLOOKUP($A99,'hk2016'!$A:$H,8),0)</f>
        <v>0</v>
      </c>
      <c r="K99" s="440">
        <f t="shared" ref="K99:K104" si="32">SUM(H99+I99-J99)</f>
        <v>0</v>
      </c>
    </row>
    <row r="100" spans="1:11" outlineLevel="1">
      <c r="A100" s="432" t="str">
        <f t="shared" si="30"/>
        <v>192</v>
      </c>
      <c r="B100" s="433" t="s">
        <v>2843</v>
      </c>
      <c r="C100" s="433" t="s">
        <v>2844</v>
      </c>
      <c r="D100" s="438">
        <f ca="1">IF(VLOOKUP($A100,'hk2017'!$A:$G,1)=$A100,VLOOKUP($A100,'hk2017'!$A:$G,6),0)</f>
        <v>0</v>
      </c>
      <c r="E100" s="438">
        <f ca="1">IF(VLOOKUP($A100,'hk2017'!$A:$G,1)=$A100,VLOOKUP($A100,'hk2017'!$A:$G,7),0)</f>
        <v>0</v>
      </c>
      <c r="F100" s="438">
        <f ca="1">IF(VLOOKUP($A100,'hk2017'!$A:$H,1)=$A100,VLOOKUP($A100,'hk2017'!$A:$H,8),0)</f>
        <v>0</v>
      </c>
      <c r="G100" s="439">
        <f t="shared" si="31"/>
        <v>0</v>
      </c>
      <c r="H100" s="438">
        <f ca="1">IF(VLOOKUP($A100,'hk2016'!$A:$G,1)=$A100,VLOOKUP($A100,'hk2016'!$A:$G,6),0)</f>
        <v>0</v>
      </c>
      <c r="I100" s="438">
        <f ca="1">IF(VLOOKUP($A100,'hk2016'!$A:$G,1)=$A100,VLOOKUP($A100,'hk2016'!$A:$G,7),0)</f>
        <v>0</v>
      </c>
      <c r="J100" s="438">
        <f ca="1">IF(VLOOKUP($A100,'hk2016'!$A:$H,1)=$A100,VLOOKUP($A100,'hk2016'!$A:$H,8),0)</f>
        <v>0</v>
      </c>
      <c r="K100" s="440">
        <f t="shared" si="32"/>
        <v>0</v>
      </c>
    </row>
    <row r="101" spans="1:11" outlineLevel="1">
      <c r="A101" s="432" t="str">
        <f t="shared" si="30"/>
        <v>193</v>
      </c>
      <c r="B101" s="433" t="s">
        <v>2845</v>
      </c>
      <c r="C101" s="433" t="s">
        <v>2846</v>
      </c>
      <c r="D101" s="438">
        <f ca="1">IF(VLOOKUP($A101,'hk2017'!$A:$G,1)=$A101,VLOOKUP($A101,'hk2017'!$A:$G,6),0)</f>
        <v>0</v>
      </c>
      <c r="E101" s="438">
        <f ca="1">IF(VLOOKUP($A101,'hk2017'!$A:$G,1)=$A101,VLOOKUP($A101,'hk2017'!$A:$G,7),0)</f>
        <v>0</v>
      </c>
      <c r="F101" s="438">
        <f ca="1">IF(VLOOKUP($A101,'hk2017'!$A:$H,1)=$A101,VLOOKUP($A101,'hk2017'!$A:$H,8),0)</f>
        <v>0</v>
      </c>
      <c r="G101" s="439">
        <f t="shared" si="31"/>
        <v>0</v>
      </c>
      <c r="H101" s="438">
        <f ca="1">IF(VLOOKUP($A101,'hk2016'!$A:$G,1)=$A101,VLOOKUP($A101,'hk2016'!$A:$G,6),0)</f>
        <v>0</v>
      </c>
      <c r="I101" s="438">
        <f ca="1">IF(VLOOKUP($A101,'hk2016'!$A:$G,1)=$A101,VLOOKUP($A101,'hk2016'!$A:$G,7),0)</f>
        <v>0</v>
      </c>
      <c r="J101" s="438">
        <f ca="1">IF(VLOOKUP($A101,'hk2016'!$A:$H,1)=$A101,VLOOKUP($A101,'hk2016'!$A:$H,8),0)</f>
        <v>0</v>
      </c>
      <c r="K101" s="440">
        <f t="shared" si="32"/>
        <v>0</v>
      </c>
    </row>
    <row r="102" spans="1:11" outlineLevel="1">
      <c r="A102" s="432" t="str">
        <f t="shared" si="30"/>
        <v>194</v>
      </c>
      <c r="B102" s="433" t="s">
        <v>2847</v>
      </c>
      <c r="C102" s="433" t="s">
        <v>2848</v>
      </c>
      <c r="D102" s="438">
        <f ca="1">IF(VLOOKUP($A102,'hk2017'!$A:$G,1)=$A102,VLOOKUP($A102,'hk2017'!$A:$G,6),0)</f>
        <v>0</v>
      </c>
      <c r="E102" s="438">
        <f ca="1">IF(VLOOKUP($A102,'hk2017'!$A:$G,1)=$A102,VLOOKUP($A102,'hk2017'!$A:$G,7),0)</f>
        <v>0</v>
      </c>
      <c r="F102" s="438">
        <f ca="1">IF(VLOOKUP($A102,'hk2017'!$A:$H,1)=$A102,VLOOKUP($A102,'hk2017'!$A:$H,8),0)</f>
        <v>0</v>
      </c>
      <c r="G102" s="439">
        <f t="shared" si="31"/>
        <v>0</v>
      </c>
      <c r="H102" s="438">
        <f ca="1">IF(VLOOKUP($A102,'hk2016'!$A:$G,1)=$A102,VLOOKUP($A102,'hk2016'!$A:$G,6),0)</f>
        <v>0</v>
      </c>
      <c r="I102" s="438">
        <f ca="1">IF(VLOOKUP($A102,'hk2016'!$A:$G,1)=$A102,VLOOKUP($A102,'hk2016'!$A:$G,7),0)</f>
        <v>0</v>
      </c>
      <c r="J102" s="438">
        <f ca="1">IF(VLOOKUP($A102,'hk2016'!$A:$H,1)=$A102,VLOOKUP($A102,'hk2016'!$A:$H,8),0)</f>
        <v>0</v>
      </c>
      <c r="K102" s="440">
        <f t="shared" si="32"/>
        <v>0</v>
      </c>
    </row>
    <row r="103" spans="1:11" outlineLevel="1">
      <c r="A103" s="432" t="str">
        <f t="shared" si="30"/>
        <v>195</v>
      </c>
      <c r="B103" s="433" t="s">
        <v>2849</v>
      </c>
      <c r="C103" s="433" t="s">
        <v>2850</v>
      </c>
      <c r="D103" s="438">
        <f ca="1">IF(VLOOKUP($A103,'hk2017'!$A:$G,1)=$A103,VLOOKUP($A103,'hk2017'!$A:$G,6),0)</f>
        <v>0</v>
      </c>
      <c r="E103" s="438">
        <f ca="1">IF(VLOOKUP($A103,'hk2017'!$A:$G,1)=$A103,VLOOKUP($A103,'hk2017'!$A:$G,7),0)</f>
        <v>0</v>
      </c>
      <c r="F103" s="438">
        <f ca="1">IF(VLOOKUP($A103,'hk2017'!$A:$H,1)=$A103,VLOOKUP($A103,'hk2017'!$A:$H,8),0)</f>
        <v>0</v>
      </c>
      <c r="G103" s="439">
        <f t="shared" si="31"/>
        <v>0</v>
      </c>
      <c r="H103" s="438">
        <f ca="1">IF(VLOOKUP($A103,'hk2016'!$A:$G,1)=$A103,VLOOKUP($A103,'hk2016'!$A:$G,6),0)</f>
        <v>0</v>
      </c>
      <c r="I103" s="438">
        <f ca="1">IF(VLOOKUP($A103,'hk2016'!$A:$G,1)=$A103,VLOOKUP($A103,'hk2016'!$A:$G,7),0)</f>
        <v>0</v>
      </c>
      <c r="J103" s="438">
        <f ca="1">IF(VLOOKUP($A103,'hk2016'!$A:$H,1)=$A103,VLOOKUP($A103,'hk2016'!$A:$H,8),0)</f>
        <v>0</v>
      </c>
      <c r="K103" s="440">
        <f t="shared" si="32"/>
        <v>0</v>
      </c>
    </row>
    <row r="104" spans="1:11" outlineLevel="1">
      <c r="A104" s="432" t="str">
        <f t="shared" si="30"/>
        <v>196</v>
      </c>
      <c r="B104" s="433" t="s">
        <v>2851</v>
      </c>
      <c r="C104" s="433" t="s">
        <v>2852</v>
      </c>
      <c r="D104" s="438">
        <f ca="1">IF(VLOOKUP($A104,'hk2017'!$A:$G,1)=$A104,VLOOKUP($A104,'hk2017'!$A:$G,6),0)</f>
        <v>0</v>
      </c>
      <c r="E104" s="438">
        <f ca="1">IF(VLOOKUP($A104,'hk2017'!$A:$G,1)=$A104,VLOOKUP($A104,'hk2017'!$A:$G,7),0)</f>
        <v>0</v>
      </c>
      <c r="F104" s="438">
        <f ca="1">IF(VLOOKUP($A104,'hk2017'!$A:$H,1)=$A104,VLOOKUP($A104,'hk2017'!$A:$H,8),0)</f>
        <v>0</v>
      </c>
      <c r="G104" s="439">
        <f t="shared" si="31"/>
        <v>0</v>
      </c>
      <c r="H104" s="438">
        <f ca="1">IF(VLOOKUP($A104,'hk2016'!$A:$G,1)=$A104,VLOOKUP($A104,'hk2016'!$A:$G,6),0)</f>
        <v>0</v>
      </c>
      <c r="I104" s="438">
        <f ca="1">IF(VLOOKUP($A104,'hk2016'!$A:$G,1)=$A104,VLOOKUP($A104,'hk2016'!$A:$G,7),0)</f>
        <v>0</v>
      </c>
      <c r="J104" s="438">
        <f ca="1">IF(VLOOKUP($A104,'hk2016'!$A:$H,1)=$A104,VLOOKUP($A104,'hk2016'!$A:$H,8),0)</f>
        <v>0</v>
      </c>
      <c r="K104" s="440">
        <f t="shared" si="32"/>
        <v>0</v>
      </c>
    </row>
    <row r="105" spans="1:11" ht="11.25" outlineLevel="1" thickBot="1">
      <c r="A105" s="448"/>
      <c r="B105" s="449"/>
      <c r="C105" s="449"/>
      <c r="D105" s="442"/>
      <c r="E105" s="442"/>
      <c r="F105" s="442"/>
      <c r="G105" s="443"/>
      <c r="H105" s="442"/>
      <c r="I105" s="442"/>
      <c r="J105" s="442"/>
      <c r="K105" s="444"/>
    </row>
    <row r="106" spans="1:11" ht="11.25" outlineLevel="1" thickBot="1">
      <c r="A106" s="420"/>
      <c r="B106" s="416"/>
      <c r="C106" s="416"/>
      <c r="H106" s="464"/>
      <c r="I106" s="464"/>
      <c r="J106" s="464"/>
      <c r="K106" s="466"/>
    </row>
    <row r="107" spans="1:11" ht="12" thickBot="1">
      <c r="A107" s="421" t="s">
        <v>4218</v>
      </c>
      <c r="B107" s="416"/>
      <c r="C107" s="422" t="s">
        <v>4230</v>
      </c>
      <c r="D107" s="455">
        <f t="shared" ref="D107:K107" si="33">SUM(D108+D113+D116+D120+D124+D133+D136)</f>
        <v>0</v>
      </c>
      <c r="E107" s="455">
        <f t="shared" si="33"/>
        <v>0</v>
      </c>
      <c r="F107" s="455">
        <f t="shared" si="33"/>
        <v>0</v>
      </c>
      <c r="G107" s="456">
        <f t="shared" si="33"/>
        <v>0</v>
      </c>
      <c r="H107" s="455">
        <f t="shared" si="33"/>
        <v>0</v>
      </c>
      <c r="I107" s="455">
        <f t="shared" si="33"/>
        <v>0</v>
      </c>
      <c r="J107" s="455">
        <f t="shared" si="33"/>
        <v>0</v>
      </c>
      <c r="K107" s="457">
        <f t="shared" si="33"/>
        <v>0</v>
      </c>
    </row>
    <row r="108" spans="1:11">
      <c r="A108" s="458" t="s">
        <v>2405</v>
      </c>
      <c r="B108" s="459"/>
      <c r="C108" s="460" t="s">
        <v>2853</v>
      </c>
      <c r="D108" s="429">
        <f t="shared" ref="D108:K108" si="34">SUM(D109:D111)</f>
        <v>0</v>
      </c>
      <c r="E108" s="429">
        <f t="shared" si="34"/>
        <v>0</v>
      </c>
      <c r="F108" s="429">
        <f t="shared" si="34"/>
        <v>0</v>
      </c>
      <c r="G108" s="430">
        <f t="shared" si="34"/>
        <v>0</v>
      </c>
      <c r="H108" s="429">
        <f t="shared" si="34"/>
        <v>0</v>
      </c>
      <c r="I108" s="429">
        <f t="shared" si="34"/>
        <v>0</v>
      </c>
      <c r="J108" s="429">
        <f t="shared" si="34"/>
        <v>0</v>
      </c>
      <c r="K108" s="431">
        <f t="shared" si="34"/>
        <v>0</v>
      </c>
    </row>
    <row r="109" spans="1:11" outlineLevel="1">
      <c r="A109" s="467" t="s">
        <v>4591</v>
      </c>
      <c r="B109" s="414"/>
      <c r="C109" s="451" t="s">
        <v>2853</v>
      </c>
      <c r="D109" s="438">
        <f ca="1">IF(VLOOKUP($A109,'hk2017'!$A:$G,1)=$A109,VLOOKUP($A109,'hk2017'!$A:$G,6),0)</f>
        <v>0</v>
      </c>
      <c r="E109" s="438">
        <f ca="1">IF(VLOOKUP($A109,'hk2017'!$A:$G,1)=$A109,VLOOKUP($A109,'hk2017'!$A:$G,7),0)</f>
        <v>0</v>
      </c>
      <c r="F109" s="438">
        <f ca="1">IF(VLOOKUP($A109,'hk2017'!$A:$H,1)=$A109,VLOOKUP($A109,'hk2017'!$A:$H,8),0)</f>
        <v>0</v>
      </c>
      <c r="G109" s="439">
        <f>SUM(D109+E109-F109)</f>
        <v>0</v>
      </c>
      <c r="H109" s="438">
        <f ca="1">IF(VLOOKUP($A109,'hk2016'!$A:$G,1)=$A109,VLOOKUP($A109,'hk2016'!$A:$G,6),0)</f>
        <v>0</v>
      </c>
      <c r="I109" s="438">
        <f ca="1">IF(VLOOKUP($A109,'hk2016'!$A:$G,1)=$A109,VLOOKUP($A109,'hk2016'!$A:$G,7),0)</f>
        <v>0</v>
      </c>
      <c r="J109" s="438">
        <f ca="1">IF(VLOOKUP($A109,'hk2016'!$A:$H,1)=$A109,VLOOKUP($A109,'hk2016'!$A:$H,8),0)</f>
        <v>0</v>
      </c>
      <c r="K109" s="440">
        <f>SUM(H109+I109-J109)</f>
        <v>0</v>
      </c>
    </row>
    <row r="110" spans="1:11" outlineLevel="1">
      <c r="A110" s="432" t="str">
        <f>LEFT(B110,3)</f>
        <v>211</v>
      </c>
      <c r="B110" s="433" t="s">
        <v>2854</v>
      </c>
      <c r="C110" s="433" t="s">
        <v>2855</v>
      </c>
      <c r="D110" s="438">
        <f ca="1">IF(VLOOKUP($A110,'hk2017'!$A:$G,1)=$A110,VLOOKUP($A110,'hk2017'!$A:$G,6),0)</f>
        <v>0</v>
      </c>
      <c r="E110" s="438">
        <f ca="1">IF(VLOOKUP($A110,'hk2017'!$A:$G,1)=$A110,VLOOKUP($A110,'hk2017'!$A:$G,7),0)</f>
        <v>0</v>
      </c>
      <c r="F110" s="438">
        <f ca="1">IF(VLOOKUP($A110,'hk2017'!$A:$H,1)=$A110,VLOOKUP($A110,'hk2017'!$A:$H,8),0)</f>
        <v>0</v>
      </c>
      <c r="G110" s="439">
        <f>SUM(D110+E110-F110)</f>
        <v>0</v>
      </c>
      <c r="H110" s="438">
        <f ca="1">IF(VLOOKUP($A110,'hk2016'!$A:$G,1)=$A110,VLOOKUP($A110,'hk2016'!$A:$G,6),0)</f>
        <v>0</v>
      </c>
      <c r="I110" s="438">
        <f ca="1">IF(VLOOKUP($A110,'hk2016'!$A:$G,1)=$A110,VLOOKUP($A110,'hk2016'!$A:$G,7),0)</f>
        <v>0</v>
      </c>
      <c r="J110" s="438">
        <f ca="1">IF(VLOOKUP($A110,'hk2016'!$A:$H,1)=$A110,VLOOKUP($A110,'hk2016'!$A:$H,8),0)</f>
        <v>0</v>
      </c>
      <c r="K110" s="440">
        <f>SUM(H110+I110-J110)</f>
        <v>0</v>
      </c>
    </row>
    <row r="111" spans="1:11" outlineLevel="1">
      <c r="A111" s="432" t="str">
        <f>LEFT(B111,3)</f>
        <v>213</v>
      </c>
      <c r="B111" s="433" t="s">
        <v>2856</v>
      </c>
      <c r="C111" s="433" t="s">
        <v>2857</v>
      </c>
      <c r="D111" s="438">
        <f ca="1">IF(VLOOKUP($A111,'hk2017'!$A:$G,1)=$A111,VLOOKUP($A111,'hk2017'!$A:$G,6),0)</f>
        <v>0</v>
      </c>
      <c r="E111" s="438">
        <f ca="1">IF(VLOOKUP($A111,'hk2017'!$A:$G,1)=$A111,VLOOKUP($A111,'hk2017'!$A:$G,7),0)</f>
        <v>0</v>
      </c>
      <c r="F111" s="438">
        <f ca="1">IF(VLOOKUP($A111,'hk2017'!$A:$H,1)=$A111,VLOOKUP($A111,'hk2017'!$A:$H,8),0)</f>
        <v>0</v>
      </c>
      <c r="G111" s="439">
        <f>SUM(D111+E111-F111)</f>
        <v>0</v>
      </c>
      <c r="H111" s="438">
        <f ca="1">IF(VLOOKUP($A111,'hk2016'!$A:$G,1)=$A111,VLOOKUP($A111,'hk2016'!$A:$G,6),0)</f>
        <v>0</v>
      </c>
      <c r="I111" s="438">
        <f ca="1">IF(VLOOKUP($A111,'hk2016'!$A:$G,1)=$A111,VLOOKUP($A111,'hk2016'!$A:$G,7),0)</f>
        <v>0</v>
      </c>
      <c r="J111" s="438">
        <f ca="1">IF(VLOOKUP($A111,'hk2016'!$A:$H,1)=$A111,VLOOKUP($A111,'hk2016'!$A:$H,8),0)</f>
        <v>0</v>
      </c>
      <c r="K111" s="440">
        <f>SUM(H111+I111-J111)</f>
        <v>0</v>
      </c>
    </row>
    <row r="112" spans="1:11" ht="11.25" outlineLevel="1" thickBot="1">
      <c r="A112" s="448"/>
      <c r="B112" s="449"/>
      <c r="C112" s="449"/>
      <c r="D112" s="442"/>
      <c r="E112" s="442"/>
      <c r="F112" s="442"/>
      <c r="G112" s="443"/>
      <c r="H112" s="442"/>
      <c r="I112" s="442"/>
      <c r="J112" s="442"/>
      <c r="K112" s="444"/>
    </row>
    <row r="113" spans="1:12" ht="12.75">
      <c r="A113" s="458" t="s">
        <v>4081</v>
      </c>
      <c r="B113" s="459"/>
      <c r="C113" s="460" t="s">
        <v>3737</v>
      </c>
      <c r="D113" s="429">
        <f t="shared" ref="D113:K113" si="35">SUM(D114:D115)</f>
        <v>0</v>
      </c>
      <c r="E113" s="429">
        <f t="shared" si="35"/>
        <v>0</v>
      </c>
      <c r="F113" s="429">
        <f t="shared" si="35"/>
        <v>0</v>
      </c>
      <c r="G113" s="430">
        <f t="shared" si="35"/>
        <v>0</v>
      </c>
      <c r="H113" s="429">
        <f t="shared" si="35"/>
        <v>0</v>
      </c>
      <c r="I113" s="429">
        <f t="shared" si="35"/>
        <v>0</v>
      </c>
      <c r="J113" s="429">
        <f t="shared" si="35"/>
        <v>0</v>
      </c>
      <c r="K113" s="431">
        <f t="shared" si="35"/>
        <v>0</v>
      </c>
      <c r="L113" s="447"/>
    </row>
    <row r="114" spans="1:12" ht="12.75" outlineLevel="1">
      <c r="A114" s="432" t="str">
        <f>LEFT(B114,3)</f>
        <v>221</v>
      </c>
      <c r="B114" s="433" t="s">
        <v>2858</v>
      </c>
      <c r="C114" s="433" t="s">
        <v>2859</v>
      </c>
      <c r="D114" s="438">
        <f ca="1">IF(VLOOKUP($A114,'hk2017'!$A:$G,1)=$A114,VLOOKUP($A114,'hk2017'!$A:$G,6),0)</f>
        <v>0</v>
      </c>
      <c r="E114" s="438">
        <f ca="1">IF(VLOOKUP($A114,'hk2017'!$A:$G,1)=$A114,VLOOKUP($A114,'hk2017'!$A:$G,7),0)</f>
        <v>0</v>
      </c>
      <c r="F114" s="438">
        <f ca="1">IF(VLOOKUP($A114,'hk2017'!$A:$H,1)=$A114,VLOOKUP($A114,'hk2017'!$A:$H,8),0)</f>
        <v>0</v>
      </c>
      <c r="G114" s="439">
        <f>SUM(D114+E114-F114)</f>
        <v>0</v>
      </c>
      <c r="H114" s="438">
        <f ca="1">IF(VLOOKUP($A114,'hk2016'!$A:$G,1)=$A114,VLOOKUP($A114,'hk2016'!$A:$G,6),0)</f>
        <v>0</v>
      </c>
      <c r="I114" s="438">
        <f ca="1">IF(VLOOKUP($A114,'hk2016'!$A:$G,1)=$A114,VLOOKUP($A114,'hk2016'!$A:$G,7),0)</f>
        <v>0</v>
      </c>
      <c r="J114" s="438">
        <f ca="1">IF(VLOOKUP($A114,'hk2016'!$A:$H,1)=$A114,VLOOKUP($A114,'hk2016'!$A:$H,8),0)</f>
        <v>0</v>
      </c>
      <c r="K114" s="440">
        <f>SUM(H114+I114-J114)</f>
        <v>0</v>
      </c>
      <c r="L114" s="447"/>
    </row>
    <row r="115" spans="1:12" s="469" customFormat="1" ht="13.5" outlineLevel="1" thickBot="1">
      <c r="A115" s="454" t="s">
        <v>2860</v>
      </c>
      <c r="B115" s="468"/>
      <c r="C115" s="434" t="s">
        <v>2861</v>
      </c>
      <c r="D115" s="438">
        <f ca="1">IF(VLOOKUP($A115,'hk2017'!$A:$G,1)=$A115,VLOOKUP($A115,'hk2017'!$A:$G,6),0)</f>
        <v>0</v>
      </c>
      <c r="E115" s="438">
        <f ca="1">IF(VLOOKUP($A115,'hk2017'!$A:$G,1)=$A115,VLOOKUP($A115,'hk2017'!$A:$G,7),0)</f>
        <v>0</v>
      </c>
      <c r="F115" s="438">
        <f ca="1">IF(VLOOKUP($A115,'hk2017'!$A:$H,1)=$A115,VLOOKUP($A115,'hk2017'!$A:$H,8),0)</f>
        <v>0</v>
      </c>
      <c r="G115" s="439">
        <f>SUM(D115+E115-F115)</f>
        <v>0</v>
      </c>
      <c r="H115" s="438">
        <f ca="1">IF(VLOOKUP($A115,'hk2016'!$A:$G,1)=$A115,VLOOKUP($A115,'hk2016'!$A:$G,6),0)</f>
        <v>0</v>
      </c>
      <c r="I115" s="438">
        <f ca="1">IF(VLOOKUP($A115,'hk2016'!$A:$G,1)=$A115,VLOOKUP($A115,'hk2016'!$A:$G,7),0)</f>
        <v>0</v>
      </c>
      <c r="J115" s="438">
        <f ca="1">IF(VLOOKUP($A115,'hk2016'!$A:$H,1)=$A115,VLOOKUP($A115,'hk2016'!$A:$H,8),0)</f>
        <v>0</v>
      </c>
      <c r="K115" s="440">
        <f>SUM(H115+I115-J115)</f>
        <v>0</v>
      </c>
      <c r="L115" s="447"/>
    </row>
    <row r="116" spans="1:12" s="469" customFormat="1" ht="12.75">
      <c r="A116" s="458">
        <v>23</v>
      </c>
      <c r="B116" s="459"/>
      <c r="C116" s="460" t="s">
        <v>2862</v>
      </c>
      <c r="D116" s="429">
        <f t="shared" ref="D116:K116" si="36">SUM(D117:D118)</f>
        <v>0</v>
      </c>
      <c r="E116" s="429">
        <f t="shared" si="36"/>
        <v>0</v>
      </c>
      <c r="F116" s="429">
        <f t="shared" si="36"/>
        <v>0</v>
      </c>
      <c r="G116" s="445">
        <f t="shared" si="36"/>
        <v>0</v>
      </c>
      <c r="H116" s="429">
        <f t="shared" si="36"/>
        <v>0</v>
      </c>
      <c r="I116" s="429">
        <f t="shared" si="36"/>
        <v>0</v>
      </c>
      <c r="J116" s="429">
        <f t="shared" si="36"/>
        <v>0</v>
      </c>
      <c r="K116" s="446">
        <f t="shared" si="36"/>
        <v>0</v>
      </c>
      <c r="L116" s="447"/>
    </row>
    <row r="117" spans="1:12" ht="12.75" outlineLevel="1">
      <c r="A117" s="432" t="str">
        <f>LEFT(B117,3)</f>
        <v>231</v>
      </c>
      <c r="B117" s="433" t="s">
        <v>2863</v>
      </c>
      <c r="C117" s="433" t="s">
        <v>2864</v>
      </c>
      <c r="D117" s="438">
        <f ca="1">IF(VLOOKUP($A117,'hk2017'!$A:$G,1)=$A117,VLOOKUP($A117,'hk2017'!$A:$G,6),0)</f>
        <v>0</v>
      </c>
      <c r="E117" s="438">
        <f ca="1">IF(VLOOKUP($A117,'hk2017'!$A:$G,1)=$A117,VLOOKUP($A117,'hk2017'!$A:$G,7),0)</f>
        <v>0</v>
      </c>
      <c r="F117" s="438">
        <f ca="1">IF(VLOOKUP($A117,'hk2017'!$A:$H,1)=$A117,VLOOKUP($A117,'hk2017'!$A:$H,8),0)</f>
        <v>0</v>
      </c>
      <c r="G117" s="439">
        <f>SUM(D117+E117-F117)</f>
        <v>0</v>
      </c>
      <c r="H117" s="438">
        <f ca="1">IF(VLOOKUP($A117,'hk2016'!$A:$G,1)=$A117,VLOOKUP($A117,'hk2016'!$A:$G,6),0)</f>
        <v>0</v>
      </c>
      <c r="I117" s="438">
        <f ca="1">IF(VLOOKUP($A117,'hk2016'!$A:$G,1)=$A117,VLOOKUP($A117,'hk2016'!$A:$G,7),0)</f>
        <v>0</v>
      </c>
      <c r="J117" s="438">
        <f ca="1">IF(VLOOKUP($A117,'hk2016'!$A:$H,1)=$A117,VLOOKUP($A117,'hk2016'!$A:$H,8),0)</f>
        <v>0</v>
      </c>
      <c r="K117" s="440">
        <f>SUM(H117+I117-J117)</f>
        <v>0</v>
      </c>
      <c r="L117" s="447"/>
    </row>
    <row r="118" spans="1:12" ht="12.75" outlineLevel="1">
      <c r="A118" s="432" t="str">
        <f>LEFT(B118,3)</f>
        <v>232</v>
      </c>
      <c r="B118" s="433" t="s">
        <v>2865</v>
      </c>
      <c r="C118" s="433" t="s">
        <v>2866</v>
      </c>
      <c r="D118" s="438">
        <f ca="1">IF(VLOOKUP($A118,'hk2017'!$A:$G,1)=$A118,VLOOKUP($A118,'hk2017'!$A:$G,6),0)</f>
        <v>0</v>
      </c>
      <c r="E118" s="438">
        <f ca="1">IF(VLOOKUP($A118,'hk2017'!$A:$G,1)=$A118,VLOOKUP($A118,'hk2017'!$A:$G,7),0)</f>
        <v>0</v>
      </c>
      <c r="F118" s="438">
        <f ca="1">IF(VLOOKUP($A118,'hk2017'!$A:$H,1)=$A118,VLOOKUP($A118,'hk2017'!$A:$H,8),0)</f>
        <v>0</v>
      </c>
      <c r="G118" s="439">
        <f>SUM(D118+E118-F118)</f>
        <v>0</v>
      </c>
      <c r="H118" s="438">
        <f ca="1">IF(VLOOKUP($A118,'hk2016'!$A:$G,1)=$A118,VLOOKUP($A118,'hk2016'!$A:$G,6),0)</f>
        <v>0</v>
      </c>
      <c r="I118" s="438">
        <f ca="1">IF(VLOOKUP($A118,'hk2016'!$A:$G,1)=$A118,VLOOKUP($A118,'hk2016'!$A:$G,7),0)</f>
        <v>0</v>
      </c>
      <c r="J118" s="438">
        <f ca="1">IF(VLOOKUP($A118,'hk2016'!$A:$H,1)=$A118,VLOOKUP($A118,'hk2016'!$A:$H,8),0)</f>
        <v>0</v>
      </c>
      <c r="K118" s="440">
        <f>SUM(H118+I118-J118)</f>
        <v>0</v>
      </c>
      <c r="L118" s="447"/>
    </row>
    <row r="119" spans="1:12" ht="13.5" outlineLevel="1" thickBot="1">
      <c r="A119" s="448"/>
      <c r="B119" s="449"/>
      <c r="C119" s="449"/>
      <c r="D119" s="442"/>
      <c r="E119" s="442"/>
      <c r="F119" s="442"/>
      <c r="G119" s="443"/>
      <c r="H119" s="442"/>
      <c r="I119" s="442"/>
      <c r="J119" s="442"/>
      <c r="K119" s="444"/>
      <c r="L119" s="447"/>
    </row>
    <row r="120" spans="1:12" ht="12.75">
      <c r="A120" s="458" t="s">
        <v>4086</v>
      </c>
      <c r="B120" s="459"/>
      <c r="C120" s="460" t="s">
        <v>2867</v>
      </c>
      <c r="D120" s="429">
        <f t="shared" ref="D120:K120" si="37">SUM(D121:D122)</f>
        <v>0</v>
      </c>
      <c r="E120" s="429">
        <f t="shared" si="37"/>
        <v>0</v>
      </c>
      <c r="F120" s="429">
        <f t="shared" si="37"/>
        <v>0</v>
      </c>
      <c r="G120" s="445">
        <f t="shared" si="37"/>
        <v>0</v>
      </c>
      <c r="H120" s="429">
        <f t="shared" si="37"/>
        <v>0</v>
      </c>
      <c r="I120" s="429">
        <f t="shared" si="37"/>
        <v>0</v>
      </c>
      <c r="J120" s="429">
        <f t="shared" si="37"/>
        <v>0</v>
      </c>
      <c r="K120" s="446">
        <f t="shared" si="37"/>
        <v>0</v>
      </c>
      <c r="L120" s="447"/>
    </row>
    <row r="121" spans="1:12" ht="12.75" outlineLevel="1">
      <c r="A121" s="432" t="str">
        <f>LEFT(B121,3)</f>
        <v>241</v>
      </c>
      <c r="B121" s="433" t="s">
        <v>2868</v>
      </c>
      <c r="C121" s="433" t="s">
        <v>2869</v>
      </c>
      <c r="D121" s="438">
        <f ca="1">IF(VLOOKUP($A121,'hk2017'!$A:$G,1)=$A121,VLOOKUP($A121,'hk2017'!$A:$G,6),0)</f>
        <v>0</v>
      </c>
      <c r="E121" s="438">
        <f ca="1">IF(VLOOKUP($A121,'hk2017'!$A:$G,1)=$A121,VLOOKUP($A121,'hk2017'!$A:$G,7),0)</f>
        <v>0</v>
      </c>
      <c r="F121" s="438">
        <f ca="1">IF(VLOOKUP($A121,'hk2017'!$A:$H,1)=$A121,VLOOKUP($A121,'hk2017'!$A:$H,8),0)</f>
        <v>0</v>
      </c>
      <c r="G121" s="439">
        <f>SUM(D121+E121-F121)</f>
        <v>0</v>
      </c>
      <c r="H121" s="438">
        <f ca="1">IF(VLOOKUP($A121,'hk2016'!$A:$G,1)=$A121,VLOOKUP($A121,'hk2016'!$A:$G,6),0)</f>
        <v>0</v>
      </c>
      <c r="I121" s="438">
        <f ca="1">IF(VLOOKUP($A121,'hk2016'!$A:$G,1)=$A121,VLOOKUP($A121,'hk2016'!$A:$G,7),0)</f>
        <v>0</v>
      </c>
      <c r="J121" s="438">
        <f ca="1">IF(VLOOKUP($A121,'hk2016'!$A:$H,1)=$A121,VLOOKUP($A121,'hk2016'!$A:$H,8),0)</f>
        <v>0</v>
      </c>
      <c r="K121" s="440">
        <f>SUM(H121+I121-J121)</f>
        <v>0</v>
      </c>
      <c r="L121" s="447"/>
    </row>
    <row r="122" spans="1:12" ht="12.75" outlineLevel="1">
      <c r="A122" s="432" t="str">
        <f>LEFT(B122,3)</f>
        <v>249</v>
      </c>
      <c r="B122" s="433" t="s">
        <v>2870</v>
      </c>
      <c r="C122" s="433" t="s">
        <v>2871</v>
      </c>
      <c r="D122" s="438">
        <f ca="1">IF(VLOOKUP($A122,'hk2017'!$A:$G,1)=$A122,VLOOKUP($A122,'hk2017'!$A:$G,6),0)</f>
        <v>0</v>
      </c>
      <c r="E122" s="438">
        <f ca="1">IF(VLOOKUP($A122,'hk2017'!$A:$G,1)=$A122,VLOOKUP($A122,'hk2017'!$A:$G,7),0)</f>
        <v>0</v>
      </c>
      <c r="F122" s="438">
        <f ca="1">IF(VLOOKUP($A122,'hk2017'!$A:$H,1)=$A122,VLOOKUP($A122,'hk2017'!$A:$H,8),0)</f>
        <v>0</v>
      </c>
      <c r="G122" s="439">
        <f>SUM(D122+E122-F122)</f>
        <v>0</v>
      </c>
      <c r="H122" s="438">
        <f ca="1">IF(VLOOKUP($A122,'hk2016'!$A:$G,1)=$A122,VLOOKUP($A122,'hk2016'!$A:$G,6),0)</f>
        <v>0</v>
      </c>
      <c r="I122" s="438">
        <f ca="1">IF(VLOOKUP($A122,'hk2016'!$A:$G,1)=$A122,VLOOKUP($A122,'hk2016'!$A:$G,7),0)</f>
        <v>0</v>
      </c>
      <c r="J122" s="438">
        <f ca="1">IF(VLOOKUP($A122,'hk2016'!$A:$H,1)=$A122,VLOOKUP($A122,'hk2016'!$A:$H,8),0)</f>
        <v>0</v>
      </c>
      <c r="K122" s="440">
        <f>SUM(H122+I122-J122)</f>
        <v>0</v>
      </c>
      <c r="L122" s="447"/>
    </row>
    <row r="123" spans="1:12" ht="13.5" outlineLevel="1" thickBot="1">
      <c r="A123" s="448"/>
      <c r="B123" s="449"/>
      <c r="C123" s="449"/>
      <c r="D123" s="442"/>
      <c r="E123" s="442"/>
      <c r="F123" s="442"/>
      <c r="G123" s="443"/>
      <c r="H123" s="442"/>
      <c r="I123" s="442"/>
      <c r="J123" s="442"/>
      <c r="K123" s="444"/>
      <c r="L123" s="447"/>
    </row>
    <row r="124" spans="1:12" ht="12.75">
      <c r="A124" s="458" t="s">
        <v>4089</v>
      </c>
      <c r="B124" s="459"/>
      <c r="C124" s="460" t="s">
        <v>3738</v>
      </c>
      <c r="D124" s="429">
        <f t="shared" ref="D124:K124" si="38">SUM(D125:D131)</f>
        <v>0</v>
      </c>
      <c r="E124" s="429">
        <f t="shared" si="38"/>
        <v>0</v>
      </c>
      <c r="F124" s="429">
        <f t="shared" si="38"/>
        <v>0</v>
      </c>
      <c r="G124" s="445">
        <f t="shared" si="38"/>
        <v>0</v>
      </c>
      <c r="H124" s="429">
        <f t="shared" si="38"/>
        <v>0</v>
      </c>
      <c r="I124" s="429">
        <f t="shared" si="38"/>
        <v>0</v>
      </c>
      <c r="J124" s="429">
        <f t="shared" si="38"/>
        <v>0</v>
      </c>
      <c r="K124" s="446">
        <f t="shared" si="38"/>
        <v>0</v>
      </c>
      <c r="L124" s="447"/>
    </row>
    <row r="125" spans="1:12" ht="12.75" outlineLevel="1">
      <c r="A125" s="432" t="str">
        <f t="shared" ref="A125:A131" si="39">LEFT(B125,3)</f>
        <v>251</v>
      </c>
      <c r="B125" s="433" t="s">
        <v>2872</v>
      </c>
      <c r="C125" s="433" t="s">
        <v>2873</v>
      </c>
      <c r="D125" s="438">
        <f ca="1">IF(VLOOKUP($A125,'hk2017'!$A:$G,1)=$A125,VLOOKUP($A125,'hk2017'!$A:$G,6),0)</f>
        <v>0</v>
      </c>
      <c r="E125" s="438">
        <f ca="1">IF(VLOOKUP($A125,'hk2017'!$A:$G,1)=$A125,VLOOKUP($A125,'hk2017'!$A:$G,7),0)</f>
        <v>0</v>
      </c>
      <c r="F125" s="438">
        <f ca="1">IF(VLOOKUP($A125,'hk2017'!$A:$H,1)=$A125,VLOOKUP($A125,'hk2017'!$A:$H,8),0)</f>
        <v>0</v>
      </c>
      <c r="G125" s="439">
        <f t="shared" ref="G125:G131" si="40">SUM(D125+E125-F125)</f>
        <v>0</v>
      </c>
      <c r="H125" s="438">
        <f ca="1">IF(VLOOKUP($A125,'hk2016'!$A:$G,1)=$A125,VLOOKUP($A125,'hk2016'!$A:$G,6),0)</f>
        <v>0</v>
      </c>
      <c r="I125" s="438">
        <f ca="1">IF(VLOOKUP($A125,'hk2016'!$A:$G,1)=$A125,VLOOKUP($A125,'hk2016'!$A:$G,7),0)</f>
        <v>0</v>
      </c>
      <c r="J125" s="438">
        <f ca="1">IF(VLOOKUP($A125,'hk2016'!$A:$H,1)=$A125,VLOOKUP($A125,'hk2016'!$A:$H,8),0)</f>
        <v>0</v>
      </c>
      <c r="K125" s="440">
        <f t="shared" ref="K125:K131" si="41">SUM(H125+I125-J125)</f>
        <v>0</v>
      </c>
      <c r="L125" s="447"/>
    </row>
    <row r="126" spans="1:12" ht="12.75" outlineLevel="1">
      <c r="A126" s="432" t="str">
        <f t="shared" si="39"/>
        <v>252</v>
      </c>
      <c r="B126" s="433" t="s">
        <v>2874</v>
      </c>
      <c r="C126" s="433" t="s">
        <v>3741</v>
      </c>
      <c r="D126" s="438">
        <f ca="1">IF(VLOOKUP($A126,'hk2017'!$A:$G,1)=$A126,VLOOKUP($A126,'hk2017'!$A:$G,6),0)</f>
        <v>0</v>
      </c>
      <c r="E126" s="438">
        <f ca="1">IF(VLOOKUP($A126,'hk2017'!$A:$G,1)=$A126,VLOOKUP($A126,'hk2017'!$A:$G,7),0)</f>
        <v>0</v>
      </c>
      <c r="F126" s="438">
        <f ca="1">IF(VLOOKUP($A126,'hk2017'!$A:$H,1)=$A126,VLOOKUP($A126,'hk2017'!$A:$H,8),0)</f>
        <v>0</v>
      </c>
      <c r="G126" s="439">
        <f t="shared" si="40"/>
        <v>0</v>
      </c>
      <c r="H126" s="438">
        <f ca="1">IF(VLOOKUP($A126,'hk2016'!$A:$G,1)=$A126,VLOOKUP($A126,'hk2016'!$A:$G,6),0)</f>
        <v>0</v>
      </c>
      <c r="I126" s="438">
        <f ca="1">IF(VLOOKUP($A126,'hk2016'!$A:$G,1)=$A126,VLOOKUP($A126,'hk2016'!$A:$G,7),0)</f>
        <v>0</v>
      </c>
      <c r="J126" s="438">
        <f ca="1">IF(VLOOKUP($A126,'hk2016'!$A:$H,1)=$A126,VLOOKUP($A126,'hk2016'!$A:$H,8),0)</f>
        <v>0</v>
      </c>
      <c r="K126" s="440">
        <f t="shared" si="41"/>
        <v>0</v>
      </c>
      <c r="L126" s="447"/>
    </row>
    <row r="127" spans="1:12" ht="12.75" outlineLevel="1">
      <c r="A127" s="432" t="str">
        <f t="shared" si="39"/>
        <v>253</v>
      </c>
      <c r="B127" s="433" t="s">
        <v>2875</v>
      </c>
      <c r="C127" s="433" t="s">
        <v>2876</v>
      </c>
      <c r="D127" s="438">
        <f ca="1">IF(VLOOKUP($A127,'hk2017'!$A:$G,1)=$A127,VLOOKUP($A127,'hk2017'!$A:$G,6),0)</f>
        <v>0</v>
      </c>
      <c r="E127" s="438">
        <f ca="1">IF(VLOOKUP($A127,'hk2017'!$A:$G,1)=$A127,VLOOKUP($A127,'hk2017'!$A:$G,7),0)</f>
        <v>0</v>
      </c>
      <c r="F127" s="438">
        <f ca="1">IF(VLOOKUP($A127,'hk2017'!$A:$H,1)=$A127,VLOOKUP($A127,'hk2017'!$A:$H,8),0)</f>
        <v>0</v>
      </c>
      <c r="G127" s="439">
        <f t="shared" si="40"/>
        <v>0</v>
      </c>
      <c r="H127" s="438">
        <f ca="1">IF(VLOOKUP($A127,'hk2016'!$A:$G,1)=$A127,VLOOKUP($A127,'hk2016'!$A:$G,6),0)</f>
        <v>0</v>
      </c>
      <c r="I127" s="438">
        <f ca="1">IF(VLOOKUP($A127,'hk2016'!$A:$G,1)=$A127,VLOOKUP($A127,'hk2016'!$A:$G,7),0)</f>
        <v>0</v>
      </c>
      <c r="J127" s="438">
        <f ca="1">IF(VLOOKUP($A127,'hk2016'!$A:$H,1)=$A127,VLOOKUP($A127,'hk2016'!$A:$H,8),0)</f>
        <v>0</v>
      </c>
      <c r="K127" s="440">
        <f t="shared" si="41"/>
        <v>0</v>
      </c>
      <c r="L127" s="447"/>
    </row>
    <row r="128" spans="1:12" ht="12.75" outlineLevel="1">
      <c r="A128" s="432" t="str">
        <f t="shared" si="39"/>
        <v>255</v>
      </c>
      <c r="B128" s="433" t="s">
        <v>2877</v>
      </c>
      <c r="C128" s="433" t="s">
        <v>2878</v>
      </c>
      <c r="D128" s="438">
        <f ca="1">IF(VLOOKUP($A128,'hk2017'!$A:$G,1)=$A128,VLOOKUP($A128,'hk2017'!$A:$G,6),0)</f>
        <v>0</v>
      </c>
      <c r="E128" s="438">
        <f ca="1">IF(VLOOKUP($A128,'hk2017'!$A:$G,1)=$A128,VLOOKUP($A128,'hk2017'!$A:$G,7),0)</f>
        <v>0</v>
      </c>
      <c r="F128" s="438">
        <f ca="1">IF(VLOOKUP($A128,'hk2017'!$A:$H,1)=$A128,VLOOKUP($A128,'hk2017'!$A:$H,8),0)</f>
        <v>0</v>
      </c>
      <c r="G128" s="439">
        <f t="shared" si="40"/>
        <v>0</v>
      </c>
      <c r="H128" s="438">
        <f ca="1">IF(VLOOKUP($A128,'hk2016'!$A:$G,1)=$A128,VLOOKUP($A128,'hk2016'!$A:$G,6),0)</f>
        <v>0</v>
      </c>
      <c r="I128" s="438">
        <f ca="1">IF(VLOOKUP($A128,'hk2016'!$A:$G,1)=$A128,VLOOKUP($A128,'hk2016'!$A:$G,7),0)</f>
        <v>0</v>
      </c>
      <c r="J128" s="438">
        <f ca="1">IF(VLOOKUP($A128,'hk2016'!$A:$H,1)=$A128,VLOOKUP($A128,'hk2016'!$A:$H,8),0)</f>
        <v>0</v>
      </c>
      <c r="K128" s="440">
        <f t="shared" si="41"/>
        <v>0</v>
      </c>
      <c r="L128" s="447"/>
    </row>
    <row r="129" spans="1:12" ht="12.75" outlineLevel="1">
      <c r="A129" s="432" t="str">
        <f t="shared" si="39"/>
        <v>256</v>
      </c>
      <c r="B129" s="433" t="s">
        <v>2879</v>
      </c>
      <c r="C129" s="433" t="s">
        <v>2880</v>
      </c>
      <c r="D129" s="438">
        <f ca="1">IF(VLOOKUP($A129,'hk2017'!$A:$G,1)=$A129,VLOOKUP($A129,'hk2017'!$A:$G,6),0)</f>
        <v>0</v>
      </c>
      <c r="E129" s="438">
        <f ca="1">IF(VLOOKUP($A129,'hk2017'!$A:$G,1)=$A129,VLOOKUP($A129,'hk2017'!$A:$G,7),0)</f>
        <v>0</v>
      </c>
      <c r="F129" s="438">
        <f ca="1">IF(VLOOKUP($A129,'hk2017'!$A:$H,1)=$A129,VLOOKUP($A129,'hk2017'!$A:$H,8),0)</f>
        <v>0</v>
      </c>
      <c r="G129" s="439">
        <f t="shared" si="40"/>
        <v>0</v>
      </c>
      <c r="H129" s="438">
        <f ca="1">IF(VLOOKUP($A129,'hk2016'!$A:$G,1)=$A129,VLOOKUP($A129,'hk2016'!$A:$G,6),0)</f>
        <v>0</v>
      </c>
      <c r="I129" s="438">
        <f ca="1">IF(VLOOKUP($A129,'hk2016'!$A:$G,1)=$A129,VLOOKUP($A129,'hk2016'!$A:$G,7),0)</f>
        <v>0</v>
      </c>
      <c r="J129" s="438">
        <f ca="1">IF(VLOOKUP($A129,'hk2016'!$A:$H,1)=$A129,VLOOKUP($A129,'hk2016'!$A:$H,8),0)</f>
        <v>0</v>
      </c>
      <c r="K129" s="440">
        <f t="shared" si="41"/>
        <v>0</v>
      </c>
      <c r="L129" s="447"/>
    </row>
    <row r="130" spans="1:12" ht="12.75" outlineLevel="1">
      <c r="A130" s="432" t="str">
        <f t="shared" si="39"/>
        <v>257</v>
      </c>
      <c r="B130" s="433" t="s">
        <v>2881</v>
      </c>
      <c r="C130" s="433" t="s">
        <v>2882</v>
      </c>
      <c r="D130" s="438">
        <f ca="1">IF(VLOOKUP($A130,'hk2017'!$A:$G,1)=$A130,VLOOKUP($A130,'hk2017'!$A:$G,6),0)</f>
        <v>0</v>
      </c>
      <c r="E130" s="438">
        <f ca="1">IF(VLOOKUP($A130,'hk2017'!$A:$G,1)=$A130,VLOOKUP($A130,'hk2017'!$A:$G,7),0)</f>
        <v>0</v>
      </c>
      <c r="F130" s="438">
        <f ca="1">IF(VLOOKUP($A130,'hk2017'!$A:$H,1)=$A130,VLOOKUP($A130,'hk2017'!$A:$H,8),0)</f>
        <v>0</v>
      </c>
      <c r="G130" s="439">
        <f t="shared" si="40"/>
        <v>0</v>
      </c>
      <c r="H130" s="438">
        <f ca="1">IF(VLOOKUP($A130,'hk2016'!$A:$G,1)=$A130,VLOOKUP($A130,'hk2016'!$A:$G,6),0)</f>
        <v>0</v>
      </c>
      <c r="I130" s="438">
        <f ca="1">IF(VLOOKUP($A130,'hk2016'!$A:$G,1)=$A130,VLOOKUP($A130,'hk2016'!$A:$G,7),0)</f>
        <v>0</v>
      </c>
      <c r="J130" s="438">
        <f ca="1">IF(VLOOKUP($A130,'hk2016'!$A:$H,1)=$A130,VLOOKUP($A130,'hk2016'!$A:$H,8),0)</f>
        <v>0</v>
      </c>
      <c r="K130" s="440">
        <f t="shared" si="41"/>
        <v>0</v>
      </c>
      <c r="L130" s="447"/>
    </row>
    <row r="131" spans="1:12" ht="12.75" outlineLevel="1">
      <c r="A131" s="432" t="str">
        <f t="shared" si="39"/>
        <v>259</v>
      </c>
      <c r="B131" s="433" t="s">
        <v>2883</v>
      </c>
      <c r="C131" s="433" t="s">
        <v>2884</v>
      </c>
      <c r="D131" s="438">
        <f ca="1">IF(VLOOKUP($A131,'hk2017'!$A:$G,1)=$A131,VLOOKUP($A131,'hk2017'!$A:$G,6),0)</f>
        <v>0</v>
      </c>
      <c r="E131" s="438">
        <f ca="1">IF(VLOOKUP($A131,'hk2017'!$A:$G,1)=$A131,VLOOKUP($A131,'hk2017'!$A:$G,7),0)</f>
        <v>0</v>
      </c>
      <c r="F131" s="438">
        <f ca="1">IF(VLOOKUP($A131,'hk2017'!$A:$H,1)=$A131,VLOOKUP($A131,'hk2017'!$A:$H,8),0)</f>
        <v>0</v>
      </c>
      <c r="G131" s="439">
        <f t="shared" si="40"/>
        <v>0</v>
      </c>
      <c r="H131" s="438">
        <f ca="1">IF(VLOOKUP($A131,'hk2016'!$A:$G,1)=$A131,VLOOKUP($A131,'hk2016'!$A:$G,6),0)</f>
        <v>0</v>
      </c>
      <c r="I131" s="438">
        <f ca="1">IF(VLOOKUP($A131,'hk2016'!$A:$G,1)=$A131,VLOOKUP($A131,'hk2016'!$A:$G,7),0)</f>
        <v>0</v>
      </c>
      <c r="J131" s="438">
        <f ca="1">IF(VLOOKUP($A131,'hk2016'!$A:$H,1)=$A131,VLOOKUP($A131,'hk2016'!$A:$H,8),0)</f>
        <v>0</v>
      </c>
      <c r="K131" s="440">
        <f t="shared" si="41"/>
        <v>0</v>
      </c>
      <c r="L131" s="447"/>
    </row>
    <row r="132" spans="1:12" ht="13.5" outlineLevel="1" thickBot="1">
      <c r="A132" s="448"/>
      <c r="B132" s="449"/>
      <c r="C132" s="449"/>
      <c r="D132" s="442"/>
      <c r="E132" s="442"/>
      <c r="F132" s="442"/>
      <c r="G132" s="443"/>
      <c r="H132" s="442"/>
      <c r="I132" s="442"/>
      <c r="J132" s="442"/>
      <c r="K132" s="444"/>
      <c r="L132" s="447"/>
    </row>
    <row r="133" spans="1:12" ht="12.75">
      <c r="A133" s="458" t="s">
        <v>4090</v>
      </c>
      <c r="B133" s="459"/>
      <c r="C133" s="460" t="s">
        <v>2885</v>
      </c>
      <c r="D133" s="429">
        <f t="shared" ref="D133:K133" si="42">SUM(D134)</f>
        <v>0</v>
      </c>
      <c r="E133" s="429">
        <f t="shared" si="42"/>
        <v>0</v>
      </c>
      <c r="F133" s="429">
        <f t="shared" si="42"/>
        <v>0</v>
      </c>
      <c r="G133" s="445">
        <f t="shared" si="42"/>
        <v>0</v>
      </c>
      <c r="H133" s="429">
        <f t="shared" si="42"/>
        <v>0</v>
      </c>
      <c r="I133" s="429">
        <f t="shared" si="42"/>
        <v>0</v>
      </c>
      <c r="J133" s="429">
        <f t="shared" si="42"/>
        <v>0</v>
      </c>
      <c r="K133" s="446">
        <f t="shared" si="42"/>
        <v>0</v>
      </c>
      <c r="L133" s="447"/>
    </row>
    <row r="134" spans="1:12" ht="12.75" outlineLevel="1">
      <c r="A134" s="432" t="str">
        <f>LEFT(B134,3)</f>
        <v>261</v>
      </c>
      <c r="B134" s="433" t="s">
        <v>2886</v>
      </c>
      <c r="C134" s="433" t="s">
        <v>2887</v>
      </c>
      <c r="D134" s="438">
        <f ca="1">IF(VLOOKUP($A134,'hk2017'!$A:$G,1)=$A134,VLOOKUP($A134,'hk2017'!$A:$G,6),0)</f>
        <v>0</v>
      </c>
      <c r="E134" s="438">
        <f ca="1">IF(VLOOKUP($A134,'hk2017'!$A:$G,1)=$A134,VLOOKUP($A134,'hk2017'!$A:$G,7),0)</f>
        <v>0</v>
      </c>
      <c r="F134" s="438">
        <f ca="1">IF(VLOOKUP($A134,'hk2017'!$A:$H,1)=$A134,VLOOKUP($A134,'hk2017'!$A:$H,8),0)</f>
        <v>0</v>
      </c>
      <c r="G134" s="439">
        <f>SUM(D134+E134-F134)</f>
        <v>0</v>
      </c>
      <c r="H134" s="438">
        <f ca="1">IF(VLOOKUP($A134,'hk2016'!$A:$G,1)=$A134,VLOOKUP($A134,'hk2016'!$A:$G,6),0)</f>
        <v>0</v>
      </c>
      <c r="I134" s="438">
        <f ca="1">IF(VLOOKUP($A134,'hk2016'!$A:$G,1)=$A134,VLOOKUP($A134,'hk2016'!$A:$G,7),0)</f>
        <v>0</v>
      </c>
      <c r="J134" s="438">
        <f ca="1">IF(VLOOKUP($A134,'hk2016'!$A:$H,1)=$A134,VLOOKUP($A134,'hk2016'!$A:$H,8),0)</f>
        <v>0</v>
      </c>
      <c r="K134" s="440">
        <f>SUM(H134+I134-J134)</f>
        <v>0</v>
      </c>
      <c r="L134" s="447"/>
    </row>
    <row r="135" spans="1:12" ht="13.5" outlineLevel="1" thickBot="1">
      <c r="A135" s="448"/>
      <c r="B135" s="449"/>
      <c r="C135" s="449"/>
      <c r="D135" s="442"/>
      <c r="E135" s="442"/>
      <c r="F135" s="442"/>
      <c r="G135" s="443"/>
      <c r="H135" s="442"/>
      <c r="I135" s="442"/>
      <c r="J135" s="442"/>
      <c r="K135" s="444"/>
      <c r="L135" s="447"/>
    </row>
    <row r="136" spans="1:12">
      <c r="A136" s="458" t="s">
        <v>4091</v>
      </c>
      <c r="B136" s="459"/>
      <c r="C136" s="460" t="s">
        <v>2888</v>
      </c>
      <c r="D136" s="429">
        <f t="shared" ref="D136:K136" si="43">SUM(D137:D138)</f>
        <v>0</v>
      </c>
      <c r="E136" s="429">
        <f t="shared" si="43"/>
        <v>0</v>
      </c>
      <c r="F136" s="429">
        <f t="shared" si="43"/>
        <v>0</v>
      </c>
      <c r="G136" s="430">
        <f t="shared" si="43"/>
        <v>0</v>
      </c>
      <c r="H136" s="429">
        <f t="shared" si="43"/>
        <v>0</v>
      </c>
      <c r="I136" s="429">
        <f t="shared" si="43"/>
        <v>0</v>
      </c>
      <c r="J136" s="429">
        <f t="shared" si="43"/>
        <v>0</v>
      </c>
      <c r="K136" s="431">
        <f t="shared" si="43"/>
        <v>0</v>
      </c>
    </row>
    <row r="137" spans="1:12" outlineLevel="1">
      <c r="A137" s="432" t="str">
        <f>LEFT(B137,3)</f>
        <v>291</v>
      </c>
      <c r="B137" s="433" t="s">
        <v>2889</v>
      </c>
      <c r="C137" s="433" t="s">
        <v>2890</v>
      </c>
      <c r="D137" s="438">
        <f ca="1">IF(VLOOKUP($A137,'hk2017'!$A:$G,1)=$A137,VLOOKUP($A137,'hk2017'!$A:$G,6),0)</f>
        <v>0</v>
      </c>
      <c r="E137" s="438">
        <f ca="1">IF(VLOOKUP($A137,'hk2017'!$A:$G,1)=$A137,VLOOKUP($A137,'hk2017'!$A:$G,7),0)</f>
        <v>0</v>
      </c>
      <c r="F137" s="438">
        <f ca="1">IF(VLOOKUP($A137,'hk2017'!$A:$H,1)=$A137,VLOOKUP($A137,'hk2017'!$A:$H,8),0)</f>
        <v>0</v>
      </c>
      <c r="G137" s="439">
        <f>SUM(D137+E137-F137)</f>
        <v>0</v>
      </c>
      <c r="H137" s="438">
        <f ca="1">IF(VLOOKUP($A137,'hk2016'!$A:$G,1)=$A137,VLOOKUP($A137,'hk2016'!$A:$G,6),0)</f>
        <v>0</v>
      </c>
      <c r="I137" s="438">
        <f ca="1">IF(VLOOKUP($A137,'hk2016'!$A:$G,1)=$A137,VLOOKUP($A137,'hk2016'!$A:$G,7),0)</f>
        <v>0</v>
      </c>
      <c r="J137" s="438">
        <f ca="1">IF(VLOOKUP($A137,'hk2016'!$A:$H,1)=$A137,VLOOKUP($A137,'hk2016'!$A:$H,8),0)</f>
        <v>0</v>
      </c>
      <c r="K137" s="440">
        <f>SUM(H137+I137-J137)</f>
        <v>0</v>
      </c>
    </row>
    <row r="138" spans="1:12" outlineLevel="1">
      <c r="A138" s="454" t="s">
        <v>2891</v>
      </c>
      <c r="B138" s="433"/>
      <c r="C138" s="434" t="s">
        <v>2892</v>
      </c>
      <c r="D138" s="438">
        <f ca="1">IF(VLOOKUP($A138,'hk2017'!$A:$G,1)=$A138,VLOOKUP($A138,'hk2017'!$A:$G,6),0)</f>
        <v>0</v>
      </c>
      <c r="E138" s="438">
        <f ca="1">IF(VLOOKUP($A138,'hk2017'!$A:$G,1)=$A138,VLOOKUP($A138,'hk2017'!$A:$G,7),0)</f>
        <v>0</v>
      </c>
      <c r="F138" s="438">
        <f ca="1">IF(VLOOKUP($A138,'hk2017'!$A:$H,1)=$A138,VLOOKUP($A138,'hk2017'!$A:$H,8),0)</f>
        <v>0</v>
      </c>
      <c r="G138" s="439">
        <f>SUM(D138+E138-F138)</f>
        <v>0</v>
      </c>
      <c r="H138" s="438">
        <f ca="1">IF(VLOOKUP($A138,'hk2016'!$A:$G,1)=$A138,VLOOKUP($A138,'hk2016'!$A:$G,6),0)</f>
        <v>0</v>
      </c>
      <c r="I138" s="438">
        <f ca="1">IF(VLOOKUP($A138,'hk2016'!$A:$G,1)=$A138,VLOOKUP($A138,'hk2016'!$A:$G,7),0)</f>
        <v>0</v>
      </c>
      <c r="J138" s="438">
        <f ca="1">IF(VLOOKUP($A138,'hk2016'!$A:$H,1)=$A138,VLOOKUP($A138,'hk2016'!$A:$H,8),0)</f>
        <v>0</v>
      </c>
      <c r="K138" s="440">
        <f>SUM(H138+I138-J138)</f>
        <v>0</v>
      </c>
    </row>
    <row r="139" spans="1:12" ht="11.25" outlineLevel="1" thickBot="1">
      <c r="A139" s="420"/>
      <c r="B139" s="433"/>
      <c r="C139" s="416"/>
      <c r="H139" s="464"/>
      <c r="I139" s="464"/>
      <c r="J139" s="464"/>
      <c r="K139" s="466"/>
    </row>
    <row r="140" spans="1:12" ht="12" thickBot="1">
      <c r="A140" s="421" t="s">
        <v>2893</v>
      </c>
      <c r="B140" s="422"/>
      <c r="C140" s="422" t="s">
        <v>4231</v>
      </c>
      <c r="D140" s="455">
        <f t="shared" ref="D140:K140" si="44">SUM(D141+D148+D156+D162+D170+D177+D185+D196+D207)</f>
        <v>0</v>
      </c>
      <c r="E140" s="455">
        <f t="shared" si="44"/>
        <v>0</v>
      </c>
      <c r="F140" s="455">
        <f t="shared" si="44"/>
        <v>0</v>
      </c>
      <c r="G140" s="456">
        <f t="shared" si="44"/>
        <v>0</v>
      </c>
      <c r="H140" s="455">
        <f t="shared" si="44"/>
        <v>0</v>
      </c>
      <c r="I140" s="455">
        <f t="shared" si="44"/>
        <v>0</v>
      </c>
      <c r="J140" s="455">
        <f t="shared" si="44"/>
        <v>0</v>
      </c>
      <c r="K140" s="457">
        <f t="shared" si="44"/>
        <v>0</v>
      </c>
    </row>
    <row r="141" spans="1:12">
      <c r="A141" s="458" t="s">
        <v>4112</v>
      </c>
      <c r="B141" s="459"/>
      <c r="C141" s="460" t="s">
        <v>3700</v>
      </c>
      <c r="D141" s="429">
        <f t="shared" ref="D141:K141" si="45">SUM(D142:D147)</f>
        <v>0</v>
      </c>
      <c r="E141" s="429">
        <f t="shared" si="45"/>
        <v>0</v>
      </c>
      <c r="F141" s="429">
        <f t="shared" si="45"/>
        <v>0</v>
      </c>
      <c r="G141" s="445">
        <f t="shared" si="45"/>
        <v>0</v>
      </c>
      <c r="H141" s="429">
        <f t="shared" si="45"/>
        <v>0</v>
      </c>
      <c r="I141" s="429">
        <f t="shared" si="45"/>
        <v>0</v>
      </c>
      <c r="J141" s="429">
        <f t="shared" si="45"/>
        <v>0</v>
      </c>
      <c r="K141" s="446">
        <f t="shared" si="45"/>
        <v>0</v>
      </c>
    </row>
    <row r="142" spans="1:12" outlineLevel="1">
      <c r="A142" s="432" t="str">
        <f>LEFT(B142,3)</f>
        <v>311</v>
      </c>
      <c r="B142" s="433" t="s">
        <v>2894</v>
      </c>
      <c r="C142" s="433" t="s">
        <v>2895</v>
      </c>
      <c r="D142" s="438">
        <f ca="1">IF(VLOOKUP($A142,'hk2017'!$A:$G,1)=$A142,VLOOKUP($A142,'hk2017'!$A:$G,6),0)</f>
        <v>0</v>
      </c>
      <c r="E142" s="438">
        <f ca="1">IF(VLOOKUP($A142,'hk2017'!$A:$G,1)=$A142,VLOOKUP($A142,'hk2017'!$A:$G,7),0)</f>
        <v>0</v>
      </c>
      <c r="F142" s="438">
        <f ca="1">IF(VLOOKUP($A142,'hk2017'!$A:$H,1)=$A142,VLOOKUP($A142,'hk2017'!$A:$H,8),0)</f>
        <v>0</v>
      </c>
      <c r="G142" s="439">
        <f t="shared" ref="G142:G147" si="46">SUM(D142+E142-F142)</f>
        <v>0</v>
      </c>
      <c r="H142" s="438">
        <f ca="1">IF(VLOOKUP($A142,'hk2016'!$A:$G,1)=$A142,VLOOKUP($A142,'hk2016'!$A:$G,6),0)</f>
        <v>0</v>
      </c>
      <c r="I142" s="438">
        <f ca="1">IF(VLOOKUP($A142,'hk2016'!$A:$G,1)=$A142,VLOOKUP($A142,'hk2016'!$A:$G,7),0)</f>
        <v>0</v>
      </c>
      <c r="J142" s="438">
        <f ca="1">IF(VLOOKUP($A142,'hk2016'!$A:$H,1)=$A142,VLOOKUP($A142,'hk2016'!$A:$H,8),0)</f>
        <v>0</v>
      </c>
      <c r="K142" s="440">
        <f t="shared" ref="K142:K147" si="47">SUM(H142+I142-J142)</f>
        <v>0</v>
      </c>
    </row>
    <row r="143" spans="1:12" outlineLevel="1">
      <c r="A143" s="432" t="str">
        <f>LEFT(B143,3)</f>
        <v>312</v>
      </c>
      <c r="B143" s="433" t="s">
        <v>2896</v>
      </c>
      <c r="C143" s="433" t="s">
        <v>2897</v>
      </c>
      <c r="D143" s="438">
        <f ca="1">IF(VLOOKUP($A143,'hk2017'!$A:$G,1)=$A143,VLOOKUP($A143,'hk2017'!$A:$G,6),0)</f>
        <v>0</v>
      </c>
      <c r="E143" s="438">
        <f ca="1">IF(VLOOKUP($A143,'hk2017'!$A:$G,1)=$A143,VLOOKUP($A143,'hk2017'!$A:$G,7),0)</f>
        <v>0</v>
      </c>
      <c r="F143" s="438">
        <f ca="1">IF(VLOOKUP($A143,'hk2017'!$A:$H,1)=$A143,VLOOKUP($A143,'hk2017'!$A:$H,8),0)</f>
        <v>0</v>
      </c>
      <c r="G143" s="439">
        <f t="shared" si="46"/>
        <v>0</v>
      </c>
      <c r="H143" s="438">
        <f ca="1">IF(VLOOKUP($A143,'hk2016'!$A:$G,1)=$A143,VLOOKUP($A143,'hk2016'!$A:$G,6),0)</f>
        <v>0</v>
      </c>
      <c r="I143" s="438">
        <f ca="1">IF(VLOOKUP($A143,'hk2016'!$A:$G,1)=$A143,VLOOKUP($A143,'hk2016'!$A:$G,7),0)</f>
        <v>0</v>
      </c>
      <c r="J143" s="438">
        <f ca="1">IF(VLOOKUP($A143,'hk2016'!$A:$H,1)=$A143,VLOOKUP($A143,'hk2016'!$A:$H,8),0)</f>
        <v>0</v>
      </c>
      <c r="K143" s="440">
        <f t="shared" si="47"/>
        <v>0</v>
      </c>
    </row>
    <row r="144" spans="1:12" outlineLevel="1">
      <c r="A144" s="432" t="str">
        <f>LEFT(B144,3)</f>
        <v>313</v>
      </c>
      <c r="B144" s="433" t="s">
        <v>2898</v>
      </c>
      <c r="C144" s="433" t="s">
        <v>2899</v>
      </c>
      <c r="D144" s="438">
        <f ca="1">IF(VLOOKUP($A144,'hk2017'!$A:$G,1)=$A144,VLOOKUP($A144,'hk2017'!$A:$G,6),0)</f>
        <v>0</v>
      </c>
      <c r="E144" s="438">
        <f ca="1">IF(VLOOKUP($A144,'hk2017'!$A:$G,1)=$A144,VLOOKUP($A144,'hk2017'!$A:$G,7),0)</f>
        <v>0</v>
      </c>
      <c r="F144" s="438">
        <f ca="1">IF(VLOOKUP($A144,'hk2017'!$A:$H,1)=$A144,VLOOKUP($A144,'hk2017'!$A:$H,8),0)</f>
        <v>0</v>
      </c>
      <c r="G144" s="439">
        <f t="shared" si="46"/>
        <v>0</v>
      </c>
      <c r="H144" s="438">
        <f ca="1">IF(VLOOKUP($A144,'hk2016'!$A:$G,1)=$A144,VLOOKUP($A144,'hk2016'!$A:$G,6),0)</f>
        <v>0</v>
      </c>
      <c r="I144" s="438">
        <f ca="1">IF(VLOOKUP($A144,'hk2016'!$A:$G,1)=$A144,VLOOKUP($A144,'hk2016'!$A:$G,7),0)</f>
        <v>0</v>
      </c>
      <c r="J144" s="438">
        <f ca="1">IF(VLOOKUP($A144,'hk2016'!$A:$H,1)=$A144,VLOOKUP($A144,'hk2016'!$A:$H,8),0)</f>
        <v>0</v>
      </c>
      <c r="K144" s="440">
        <f t="shared" si="47"/>
        <v>0</v>
      </c>
    </row>
    <row r="145" spans="1:12" outlineLevel="1">
      <c r="A145" s="432" t="str">
        <f>LEFT(B145,3)</f>
        <v>314</v>
      </c>
      <c r="B145" s="433" t="s">
        <v>2900</v>
      </c>
      <c r="C145" s="433" t="s">
        <v>2901</v>
      </c>
      <c r="D145" s="438">
        <f ca="1">IF(VLOOKUP($A145,'hk2017'!$A:$G,1)=$A145,VLOOKUP($A145,'hk2017'!$A:$G,6),0)</f>
        <v>0</v>
      </c>
      <c r="E145" s="438">
        <f ca="1">IF(VLOOKUP($A145,'hk2017'!$A:$G,1)=$A145,VLOOKUP($A145,'hk2017'!$A:$G,7),0)</f>
        <v>0</v>
      </c>
      <c r="F145" s="438">
        <f ca="1">IF(VLOOKUP($A145,'hk2017'!$A:$H,1)=$A145,VLOOKUP($A145,'hk2017'!$A:$H,8),0)</f>
        <v>0</v>
      </c>
      <c r="G145" s="439">
        <f t="shared" si="46"/>
        <v>0</v>
      </c>
      <c r="H145" s="438">
        <f ca="1">IF(VLOOKUP($A145,'hk2016'!$A:$G,1)=$A145,VLOOKUP($A145,'hk2016'!$A:$G,6),0)</f>
        <v>0</v>
      </c>
      <c r="I145" s="438">
        <f ca="1">IF(VLOOKUP($A145,'hk2016'!$A:$G,1)=$A145,VLOOKUP($A145,'hk2016'!$A:$G,7),0)</f>
        <v>0</v>
      </c>
      <c r="J145" s="438">
        <f ca="1">IF(VLOOKUP($A145,'hk2016'!$A:$H,1)=$A145,VLOOKUP($A145,'hk2016'!$A:$H,8),0)</f>
        <v>0</v>
      </c>
      <c r="K145" s="440">
        <f t="shared" si="47"/>
        <v>0</v>
      </c>
    </row>
    <row r="146" spans="1:12" outlineLevel="1">
      <c r="A146" s="432" t="str">
        <f>LEFT(B146,3)</f>
        <v>315</v>
      </c>
      <c r="B146" s="433" t="s">
        <v>2902</v>
      </c>
      <c r="C146" s="433" t="s">
        <v>2903</v>
      </c>
      <c r="D146" s="438">
        <f ca="1">IF(VLOOKUP($A146,'hk2017'!$A:$G,1)=$A146,VLOOKUP($A146,'hk2017'!$A:$G,6),0)</f>
        <v>0</v>
      </c>
      <c r="E146" s="438">
        <f ca="1">IF(VLOOKUP($A146,'hk2017'!$A:$G,1)=$A146,VLOOKUP($A146,'hk2017'!$A:$G,7),0)</f>
        <v>0</v>
      </c>
      <c r="F146" s="438">
        <f ca="1">IF(VLOOKUP($A146,'hk2017'!$A:$H,1)=$A146,VLOOKUP($A146,'hk2017'!$A:$H,8),0)</f>
        <v>0</v>
      </c>
      <c r="G146" s="439">
        <f t="shared" si="46"/>
        <v>0</v>
      </c>
      <c r="H146" s="438">
        <f ca="1">IF(VLOOKUP($A146,'hk2016'!$A:$G,1)=$A146,VLOOKUP($A146,'hk2016'!$A:$G,6),0)</f>
        <v>0</v>
      </c>
      <c r="I146" s="438">
        <f ca="1">IF(VLOOKUP($A146,'hk2016'!$A:$G,1)=$A146,VLOOKUP($A146,'hk2016'!$A:$G,7),0)</f>
        <v>0</v>
      </c>
      <c r="J146" s="438">
        <f ca="1">IF(VLOOKUP($A146,'hk2016'!$A:$H,1)=$A146,VLOOKUP($A146,'hk2016'!$A:$H,8),0)</f>
        <v>0</v>
      </c>
      <c r="K146" s="440">
        <f t="shared" si="47"/>
        <v>0</v>
      </c>
    </row>
    <row r="147" spans="1:12" ht="11.25" outlineLevel="1" thickBot="1">
      <c r="A147" s="470" t="s">
        <v>4684</v>
      </c>
      <c r="B147" s="449"/>
      <c r="C147" s="433" t="s">
        <v>2903</v>
      </c>
      <c r="D147" s="438">
        <f ca="1">IF(VLOOKUP($A147,'hk2017'!$A:$G,1)=$A147,VLOOKUP($A147,'hk2017'!$A:$G,6),0)</f>
        <v>0</v>
      </c>
      <c r="E147" s="438">
        <f ca="1">IF(VLOOKUP($A147,'hk2017'!$A:$G,1)=$A147,VLOOKUP($A147,'hk2017'!$A:$G,7),0)</f>
        <v>0</v>
      </c>
      <c r="F147" s="438">
        <f ca="1">IF(VLOOKUP($A147,'hk2017'!$A:$H,1)=$A147,VLOOKUP($A147,'hk2017'!$A:$H,8),0)</f>
        <v>0</v>
      </c>
      <c r="G147" s="439">
        <f t="shared" si="46"/>
        <v>0</v>
      </c>
      <c r="H147" s="438">
        <f ca="1">IF(VLOOKUP($A147,'hk2016'!$A:$G,1)=$A147,VLOOKUP($A147,'hk2016'!$A:$G,6),0)</f>
        <v>0</v>
      </c>
      <c r="I147" s="438">
        <f ca="1">IF(VLOOKUP($A147,'hk2016'!$A:$G,1)=$A147,VLOOKUP($A147,'hk2016'!$A:$G,7),0)</f>
        <v>0</v>
      </c>
      <c r="J147" s="438">
        <f ca="1">IF(VLOOKUP($A147,'hk2016'!$A:$H,1)=$A147,VLOOKUP($A147,'hk2016'!$A:$H,8),0)</f>
        <v>0</v>
      </c>
      <c r="K147" s="440">
        <f t="shared" si="47"/>
        <v>0</v>
      </c>
    </row>
    <row r="148" spans="1:12" ht="12.75">
      <c r="A148" s="458" t="s">
        <v>4111</v>
      </c>
      <c r="B148" s="459"/>
      <c r="C148" s="460" t="s">
        <v>2904</v>
      </c>
      <c r="D148" s="429">
        <f t="shared" ref="D148:K148" si="48">SUM(D149:D155)</f>
        <v>0</v>
      </c>
      <c r="E148" s="429">
        <f t="shared" si="48"/>
        <v>0</v>
      </c>
      <c r="F148" s="429">
        <f t="shared" si="48"/>
        <v>0</v>
      </c>
      <c r="G148" s="445">
        <f t="shared" si="48"/>
        <v>0</v>
      </c>
      <c r="H148" s="429">
        <f t="shared" si="48"/>
        <v>0</v>
      </c>
      <c r="I148" s="429">
        <f t="shared" si="48"/>
        <v>0</v>
      </c>
      <c r="J148" s="429">
        <f t="shared" si="48"/>
        <v>0</v>
      </c>
      <c r="K148" s="446">
        <f t="shared" si="48"/>
        <v>0</v>
      </c>
      <c r="L148" s="447"/>
    </row>
    <row r="149" spans="1:12" ht="12.75" outlineLevel="1">
      <c r="A149" s="432" t="str">
        <f t="shared" ref="A149:A154" si="49">LEFT(B149,3)</f>
        <v>321</v>
      </c>
      <c r="B149" s="433" t="s">
        <v>2905</v>
      </c>
      <c r="C149" s="433" t="s">
        <v>2906</v>
      </c>
      <c r="D149" s="438">
        <f ca="1">IF(VLOOKUP($A149,'hk2017'!$A:$G,1)=$A149,VLOOKUP($A149,'hk2017'!$A:$G,6),0)</f>
        <v>0</v>
      </c>
      <c r="E149" s="438">
        <f ca="1">IF(VLOOKUP($A149,'hk2017'!$A:$G,1)=$A149,VLOOKUP($A149,'hk2017'!$A:$G,7),0)</f>
        <v>0</v>
      </c>
      <c r="F149" s="438">
        <f ca="1">IF(VLOOKUP($A149,'hk2017'!$A:$H,1)=$A149,VLOOKUP($A149,'hk2017'!$A:$H,8),0)</f>
        <v>0</v>
      </c>
      <c r="G149" s="439">
        <f t="shared" ref="G149:G155" si="50">SUM(D149+E149-F149)</f>
        <v>0</v>
      </c>
      <c r="H149" s="438">
        <f ca="1">IF(VLOOKUP($A149,'hk2016'!$A:$G,1)=$A149,VLOOKUP($A149,'hk2016'!$A:$G,6),0)</f>
        <v>0</v>
      </c>
      <c r="I149" s="438">
        <f ca="1">IF(VLOOKUP($A149,'hk2016'!$A:$G,1)=$A149,VLOOKUP($A149,'hk2016'!$A:$G,7),0)</f>
        <v>0</v>
      </c>
      <c r="J149" s="438">
        <f ca="1">IF(VLOOKUP($A149,'hk2016'!$A:$H,1)=$A149,VLOOKUP($A149,'hk2016'!$A:$H,8),0)</f>
        <v>0</v>
      </c>
      <c r="K149" s="440">
        <f t="shared" ref="K149:K155" si="51">SUM(H149+I149-J149)</f>
        <v>0</v>
      </c>
      <c r="L149" s="447"/>
    </row>
    <row r="150" spans="1:12" ht="12.75" outlineLevel="1">
      <c r="A150" s="432" t="str">
        <f t="shared" si="49"/>
        <v>322</v>
      </c>
      <c r="B150" s="433" t="s">
        <v>2907</v>
      </c>
      <c r="C150" s="433" t="s">
        <v>2908</v>
      </c>
      <c r="D150" s="438">
        <f ca="1">IF(VLOOKUP($A150,'hk2017'!$A:$G,1)=$A150,VLOOKUP($A150,'hk2017'!$A:$G,6),0)</f>
        <v>0</v>
      </c>
      <c r="E150" s="438">
        <f ca="1">IF(VLOOKUP($A150,'hk2017'!$A:$G,1)=$A150,VLOOKUP($A150,'hk2017'!$A:$G,7),0)</f>
        <v>0</v>
      </c>
      <c r="F150" s="438">
        <f ca="1">IF(VLOOKUP($A150,'hk2017'!$A:$H,1)=$A150,VLOOKUP($A150,'hk2017'!$A:$H,8),0)</f>
        <v>0</v>
      </c>
      <c r="G150" s="439">
        <f t="shared" si="50"/>
        <v>0</v>
      </c>
      <c r="H150" s="438">
        <f ca="1">IF(VLOOKUP($A150,'hk2016'!$A:$G,1)=$A150,VLOOKUP($A150,'hk2016'!$A:$G,6),0)</f>
        <v>0</v>
      </c>
      <c r="I150" s="438">
        <f ca="1">IF(VLOOKUP($A150,'hk2016'!$A:$G,1)=$A150,VLOOKUP($A150,'hk2016'!$A:$G,7),0)</f>
        <v>0</v>
      </c>
      <c r="J150" s="438">
        <f ca="1">IF(VLOOKUP($A150,'hk2016'!$A:$H,1)=$A150,VLOOKUP($A150,'hk2016'!$A:$H,8),0)</f>
        <v>0</v>
      </c>
      <c r="K150" s="440">
        <f t="shared" si="51"/>
        <v>0</v>
      </c>
      <c r="L150" s="447"/>
    </row>
    <row r="151" spans="1:12" ht="12.75" outlineLevel="1">
      <c r="A151" s="432" t="str">
        <f t="shared" si="49"/>
        <v>323</v>
      </c>
      <c r="B151" s="433" t="s">
        <v>2909</v>
      </c>
      <c r="C151" s="433" t="s">
        <v>2910</v>
      </c>
      <c r="D151" s="438">
        <f ca="1">IF(VLOOKUP($A151,'hk2017'!$A:$G,1)=$A151,VLOOKUP($A151,'hk2017'!$A:$G,6),0)</f>
        <v>0</v>
      </c>
      <c r="E151" s="438">
        <f ca="1">IF(VLOOKUP($A151,'hk2017'!$A:$G,1)=$A151,VLOOKUP($A151,'hk2017'!$A:$G,7),0)</f>
        <v>0</v>
      </c>
      <c r="F151" s="438">
        <f ca="1">IF(VLOOKUP($A151,'hk2017'!$A:$H,1)=$A151,VLOOKUP($A151,'hk2017'!$A:$H,8),0)</f>
        <v>0</v>
      </c>
      <c r="G151" s="439">
        <f t="shared" si="50"/>
        <v>0</v>
      </c>
      <c r="H151" s="438">
        <f ca="1">IF(VLOOKUP($A151,'hk2016'!$A:$G,1)=$A151,VLOOKUP($A151,'hk2016'!$A:$G,6),0)</f>
        <v>0</v>
      </c>
      <c r="I151" s="438">
        <f ca="1">IF(VLOOKUP($A151,'hk2016'!$A:$G,1)=$A151,VLOOKUP($A151,'hk2016'!$A:$G,7),0)</f>
        <v>0</v>
      </c>
      <c r="J151" s="438">
        <f ca="1">IF(VLOOKUP($A151,'hk2016'!$A:$H,1)=$A151,VLOOKUP($A151,'hk2016'!$A:$H,8),0)</f>
        <v>0</v>
      </c>
      <c r="K151" s="440">
        <f t="shared" si="51"/>
        <v>0</v>
      </c>
      <c r="L151" s="447"/>
    </row>
    <row r="152" spans="1:12" ht="12.75" outlineLevel="1">
      <c r="A152" s="432" t="str">
        <f t="shared" si="49"/>
        <v>324</v>
      </c>
      <c r="B152" s="433" t="s">
        <v>2911</v>
      </c>
      <c r="C152" s="433" t="s">
        <v>2912</v>
      </c>
      <c r="D152" s="438">
        <f ca="1">IF(VLOOKUP($A152,'hk2017'!$A:$G,1)=$A152,VLOOKUP($A152,'hk2017'!$A:$G,6),0)</f>
        <v>0</v>
      </c>
      <c r="E152" s="438">
        <f ca="1">IF(VLOOKUP($A152,'hk2017'!$A:$G,1)=$A152,VLOOKUP($A152,'hk2017'!$A:$G,7),0)</f>
        <v>0</v>
      </c>
      <c r="F152" s="438">
        <f ca="1">IF(VLOOKUP($A152,'hk2017'!$A:$H,1)=$A152,VLOOKUP($A152,'hk2017'!$A:$H,8),0)</f>
        <v>0</v>
      </c>
      <c r="G152" s="439">
        <f t="shared" si="50"/>
        <v>0</v>
      </c>
      <c r="H152" s="438">
        <f ca="1">IF(VLOOKUP($A152,'hk2016'!$A:$G,1)=$A152,VLOOKUP($A152,'hk2016'!$A:$G,6),0)</f>
        <v>0</v>
      </c>
      <c r="I152" s="438">
        <f ca="1">IF(VLOOKUP($A152,'hk2016'!$A:$G,1)=$A152,VLOOKUP($A152,'hk2016'!$A:$G,7),0)</f>
        <v>0</v>
      </c>
      <c r="J152" s="438">
        <f ca="1">IF(VLOOKUP($A152,'hk2016'!$A:$H,1)=$A152,VLOOKUP($A152,'hk2016'!$A:$H,8),0)</f>
        <v>0</v>
      </c>
      <c r="K152" s="440">
        <f t="shared" si="51"/>
        <v>0</v>
      </c>
      <c r="L152" s="447"/>
    </row>
    <row r="153" spans="1:12" ht="12.75" outlineLevel="1">
      <c r="A153" s="432" t="str">
        <f t="shared" si="49"/>
        <v>325</v>
      </c>
      <c r="B153" s="433" t="s">
        <v>2913</v>
      </c>
      <c r="C153" s="433" t="s">
        <v>2914</v>
      </c>
      <c r="D153" s="438">
        <f ca="1">IF(VLOOKUP($A153,'hk2017'!$A:$G,1)=$A153,VLOOKUP($A153,'hk2017'!$A:$G,6),0)</f>
        <v>0</v>
      </c>
      <c r="E153" s="438">
        <f ca="1">IF(VLOOKUP($A153,'hk2017'!$A:$G,1)=$A153,VLOOKUP($A153,'hk2017'!$A:$G,7),0)</f>
        <v>0</v>
      </c>
      <c r="F153" s="438">
        <f ca="1">IF(VLOOKUP($A153,'hk2017'!$A:$H,1)=$A153,VLOOKUP($A153,'hk2017'!$A:$H,8),0)</f>
        <v>0</v>
      </c>
      <c r="G153" s="439">
        <f t="shared" si="50"/>
        <v>0</v>
      </c>
      <c r="H153" s="438">
        <f ca="1">IF(VLOOKUP($A153,'hk2016'!$A:$G,1)=$A153,VLOOKUP($A153,'hk2016'!$A:$G,6),0)</f>
        <v>0</v>
      </c>
      <c r="I153" s="438">
        <f ca="1">IF(VLOOKUP($A153,'hk2016'!$A:$G,1)=$A153,VLOOKUP($A153,'hk2016'!$A:$G,7),0)</f>
        <v>0</v>
      </c>
      <c r="J153" s="438">
        <f ca="1">IF(VLOOKUP($A153,'hk2016'!$A:$H,1)=$A153,VLOOKUP($A153,'hk2016'!$A:$H,8),0)</f>
        <v>0</v>
      </c>
      <c r="K153" s="440">
        <f t="shared" si="51"/>
        <v>0</v>
      </c>
      <c r="L153" s="447"/>
    </row>
    <row r="154" spans="1:12" ht="12.75" outlineLevel="1">
      <c r="A154" s="432" t="str">
        <f t="shared" si="49"/>
        <v>326</v>
      </c>
      <c r="B154" s="433" t="s">
        <v>2915</v>
      </c>
      <c r="C154" s="433" t="s">
        <v>2916</v>
      </c>
      <c r="D154" s="438">
        <f ca="1">IF(VLOOKUP($A154,'hk2017'!$A:$G,1)=$A154,VLOOKUP($A154,'hk2017'!$A:$G,6),0)</f>
        <v>0</v>
      </c>
      <c r="E154" s="438">
        <f ca="1">IF(VLOOKUP($A154,'hk2017'!$A:$G,1)=$A154,VLOOKUP($A154,'hk2017'!$A:$G,7),0)</f>
        <v>0</v>
      </c>
      <c r="F154" s="438">
        <f ca="1">IF(VLOOKUP($A154,'hk2017'!$A:$H,1)=$A154,VLOOKUP($A154,'hk2017'!$A:$H,8),0)</f>
        <v>0</v>
      </c>
      <c r="G154" s="439">
        <f t="shared" si="50"/>
        <v>0</v>
      </c>
      <c r="H154" s="438">
        <f ca="1">IF(VLOOKUP($A154,'hk2016'!$A:$G,1)=$A154,VLOOKUP($A154,'hk2016'!$A:$G,6),0)</f>
        <v>0</v>
      </c>
      <c r="I154" s="438">
        <f ca="1">IF(VLOOKUP($A154,'hk2016'!$A:$G,1)=$A154,VLOOKUP($A154,'hk2016'!$A:$G,7),0)</f>
        <v>0</v>
      </c>
      <c r="J154" s="438">
        <f ca="1">IF(VLOOKUP($A154,'hk2016'!$A:$H,1)=$A154,VLOOKUP($A154,'hk2016'!$A:$H,8),0)</f>
        <v>0</v>
      </c>
      <c r="K154" s="440">
        <f t="shared" si="51"/>
        <v>0</v>
      </c>
      <c r="L154" s="447"/>
    </row>
    <row r="155" spans="1:12" ht="13.5" outlineLevel="1" thickBot="1">
      <c r="A155" s="454" t="s">
        <v>2917</v>
      </c>
      <c r="B155" s="449"/>
      <c r="C155" s="434" t="s">
        <v>2918</v>
      </c>
      <c r="D155" s="438">
        <f ca="1">IF(VLOOKUP($A155,'hk2017'!$A:$G,1)=$A155,VLOOKUP($A155,'hk2017'!$A:$G,6),0)</f>
        <v>0</v>
      </c>
      <c r="E155" s="438">
        <f ca="1">IF(VLOOKUP($A155,'hk2017'!$A:$G,1)=$A155,VLOOKUP($A155,'hk2017'!$A:$G,7),0)</f>
        <v>0</v>
      </c>
      <c r="F155" s="438">
        <f ca="1">IF(VLOOKUP($A155,'hk2017'!$A:$H,1)=$A155,VLOOKUP($A155,'hk2017'!$A:$H,8),0)</f>
        <v>0</v>
      </c>
      <c r="G155" s="439">
        <f t="shared" si="50"/>
        <v>0</v>
      </c>
      <c r="H155" s="438">
        <f ca="1">IF(VLOOKUP($A155,'hk2016'!$A:$G,1)=$A155,VLOOKUP($A155,'hk2016'!$A:$G,6),0)</f>
        <v>0</v>
      </c>
      <c r="I155" s="438">
        <f ca="1">IF(VLOOKUP($A155,'hk2016'!$A:$G,1)=$A155,VLOOKUP($A155,'hk2016'!$A:$G,7),0)</f>
        <v>0</v>
      </c>
      <c r="J155" s="438">
        <f ca="1">IF(VLOOKUP($A155,'hk2016'!$A:$H,1)=$A155,VLOOKUP($A155,'hk2016'!$A:$H,8),0)</f>
        <v>0</v>
      </c>
      <c r="K155" s="440">
        <f t="shared" si="51"/>
        <v>0</v>
      </c>
      <c r="L155" s="447"/>
    </row>
    <row r="156" spans="1:12" ht="12.75">
      <c r="A156" s="458" t="s">
        <v>2409</v>
      </c>
      <c r="B156" s="459"/>
      <c r="C156" s="460" t="s">
        <v>2919</v>
      </c>
      <c r="D156" s="429">
        <f t="shared" ref="D156:K156" si="52">SUM(D157:D161)</f>
        <v>0</v>
      </c>
      <c r="E156" s="429">
        <f t="shared" si="52"/>
        <v>0</v>
      </c>
      <c r="F156" s="429">
        <f t="shared" si="52"/>
        <v>0</v>
      </c>
      <c r="G156" s="445">
        <f t="shared" si="52"/>
        <v>0</v>
      </c>
      <c r="H156" s="429">
        <f t="shared" si="52"/>
        <v>0</v>
      </c>
      <c r="I156" s="429">
        <f t="shared" si="52"/>
        <v>0</v>
      </c>
      <c r="J156" s="429">
        <f t="shared" si="52"/>
        <v>0</v>
      </c>
      <c r="K156" s="446">
        <f t="shared" si="52"/>
        <v>0</v>
      </c>
      <c r="L156" s="447"/>
    </row>
    <row r="157" spans="1:12" ht="12.75" outlineLevel="1">
      <c r="A157" s="432" t="str">
        <f>LEFT(B157,3)</f>
        <v>331</v>
      </c>
      <c r="B157" s="433" t="s">
        <v>2920</v>
      </c>
      <c r="C157" s="433" t="s">
        <v>2921</v>
      </c>
      <c r="D157" s="438">
        <f ca="1">IF(VLOOKUP($A157,'hk2017'!$A:$G,1)=$A157,VLOOKUP($A157,'hk2017'!$A:$G,6),0)</f>
        <v>0</v>
      </c>
      <c r="E157" s="438">
        <f ca="1">IF(VLOOKUP($A157,'hk2017'!$A:$G,1)=$A157,VLOOKUP($A157,'hk2017'!$A:$G,7),0)</f>
        <v>0</v>
      </c>
      <c r="F157" s="438">
        <f ca="1">IF(VLOOKUP($A157,'hk2017'!$A:$H,1)=$A157,VLOOKUP($A157,'hk2017'!$A:$H,8),0)</f>
        <v>0</v>
      </c>
      <c r="G157" s="439">
        <f>SUM(D157+E157-F157)</f>
        <v>0</v>
      </c>
      <c r="H157" s="438">
        <f ca="1">IF(VLOOKUP($A157,'hk2016'!$A:$G,1)=$A157,VLOOKUP($A157,'hk2016'!$A:$G,6),0)</f>
        <v>0</v>
      </c>
      <c r="I157" s="438">
        <f ca="1">IF(VLOOKUP($A157,'hk2016'!$A:$G,1)=$A157,VLOOKUP($A157,'hk2016'!$A:$G,7),0)</f>
        <v>0</v>
      </c>
      <c r="J157" s="438">
        <f ca="1">IF(VLOOKUP($A157,'hk2016'!$A:$H,1)=$A157,VLOOKUP($A157,'hk2016'!$A:$H,8),0)</f>
        <v>0</v>
      </c>
      <c r="K157" s="440">
        <f>SUM(H157+I157-J157)</f>
        <v>0</v>
      </c>
      <c r="L157" s="447"/>
    </row>
    <row r="158" spans="1:12" ht="12.75" outlineLevel="1">
      <c r="A158" s="432" t="str">
        <f>LEFT(B158,3)</f>
        <v>333</v>
      </c>
      <c r="B158" s="433" t="s">
        <v>2922</v>
      </c>
      <c r="C158" s="433" t="s">
        <v>2923</v>
      </c>
      <c r="D158" s="438">
        <f ca="1">IF(VLOOKUP($A158,'hk2017'!$A:$G,1)=$A158,VLOOKUP($A158,'hk2017'!$A:$G,6),0)</f>
        <v>0</v>
      </c>
      <c r="E158" s="438">
        <f ca="1">IF(VLOOKUP($A158,'hk2017'!$A:$G,1)=$A158,VLOOKUP($A158,'hk2017'!$A:$G,7),0)</f>
        <v>0</v>
      </c>
      <c r="F158" s="438">
        <f ca="1">IF(VLOOKUP($A158,'hk2017'!$A:$H,1)=$A158,VLOOKUP($A158,'hk2017'!$A:$H,8),0)</f>
        <v>0</v>
      </c>
      <c r="G158" s="439">
        <f>SUM(D158+E158-F158)</f>
        <v>0</v>
      </c>
      <c r="H158" s="438">
        <f ca="1">IF(VLOOKUP($A158,'hk2016'!$A:$G,1)=$A158,VLOOKUP($A158,'hk2016'!$A:$G,6),0)</f>
        <v>0</v>
      </c>
      <c r="I158" s="438">
        <f ca="1">IF(VLOOKUP($A158,'hk2016'!$A:$G,1)=$A158,VLOOKUP($A158,'hk2016'!$A:$G,7),0)</f>
        <v>0</v>
      </c>
      <c r="J158" s="438">
        <f ca="1">IF(VLOOKUP($A158,'hk2016'!$A:$H,1)=$A158,VLOOKUP($A158,'hk2016'!$A:$H,8),0)</f>
        <v>0</v>
      </c>
      <c r="K158" s="440">
        <f>SUM(H158+I158-J158)</f>
        <v>0</v>
      </c>
      <c r="L158" s="447"/>
    </row>
    <row r="159" spans="1:12" ht="12.75" outlineLevel="1">
      <c r="A159" s="432" t="str">
        <f>LEFT(B159,3)</f>
        <v>335</v>
      </c>
      <c r="B159" s="433" t="s">
        <v>2924</v>
      </c>
      <c r="C159" s="433" t="s">
        <v>2925</v>
      </c>
      <c r="D159" s="438">
        <f ca="1">IF(VLOOKUP($A159,'hk2017'!$A:$G,1)=$A159,VLOOKUP($A159,'hk2017'!$A:$G,6),0)</f>
        <v>0</v>
      </c>
      <c r="E159" s="438">
        <f ca="1">IF(VLOOKUP($A159,'hk2017'!$A:$G,1)=$A159,VLOOKUP($A159,'hk2017'!$A:$G,7),0)</f>
        <v>0</v>
      </c>
      <c r="F159" s="438">
        <f ca="1">IF(VLOOKUP($A159,'hk2017'!$A:$H,1)=$A159,VLOOKUP($A159,'hk2017'!$A:$H,8),0)</f>
        <v>0</v>
      </c>
      <c r="G159" s="439">
        <f>SUM(D159+E159-F159)</f>
        <v>0</v>
      </c>
      <c r="H159" s="438">
        <f ca="1">IF(VLOOKUP($A159,'hk2016'!$A:$G,1)=$A159,VLOOKUP($A159,'hk2016'!$A:$G,6),0)</f>
        <v>0</v>
      </c>
      <c r="I159" s="438">
        <f ca="1">IF(VLOOKUP($A159,'hk2016'!$A:$G,1)=$A159,VLOOKUP($A159,'hk2016'!$A:$G,7),0)</f>
        <v>0</v>
      </c>
      <c r="J159" s="438">
        <f ca="1">IF(VLOOKUP($A159,'hk2016'!$A:$H,1)=$A159,VLOOKUP($A159,'hk2016'!$A:$H,8),0)</f>
        <v>0</v>
      </c>
      <c r="K159" s="440">
        <f>SUM(H159+I159-J159)</f>
        <v>0</v>
      </c>
      <c r="L159" s="447"/>
    </row>
    <row r="160" spans="1:12" ht="12.75" outlineLevel="1">
      <c r="A160" s="432" t="str">
        <f>LEFT(B160,3)</f>
        <v>336</v>
      </c>
      <c r="B160" s="433" t="s">
        <v>2926</v>
      </c>
      <c r="C160" s="433" t="s">
        <v>2927</v>
      </c>
      <c r="D160" s="438">
        <f ca="1">IF(VLOOKUP($A160,'hk2017'!$A:$G,1)=$A160,VLOOKUP($A160,'hk2017'!$A:$G,6),0)</f>
        <v>0</v>
      </c>
      <c r="E160" s="438">
        <f ca="1">IF(VLOOKUP($A160,'hk2017'!$A:$G,1)=$A160,VLOOKUP($A160,'hk2017'!$A:$G,7),0)</f>
        <v>0</v>
      </c>
      <c r="F160" s="438">
        <f ca="1">IF(VLOOKUP($A160,'hk2017'!$A:$H,1)=$A160,VLOOKUP($A160,'hk2017'!$A:$H,8),0)</f>
        <v>0</v>
      </c>
      <c r="G160" s="439">
        <f>SUM(D160+E160-F160)</f>
        <v>0</v>
      </c>
      <c r="H160" s="438">
        <f ca="1">IF(VLOOKUP($A160,'hk2016'!$A:$G,1)=$A160,VLOOKUP($A160,'hk2016'!$A:$G,6),0)</f>
        <v>0</v>
      </c>
      <c r="I160" s="438">
        <f ca="1">IF(VLOOKUP($A160,'hk2016'!$A:$G,1)=$A160,VLOOKUP($A160,'hk2016'!$A:$G,7),0)</f>
        <v>0</v>
      </c>
      <c r="J160" s="438">
        <f ca="1">IF(VLOOKUP($A160,'hk2016'!$A:$H,1)=$A160,VLOOKUP($A160,'hk2016'!$A:$H,8),0)</f>
        <v>0</v>
      </c>
      <c r="K160" s="440">
        <f>SUM(H160+I160-J160)</f>
        <v>0</v>
      </c>
      <c r="L160" s="447"/>
    </row>
    <row r="161" spans="1:12" ht="13.5" outlineLevel="1" thickBot="1">
      <c r="A161" s="448"/>
      <c r="B161" s="449"/>
      <c r="C161" s="449"/>
      <c r="D161" s="442"/>
      <c r="E161" s="442"/>
      <c r="F161" s="442"/>
      <c r="G161" s="443"/>
      <c r="H161" s="442"/>
      <c r="I161" s="442"/>
      <c r="J161" s="442"/>
      <c r="K161" s="444"/>
      <c r="L161" s="447"/>
    </row>
    <row r="162" spans="1:12" ht="12.75">
      <c r="A162" s="458" t="s">
        <v>2411</v>
      </c>
      <c r="B162" s="459"/>
      <c r="C162" s="460" t="s">
        <v>2928</v>
      </c>
      <c r="D162" s="429">
        <f t="shared" ref="D162:K162" si="53">SUM(D163:D169)</f>
        <v>0</v>
      </c>
      <c r="E162" s="429">
        <f t="shared" si="53"/>
        <v>0</v>
      </c>
      <c r="F162" s="429">
        <f t="shared" si="53"/>
        <v>0</v>
      </c>
      <c r="G162" s="445">
        <f t="shared" si="53"/>
        <v>0</v>
      </c>
      <c r="H162" s="429">
        <f t="shared" si="53"/>
        <v>0</v>
      </c>
      <c r="I162" s="429">
        <f t="shared" si="53"/>
        <v>0</v>
      </c>
      <c r="J162" s="429">
        <f t="shared" si="53"/>
        <v>0</v>
      </c>
      <c r="K162" s="446">
        <f t="shared" si="53"/>
        <v>0</v>
      </c>
      <c r="L162" s="447"/>
    </row>
    <row r="163" spans="1:12" ht="12.75" outlineLevel="1">
      <c r="A163" s="432" t="str">
        <f t="shared" ref="A163:A168" si="54">LEFT(B163,3)</f>
        <v>341</v>
      </c>
      <c r="B163" s="433" t="s">
        <v>2929</v>
      </c>
      <c r="C163" s="433" t="s">
        <v>2930</v>
      </c>
      <c r="D163" s="438">
        <f ca="1">IF(VLOOKUP($A163,'hk2017'!$A:$G,1)=$A163,VLOOKUP($A163,'hk2017'!$A:$G,6),0)</f>
        <v>0</v>
      </c>
      <c r="E163" s="438">
        <f ca="1">IF(VLOOKUP($A163,'hk2017'!$A:$G,1)=$A163,VLOOKUP($A163,'hk2017'!$A:$G,7),0)</f>
        <v>0</v>
      </c>
      <c r="F163" s="438">
        <f ca="1">IF(VLOOKUP($A163,'hk2017'!$A:$H,1)=$A163,VLOOKUP($A163,'hk2017'!$A:$H,8),0)</f>
        <v>0</v>
      </c>
      <c r="G163" s="439">
        <f t="shared" ref="G163:G168" si="55">SUM(D163+E163-F163)</f>
        <v>0</v>
      </c>
      <c r="H163" s="438">
        <f ca="1">IF(VLOOKUP($A163,'hk2016'!$A:$G,1)=$A163,VLOOKUP($A163,'hk2016'!$A:$G,6),0)</f>
        <v>0</v>
      </c>
      <c r="I163" s="438">
        <f ca="1">IF(VLOOKUP($A163,'hk2016'!$A:$G,1)=$A163,VLOOKUP($A163,'hk2016'!$A:$G,7),0)</f>
        <v>0</v>
      </c>
      <c r="J163" s="438">
        <f ca="1">IF(VLOOKUP($A163,'hk2016'!$A:$H,1)=$A163,VLOOKUP($A163,'hk2016'!$A:$H,8),0)</f>
        <v>0</v>
      </c>
      <c r="K163" s="440">
        <f t="shared" ref="K163:K168" si="56">SUM(H163+I163-J163)</f>
        <v>0</v>
      </c>
      <c r="L163" s="447"/>
    </row>
    <row r="164" spans="1:12" ht="12.75" outlineLevel="1">
      <c r="A164" s="432" t="str">
        <f t="shared" si="54"/>
        <v>342</v>
      </c>
      <c r="B164" s="433" t="s">
        <v>2931</v>
      </c>
      <c r="C164" s="433" t="s">
        <v>2932</v>
      </c>
      <c r="D164" s="438">
        <f ca="1">IF(VLOOKUP($A164,'hk2017'!$A:$G,1)=$A164,VLOOKUP($A164,'hk2017'!$A:$G,6),0)</f>
        <v>0</v>
      </c>
      <c r="E164" s="438">
        <f ca="1">IF(VLOOKUP($A164,'hk2017'!$A:$G,1)=$A164,VLOOKUP($A164,'hk2017'!$A:$G,7),0)</f>
        <v>0</v>
      </c>
      <c r="F164" s="438">
        <f ca="1">IF(VLOOKUP($A164,'hk2017'!$A:$H,1)=$A164,VLOOKUP($A164,'hk2017'!$A:$H,8),0)</f>
        <v>0</v>
      </c>
      <c r="G164" s="439">
        <f t="shared" si="55"/>
        <v>0</v>
      </c>
      <c r="H164" s="438">
        <f ca="1">IF(VLOOKUP($A164,'hk2016'!$A:$G,1)=$A164,VLOOKUP($A164,'hk2016'!$A:$G,6),0)</f>
        <v>0</v>
      </c>
      <c r="I164" s="438">
        <f ca="1">IF(VLOOKUP($A164,'hk2016'!$A:$G,1)=$A164,VLOOKUP($A164,'hk2016'!$A:$G,7),0)</f>
        <v>0</v>
      </c>
      <c r="J164" s="438">
        <f ca="1">IF(VLOOKUP($A164,'hk2016'!$A:$H,1)=$A164,VLOOKUP($A164,'hk2016'!$A:$H,8),0)</f>
        <v>0</v>
      </c>
      <c r="K164" s="440">
        <f t="shared" si="56"/>
        <v>0</v>
      </c>
      <c r="L164" s="447"/>
    </row>
    <row r="165" spans="1:12" ht="12.75" outlineLevel="1">
      <c r="A165" s="432" t="str">
        <f t="shared" si="54"/>
        <v>343</v>
      </c>
      <c r="B165" s="433" t="s">
        <v>2933</v>
      </c>
      <c r="C165" s="433" t="s">
        <v>2934</v>
      </c>
      <c r="D165" s="438">
        <f ca="1">IF(VLOOKUP($A165,'hk2017'!$A:$G,1)=$A165,VLOOKUP($A165,'hk2017'!$A:$G,6),0)</f>
        <v>0</v>
      </c>
      <c r="E165" s="438">
        <f ca="1">IF(VLOOKUP($A165,'hk2017'!$A:$G,1)=$A165,VLOOKUP($A165,'hk2017'!$A:$G,7),0)</f>
        <v>0</v>
      </c>
      <c r="F165" s="438">
        <f ca="1">IF(VLOOKUP($A165,'hk2017'!$A:$H,1)=$A165,VLOOKUP($A165,'hk2017'!$A:$H,8),0)</f>
        <v>0</v>
      </c>
      <c r="G165" s="439">
        <f t="shared" si="55"/>
        <v>0</v>
      </c>
      <c r="H165" s="438">
        <f ca="1">IF(VLOOKUP($A165,'hk2016'!$A:$G,1)=$A165,VLOOKUP($A165,'hk2016'!$A:$G,6),0)</f>
        <v>0</v>
      </c>
      <c r="I165" s="438">
        <f ca="1">IF(VLOOKUP($A165,'hk2016'!$A:$G,1)=$A165,VLOOKUP($A165,'hk2016'!$A:$G,7),0)</f>
        <v>0</v>
      </c>
      <c r="J165" s="438">
        <f ca="1">IF(VLOOKUP($A165,'hk2016'!$A:$H,1)=$A165,VLOOKUP($A165,'hk2016'!$A:$H,8),0)</f>
        <v>0</v>
      </c>
      <c r="K165" s="440">
        <f t="shared" si="56"/>
        <v>0</v>
      </c>
      <c r="L165" s="447"/>
    </row>
    <row r="166" spans="1:12" ht="12.75" outlineLevel="1">
      <c r="A166" s="432" t="str">
        <f t="shared" si="54"/>
        <v>345</v>
      </c>
      <c r="B166" s="433" t="s">
        <v>2935</v>
      </c>
      <c r="C166" s="433" t="s">
        <v>2936</v>
      </c>
      <c r="D166" s="438">
        <f ca="1">IF(VLOOKUP($A166,'hk2017'!$A:$G,1)=$A166,VLOOKUP($A166,'hk2017'!$A:$G,6),0)</f>
        <v>0</v>
      </c>
      <c r="E166" s="438">
        <f ca="1">IF(VLOOKUP($A166,'hk2017'!$A:$G,1)=$A166,VLOOKUP($A166,'hk2017'!$A:$G,7),0)</f>
        <v>0</v>
      </c>
      <c r="F166" s="438">
        <f ca="1">IF(VLOOKUP($A166,'hk2017'!$A:$H,1)=$A166,VLOOKUP($A166,'hk2017'!$A:$H,8),0)</f>
        <v>0</v>
      </c>
      <c r="G166" s="439">
        <f t="shared" si="55"/>
        <v>0</v>
      </c>
      <c r="H166" s="438">
        <f ca="1">IF(VLOOKUP($A166,'hk2016'!$A:$G,1)=$A166,VLOOKUP($A166,'hk2016'!$A:$G,6),0)</f>
        <v>0</v>
      </c>
      <c r="I166" s="438">
        <f ca="1">IF(VLOOKUP($A166,'hk2016'!$A:$G,1)=$A166,VLOOKUP($A166,'hk2016'!$A:$G,7),0)</f>
        <v>0</v>
      </c>
      <c r="J166" s="438">
        <f ca="1">IF(VLOOKUP($A166,'hk2016'!$A:$H,1)=$A166,VLOOKUP($A166,'hk2016'!$A:$H,8),0)</f>
        <v>0</v>
      </c>
      <c r="K166" s="440">
        <f t="shared" si="56"/>
        <v>0</v>
      </c>
      <c r="L166" s="447"/>
    </row>
    <row r="167" spans="1:12" ht="12.75" outlineLevel="1">
      <c r="A167" s="432" t="str">
        <f t="shared" si="54"/>
        <v>346</v>
      </c>
      <c r="B167" s="433" t="s">
        <v>2937</v>
      </c>
      <c r="C167" s="433" t="s">
        <v>2938</v>
      </c>
      <c r="D167" s="438">
        <f ca="1">IF(VLOOKUP($A167,'hk2017'!$A:$G,1)=$A167,VLOOKUP($A167,'hk2017'!$A:$G,6),0)</f>
        <v>0</v>
      </c>
      <c r="E167" s="438">
        <f ca="1">IF(VLOOKUP($A167,'hk2017'!$A:$G,1)=$A167,VLOOKUP($A167,'hk2017'!$A:$G,7),0)</f>
        <v>0</v>
      </c>
      <c r="F167" s="438">
        <f ca="1">IF(VLOOKUP($A167,'hk2017'!$A:$H,1)=$A167,VLOOKUP($A167,'hk2017'!$A:$H,8),0)</f>
        <v>0</v>
      </c>
      <c r="G167" s="439">
        <f t="shared" si="55"/>
        <v>0</v>
      </c>
      <c r="H167" s="438">
        <f ca="1">IF(VLOOKUP($A167,'hk2016'!$A:$G,1)=$A167,VLOOKUP($A167,'hk2016'!$A:$G,6),0)</f>
        <v>0</v>
      </c>
      <c r="I167" s="438">
        <f ca="1">IF(VLOOKUP($A167,'hk2016'!$A:$G,1)=$A167,VLOOKUP($A167,'hk2016'!$A:$G,7),0)</f>
        <v>0</v>
      </c>
      <c r="J167" s="438">
        <f ca="1">IF(VLOOKUP($A167,'hk2016'!$A:$H,1)=$A167,VLOOKUP($A167,'hk2016'!$A:$H,8),0)</f>
        <v>0</v>
      </c>
      <c r="K167" s="440">
        <f t="shared" si="56"/>
        <v>0</v>
      </c>
      <c r="L167" s="447"/>
    </row>
    <row r="168" spans="1:12" ht="12.75" outlineLevel="1">
      <c r="A168" s="432" t="str">
        <f t="shared" si="54"/>
        <v>347</v>
      </c>
      <c r="B168" s="433" t="s">
        <v>2939</v>
      </c>
      <c r="C168" s="433" t="s">
        <v>2940</v>
      </c>
      <c r="D168" s="438">
        <f ca="1">IF(VLOOKUP($A168,'hk2017'!$A:$G,1)=$A168,VLOOKUP($A168,'hk2017'!$A:$G,6),0)</f>
        <v>0</v>
      </c>
      <c r="E168" s="438">
        <f ca="1">IF(VLOOKUP($A168,'hk2017'!$A:$G,1)=$A168,VLOOKUP($A168,'hk2017'!$A:$G,7),0)</f>
        <v>0</v>
      </c>
      <c r="F168" s="438">
        <f ca="1">IF(VLOOKUP($A168,'hk2017'!$A:$H,1)=$A168,VLOOKUP($A168,'hk2017'!$A:$H,8),0)</f>
        <v>0</v>
      </c>
      <c r="G168" s="439">
        <f t="shared" si="55"/>
        <v>0</v>
      </c>
      <c r="H168" s="438">
        <f ca="1">IF(VLOOKUP($A168,'hk2016'!$A:$G,1)=$A168,VLOOKUP($A168,'hk2016'!$A:$G,6),0)</f>
        <v>0</v>
      </c>
      <c r="I168" s="438">
        <f ca="1">IF(VLOOKUP($A168,'hk2016'!$A:$G,1)=$A168,VLOOKUP($A168,'hk2016'!$A:$G,7),0)</f>
        <v>0</v>
      </c>
      <c r="J168" s="438">
        <f ca="1">IF(VLOOKUP($A168,'hk2016'!$A:$H,1)=$A168,VLOOKUP($A168,'hk2016'!$A:$H,8),0)</f>
        <v>0</v>
      </c>
      <c r="K168" s="440">
        <f t="shared" si="56"/>
        <v>0</v>
      </c>
      <c r="L168" s="447"/>
    </row>
    <row r="169" spans="1:12" ht="13.5" outlineLevel="1" thickBot="1">
      <c r="A169" s="448"/>
      <c r="B169" s="449"/>
      <c r="C169" s="449"/>
      <c r="D169" s="442"/>
      <c r="E169" s="442"/>
      <c r="F169" s="442"/>
      <c r="G169" s="443"/>
      <c r="H169" s="442"/>
      <c r="I169" s="442"/>
      <c r="J169" s="442"/>
      <c r="K169" s="444"/>
      <c r="L169" s="447"/>
    </row>
    <row r="170" spans="1:12" ht="12.75">
      <c r="A170" s="458" t="s">
        <v>2413</v>
      </c>
      <c r="B170" s="459"/>
      <c r="C170" s="460" t="s">
        <v>2941</v>
      </c>
      <c r="D170" s="429">
        <f t="shared" ref="D170:K170" si="57">SUM(D171:D176)</f>
        <v>0</v>
      </c>
      <c r="E170" s="429">
        <f t="shared" si="57"/>
        <v>0</v>
      </c>
      <c r="F170" s="429">
        <f t="shared" si="57"/>
        <v>0</v>
      </c>
      <c r="G170" s="445">
        <f t="shared" si="57"/>
        <v>0</v>
      </c>
      <c r="H170" s="429">
        <f t="shared" si="57"/>
        <v>0</v>
      </c>
      <c r="I170" s="429">
        <f t="shared" si="57"/>
        <v>0</v>
      </c>
      <c r="J170" s="429">
        <f t="shared" si="57"/>
        <v>0</v>
      </c>
      <c r="K170" s="446">
        <f t="shared" si="57"/>
        <v>0</v>
      </c>
      <c r="L170" s="447"/>
    </row>
    <row r="171" spans="1:12" ht="12.75" outlineLevel="1">
      <c r="A171" s="432" t="str">
        <f>LEFT(B171,3)</f>
        <v>351</v>
      </c>
      <c r="B171" s="433" t="s">
        <v>2942</v>
      </c>
      <c r="C171" s="433" t="s">
        <v>2943</v>
      </c>
      <c r="D171" s="438">
        <f ca="1">IF(VLOOKUP($A171,'hk2017'!$A:$G,1)=$A171,VLOOKUP($A171,'hk2017'!$A:$G,6),0)</f>
        <v>0</v>
      </c>
      <c r="E171" s="438">
        <f ca="1">IF(VLOOKUP($A171,'hk2017'!$A:$G,1)=$A171,VLOOKUP($A171,'hk2017'!$A:$G,7),0)</f>
        <v>0</v>
      </c>
      <c r="F171" s="438">
        <f ca="1">IF(VLOOKUP($A171,'hk2017'!$A:$H,1)=$A171,VLOOKUP($A171,'hk2017'!$A:$H,8),0)</f>
        <v>0</v>
      </c>
      <c r="G171" s="439">
        <f>SUM(D171+E171-F171)</f>
        <v>0</v>
      </c>
      <c r="H171" s="438">
        <f ca="1">IF(VLOOKUP($A171,'hk2016'!$A:$G,1)=$A171,VLOOKUP($A171,'hk2016'!$A:$G,6),0)</f>
        <v>0</v>
      </c>
      <c r="I171" s="438">
        <f ca="1">IF(VLOOKUP($A171,'hk2016'!$A:$G,1)=$A171,VLOOKUP($A171,'hk2016'!$A:$G,7),0)</f>
        <v>0</v>
      </c>
      <c r="J171" s="438">
        <f ca="1">IF(VLOOKUP($A171,'hk2016'!$A:$H,1)=$A171,VLOOKUP($A171,'hk2016'!$A:$H,8),0)</f>
        <v>0</v>
      </c>
      <c r="K171" s="440">
        <f>SUM(H171+I171-J171)</f>
        <v>0</v>
      </c>
      <c r="L171" s="447"/>
    </row>
    <row r="172" spans="1:12" ht="12.75" outlineLevel="1">
      <c r="A172" s="432" t="str">
        <f>LEFT(B172,3)</f>
        <v>353</v>
      </c>
      <c r="B172" s="433" t="s">
        <v>2944</v>
      </c>
      <c r="C172" s="433" t="s">
        <v>2945</v>
      </c>
      <c r="D172" s="438">
        <f ca="1">IF(VLOOKUP($A172,'hk2017'!$A:$G,1)=$A172,VLOOKUP($A172,'hk2017'!$A:$G,6),0)</f>
        <v>0</v>
      </c>
      <c r="E172" s="438">
        <f ca="1">IF(VLOOKUP($A172,'hk2017'!$A:$G,1)=$A172,VLOOKUP($A172,'hk2017'!$A:$G,7),0)</f>
        <v>0</v>
      </c>
      <c r="F172" s="438">
        <f ca="1">IF(VLOOKUP($A172,'hk2017'!$A:$H,1)=$A172,VLOOKUP($A172,'hk2017'!$A:$H,8),0)</f>
        <v>0</v>
      </c>
      <c r="G172" s="439">
        <f>SUM(D172+E172-F172)</f>
        <v>0</v>
      </c>
      <c r="H172" s="438">
        <f ca="1">IF(VLOOKUP($A172,'hk2016'!$A:$G,1)=$A172,VLOOKUP($A172,'hk2016'!$A:$G,6),0)</f>
        <v>0</v>
      </c>
      <c r="I172" s="438">
        <f ca="1">IF(VLOOKUP($A172,'hk2016'!$A:$G,1)=$A172,VLOOKUP($A172,'hk2016'!$A:$G,7),0)</f>
        <v>0</v>
      </c>
      <c r="J172" s="438">
        <f ca="1">IF(VLOOKUP($A172,'hk2016'!$A:$H,1)=$A172,VLOOKUP($A172,'hk2016'!$A:$H,8),0)</f>
        <v>0</v>
      </c>
      <c r="K172" s="440">
        <f>SUM(H172+I172-J172)</f>
        <v>0</v>
      </c>
      <c r="L172" s="447"/>
    </row>
    <row r="173" spans="1:12" ht="12.75" outlineLevel="1">
      <c r="A173" s="432" t="str">
        <f>LEFT(B173,3)</f>
        <v>354</v>
      </c>
      <c r="B173" s="433" t="s">
        <v>2946</v>
      </c>
      <c r="C173" s="433" t="s">
        <v>2947</v>
      </c>
      <c r="D173" s="438">
        <f ca="1">IF(VLOOKUP($A173,'hk2017'!$A:$G,1)=$A173,VLOOKUP($A173,'hk2017'!$A:$G,6),0)</f>
        <v>0</v>
      </c>
      <c r="E173" s="438">
        <f ca="1">IF(VLOOKUP($A173,'hk2017'!$A:$G,1)=$A173,VLOOKUP($A173,'hk2017'!$A:$G,7),0)</f>
        <v>0</v>
      </c>
      <c r="F173" s="438">
        <f ca="1">IF(VLOOKUP($A173,'hk2017'!$A:$H,1)=$A173,VLOOKUP($A173,'hk2017'!$A:$H,8),0)</f>
        <v>0</v>
      </c>
      <c r="G173" s="439">
        <f>SUM(D173+E173-F173)</f>
        <v>0</v>
      </c>
      <c r="H173" s="438">
        <f ca="1">IF(VLOOKUP($A173,'hk2016'!$A:$G,1)=$A173,VLOOKUP($A173,'hk2016'!$A:$G,6),0)</f>
        <v>0</v>
      </c>
      <c r="I173" s="438">
        <f ca="1">IF(VLOOKUP($A173,'hk2016'!$A:$G,1)=$A173,VLOOKUP($A173,'hk2016'!$A:$G,7),0)</f>
        <v>0</v>
      </c>
      <c r="J173" s="438">
        <f ca="1">IF(VLOOKUP($A173,'hk2016'!$A:$H,1)=$A173,VLOOKUP($A173,'hk2016'!$A:$H,8),0)</f>
        <v>0</v>
      </c>
      <c r="K173" s="440">
        <f>SUM(H173+I173-J173)</f>
        <v>0</v>
      </c>
      <c r="L173" s="447"/>
    </row>
    <row r="174" spans="1:12" ht="12.75" outlineLevel="1">
      <c r="A174" s="432" t="str">
        <f>LEFT(B174,3)</f>
        <v>355</v>
      </c>
      <c r="B174" s="433" t="s">
        <v>2948</v>
      </c>
      <c r="C174" s="433" t="s">
        <v>2949</v>
      </c>
      <c r="D174" s="438">
        <f ca="1">IF(VLOOKUP($A174,'hk2017'!$A:$G,1)=$A174,VLOOKUP($A174,'hk2017'!$A:$G,6),0)</f>
        <v>0</v>
      </c>
      <c r="E174" s="438">
        <f ca="1">IF(VLOOKUP($A174,'hk2017'!$A:$G,1)=$A174,VLOOKUP($A174,'hk2017'!$A:$G,7),0)</f>
        <v>0</v>
      </c>
      <c r="F174" s="438">
        <f ca="1">IF(VLOOKUP($A174,'hk2017'!$A:$H,1)=$A174,VLOOKUP($A174,'hk2017'!$A:$H,8),0)</f>
        <v>0</v>
      </c>
      <c r="G174" s="439">
        <f>SUM(D174+E174-F174)</f>
        <v>0</v>
      </c>
      <c r="H174" s="438">
        <f ca="1">IF(VLOOKUP($A174,'hk2016'!$A:$G,1)=$A174,VLOOKUP($A174,'hk2016'!$A:$G,6),0)</f>
        <v>0</v>
      </c>
      <c r="I174" s="438">
        <f ca="1">IF(VLOOKUP($A174,'hk2016'!$A:$G,1)=$A174,VLOOKUP($A174,'hk2016'!$A:$G,7),0)</f>
        <v>0</v>
      </c>
      <c r="J174" s="438">
        <f ca="1">IF(VLOOKUP($A174,'hk2016'!$A:$H,1)=$A174,VLOOKUP($A174,'hk2016'!$A:$H,8),0)</f>
        <v>0</v>
      </c>
      <c r="K174" s="440">
        <f>SUM(H174+I174-J174)</f>
        <v>0</v>
      </c>
      <c r="L174" s="447"/>
    </row>
    <row r="175" spans="1:12" ht="12.75" outlineLevel="1">
      <c r="A175" s="432" t="str">
        <f>LEFT(B175,3)</f>
        <v>358</v>
      </c>
      <c r="B175" s="433" t="s">
        <v>2950</v>
      </c>
      <c r="C175" s="433" t="s">
        <v>2951</v>
      </c>
      <c r="D175" s="438">
        <f ca="1">IF(VLOOKUP($A175,'hk2017'!$A:$G,1)=$A175,VLOOKUP($A175,'hk2017'!$A:$G,6),0)</f>
        <v>0</v>
      </c>
      <c r="E175" s="438">
        <f ca="1">IF(VLOOKUP($A175,'hk2017'!$A:$G,1)=$A175,VLOOKUP($A175,'hk2017'!$A:$G,7),0)</f>
        <v>0</v>
      </c>
      <c r="F175" s="438">
        <f ca="1">IF(VLOOKUP($A175,'hk2017'!$A:$H,1)=$A175,VLOOKUP($A175,'hk2017'!$A:$H,8),0)</f>
        <v>0</v>
      </c>
      <c r="G175" s="439">
        <f>SUM(D175+E175-F175)</f>
        <v>0</v>
      </c>
      <c r="H175" s="438">
        <f ca="1">IF(VLOOKUP($A175,'hk2016'!$A:$G,1)=$A175,VLOOKUP($A175,'hk2016'!$A:$G,6),0)</f>
        <v>0</v>
      </c>
      <c r="I175" s="438">
        <f ca="1">IF(VLOOKUP($A175,'hk2016'!$A:$G,1)=$A175,VLOOKUP($A175,'hk2016'!$A:$G,7),0)</f>
        <v>0</v>
      </c>
      <c r="J175" s="438">
        <f ca="1">IF(VLOOKUP($A175,'hk2016'!$A:$H,1)=$A175,VLOOKUP($A175,'hk2016'!$A:$H,8),0)</f>
        <v>0</v>
      </c>
      <c r="K175" s="440">
        <f>SUM(H175+I175-J175)</f>
        <v>0</v>
      </c>
      <c r="L175" s="447"/>
    </row>
    <row r="176" spans="1:12" ht="13.5" outlineLevel="1" thickBot="1">
      <c r="A176" s="448"/>
      <c r="B176" s="449"/>
      <c r="C176" s="449"/>
      <c r="D176" s="442"/>
      <c r="E176" s="442"/>
      <c r="F176" s="442"/>
      <c r="G176" s="443"/>
      <c r="H176" s="442"/>
      <c r="I176" s="442"/>
      <c r="J176" s="442"/>
      <c r="K176" s="444"/>
      <c r="L176" s="447"/>
    </row>
    <row r="177" spans="1:12" ht="12.75">
      <c r="A177" s="458" t="s">
        <v>2415</v>
      </c>
      <c r="B177" s="459"/>
      <c r="C177" s="460" t="s">
        <v>2952</v>
      </c>
      <c r="D177" s="429">
        <f t="shared" ref="D177:K177" si="58">SUM(D178:D184)</f>
        <v>0</v>
      </c>
      <c r="E177" s="429">
        <f t="shared" si="58"/>
        <v>0</v>
      </c>
      <c r="F177" s="429">
        <f t="shared" si="58"/>
        <v>0</v>
      </c>
      <c r="G177" s="445">
        <f t="shared" si="58"/>
        <v>0</v>
      </c>
      <c r="H177" s="429">
        <f t="shared" si="58"/>
        <v>0</v>
      </c>
      <c r="I177" s="429">
        <f t="shared" si="58"/>
        <v>0</v>
      </c>
      <c r="J177" s="429">
        <f t="shared" si="58"/>
        <v>0</v>
      </c>
      <c r="K177" s="446">
        <f t="shared" si="58"/>
        <v>0</v>
      </c>
      <c r="L177" s="447"/>
    </row>
    <row r="178" spans="1:12" ht="12.75" outlineLevel="1">
      <c r="A178" s="432" t="str">
        <f t="shared" ref="A178:A183" si="59">LEFT(B178,3)</f>
        <v>361</v>
      </c>
      <c r="B178" s="433" t="s">
        <v>2953</v>
      </c>
      <c r="C178" s="433" t="s">
        <v>2954</v>
      </c>
      <c r="D178" s="438">
        <f ca="1">IF(VLOOKUP($A178,'hk2017'!$A:$G,1)=$A178,VLOOKUP($A178,'hk2017'!$A:$G,6),0)</f>
        <v>0</v>
      </c>
      <c r="E178" s="438">
        <f ca="1">IF(VLOOKUP($A178,'hk2017'!$A:$G,1)=$A178,VLOOKUP($A178,'hk2017'!$A:$G,7),0)</f>
        <v>0</v>
      </c>
      <c r="F178" s="438">
        <f ca="1">IF(VLOOKUP($A178,'hk2017'!$A:$H,1)=$A178,VLOOKUP($A178,'hk2017'!$A:$H,8),0)</f>
        <v>0</v>
      </c>
      <c r="G178" s="439">
        <f t="shared" ref="G178:G183" si="60">SUM(D178+E178-F178)</f>
        <v>0</v>
      </c>
      <c r="H178" s="438">
        <f ca="1">IF(VLOOKUP($A178,'hk2016'!$A:$G,1)=$A178,VLOOKUP($A178,'hk2016'!$A:$G,6),0)</f>
        <v>0</v>
      </c>
      <c r="I178" s="438">
        <f ca="1">IF(VLOOKUP($A178,'hk2016'!$A:$G,1)=$A178,VLOOKUP($A178,'hk2016'!$A:$G,7),0)</f>
        <v>0</v>
      </c>
      <c r="J178" s="438">
        <f ca="1">IF(VLOOKUP($A178,'hk2016'!$A:$H,1)=$A178,VLOOKUP($A178,'hk2016'!$A:$H,8),0)</f>
        <v>0</v>
      </c>
      <c r="K178" s="440">
        <f t="shared" ref="K178:K183" si="61">SUM(H178+I178-J178)</f>
        <v>0</v>
      </c>
      <c r="L178" s="447"/>
    </row>
    <row r="179" spans="1:12" ht="12.75" outlineLevel="1">
      <c r="A179" s="432" t="str">
        <f t="shared" si="59"/>
        <v>364</v>
      </c>
      <c r="B179" s="433" t="s">
        <v>2955</v>
      </c>
      <c r="C179" s="433" t="s">
        <v>2956</v>
      </c>
      <c r="D179" s="438">
        <f ca="1">IF(VLOOKUP($A179,'hk2017'!$A:$G,1)=$A179,VLOOKUP($A179,'hk2017'!$A:$G,6),0)</f>
        <v>0</v>
      </c>
      <c r="E179" s="438">
        <f ca="1">IF(VLOOKUP($A179,'hk2017'!$A:$G,1)=$A179,VLOOKUP($A179,'hk2017'!$A:$G,7),0)</f>
        <v>0</v>
      </c>
      <c r="F179" s="438">
        <f ca="1">IF(VLOOKUP($A179,'hk2017'!$A:$H,1)=$A179,VLOOKUP($A179,'hk2017'!$A:$H,8),0)</f>
        <v>0</v>
      </c>
      <c r="G179" s="439">
        <f t="shared" si="60"/>
        <v>0</v>
      </c>
      <c r="H179" s="438">
        <f ca="1">IF(VLOOKUP($A179,'hk2016'!$A:$G,1)=$A179,VLOOKUP($A179,'hk2016'!$A:$G,6),0)</f>
        <v>0</v>
      </c>
      <c r="I179" s="438">
        <f ca="1">IF(VLOOKUP($A179,'hk2016'!$A:$G,1)=$A179,VLOOKUP($A179,'hk2016'!$A:$G,7),0)</f>
        <v>0</v>
      </c>
      <c r="J179" s="438">
        <f ca="1">IF(VLOOKUP($A179,'hk2016'!$A:$H,1)=$A179,VLOOKUP($A179,'hk2016'!$A:$H,8),0)</f>
        <v>0</v>
      </c>
      <c r="K179" s="440">
        <f t="shared" si="61"/>
        <v>0</v>
      </c>
      <c r="L179" s="447"/>
    </row>
    <row r="180" spans="1:12" ht="12.75" outlineLevel="1">
      <c r="A180" s="432" t="str">
        <f t="shared" si="59"/>
        <v>365</v>
      </c>
      <c r="B180" s="433" t="s">
        <v>2957</v>
      </c>
      <c r="C180" s="433" t="s">
        <v>2958</v>
      </c>
      <c r="D180" s="438">
        <f ca="1">IF(VLOOKUP($A180,'hk2017'!$A:$G,1)=$A180,VLOOKUP($A180,'hk2017'!$A:$G,6),0)</f>
        <v>0</v>
      </c>
      <c r="E180" s="438">
        <f ca="1">IF(VLOOKUP($A180,'hk2017'!$A:$G,1)=$A180,VLOOKUP($A180,'hk2017'!$A:$G,7),0)</f>
        <v>0</v>
      </c>
      <c r="F180" s="438">
        <f ca="1">IF(VLOOKUP($A180,'hk2017'!$A:$H,1)=$A180,VLOOKUP($A180,'hk2017'!$A:$H,8),0)</f>
        <v>0</v>
      </c>
      <c r="G180" s="439">
        <f t="shared" si="60"/>
        <v>0</v>
      </c>
      <c r="H180" s="438">
        <f ca="1">IF(VLOOKUP($A180,'hk2016'!$A:$G,1)=$A180,VLOOKUP($A180,'hk2016'!$A:$G,6),0)</f>
        <v>0</v>
      </c>
      <c r="I180" s="438">
        <f ca="1">IF(VLOOKUP($A180,'hk2016'!$A:$G,1)=$A180,VLOOKUP($A180,'hk2016'!$A:$G,7),0)</f>
        <v>0</v>
      </c>
      <c r="J180" s="438">
        <f ca="1">IF(VLOOKUP($A180,'hk2016'!$A:$H,1)=$A180,VLOOKUP($A180,'hk2016'!$A:$H,8),0)</f>
        <v>0</v>
      </c>
      <c r="K180" s="440">
        <f t="shared" si="61"/>
        <v>0</v>
      </c>
      <c r="L180" s="447"/>
    </row>
    <row r="181" spans="1:12" ht="12.75" outlineLevel="1">
      <c r="A181" s="432" t="str">
        <f t="shared" si="59"/>
        <v>366</v>
      </c>
      <c r="B181" s="433" t="s">
        <v>2959</v>
      </c>
      <c r="C181" s="433" t="s">
        <v>2960</v>
      </c>
      <c r="D181" s="438">
        <f ca="1">IF(VLOOKUP($A181,'hk2017'!$A:$G,1)=$A181,VLOOKUP($A181,'hk2017'!$A:$G,6),0)</f>
        <v>0</v>
      </c>
      <c r="E181" s="438">
        <f ca="1">IF(VLOOKUP($A181,'hk2017'!$A:$G,1)=$A181,VLOOKUP($A181,'hk2017'!$A:$G,7),0)</f>
        <v>0</v>
      </c>
      <c r="F181" s="438">
        <f ca="1">IF(VLOOKUP($A181,'hk2017'!$A:$H,1)=$A181,VLOOKUP($A181,'hk2017'!$A:$H,8),0)</f>
        <v>0</v>
      </c>
      <c r="G181" s="439">
        <f t="shared" si="60"/>
        <v>0</v>
      </c>
      <c r="H181" s="438">
        <f ca="1">IF(VLOOKUP($A181,'hk2016'!$A:$G,1)=$A181,VLOOKUP($A181,'hk2016'!$A:$G,6),0)</f>
        <v>0</v>
      </c>
      <c r="I181" s="438">
        <f ca="1">IF(VLOOKUP($A181,'hk2016'!$A:$G,1)=$A181,VLOOKUP($A181,'hk2016'!$A:$G,7),0)</f>
        <v>0</v>
      </c>
      <c r="J181" s="438">
        <f ca="1">IF(VLOOKUP($A181,'hk2016'!$A:$H,1)=$A181,VLOOKUP($A181,'hk2016'!$A:$H,8),0)</f>
        <v>0</v>
      </c>
      <c r="K181" s="440">
        <f t="shared" si="61"/>
        <v>0</v>
      </c>
      <c r="L181" s="447"/>
    </row>
    <row r="182" spans="1:12" ht="12.75" outlineLevel="1">
      <c r="A182" s="432" t="str">
        <f t="shared" si="59"/>
        <v>367</v>
      </c>
      <c r="B182" s="433" t="s">
        <v>2961</v>
      </c>
      <c r="C182" s="433" t="s">
        <v>2962</v>
      </c>
      <c r="D182" s="438">
        <f ca="1">IF(VLOOKUP($A182,'hk2017'!$A:$G,1)=$A182,VLOOKUP($A182,'hk2017'!$A:$G,6),0)</f>
        <v>0</v>
      </c>
      <c r="E182" s="438">
        <f ca="1">IF(VLOOKUP($A182,'hk2017'!$A:$G,1)=$A182,VLOOKUP($A182,'hk2017'!$A:$G,7),0)</f>
        <v>0</v>
      </c>
      <c r="F182" s="438">
        <f ca="1">IF(VLOOKUP($A182,'hk2017'!$A:$H,1)=$A182,VLOOKUP($A182,'hk2017'!$A:$H,8),0)</f>
        <v>0</v>
      </c>
      <c r="G182" s="439">
        <f t="shared" si="60"/>
        <v>0</v>
      </c>
      <c r="H182" s="438">
        <f ca="1">IF(VLOOKUP($A182,'hk2016'!$A:$G,1)=$A182,VLOOKUP($A182,'hk2016'!$A:$G,6),0)</f>
        <v>0</v>
      </c>
      <c r="I182" s="438">
        <f ca="1">IF(VLOOKUP($A182,'hk2016'!$A:$G,1)=$A182,VLOOKUP($A182,'hk2016'!$A:$G,7),0)</f>
        <v>0</v>
      </c>
      <c r="J182" s="438">
        <f ca="1">IF(VLOOKUP($A182,'hk2016'!$A:$H,1)=$A182,VLOOKUP($A182,'hk2016'!$A:$H,8),0)</f>
        <v>0</v>
      </c>
      <c r="K182" s="440">
        <f t="shared" si="61"/>
        <v>0</v>
      </c>
      <c r="L182" s="447"/>
    </row>
    <row r="183" spans="1:12" ht="12.75" outlineLevel="1">
      <c r="A183" s="432" t="str">
        <f t="shared" si="59"/>
        <v>368</v>
      </c>
      <c r="B183" s="433" t="s">
        <v>2963</v>
      </c>
      <c r="C183" s="433" t="s">
        <v>2964</v>
      </c>
      <c r="D183" s="438">
        <f ca="1">IF(VLOOKUP($A183,'hk2017'!$A:$G,1)=$A183,VLOOKUP($A183,'hk2017'!$A:$G,6),0)</f>
        <v>0</v>
      </c>
      <c r="E183" s="438">
        <f ca="1">IF(VLOOKUP($A183,'hk2017'!$A:$G,1)=$A183,VLOOKUP($A183,'hk2017'!$A:$G,7),0)</f>
        <v>0</v>
      </c>
      <c r="F183" s="438">
        <f ca="1">IF(VLOOKUP($A183,'hk2017'!$A:$H,1)=$A183,VLOOKUP($A183,'hk2017'!$A:$H,8),0)</f>
        <v>0</v>
      </c>
      <c r="G183" s="439">
        <f t="shared" si="60"/>
        <v>0</v>
      </c>
      <c r="H183" s="438">
        <f ca="1">IF(VLOOKUP($A183,'hk2016'!$A:$G,1)=$A183,VLOOKUP($A183,'hk2016'!$A:$G,6),0)</f>
        <v>0</v>
      </c>
      <c r="I183" s="438">
        <f ca="1">IF(VLOOKUP($A183,'hk2016'!$A:$G,1)=$A183,VLOOKUP($A183,'hk2016'!$A:$G,7),0)</f>
        <v>0</v>
      </c>
      <c r="J183" s="438">
        <f ca="1">IF(VLOOKUP($A183,'hk2016'!$A:$H,1)=$A183,VLOOKUP($A183,'hk2016'!$A:$H,8),0)</f>
        <v>0</v>
      </c>
      <c r="K183" s="440">
        <f t="shared" si="61"/>
        <v>0</v>
      </c>
      <c r="L183" s="447"/>
    </row>
    <row r="184" spans="1:12" ht="13.5" outlineLevel="1" thickBot="1">
      <c r="A184" s="448"/>
      <c r="B184" s="449"/>
      <c r="C184" s="449"/>
      <c r="D184" s="442"/>
      <c r="E184" s="442"/>
      <c r="F184" s="442"/>
      <c r="G184" s="443"/>
      <c r="H184" s="442"/>
      <c r="I184" s="442"/>
      <c r="J184" s="442"/>
      <c r="K184" s="444"/>
      <c r="L184" s="447"/>
    </row>
    <row r="185" spans="1:12" ht="12.75">
      <c r="A185" s="458" t="s">
        <v>2416</v>
      </c>
      <c r="B185" s="459"/>
      <c r="C185" s="460" t="s">
        <v>2965</v>
      </c>
      <c r="D185" s="429">
        <f t="shared" ref="D185:K185" si="62">SUM(D186:D195)</f>
        <v>0</v>
      </c>
      <c r="E185" s="429">
        <f t="shared" si="62"/>
        <v>0</v>
      </c>
      <c r="F185" s="429">
        <f t="shared" si="62"/>
        <v>0</v>
      </c>
      <c r="G185" s="445">
        <f t="shared" si="62"/>
        <v>0</v>
      </c>
      <c r="H185" s="429">
        <f t="shared" si="62"/>
        <v>0</v>
      </c>
      <c r="I185" s="429">
        <f t="shared" si="62"/>
        <v>0</v>
      </c>
      <c r="J185" s="429">
        <f t="shared" si="62"/>
        <v>0</v>
      </c>
      <c r="K185" s="446">
        <f t="shared" si="62"/>
        <v>0</v>
      </c>
      <c r="L185" s="447"/>
    </row>
    <row r="186" spans="1:12" ht="12.75" outlineLevel="1">
      <c r="A186" s="432" t="str">
        <f t="shared" ref="A186:A194" si="63">LEFT(B186,3)</f>
        <v>371</v>
      </c>
      <c r="B186" s="433" t="s">
        <v>2966</v>
      </c>
      <c r="C186" s="433" t="s">
        <v>2967</v>
      </c>
      <c r="D186" s="438">
        <f ca="1">IF(VLOOKUP($A186,'hk2017'!$A:$G,1)=$A186,VLOOKUP($A186,'hk2017'!$A:$G,6),0)</f>
        <v>0</v>
      </c>
      <c r="E186" s="438">
        <f ca="1">IF(VLOOKUP($A186,'hk2017'!$A:$G,1)=$A186,VLOOKUP($A186,'hk2017'!$A:$G,7),0)</f>
        <v>0</v>
      </c>
      <c r="F186" s="438">
        <f ca="1">IF(VLOOKUP($A186,'hk2017'!$A:$H,1)=$A186,VLOOKUP($A186,'hk2017'!$A:$H,8),0)</f>
        <v>0</v>
      </c>
      <c r="G186" s="439">
        <f t="shared" ref="G186:G194" si="64">SUM(D186+E186-F186)</f>
        <v>0</v>
      </c>
      <c r="H186" s="438">
        <f ca="1">IF(VLOOKUP($A186,'hk2016'!$A:$G,1)=$A186,VLOOKUP($A186,'hk2016'!$A:$G,6),0)</f>
        <v>0</v>
      </c>
      <c r="I186" s="438">
        <f ca="1">IF(VLOOKUP($A186,'hk2016'!$A:$G,1)=$A186,VLOOKUP($A186,'hk2016'!$A:$G,7),0)</f>
        <v>0</v>
      </c>
      <c r="J186" s="438">
        <f ca="1">IF(VLOOKUP($A186,'hk2016'!$A:$H,1)=$A186,VLOOKUP($A186,'hk2016'!$A:$H,8),0)</f>
        <v>0</v>
      </c>
      <c r="K186" s="440">
        <f t="shared" ref="K186:K194" si="65">SUM(H186+I186-J186)</f>
        <v>0</v>
      </c>
      <c r="L186" s="447"/>
    </row>
    <row r="187" spans="1:12" ht="12.75" outlineLevel="1">
      <c r="A187" s="432" t="str">
        <f t="shared" si="63"/>
        <v>372</v>
      </c>
      <c r="B187" s="433" t="s">
        <v>2968</v>
      </c>
      <c r="C187" s="433" t="s">
        <v>2969</v>
      </c>
      <c r="D187" s="438">
        <f ca="1">IF(VLOOKUP($A187,'hk2017'!$A:$G,1)=$A187,VLOOKUP($A187,'hk2017'!$A:$G,6),0)</f>
        <v>0</v>
      </c>
      <c r="E187" s="438">
        <f ca="1">IF(VLOOKUP($A187,'hk2017'!$A:$G,1)=$A187,VLOOKUP($A187,'hk2017'!$A:$G,7),0)</f>
        <v>0</v>
      </c>
      <c r="F187" s="438">
        <f ca="1">IF(VLOOKUP($A187,'hk2017'!$A:$H,1)=$A187,VLOOKUP($A187,'hk2017'!$A:$H,8),0)</f>
        <v>0</v>
      </c>
      <c r="G187" s="439">
        <f t="shared" si="64"/>
        <v>0</v>
      </c>
      <c r="H187" s="438">
        <f ca="1">IF(VLOOKUP($A187,'hk2016'!$A:$G,1)=$A187,VLOOKUP($A187,'hk2016'!$A:$G,6),0)</f>
        <v>0</v>
      </c>
      <c r="I187" s="438">
        <f ca="1">IF(VLOOKUP($A187,'hk2016'!$A:$G,1)=$A187,VLOOKUP($A187,'hk2016'!$A:$G,7),0)</f>
        <v>0</v>
      </c>
      <c r="J187" s="438">
        <f ca="1">IF(VLOOKUP($A187,'hk2016'!$A:$H,1)=$A187,VLOOKUP($A187,'hk2016'!$A:$H,8),0)</f>
        <v>0</v>
      </c>
      <c r="K187" s="440">
        <f t="shared" si="65"/>
        <v>0</v>
      </c>
      <c r="L187" s="447"/>
    </row>
    <row r="188" spans="1:12" ht="12.75" outlineLevel="1">
      <c r="A188" s="432" t="str">
        <f t="shared" si="63"/>
        <v>373</v>
      </c>
      <c r="B188" s="433" t="s">
        <v>2970</v>
      </c>
      <c r="C188" s="433" t="s">
        <v>2971</v>
      </c>
      <c r="D188" s="438">
        <f ca="1">IF(VLOOKUP($A188,'hk2017'!$A:$G,1)=$A188,VLOOKUP($A188,'hk2017'!$A:$G,6),0)</f>
        <v>0</v>
      </c>
      <c r="E188" s="438">
        <f ca="1">IF(VLOOKUP($A188,'hk2017'!$A:$G,1)=$A188,VLOOKUP($A188,'hk2017'!$A:$G,7),0)</f>
        <v>0</v>
      </c>
      <c r="F188" s="438">
        <f ca="1">IF(VLOOKUP($A188,'hk2017'!$A:$H,1)=$A188,VLOOKUP($A188,'hk2017'!$A:$H,8),0)</f>
        <v>0</v>
      </c>
      <c r="G188" s="439">
        <f t="shared" si="64"/>
        <v>0</v>
      </c>
      <c r="H188" s="438">
        <f ca="1">IF(VLOOKUP($A188,'hk2016'!$A:$G,1)=$A188,VLOOKUP($A188,'hk2016'!$A:$G,6),0)</f>
        <v>0</v>
      </c>
      <c r="I188" s="438">
        <f ca="1">IF(VLOOKUP($A188,'hk2016'!$A:$G,1)=$A188,VLOOKUP($A188,'hk2016'!$A:$G,7),0)</f>
        <v>0</v>
      </c>
      <c r="J188" s="438">
        <f ca="1">IF(VLOOKUP($A188,'hk2016'!$A:$H,1)=$A188,VLOOKUP($A188,'hk2016'!$A:$H,8),0)</f>
        <v>0</v>
      </c>
      <c r="K188" s="440">
        <f t="shared" si="65"/>
        <v>0</v>
      </c>
      <c r="L188" s="447"/>
    </row>
    <row r="189" spans="1:12" ht="12.75" outlineLevel="1">
      <c r="A189" s="432" t="str">
        <f t="shared" si="63"/>
        <v>374</v>
      </c>
      <c r="B189" s="433" t="s">
        <v>2972</v>
      </c>
      <c r="C189" s="433" t="s">
        <v>2973</v>
      </c>
      <c r="D189" s="438">
        <f ca="1">IF(VLOOKUP($A189,'hk2017'!$A:$G,1)=$A189,VLOOKUP($A189,'hk2017'!$A:$G,6),0)</f>
        <v>0</v>
      </c>
      <c r="E189" s="438">
        <f ca="1">IF(VLOOKUP($A189,'hk2017'!$A:$G,1)=$A189,VLOOKUP($A189,'hk2017'!$A:$G,7),0)</f>
        <v>0</v>
      </c>
      <c r="F189" s="438">
        <f ca="1">IF(VLOOKUP($A189,'hk2017'!$A:$H,1)=$A189,VLOOKUP($A189,'hk2017'!$A:$H,8),0)</f>
        <v>0</v>
      </c>
      <c r="G189" s="439">
        <f t="shared" si="64"/>
        <v>0</v>
      </c>
      <c r="H189" s="438">
        <f ca="1">IF(VLOOKUP($A189,'hk2016'!$A:$G,1)=$A189,VLOOKUP($A189,'hk2016'!$A:$G,6),0)</f>
        <v>0</v>
      </c>
      <c r="I189" s="438">
        <f ca="1">IF(VLOOKUP($A189,'hk2016'!$A:$G,1)=$A189,VLOOKUP($A189,'hk2016'!$A:$G,7),0)</f>
        <v>0</v>
      </c>
      <c r="J189" s="438">
        <f ca="1">IF(VLOOKUP($A189,'hk2016'!$A:$H,1)=$A189,VLOOKUP($A189,'hk2016'!$A:$H,8),0)</f>
        <v>0</v>
      </c>
      <c r="K189" s="440">
        <f t="shared" si="65"/>
        <v>0</v>
      </c>
      <c r="L189" s="447"/>
    </row>
    <row r="190" spans="1:12" ht="12.75" outlineLevel="1">
      <c r="A190" s="432" t="str">
        <f t="shared" si="63"/>
        <v>375</v>
      </c>
      <c r="B190" s="433" t="s">
        <v>2974</v>
      </c>
      <c r="C190" s="433" t="s">
        <v>2975</v>
      </c>
      <c r="D190" s="438">
        <f ca="1">IF(VLOOKUP($A190,'hk2017'!$A:$G,1)=$A190,VLOOKUP($A190,'hk2017'!$A:$G,6),0)</f>
        <v>0</v>
      </c>
      <c r="E190" s="438">
        <f ca="1">IF(VLOOKUP($A190,'hk2017'!$A:$G,1)=$A190,VLOOKUP($A190,'hk2017'!$A:$G,7),0)</f>
        <v>0</v>
      </c>
      <c r="F190" s="438">
        <f ca="1">IF(VLOOKUP($A190,'hk2017'!$A:$H,1)=$A190,VLOOKUP($A190,'hk2017'!$A:$H,8),0)</f>
        <v>0</v>
      </c>
      <c r="G190" s="439">
        <f t="shared" si="64"/>
        <v>0</v>
      </c>
      <c r="H190" s="438">
        <f ca="1">IF(VLOOKUP($A190,'hk2016'!$A:$G,1)=$A190,VLOOKUP($A190,'hk2016'!$A:$G,6),0)</f>
        <v>0</v>
      </c>
      <c r="I190" s="438">
        <f ca="1">IF(VLOOKUP($A190,'hk2016'!$A:$G,1)=$A190,VLOOKUP($A190,'hk2016'!$A:$G,7),0)</f>
        <v>0</v>
      </c>
      <c r="J190" s="438">
        <f ca="1">IF(VLOOKUP($A190,'hk2016'!$A:$H,1)=$A190,VLOOKUP($A190,'hk2016'!$A:$H,8),0)</f>
        <v>0</v>
      </c>
      <c r="K190" s="440">
        <f t="shared" si="65"/>
        <v>0</v>
      </c>
      <c r="L190" s="447"/>
    </row>
    <row r="191" spans="1:12" ht="12.75" outlineLevel="1">
      <c r="A191" s="432" t="str">
        <f t="shared" si="63"/>
        <v>376</v>
      </c>
      <c r="B191" s="433" t="s">
        <v>2976</v>
      </c>
      <c r="C191" s="433" t="s">
        <v>2977</v>
      </c>
      <c r="D191" s="438">
        <f ca="1">IF(VLOOKUP($A191,'hk2017'!$A:$G,1)=$A191,VLOOKUP($A191,'hk2017'!$A:$G,6),0)</f>
        <v>0</v>
      </c>
      <c r="E191" s="438">
        <f ca="1">IF(VLOOKUP($A191,'hk2017'!$A:$G,1)=$A191,VLOOKUP($A191,'hk2017'!$A:$G,7),0)</f>
        <v>0</v>
      </c>
      <c r="F191" s="438">
        <f ca="1">IF(VLOOKUP($A191,'hk2017'!$A:$H,1)=$A191,VLOOKUP($A191,'hk2017'!$A:$H,8),0)</f>
        <v>0</v>
      </c>
      <c r="G191" s="439">
        <f t="shared" si="64"/>
        <v>0</v>
      </c>
      <c r="H191" s="438">
        <f ca="1">IF(VLOOKUP($A191,'hk2016'!$A:$G,1)=$A191,VLOOKUP($A191,'hk2016'!$A:$G,6),0)</f>
        <v>0</v>
      </c>
      <c r="I191" s="438">
        <f ca="1">IF(VLOOKUP($A191,'hk2016'!$A:$G,1)=$A191,VLOOKUP($A191,'hk2016'!$A:$G,7),0)</f>
        <v>0</v>
      </c>
      <c r="J191" s="438">
        <f ca="1">IF(VLOOKUP($A191,'hk2016'!$A:$H,1)=$A191,VLOOKUP($A191,'hk2016'!$A:$H,8),0)</f>
        <v>0</v>
      </c>
      <c r="K191" s="440">
        <f t="shared" si="65"/>
        <v>0</v>
      </c>
      <c r="L191" s="447"/>
    </row>
    <row r="192" spans="1:12" ht="12.75" outlineLevel="1">
      <c r="A192" s="432" t="str">
        <f t="shared" si="63"/>
        <v>377</v>
      </c>
      <c r="B192" s="433" t="s">
        <v>2978</v>
      </c>
      <c r="C192" s="433" t="s">
        <v>2979</v>
      </c>
      <c r="D192" s="438">
        <f ca="1">IF(VLOOKUP($A192,'hk2017'!$A:$G,1)=$A192,VLOOKUP($A192,'hk2017'!$A:$G,6),0)</f>
        <v>0</v>
      </c>
      <c r="E192" s="438">
        <f ca="1">IF(VLOOKUP($A192,'hk2017'!$A:$G,1)=$A192,VLOOKUP($A192,'hk2017'!$A:$G,7),0)</f>
        <v>0</v>
      </c>
      <c r="F192" s="438">
        <f ca="1">IF(VLOOKUP($A192,'hk2017'!$A:$H,1)=$A192,VLOOKUP($A192,'hk2017'!$A:$H,8),0)</f>
        <v>0</v>
      </c>
      <c r="G192" s="439">
        <f t="shared" si="64"/>
        <v>0</v>
      </c>
      <c r="H192" s="438">
        <f ca="1">IF(VLOOKUP($A192,'hk2016'!$A:$G,1)=$A192,VLOOKUP($A192,'hk2016'!$A:$G,6),0)</f>
        <v>0</v>
      </c>
      <c r="I192" s="438">
        <f ca="1">IF(VLOOKUP($A192,'hk2016'!$A:$G,1)=$A192,VLOOKUP($A192,'hk2016'!$A:$G,7),0)</f>
        <v>0</v>
      </c>
      <c r="J192" s="438">
        <f ca="1">IF(VLOOKUP($A192,'hk2016'!$A:$H,1)=$A192,VLOOKUP($A192,'hk2016'!$A:$H,8),0)</f>
        <v>0</v>
      </c>
      <c r="K192" s="440">
        <f t="shared" si="65"/>
        <v>0</v>
      </c>
      <c r="L192" s="447"/>
    </row>
    <row r="193" spans="1:12" ht="12.75" outlineLevel="1">
      <c r="A193" s="432" t="str">
        <f t="shared" si="63"/>
        <v>378</v>
      </c>
      <c r="B193" s="433" t="s">
        <v>2980</v>
      </c>
      <c r="C193" s="433" t="s">
        <v>3708</v>
      </c>
      <c r="D193" s="438">
        <f ca="1">IF(VLOOKUP($A193,'hk2017'!$A:$G,1)=$A193,VLOOKUP($A193,'hk2017'!$A:$G,6),0)</f>
        <v>0</v>
      </c>
      <c r="E193" s="438">
        <f ca="1">IF(VLOOKUP($A193,'hk2017'!$A:$G,1)=$A193,VLOOKUP($A193,'hk2017'!$A:$G,7),0)</f>
        <v>0</v>
      </c>
      <c r="F193" s="438">
        <f ca="1">IF(VLOOKUP($A193,'hk2017'!$A:$H,1)=$A193,VLOOKUP($A193,'hk2017'!$A:$H,8),0)</f>
        <v>0</v>
      </c>
      <c r="G193" s="439">
        <f t="shared" si="64"/>
        <v>0</v>
      </c>
      <c r="H193" s="438">
        <f ca="1">IF(VLOOKUP($A193,'hk2016'!$A:$G,1)=$A193,VLOOKUP($A193,'hk2016'!$A:$G,6),0)</f>
        <v>0</v>
      </c>
      <c r="I193" s="438">
        <f ca="1">IF(VLOOKUP($A193,'hk2016'!$A:$G,1)=$A193,VLOOKUP($A193,'hk2016'!$A:$G,7),0)</f>
        <v>0</v>
      </c>
      <c r="J193" s="438">
        <f ca="1">IF(VLOOKUP($A193,'hk2016'!$A:$H,1)=$A193,VLOOKUP($A193,'hk2016'!$A:$H,8),0)</f>
        <v>0</v>
      </c>
      <c r="K193" s="440">
        <f t="shared" si="65"/>
        <v>0</v>
      </c>
      <c r="L193" s="447"/>
    </row>
    <row r="194" spans="1:12" ht="12.75" outlineLevel="1">
      <c r="A194" s="432" t="str">
        <f t="shared" si="63"/>
        <v>379</v>
      </c>
      <c r="B194" s="433" t="s">
        <v>2981</v>
      </c>
      <c r="C194" s="433" t="s">
        <v>2982</v>
      </c>
      <c r="D194" s="438">
        <f ca="1">IF(VLOOKUP($A194,'hk2017'!$A:$G,1)=$A194,VLOOKUP($A194,'hk2017'!$A:$G,6),0)</f>
        <v>0</v>
      </c>
      <c r="E194" s="438">
        <f ca="1">IF(VLOOKUP($A194,'hk2017'!$A:$G,1)=$A194,VLOOKUP($A194,'hk2017'!$A:$G,7),0)</f>
        <v>0</v>
      </c>
      <c r="F194" s="438">
        <f ca="1">IF(VLOOKUP($A194,'hk2017'!$A:$H,1)=$A194,VLOOKUP($A194,'hk2017'!$A:$H,8),0)</f>
        <v>0</v>
      </c>
      <c r="G194" s="439">
        <f t="shared" si="64"/>
        <v>0</v>
      </c>
      <c r="H194" s="438">
        <f ca="1">IF(VLOOKUP($A194,'hk2016'!$A:$G,1)=$A194,VLOOKUP($A194,'hk2016'!$A:$G,6),0)</f>
        <v>0</v>
      </c>
      <c r="I194" s="438">
        <f ca="1">IF(VLOOKUP($A194,'hk2016'!$A:$G,1)=$A194,VLOOKUP($A194,'hk2016'!$A:$G,7),0)</f>
        <v>0</v>
      </c>
      <c r="J194" s="438">
        <f ca="1">IF(VLOOKUP($A194,'hk2016'!$A:$H,1)=$A194,VLOOKUP($A194,'hk2016'!$A:$H,8),0)</f>
        <v>0</v>
      </c>
      <c r="K194" s="440">
        <f t="shared" si="65"/>
        <v>0</v>
      </c>
      <c r="L194" s="447"/>
    </row>
    <row r="195" spans="1:12" ht="13.5" outlineLevel="1" thickBot="1">
      <c r="A195" s="448"/>
      <c r="B195" s="449"/>
      <c r="C195" s="449"/>
      <c r="D195" s="442"/>
      <c r="E195" s="442"/>
      <c r="F195" s="442"/>
      <c r="G195" s="443"/>
      <c r="H195" s="442"/>
      <c r="I195" s="442"/>
      <c r="J195" s="442"/>
      <c r="K195" s="444"/>
      <c r="L195" s="447"/>
    </row>
    <row r="196" spans="1:12" ht="12.75">
      <c r="A196" s="458" t="s">
        <v>2417</v>
      </c>
      <c r="B196" s="459"/>
      <c r="C196" s="460" t="s">
        <v>2983</v>
      </c>
      <c r="D196" s="429">
        <f t="shared" ref="D196:K196" si="66">SUM(D197:D206)</f>
        <v>0</v>
      </c>
      <c r="E196" s="429">
        <f t="shared" si="66"/>
        <v>0</v>
      </c>
      <c r="F196" s="429">
        <f t="shared" si="66"/>
        <v>0</v>
      </c>
      <c r="G196" s="445">
        <f t="shared" si="66"/>
        <v>0</v>
      </c>
      <c r="H196" s="429">
        <f t="shared" si="66"/>
        <v>0</v>
      </c>
      <c r="I196" s="429">
        <f t="shared" si="66"/>
        <v>0</v>
      </c>
      <c r="J196" s="429">
        <f t="shared" si="66"/>
        <v>0</v>
      </c>
      <c r="K196" s="446">
        <f t="shared" si="66"/>
        <v>0</v>
      </c>
      <c r="L196" s="447"/>
    </row>
    <row r="197" spans="1:12" ht="12.75" outlineLevel="1">
      <c r="A197" s="432" t="str">
        <f>LEFT(B197,3)</f>
        <v>381</v>
      </c>
      <c r="B197" s="433" t="s">
        <v>2984</v>
      </c>
      <c r="C197" s="433" t="s">
        <v>2985</v>
      </c>
      <c r="D197" s="438">
        <f ca="1">IF(VLOOKUP($A197,'hk2017'!$A:$G,1)=$A197,VLOOKUP($A197,'hk2017'!$A:$G,6),0)</f>
        <v>0</v>
      </c>
      <c r="E197" s="438">
        <f ca="1">IF(VLOOKUP($A197,'hk2017'!$A:$G,1)=$A197,VLOOKUP($A197,'hk2017'!$A:$G,7),0)</f>
        <v>0</v>
      </c>
      <c r="F197" s="438">
        <f ca="1">IF(VLOOKUP($A197,'hk2017'!$A:$H,1)=$A197,VLOOKUP($A197,'hk2017'!$A:$H,8),0)</f>
        <v>0</v>
      </c>
      <c r="G197" s="439">
        <f t="shared" ref="G197:G205" si="67">SUM(D197+E197-F197)</f>
        <v>0</v>
      </c>
      <c r="H197" s="438">
        <f ca="1">IF(VLOOKUP($A197,'hk2016'!$A:$G,1)=$A197,VLOOKUP($A197,'hk2016'!$A:$G,6),0)</f>
        <v>0</v>
      </c>
      <c r="I197" s="438">
        <f ca="1">IF(VLOOKUP($A197,'hk2016'!$A:$G,1)=$A197,VLOOKUP($A197,'hk2016'!$A:$G,7),0)</f>
        <v>0</v>
      </c>
      <c r="J197" s="438">
        <f ca="1">IF(VLOOKUP($A197,'hk2016'!$A:$H,1)=$A197,VLOOKUP($A197,'hk2016'!$A:$H,8),0)</f>
        <v>0</v>
      </c>
      <c r="K197" s="440">
        <f t="shared" ref="K197:K205" si="68">SUM(H197+I197-J197)</f>
        <v>0</v>
      </c>
      <c r="L197" s="447"/>
    </row>
    <row r="198" spans="1:12" ht="12.75" outlineLevel="1">
      <c r="A198" s="432" t="str">
        <f>LEFT(B198,3)</f>
        <v>382</v>
      </c>
      <c r="B198" s="433" t="s">
        <v>2986</v>
      </c>
      <c r="C198" s="433" t="s">
        <v>2987</v>
      </c>
      <c r="D198" s="438">
        <f ca="1">IF(VLOOKUP($A198,'hk2017'!$A:$G,1)=$A198,VLOOKUP($A198,'hk2017'!$A:$G,6),0)</f>
        <v>0</v>
      </c>
      <c r="E198" s="438">
        <f ca="1">IF(VLOOKUP($A198,'hk2017'!$A:$G,1)=$A198,VLOOKUP($A198,'hk2017'!$A:$G,7),0)</f>
        <v>0</v>
      </c>
      <c r="F198" s="438">
        <f ca="1">IF(VLOOKUP($A198,'hk2017'!$A:$H,1)=$A198,VLOOKUP($A198,'hk2017'!$A:$H,8),0)</f>
        <v>0</v>
      </c>
      <c r="G198" s="439">
        <f t="shared" si="67"/>
        <v>0</v>
      </c>
      <c r="H198" s="438">
        <f ca="1">IF(VLOOKUP($A198,'hk2016'!$A:$G,1)=$A198,VLOOKUP($A198,'hk2016'!$A:$G,6),0)</f>
        <v>0</v>
      </c>
      <c r="I198" s="438">
        <f ca="1">IF(VLOOKUP($A198,'hk2016'!$A:$G,1)=$A198,VLOOKUP($A198,'hk2016'!$A:$G,7),0)</f>
        <v>0</v>
      </c>
      <c r="J198" s="438">
        <f ca="1">IF(VLOOKUP($A198,'hk2016'!$A:$H,1)=$A198,VLOOKUP($A198,'hk2016'!$A:$H,8),0)</f>
        <v>0</v>
      </c>
      <c r="K198" s="440">
        <f t="shared" si="68"/>
        <v>0</v>
      </c>
      <c r="L198" s="447"/>
    </row>
    <row r="199" spans="1:12" ht="12.75" outlineLevel="1">
      <c r="A199" s="432" t="str">
        <f>LEFT(B199,3)</f>
        <v>383</v>
      </c>
      <c r="B199" s="433" t="s">
        <v>2988</v>
      </c>
      <c r="C199" s="433" t="s">
        <v>2989</v>
      </c>
      <c r="D199" s="438">
        <f ca="1">IF(VLOOKUP($A199,'hk2017'!$A:$G,1)=$A199,VLOOKUP($A199,'hk2017'!$A:$G,6),0)</f>
        <v>0</v>
      </c>
      <c r="E199" s="438">
        <f ca="1">IF(VLOOKUP($A199,'hk2017'!$A:$G,1)=$A199,VLOOKUP($A199,'hk2017'!$A:$G,7),0)</f>
        <v>0</v>
      </c>
      <c r="F199" s="438">
        <f ca="1">IF(VLOOKUP($A199,'hk2017'!$A:$H,1)=$A199,VLOOKUP($A199,'hk2017'!$A:$H,8),0)</f>
        <v>0</v>
      </c>
      <c r="G199" s="439">
        <f t="shared" si="67"/>
        <v>0</v>
      </c>
      <c r="H199" s="438">
        <f ca="1">IF(VLOOKUP($A199,'hk2016'!$A:$G,1)=$A199,VLOOKUP($A199,'hk2016'!$A:$G,6),0)</f>
        <v>0</v>
      </c>
      <c r="I199" s="438">
        <f ca="1">IF(VLOOKUP($A199,'hk2016'!$A:$G,1)=$A199,VLOOKUP($A199,'hk2016'!$A:$G,7),0)</f>
        <v>0</v>
      </c>
      <c r="J199" s="438">
        <f ca="1">IF(VLOOKUP($A199,'hk2016'!$A:$H,1)=$A199,VLOOKUP($A199,'hk2016'!$A:$H,8),0)</f>
        <v>0</v>
      </c>
      <c r="K199" s="440">
        <f t="shared" si="68"/>
        <v>0</v>
      </c>
      <c r="L199" s="447"/>
    </row>
    <row r="200" spans="1:12" ht="12.75" outlineLevel="1">
      <c r="A200" s="432" t="str">
        <f>LEFT(B200,3)</f>
        <v>384</v>
      </c>
      <c r="B200" s="433" t="s">
        <v>2990</v>
      </c>
      <c r="C200" s="433" t="s">
        <v>2991</v>
      </c>
      <c r="D200" s="438">
        <f ca="1">IF(VLOOKUP($A200,'hk2017'!$A:$G,1)=$A200,VLOOKUP($A200,'hk2017'!$A:$G,6),0)</f>
        <v>0</v>
      </c>
      <c r="E200" s="438">
        <f ca="1">IF(VLOOKUP($A200,'hk2017'!$A:$G,1)=$A200,VLOOKUP($A200,'hk2017'!$A:$G,7),0)</f>
        <v>0</v>
      </c>
      <c r="F200" s="438">
        <f ca="1">IF(VLOOKUP($A200,'hk2017'!$A:$H,1)=$A200,VLOOKUP($A200,'hk2017'!$A:$H,8),0)</f>
        <v>0</v>
      </c>
      <c r="G200" s="439">
        <f t="shared" si="67"/>
        <v>0</v>
      </c>
      <c r="H200" s="438">
        <f ca="1">IF(VLOOKUP($A200,'hk2016'!$A:$G,1)=$A200,VLOOKUP($A200,'hk2016'!$A:$G,6),0)</f>
        <v>0</v>
      </c>
      <c r="I200" s="438">
        <f ca="1">IF(VLOOKUP($A200,'hk2016'!$A:$G,1)=$A200,VLOOKUP($A200,'hk2016'!$A:$G,7),0)</f>
        <v>0</v>
      </c>
      <c r="J200" s="438">
        <f ca="1">IF(VLOOKUP($A200,'hk2016'!$A:$H,1)=$A200,VLOOKUP($A200,'hk2016'!$A:$H,8),0)</f>
        <v>0</v>
      </c>
      <c r="K200" s="440">
        <f t="shared" si="68"/>
        <v>0</v>
      </c>
      <c r="L200" s="447"/>
    </row>
    <row r="201" spans="1:12" ht="12.75" outlineLevel="1">
      <c r="A201" s="432" t="str">
        <f>LEFT(B201,3)</f>
        <v>385</v>
      </c>
      <c r="B201" s="433" t="s">
        <v>2992</v>
      </c>
      <c r="C201" s="433" t="s">
        <v>2993</v>
      </c>
      <c r="D201" s="438">
        <f ca="1">IF(VLOOKUP($A201,'hk2017'!$A:$G,1)=$A201,VLOOKUP($A201,'hk2017'!$A:$G,6),0)</f>
        <v>0</v>
      </c>
      <c r="E201" s="438">
        <f ca="1">IF(VLOOKUP($A201,'hk2017'!$A:$G,1)=$A201,VLOOKUP($A201,'hk2017'!$A:$G,7),0)</f>
        <v>0</v>
      </c>
      <c r="F201" s="438">
        <f ca="1">IF(VLOOKUP($A201,'hk2017'!$A:$H,1)=$A201,VLOOKUP($A201,'hk2017'!$A:$H,8),0)</f>
        <v>0</v>
      </c>
      <c r="G201" s="439">
        <f t="shared" si="67"/>
        <v>0</v>
      </c>
      <c r="H201" s="438">
        <f ca="1">IF(VLOOKUP($A201,'hk2016'!$A:$G,1)=$A201,VLOOKUP($A201,'hk2016'!$A:$G,6),0)</f>
        <v>0</v>
      </c>
      <c r="I201" s="438">
        <f ca="1">IF(VLOOKUP($A201,'hk2016'!$A:$G,1)=$A201,VLOOKUP($A201,'hk2016'!$A:$G,7),0)</f>
        <v>0</v>
      </c>
      <c r="J201" s="438">
        <f ca="1">IF(VLOOKUP($A201,'hk2016'!$A:$H,1)=$A201,VLOOKUP($A201,'hk2016'!$A:$H,8),0)</f>
        <v>0</v>
      </c>
      <c r="K201" s="440">
        <f t="shared" si="68"/>
        <v>0</v>
      </c>
      <c r="L201" s="447"/>
    </row>
    <row r="202" spans="1:12" ht="12.75" outlineLevel="1">
      <c r="A202" s="454" t="s">
        <v>2994</v>
      </c>
      <c r="B202" s="433"/>
      <c r="C202" s="434" t="s">
        <v>2995</v>
      </c>
      <c r="D202" s="438">
        <f ca="1">IF(VLOOKUP($A202,'hk2017'!$A:$G,1)=$A202,VLOOKUP($A202,'hk2017'!$A:$G,6),0)</f>
        <v>0</v>
      </c>
      <c r="E202" s="438">
        <f ca="1">IF(VLOOKUP($A202,'hk2017'!$A:$G,1)=$A202,VLOOKUP($A202,'hk2017'!$A:$G,7),0)</f>
        <v>0</v>
      </c>
      <c r="F202" s="438">
        <f ca="1">IF(VLOOKUP($A202,'hk2017'!$A:$H,1)=$A202,VLOOKUP($A202,'hk2017'!$A:$H,8),0)</f>
        <v>0</v>
      </c>
      <c r="G202" s="439">
        <f t="shared" si="67"/>
        <v>0</v>
      </c>
      <c r="H202" s="438">
        <f ca="1">IF(VLOOKUP($A202,'hk2016'!$A:$G,1)=$A202,VLOOKUP($A202,'hk2016'!$A:$G,6),0)</f>
        <v>0</v>
      </c>
      <c r="I202" s="438">
        <f ca="1">IF(VLOOKUP($A202,'hk2016'!$A:$G,1)=$A202,VLOOKUP($A202,'hk2016'!$A:$G,7),0)</f>
        <v>0</v>
      </c>
      <c r="J202" s="438">
        <f ca="1">IF(VLOOKUP($A202,'hk2016'!$A:$H,1)=$A202,VLOOKUP($A202,'hk2016'!$A:$H,8),0)</f>
        <v>0</v>
      </c>
      <c r="K202" s="440">
        <f t="shared" si="68"/>
        <v>0</v>
      </c>
      <c r="L202" s="447"/>
    </row>
    <row r="203" spans="1:12" ht="12.75" outlineLevel="1">
      <c r="A203" s="454" t="s">
        <v>2996</v>
      </c>
      <c r="B203" s="433"/>
      <c r="C203" s="434" t="s">
        <v>2997</v>
      </c>
      <c r="D203" s="438">
        <f ca="1">IF(VLOOKUP($A203,'hk2017'!$A:$G,1)=$A203,VLOOKUP($A203,'hk2017'!$A:$G,6),0)</f>
        <v>0</v>
      </c>
      <c r="E203" s="438">
        <f ca="1">IF(VLOOKUP($A203,'hk2017'!$A:$G,1)=$A203,VLOOKUP($A203,'hk2017'!$A:$G,7),0)</f>
        <v>0</v>
      </c>
      <c r="F203" s="438">
        <f ca="1">IF(VLOOKUP($A203,'hk2017'!$A:$H,1)=$A203,VLOOKUP($A203,'hk2017'!$A:$H,8),0)</f>
        <v>0</v>
      </c>
      <c r="G203" s="439">
        <f t="shared" si="67"/>
        <v>0</v>
      </c>
      <c r="H203" s="438">
        <f ca="1">IF(VLOOKUP($A203,'hk2016'!$A:$G,1)=$A203,VLOOKUP($A203,'hk2016'!$A:$G,6),0)</f>
        <v>0</v>
      </c>
      <c r="I203" s="438">
        <f ca="1">IF(VLOOKUP($A203,'hk2016'!$A:$G,1)=$A203,VLOOKUP($A203,'hk2016'!$A:$G,7),0)</f>
        <v>0</v>
      </c>
      <c r="J203" s="438">
        <f ca="1">IF(VLOOKUP($A203,'hk2016'!$A:$H,1)=$A203,VLOOKUP($A203,'hk2016'!$A:$H,8),0)</f>
        <v>0</v>
      </c>
      <c r="K203" s="440">
        <f t="shared" si="68"/>
        <v>0</v>
      </c>
      <c r="L203" s="447"/>
    </row>
    <row r="204" spans="1:12" ht="12.75" outlineLevel="1">
      <c r="A204" s="454" t="s">
        <v>2998</v>
      </c>
      <c r="B204" s="433"/>
      <c r="C204" s="434" t="s">
        <v>2999</v>
      </c>
      <c r="D204" s="438">
        <f ca="1">IF(VLOOKUP($A204,'hk2017'!$A:$G,1)=$A204,VLOOKUP($A204,'hk2017'!$A:$G,6),0)</f>
        <v>0</v>
      </c>
      <c r="E204" s="438">
        <f ca="1">IF(VLOOKUP($A204,'hk2017'!$A:$G,1)=$A204,VLOOKUP($A204,'hk2017'!$A:$G,7),0)</f>
        <v>0</v>
      </c>
      <c r="F204" s="438">
        <f ca="1">IF(VLOOKUP($A204,'hk2017'!$A:$H,1)=$A204,VLOOKUP($A204,'hk2017'!$A:$H,8),0)</f>
        <v>0</v>
      </c>
      <c r="G204" s="439">
        <f t="shared" si="67"/>
        <v>0</v>
      </c>
      <c r="H204" s="438">
        <f ca="1">IF(VLOOKUP($A204,'hk2016'!$A:$G,1)=$A204,VLOOKUP($A204,'hk2016'!$A:$G,6),0)</f>
        <v>0</v>
      </c>
      <c r="I204" s="438">
        <f ca="1">IF(VLOOKUP($A204,'hk2016'!$A:$G,1)=$A204,VLOOKUP($A204,'hk2016'!$A:$G,7),0)</f>
        <v>0</v>
      </c>
      <c r="J204" s="438">
        <f ca="1">IF(VLOOKUP($A204,'hk2016'!$A:$H,1)=$A204,VLOOKUP($A204,'hk2016'!$A:$H,8),0)</f>
        <v>0</v>
      </c>
      <c r="K204" s="440">
        <f t="shared" si="68"/>
        <v>0</v>
      </c>
      <c r="L204" s="447"/>
    </row>
    <row r="205" spans="1:12" ht="12.75" outlineLevel="1">
      <c r="A205" s="454" t="s">
        <v>3000</v>
      </c>
      <c r="B205" s="433"/>
      <c r="C205" s="434" t="s">
        <v>3001</v>
      </c>
      <c r="D205" s="438">
        <f ca="1">IF(VLOOKUP($A205,'hk2017'!$A:$G,1)=$A205,VLOOKUP($A205,'hk2017'!$A:$G,6),0)</f>
        <v>0</v>
      </c>
      <c r="E205" s="438">
        <f ca="1">IF(VLOOKUP($A205,'hk2017'!$A:$G,1)=$A205,VLOOKUP($A205,'hk2017'!$A:$G,7),0)</f>
        <v>0</v>
      </c>
      <c r="F205" s="438">
        <f ca="1">IF(VLOOKUP($A205,'hk2017'!$A:$H,1)=$A205,VLOOKUP($A205,'hk2017'!$A:$H,8),0)</f>
        <v>0</v>
      </c>
      <c r="G205" s="439">
        <f t="shared" si="67"/>
        <v>0</v>
      </c>
      <c r="H205" s="438">
        <f ca="1">IF(VLOOKUP($A205,'hk2016'!$A:$G,1)=$A205,VLOOKUP($A205,'hk2016'!$A:$G,6),0)</f>
        <v>0</v>
      </c>
      <c r="I205" s="438">
        <f ca="1">IF(VLOOKUP($A205,'hk2016'!$A:$G,1)=$A205,VLOOKUP($A205,'hk2016'!$A:$G,7),0)</f>
        <v>0</v>
      </c>
      <c r="J205" s="438">
        <f ca="1">IF(VLOOKUP($A205,'hk2016'!$A:$H,1)=$A205,VLOOKUP($A205,'hk2016'!$A:$H,8),0)</f>
        <v>0</v>
      </c>
      <c r="K205" s="440">
        <f t="shared" si="68"/>
        <v>0</v>
      </c>
      <c r="L205" s="447"/>
    </row>
    <row r="206" spans="1:12" ht="13.5" outlineLevel="1" thickBot="1">
      <c r="A206" s="448"/>
      <c r="B206" s="449"/>
      <c r="C206" s="449"/>
      <c r="D206" s="442"/>
      <c r="E206" s="442"/>
      <c r="F206" s="442"/>
      <c r="G206" s="443"/>
      <c r="H206" s="442"/>
      <c r="I206" s="442"/>
      <c r="J206" s="442"/>
      <c r="K206" s="444"/>
      <c r="L206" s="447"/>
    </row>
    <row r="207" spans="1:12">
      <c r="A207" s="458" t="s">
        <v>2418</v>
      </c>
      <c r="B207" s="459"/>
      <c r="C207" s="460" t="s">
        <v>3002</v>
      </c>
      <c r="D207" s="429">
        <f t="shared" ref="D207:K207" si="69">SUM(D208:D211)</f>
        <v>0</v>
      </c>
      <c r="E207" s="429">
        <f t="shared" si="69"/>
        <v>0</v>
      </c>
      <c r="F207" s="429">
        <f t="shared" si="69"/>
        <v>0</v>
      </c>
      <c r="G207" s="445">
        <f t="shared" si="69"/>
        <v>0</v>
      </c>
      <c r="H207" s="429">
        <f t="shared" si="69"/>
        <v>0</v>
      </c>
      <c r="I207" s="429">
        <f t="shared" si="69"/>
        <v>0</v>
      </c>
      <c r="J207" s="429">
        <f t="shared" si="69"/>
        <v>0</v>
      </c>
      <c r="K207" s="446">
        <f t="shared" si="69"/>
        <v>0</v>
      </c>
    </row>
    <row r="208" spans="1:12" outlineLevel="1">
      <c r="A208" s="471" t="str">
        <f>LEFT(B208,3)</f>
        <v>391</v>
      </c>
      <c r="B208" s="472" t="s">
        <v>3003</v>
      </c>
      <c r="C208" s="472" t="s">
        <v>3004</v>
      </c>
      <c r="D208" s="473">
        <f ca="1">IF(VLOOKUP($A208,'hk2017'!$A:$G,1)=$A208,VLOOKUP($A208,'hk2017'!$A:$G,6),0)</f>
        <v>0</v>
      </c>
      <c r="E208" s="473">
        <f ca="1">IF(VLOOKUP($A208,'hk2017'!$A:$G,1)=$A208,VLOOKUP($A208,'hk2017'!$A:$G,7),0)</f>
        <v>0</v>
      </c>
      <c r="F208" s="473">
        <f ca="1">IF(VLOOKUP($A208,'hk2017'!$A:$H,1)=$A208,VLOOKUP($A208,'hk2017'!$A:$H,8),0)</f>
        <v>0</v>
      </c>
      <c r="G208" s="474">
        <f>SUM(D208+E208-F208)</f>
        <v>0</v>
      </c>
      <c r="H208" s="473">
        <f ca="1">IF(VLOOKUP($A208,'hk2016'!$A:$G,1)=$A208,VLOOKUP($A208,'hk2016'!$A:$G,6),0)</f>
        <v>0</v>
      </c>
      <c r="I208" s="473">
        <f ca="1">IF(VLOOKUP($A208,'hk2016'!$A:$G,1)=$A208,VLOOKUP($A208,'hk2016'!$A:$G,7),0)</f>
        <v>0</v>
      </c>
      <c r="J208" s="473">
        <f ca="1">IF(VLOOKUP($A208,'hk2016'!$A:$H,1)=$A208,VLOOKUP($A208,'hk2016'!$A:$H,8),0)</f>
        <v>0</v>
      </c>
      <c r="K208" s="475">
        <f>SUM(H208+I208-J208)</f>
        <v>0</v>
      </c>
    </row>
    <row r="209" spans="1:11" outlineLevel="1">
      <c r="A209" s="432" t="str">
        <f>LEFT(B209,3)</f>
        <v>395</v>
      </c>
      <c r="B209" s="433" t="s">
        <v>3005</v>
      </c>
      <c r="C209" s="433" t="s">
        <v>3006</v>
      </c>
      <c r="D209" s="438">
        <f ca="1">IF(VLOOKUP($A209,'hk2017'!$A:$G,1)=$A209,VLOOKUP($A209,'hk2017'!$A:$G,6),0)</f>
        <v>0</v>
      </c>
      <c r="E209" s="438">
        <f ca="1">IF(VLOOKUP($A209,'hk2017'!$A:$G,1)=$A209,VLOOKUP($A209,'hk2017'!$A:$G,7),0)</f>
        <v>0</v>
      </c>
      <c r="F209" s="438">
        <f ca="1">IF(VLOOKUP($A209,'hk2017'!$A:$H,1)=$A209,VLOOKUP($A209,'hk2017'!$A:$H,8),0)</f>
        <v>0</v>
      </c>
      <c r="G209" s="439">
        <f>SUM(D209+E209-F209)</f>
        <v>0</v>
      </c>
      <c r="H209" s="438">
        <f ca="1">IF(VLOOKUP($A209,'hk2016'!$A:$G,1)=$A209,VLOOKUP($A209,'hk2016'!$A:$G,6),0)</f>
        <v>0</v>
      </c>
      <c r="I209" s="438">
        <f ca="1">IF(VLOOKUP($A209,'hk2016'!$A:$G,1)=$A209,VLOOKUP($A209,'hk2016'!$A:$G,7),0)</f>
        <v>0</v>
      </c>
      <c r="J209" s="438">
        <f ca="1">IF(VLOOKUP($A209,'hk2016'!$A:$H,1)=$A209,VLOOKUP($A209,'hk2016'!$A:$H,8),0)</f>
        <v>0</v>
      </c>
      <c r="K209" s="440">
        <f>SUM(H209+I209-J209)</f>
        <v>0</v>
      </c>
    </row>
    <row r="210" spans="1:11" outlineLevel="1">
      <c r="A210" s="432" t="str">
        <f>LEFT(B210,3)</f>
        <v>398</v>
      </c>
      <c r="B210" s="433" t="s">
        <v>3007</v>
      </c>
      <c r="C210" s="433" t="s">
        <v>3008</v>
      </c>
      <c r="D210" s="438">
        <f ca="1">IF(VLOOKUP($A210,'hk2017'!$A:$G,1)=$A210,VLOOKUP($A210,'hk2017'!$A:$G,6),0)</f>
        <v>0</v>
      </c>
      <c r="E210" s="438">
        <f ca="1">IF(VLOOKUP($A210,'hk2017'!$A:$G,1)=$A210,VLOOKUP($A210,'hk2017'!$A:$G,7),0)</f>
        <v>0</v>
      </c>
      <c r="F210" s="438">
        <f ca="1">IF(VLOOKUP($A210,'hk2017'!$A:$H,1)=$A210,VLOOKUP($A210,'hk2017'!$A:$H,8),0)</f>
        <v>0</v>
      </c>
      <c r="G210" s="439">
        <f>SUM(D210+E210-F210)</f>
        <v>0</v>
      </c>
      <c r="H210" s="438">
        <f ca="1">IF(VLOOKUP($A210,'hk2016'!$A:$G,1)=$A210,VLOOKUP($A210,'hk2016'!$A:$G,6),0)</f>
        <v>0</v>
      </c>
      <c r="I210" s="438">
        <f ca="1">IF(VLOOKUP($A210,'hk2016'!$A:$G,1)=$A210,VLOOKUP($A210,'hk2016'!$A:$G,7),0)</f>
        <v>0</v>
      </c>
      <c r="J210" s="438">
        <f ca="1">IF(VLOOKUP($A210,'hk2016'!$A:$H,1)=$A210,VLOOKUP($A210,'hk2016'!$A:$H,8),0)</f>
        <v>0</v>
      </c>
      <c r="K210" s="440">
        <f>SUM(H210+I210-J210)</f>
        <v>0</v>
      </c>
    </row>
    <row r="211" spans="1:11" outlineLevel="1">
      <c r="A211" s="432"/>
      <c r="B211" s="433"/>
      <c r="C211" s="433"/>
      <c r="D211" s="438"/>
      <c r="E211" s="438"/>
      <c r="F211" s="438"/>
      <c r="G211" s="439"/>
      <c r="H211" s="438"/>
      <c r="I211" s="438"/>
      <c r="J211" s="438"/>
      <c r="K211" s="440"/>
    </row>
    <row r="212" spans="1:11" ht="11.25" outlineLevel="1" thickBot="1">
      <c r="A212" s="476"/>
      <c r="B212" s="433"/>
      <c r="C212" s="433"/>
      <c r="D212" s="438"/>
      <c r="E212" s="438"/>
      <c r="F212" s="438"/>
      <c r="G212" s="439"/>
      <c r="H212" s="438"/>
      <c r="I212" s="438"/>
      <c r="J212" s="438"/>
      <c r="K212" s="440"/>
    </row>
    <row r="213" spans="1:11" ht="12" thickBot="1">
      <c r="A213" s="421" t="s">
        <v>3009</v>
      </c>
      <c r="B213" s="416"/>
      <c r="C213" s="422" t="s">
        <v>4232</v>
      </c>
      <c r="D213" s="455">
        <f t="shared" ref="D213:K213" si="70">SUM(D214+D225+D233+D236+D238+D243+D246+D256+D259)</f>
        <v>0</v>
      </c>
      <c r="E213" s="455">
        <f t="shared" si="70"/>
        <v>0</v>
      </c>
      <c r="F213" s="455">
        <f t="shared" si="70"/>
        <v>0</v>
      </c>
      <c r="G213" s="477">
        <f t="shared" si="70"/>
        <v>0</v>
      </c>
      <c r="H213" s="455">
        <f t="shared" si="70"/>
        <v>0</v>
      </c>
      <c r="I213" s="455">
        <f t="shared" si="70"/>
        <v>0</v>
      </c>
      <c r="J213" s="455">
        <f t="shared" si="70"/>
        <v>0</v>
      </c>
      <c r="K213" s="478">
        <f t="shared" si="70"/>
        <v>0</v>
      </c>
    </row>
    <row r="214" spans="1:11" outlineLevel="1">
      <c r="A214" s="458" t="s">
        <v>2419</v>
      </c>
      <c r="B214" s="459"/>
      <c r="C214" s="460" t="s">
        <v>3010</v>
      </c>
      <c r="D214" s="429">
        <f t="shared" ref="D214:K214" si="71">SUM(D215:D223)</f>
        <v>0</v>
      </c>
      <c r="E214" s="429">
        <f t="shared" si="71"/>
        <v>0</v>
      </c>
      <c r="F214" s="429">
        <f t="shared" si="71"/>
        <v>0</v>
      </c>
      <c r="G214" s="445">
        <f t="shared" si="71"/>
        <v>0</v>
      </c>
      <c r="H214" s="429">
        <f t="shared" si="71"/>
        <v>0</v>
      </c>
      <c r="I214" s="429">
        <f t="shared" si="71"/>
        <v>0</v>
      </c>
      <c r="J214" s="429">
        <f t="shared" si="71"/>
        <v>0</v>
      </c>
      <c r="K214" s="446">
        <f t="shared" si="71"/>
        <v>0</v>
      </c>
    </row>
    <row r="215" spans="1:11" outlineLevel="1">
      <c r="A215" s="420" t="str">
        <f t="shared" ref="A215:A223" si="72">LEFT(B215,3)</f>
        <v>411</v>
      </c>
      <c r="B215" s="416" t="s">
        <v>3011</v>
      </c>
      <c r="C215" s="416" t="s">
        <v>3012</v>
      </c>
      <c r="D215" s="438">
        <f ca="1">IF(VLOOKUP($A215,'hk2017'!$A:$G,1)=$A215,VLOOKUP($A215,'hk2017'!$A:$G,6),0)</f>
        <v>0</v>
      </c>
      <c r="E215" s="438">
        <f ca="1">IF(VLOOKUP($A215,'hk2017'!$A:$G,1)=$A215,VLOOKUP($A215,'hk2017'!$A:$G,7),0)</f>
        <v>0</v>
      </c>
      <c r="F215" s="438">
        <f ca="1">IF(VLOOKUP($A215,'hk2017'!$A:$H,1)=$A215,VLOOKUP($A215,'hk2017'!$A:$H,8),0)</f>
        <v>0</v>
      </c>
      <c r="G215" s="439">
        <f t="shared" ref="G215:G223" si="73">SUM(D215+E215-F215)</f>
        <v>0</v>
      </c>
      <c r="H215" s="438">
        <f ca="1">IF(VLOOKUP($A215,'hk2016'!$A:$G,1)=$A215,VLOOKUP($A215,'hk2016'!$A:$G,6),0)</f>
        <v>0</v>
      </c>
      <c r="I215" s="438">
        <f ca="1">IF(VLOOKUP($A215,'hk2016'!$A:$G,1)=$A215,VLOOKUP($A215,'hk2016'!$A:$G,7),0)</f>
        <v>0</v>
      </c>
      <c r="J215" s="438">
        <f ca="1">IF(VLOOKUP($A215,'hk2016'!$A:$H,1)=$A215,VLOOKUP($A215,'hk2016'!$A:$H,8),0)</f>
        <v>0</v>
      </c>
      <c r="K215" s="440">
        <f t="shared" ref="K215:K223" si="74">SUM(H215+I215-J215)</f>
        <v>0</v>
      </c>
    </row>
    <row r="216" spans="1:11" outlineLevel="1">
      <c r="A216" s="420" t="str">
        <f t="shared" si="72"/>
        <v>412</v>
      </c>
      <c r="B216" s="416" t="s">
        <v>3013</v>
      </c>
      <c r="C216" s="416" t="s">
        <v>3014</v>
      </c>
      <c r="D216" s="438">
        <f ca="1">IF(VLOOKUP($A216,'hk2017'!$A:$G,1)=$A216,VLOOKUP($A216,'hk2017'!$A:$G,6),0)</f>
        <v>0</v>
      </c>
      <c r="E216" s="438">
        <f ca="1">IF(VLOOKUP($A216,'hk2017'!$A:$G,1)=$A216,VLOOKUP($A216,'hk2017'!$A:$G,7),0)</f>
        <v>0</v>
      </c>
      <c r="F216" s="438">
        <f ca="1">IF(VLOOKUP($A216,'hk2017'!$A:$H,1)=$A216,VLOOKUP($A216,'hk2017'!$A:$H,8),0)</f>
        <v>0</v>
      </c>
      <c r="G216" s="439">
        <f t="shared" si="73"/>
        <v>0</v>
      </c>
      <c r="H216" s="438">
        <f ca="1">IF(VLOOKUP($A216,'hk2016'!$A:$G,1)=$A216,VLOOKUP($A216,'hk2016'!$A:$G,6),0)</f>
        <v>0</v>
      </c>
      <c r="I216" s="438">
        <f ca="1">IF(VLOOKUP($A216,'hk2016'!$A:$G,1)=$A216,VLOOKUP($A216,'hk2016'!$A:$G,7),0)</f>
        <v>0</v>
      </c>
      <c r="J216" s="438">
        <f ca="1">IF(VLOOKUP($A216,'hk2016'!$A:$H,1)=$A216,VLOOKUP($A216,'hk2016'!$A:$H,8),0)</f>
        <v>0</v>
      </c>
      <c r="K216" s="440">
        <f t="shared" si="74"/>
        <v>0</v>
      </c>
    </row>
    <row r="217" spans="1:11" outlineLevel="1">
      <c r="A217" s="420" t="str">
        <f t="shared" si="72"/>
        <v>413</v>
      </c>
      <c r="B217" s="416" t="s">
        <v>3015</v>
      </c>
      <c r="C217" s="416" t="s">
        <v>3016</v>
      </c>
      <c r="D217" s="438">
        <f ca="1">IF(VLOOKUP($A217,'hk2017'!$A:$G,1)=$A217,VLOOKUP($A217,'hk2017'!$A:$G,6),0)</f>
        <v>0</v>
      </c>
      <c r="E217" s="438">
        <f ca="1">IF(VLOOKUP($A217,'hk2017'!$A:$G,1)=$A217,VLOOKUP($A217,'hk2017'!$A:$G,7),0)</f>
        <v>0</v>
      </c>
      <c r="F217" s="438">
        <f ca="1">IF(VLOOKUP($A217,'hk2017'!$A:$H,1)=$A217,VLOOKUP($A217,'hk2017'!$A:$H,8),0)</f>
        <v>0</v>
      </c>
      <c r="G217" s="439">
        <f t="shared" si="73"/>
        <v>0</v>
      </c>
      <c r="H217" s="438">
        <f ca="1">IF(VLOOKUP($A217,'hk2016'!$A:$G,1)=$A217,VLOOKUP($A217,'hk2016'!$A:$G,6),0)</f>
        <v>0</v>
      </c>
      <c r="I217" s="438">
        <f ca="1">IF(VLOOKUP($A217,'hk2016'!$A:$G,1)=$A217,VLOOKUP($A217,'hk2016'!$A:$G,7),0)</f>
        <v>0</v>
      </c>
      <c r="J217" s="438">
        <f ca="1">IF(VLOOKUP($A217,'hk2016'!$A:$H,1)=$A217,VLOOKUP($A217,'hk2016'!$A:$H,8),0)</f>
        <v>0</v>
      </c>
      <c r="K217" s="440">
        <f t="shared" si="74"/>
        <v>0</v>
      </c>
    </row>
    <row r="218" spans="1:11" outlineLevel="1">
      <c r="A218" s="420" t="str">
        <f t="shared" si="72"/>
        <v>414</v>
      </c>
      <c r="B218" s="416" t="s">
        <v>3017</v>
      </c>
      <c r="C218" s="416" t="s">
        <v>3018</v>
      </c>
      <c r="D218" s="438">
        <f ca="1">IF(VLOOKUP($A218,'hk2017'!$A:$G,1)=$A218,VLOOKUP($A218,'hk2017'!$A:$G,6),0)</f>
        <v>0</v>
      </c>
      <c r="E218" s="438">
        <f ca="1">IF(VLOOKUP($A218,'hk2017'!$A:$G,1)=$A218,VLOOKUP($A218,'hk2017'!$A:$G,7),0)</f>
        <v>0</v>
      </c>
      <c r="F218" s="438">
        <f ca="1">IF(VLOOKUP($A218,'hk2017'!$A:$H,1)=$A218,VLOOKUP($A218,'hk2017'!$A:$H,8),0)</f>
        <v>0</v>
      </c>
      <c r="G218" s="439">
        <f t="shared" si="73"/>
        <v>0</v>
      </c>
      <c r="H218" s="438">
        <f ca="1">IF(VLOOKUP($A218,'hk2016'!$A:$G,1)=$A218,VLOOKUP($A218,'hk2016'!$A:$G,6),0)</f>
        <v>0</v>
      </c>
      <c r="I218" s="438">
        <f ca="1">IF(VLOOKUP($A218,'hk2016'!$A:$G,1)=$A218,VLOOKUP($A218,'hk2016'!$A:$G,7),0)</f>
        <v>0</v>
      </c>
      <c r="J218" s="438">
        <f ca="1">IF(VLOOKUP($A218,'hk2016'!$A:$H,1)=$A218,VLOOKUP($A218,'hk2016'!$A:$H,8),0)</f>
        <v>0</v>
      </c>
      <c r="K218" s="440">
        <f t="shared" si="74"/>
        <v>0</v>
      </c>
    </row>
    <row r="219" spans="1:11" outlineLevel="1">
      <c r="A219" s="420" t="str">
        <f t="shared" si="72"/>
        <v>415</v>
      </c>
      <c r="B219" s="416" t="s">
        <v>3019</v>
      </c>
      <c r="C219" s="416" t="s">
        <v>3020</v>
      </c>
      <c r="D219" s="438">
        <f ca="1">IF(VLOOKUP($A219,'hk2017'!$A:$G,1)=$A219,VLOOKUP($A219,'hk2017'!$A:$G,6),0)</f>
        <v>0</v>
      </c>
      <c r="E219" s="438">
        <f ca="1">IF(VLOOKUP($A219,'hk2017'!$A:$G,1)=$A219,VLOOKUP($A219,'hk2017'!$A:$G,7),0)</f>
        <v>0</v>
      </c>
      <c r="F219" s="438">
        <f ca="1">IF(VLOOKUP($A219,'hk2017'!$A:$H,1)=$A219,VLOOKUP($A219,'hk2017'!$A:$H,8),0)</f>
        <v>0</v>
      </c>
      <c r="G219" s="439">
        <f t="shared" si="73"/>
        <v>0</v>
      </c>
      <c r="H219" s="438">
        <f ca="1">IF(VLOOKUP($A219,'hk2016'!$A:$G,1)=$A219,VLOOKUP($A219,'hk2016'!$A:$G,6),0)</f>
        <v>0</v>
      </c>
      <c r="I219" s="438">
        <f ca="1">IF(VLOOKUP($A219,'hk2016'!$A:$G,1)=$A219,VLOOKUP($A219,'hk2016'!$A:$G,7),0)</f>
        <v>0</v>
      </c>
      <c r="J219" s="438">
        <f ca="1">IF(VLOOKUP($A219,'hk2016'!$A:$H,1)=$A219,VLOOKUP($A219,'hk2016'!$A:$H,8),0)</f>
        <v>0</v>
      </c>
      <c r="K219" s="440">
        <f t="shared" si="74"/>
        <v>0</v>
      </c>
    </row>
    <row r="220" spans="1:11" outlineLevel="1">
      <c r="A220" s="420" t="str">
        <f t="shared" si="72"/>
        <v>416</v>
      </c>
      <c r="B220" s="416" t="s">
        <v>3021</v>
      </c>
      <c r="C220" s="416" t="s">
        <v>3022</v>
      </c>
      <c r="D220" s="438">
        <f ca="1">IF(VLOOKUP($A220,'hk2017'!$A:$G,1)=$A220,VLOOKUP($A220,'hk2017'!$A:$G,6),0)</f>
        <v>0</v>
      </c>
      <c r="E220" s="438">
        <f ca="1">IF(VLOOKUP($A220,'hk2017'!$A:$G,1)=$A220,VLOOKUP($A220,'hk2017'!$A:$G,7),0)</f>
        <v>0</v>
      </c>
      <c r="F220" s="438">
        <f ca="1">IF(VLOOKUP($A220,'hk2017'!$A:$H,1)=$A220,VLOOKUP($A220,'hk2017'!$A:$H,8),0)</f>
        <v>0</v>
      </c>
      <c r="G220" s="439">
        <f t="shared" si="73"/>
        <v>0</v>
      </c>
      <c r="H220" s="438">
        <f ca="1">IF(VLOOKUP($A220,'hk2016'!$A:$G,1)=$A220,VLOOKUP($A220,'hk2016'!$A:$G,6),0)</f>
        <v>0</v>
      </c>
      <c r="I220" s="438">
        <f ca="1">IF(VLOOKUP($A220,'hk2016'!$A:$G,1)=$A220,VLOOKUP($A220,'hk2016'!$A:$G,7),0)</f>
        <v>0</v>
      </c>
      <c r="J220" s="438">
        <f ca="1">IF(VLOOKUP($A220,'hk2016'!$A:$H,1)=$A220,VLOOKUP($A220,'hk2016'!$A:$H,8),0)</f>
        <v>0</v>
      </c>
      <c r="K220" s="440">
        <f t="shared" si="74"/>
        <v>0</v>
      </c>
    </row>
    <row r="221" spans="1:11" outlineLevel="1">
      <c r="A221" s="420" t="str">
        <f t="shared" si="72"/>
        <v>417</v>
      </c>
      <c r="B221" s="416" t="s">
        <v>3023</v>
      </c>
      <c r="C221" s="416" t="s">
        <v>3024</v>
      </c>
      <c r="D221" s="438">
        <f ca="1">IF(VLOOKUP($A221,'hk2017'!$A:$G,1)=$A221,VLOOKUP($A221,'hk2017'!$A:$G,6),0)</f>
        <v>0</v>
      </c>
      <c r="E221" s="438">
        <f ca="1">IF(VLOOKUP($A221,'hk2017'!$A:$G,1)=$A221,VLOOKUP($A221,'hk2017'!$A:$G,7),0)</f>
        <v>0</v>
      </c>
      <c r="F221" s="438">
        <f ca="1">IF(VLOOKUP($A221,'hk2017'!$A:$H,1)=$A221,VLOOKUP($A221,'hk2017'!$A:$H,8),0)</f>
        <v>0</v>
      </c>
      <c r="G221" s="439">
        <f t="shared" si="73"/>
        <v>0</v>
      </c>
      <c r="H221" s="438">
        <f ca="1">IF(VLOOKUP($A221,'hk2016'!$A:$G,1)=$A221,VLOOKUP($A221,'hk2016'!$A:$G,6),0)</f>
        <v>0</v>
      </c>
      <c r="I221" s="438">
        <f ca="1">IF(VLOOKUP($A221,'hk2016'!$A:$G,1)=$A221,VLOOKUP($A221,'hk2016'!$A:$G,7),0)</f>
        <v>0</v>
      </c>
      <c r="J221" s="438">
        <f ca="1">IF(VLOOKUP($A221,'hk2016'!$A:$H,1)=$A221,VLOOKUP($A221,'hk2016'!$A:$H,8),0)</f>
        <v>0</v>
      </c>
      <c r="K221" s="440">
        <f t="shared" si="74"/>
        <v>0</v>
      </c>
    </row>
    <row r="222" spans="1:11" outlineLevel="1">
      <c r="A222" s="420" t="str">
        <f t="shared" si="72"/>
        <v>418</v>
      </c>
      <c r="B222" s="416" t="s">
        <v>3025</v>
      </c>
      <c r="C222" s="416" t="s">
        <v>3026</v>
      </c>
      <c r="D222" s="438">
        <f ca="1">IF(VLOOKUP($A222,'hk2017'!$A:$G,1)=$A222,VLOOKUP($A222,'hk2017'!$A:$G,6),0)</f>
        <v>0</v>
      </c>
      <c r="E222" s="438">
        <f ca="1">IF(VLOOKUP($A222,'hk2017'!$A:$G,1)=$A222,VLOOKUP($A222,'hk2017'!$A:$G,7),0)</f>
        <v>0</v>
      </c>
      <c r="F222" s="438">
        <f ca="1">IF(VLOOKUP($A222,'hk2017'!$A:$H,1)=$A222,VLOOKUP($A222,'hk2017'!$A:$H,8),0)</f>
        <v>0</v>
      </c>
      <c r="G222" s="439">
        <f t="shared" si="73"/>
        <v>0</v>
      </c>
      <c r="H222" s="438">
        <f ca="1">IF(VLOOKUP($A222,'hk2016'!$A:$G,1)=$A222,VLOOKUP($A222,'hk2016'!$A:$G,6),0)</f>
        <v>0</v>
      </c>
      <c r="I222" s="438">
        <f ca="1">IF(VLOOKUP($A222,'hk2016'!$A:$G,1)=$A222,VLOOKUP($A222,'hk2016'!$A:$G,7),0)</f>
        <v>0</v>
      </c>
      <c r="J222" s="438">
        <f ca="1">IF(VLOOKUP($A222,'hk2016'!$A:$H,1)=$A222,VLOOKUP($A222,'hk2016'!$A:$H,8),0)</f>
        <v>0</v>
      </c>
      <c r="K222" s="440">
        <f t="shared" si="74"/>
        <v>0</v>
      </c>
    </row>
    <row r="223" spans="1:11" outlineLevel="1">
      <c r="A223" s="420" t="str">
        <f t="shared" si="72"/>
        <v>419</v>
      </c>
      <c r="B223" s="416" t="s">
        <v>3027</v>
      </c>
      <c r="C223" s="416" t="s">
        <v>3028</v>
      </c>
      <c r="D223" s="438">
        <f ca="1">IF(VLOOKUP($A223,'hk2017'!$A:$G,1)=$A223,VLOOKUP($A223,'hk2017'!$A:$G,6),0)</f>
        <v>0</v>
      </c>
      <c r="E223" s="438">
        <f ca="1">IF(VLOOKUP($A223,'hk2017'!$A:$G,1)=$A223,VLOOKUP($A223,'hk2017'!$A:$G,7),0)</f>
        <v>0</v>
      </c>
      <c r="F223" s="438">
        <f ca="1">IF(VLOOKUP($A223,'hk2017'!$A:$H,1)=$A223,VLOOKUP($A223,'hk2017'!$A:$H,8),0)</f>
        <v>0</v>
      </c>
      <c r="G223" s="439">
        <f t="shared" si="73"/>
        <v>0</v>
      </c>
      <c r="H223" s="438">
        <f ca="1">IF(VLOOKUP($A223,'hk2016'!$A:$G,1)=$A223,VLOOKUP($A223,'hk2016'!$A:$G,6),0)</f>
        <v>0</v>
      </c>
      <c r="I223" s="438">
        <f ca="1">IF(VLOOKUP($A223,'hk2016'!$A:$G,1)=$A223,VLOOKUP($A223,'hk2016'!$A:$G,7),0)</f>
        <v>0</v>
      </c>
      <c r="J223" s="438">
        <f ca="1">IF(VLOOKUP($A223,'hk2016'!$A:$H,1)=$A223,VLOOKUP($A223,'hk2016'!$A:$H,8),0)</f>
        <v>0</v>
      </c>
      <c r="K223" s="440">
        <f t="shared" si="74"/>
        <v>0</v>
      </c>
    </row>
    <row r="224" spans="1:11" ht="11.25" outlineLevel="1" thickBot="1">
      <c r="A224" s="420"/>
      <c r="B224" s="416"/>
      <c r="C224" s="416"/>
      <c r="H224" s="464"/>
      <c r="I224" s="464"/>
      <c r="J224" s="464"/>
      <c r="K224" s="466"/>
    </row>
    <row r="225" spans="1:12" ht="12.75">
      <c r="A225" s="458" t="s">
        <v>2421</v>
      </c>
      <c r="B225" s="459"/>
      <c r="C225" s="460" t="s">
        <v>3029</v>
      </c>
      <c r="D225" s="429">
        <f t="shared" ref="D225:K225" si="75">SUM(D226:D231)</f>
        <v>0</v>
      </c>
      <c r="E225" s="429">
        <f t="shared" si="75"/>
        <v>0</v>
      </c>
      <c r="F225" s="429">
        <f t="shared" si="75"/>
        <v>0</v>
      </c>
      <c r="G225" s="445">
        <f t="shared" si="75"/>
        <v>0</v>
      </c>
      <c r="H225" s="429">
        <f t="shared" si="75"/>
        <v>0</v>
      </c>
      <c r="I225" s="429">
        <f t="shared" si="75"/>
        <v>0</v>
      </c>
      <c r="J225" s="429">
        <f t="shared" si="75"/>
        <v>0</v>
      </c>
      <c r="K225" s="446">
        <f t="shared" si="75"/>
        <v>0</v>
      </c>
      <c r="L225" s="447"/>
    </row>
    <row r="226" spans="1:12" ht="12.75" outlineLevel="1">
      <c r="A226" s="420" t="str">
        <f t="shared" ref="A226:A231" si="76">LEFT(B226,3)</f>
        <v>421</v>
      </c>
      <c r="B226" s="416" t="s">
        <v>3030</v>
      </c>
      <c r="C226" s="416" t="s">
        <v>3031</v>
      </c>
      <c r="D226" s="438">
        <f ca="1">IF(VLOOKUP($A226,'hk2017'!$A:$G,1)=$A226,VLOOKUP($A226,'hk2017'!$A:$G,6),0)</f>
        <v>0</v>
      </c>
      <c r="E226" s="438">
        <f ca="1">IF(VLOOKUP($A226,'hk2017'!$A:$G,1)=$A226,VLOOKUP($A226,'hk2017'!$A:$G,7),0)</f>
        <v>0</v>
      </c>
      <c r="F226" s="438">
        <f ca="1">IF(VLOOKUP($A226,'hk2017'!$A:$H,1)=$A226,VLOOKUP($A226,'hk2017'!$A:$H,8),0)</f>
        <v>0</v>
      </c>
      <c r="G226" s="439">
        <f t="shared" ref="G226:G231" si="77">SUM(D226+E226-F226)</f>
        <v>0</v>
      </c>
      <c r="H226" s="438">
        <f ca="1">IF(VLOOKUP($A226,'hk2016'!$A:$G,1)=$A226,VLOOKUP($A226,'hk2016'!$A:$G,6),0)</f>
        <v>0</v>
      </c>
      <c r="I226" s="438">
        <f ca="1">IF(VLOOKUP($A226,'hk2016'!$A:$G,1)=$A226,VLOOKUP($A226,'hk2016'!$A:$G,7),0)</f>
        <v>0</v>
      </c>
      <c r="J226" s="438">
        <f ca="1">IF(VLOOKUP($A226,'hk2016'!$A:$H,1)=$A226,VLOOKUP($A226,'hk2016'!$A:$H,8),0)</f>
        <v>0</v>
      </c>
      <c r="K226" s="440">
        <f t="shared" ref="K226:K231" si="78">SUM(H226+I226-J226)</f>
        <v>0</v>
      </c>
      <c r="L226" s="447"/>
    </row>
    <row r="227" spans="1:12" ht="12.75" outlineLevel="1">
      <c r="A227" s="420" t="str">
        <f t="shared" si="76"/>
        <v>422</v>
      </c>
      <c r="B227" s="416" t="s">
        <v>3032</v>
      </c>
      <c r="C227" s="416" t="s">
        <v>3033</v>
      </c>
      <c r="D227" s="438">
        <f ca="1">IF(VLOOKUP($A227,'hk2017'!$A:$G,1)=$A227,VLOOKUP($A227,'hk2017'!$A:$G,6),0)</f>
        <v>0</v>
      </c>
      <c r="E227" s="438">
        <f ca="1">IF(VLOOKUP($A227,'hk2017'!$A:$G,1)=$A227,VLOOKUP($A227,'hk2017'!$A:$G,7),0)</f>
        <v>0</v>
      </c>
      <c r="F227" s="438">
        <f ca="1">IF(VLOOKUP($A227,'hk2017'!$A:$H,1)=$A227,VLOOKUP($A227,'hk2017'!$A:$H,8),0)</f>
        <v>0</v>
      </c>
      <c r="G227" s="439">
        <f t="shared" si="77"/>
        <v>0</v>
      </c>
      <c r="H227" s="438">
        <f ca="1">IF(VLOOKUP($A227,'hk2016'!$A:$G,1)=$A227,VLOOKUP($A227,'hk2016'!$A:$G,6),0)</f>
        <v>0</v>
      </c>
      <c r="I227" s="438">
        <f ca="1">IF(VLOOKUP($A227,'hk2016'!$A:$G,1)=$A227,VLOOKUP($A227,'hk2016'!$A:$G,7),0)</f>
        <v>0</v>
      </c>
      <c r="J227" s="438">
        <f ca="1">IF(VLOOKUP($A227,'hk2016'!$A:$H,1)=$A227,VLOOKUP($A227,'hk2016'!$A:$H,8),0)</f>
        <v>0</v>
      </c>
      <c r="K227" s="440">
        <f t="shared" si="78"/>
        <v>0</v>
      </c>
      <c r="L227" s="447"/>
    </row>
    <row r="228" spans="1:12" ht="12.75" outlineLevel="1">
      <c r="A228" s="420" t="str">
        <f t="shared" si="76"/>
        <v>423</v>
      </c>
      <c r="B228" s="416" t="s">
        <v>3034</v>
      </c>
      <c r="C228" s="416" t="s">
        <v>3035</v>
      </c>
      <c r="D228" s="438">
        <f ca="1">IF(VLOOKUP($A228,'hk2017'!$A:$G,1)=$A228,VLOOKUP($A228,'hk2017'!$A:$G,6),0)</f>
        <v>0</v>
      </c>
      <c r="E228" s="438">
        <f ca="1">IF(VLOOKUP($A228,'hk2017'!$A:$G,1)=$A228,VLOOKUP($A228,'hk2017'!$A:$G,7),0)</f>
        <v>0</v>
      </c>
      <c r="F228" s="438">
        <f ca="1">IF(VLOOKUP($A228,'hk2017'!$A:$H,1)=$A228,VLOOKUP($A228,'hk2017'!$A:$H,8),0)</f>
        <v>0</v>
      </c>
      <c r="G228" s="439">
        <f t="shared" si="77"/>
        <v>0</v>
      </c>
      <c r="H228" s="438">
        <f ca="1">IF(VLOOKUP($A228,'hk2016'!$A:$G,1)=$A228,VLOOKUP($A228,'hk2016'!$A:$G,6),0)</f>
        <v>0</v>
      </c>
      <c r="I228" s="438">
        <f ca="1">IF(VLOOKUP($A228,'hk2016'!$A:$G,1)=$A228,VLOOKUP($A228,'hk2016'!$A:$G,7),0)</f>
        <v>0</v>
      </c>
      <c r="J228" s="438">
        <f ca="1">IF(VLOOKUP($A228,'hk2016'!$A:$H,1)=$A228,VLOOKUP($A228,'hk2016'!$A:$H,8),0)</f>
        <v>0</v>
      </c>
      <c r="K228" s="440">
        <f t="shared" si="78"/>
        <v>0</v>
      </c>
      <c r="L228" s="447"/>
    </row>
    <row r="229" spans="1:12" ht="12.75" outlineLevel="1">
      <c r="A229" s="420" t="str">
        <f t="shared" si="76"/>
        <v>427</v>
      </c>
      <c r="B229" s="416" t="s">
        <v>3036</v>
      </c>
      <c r="C229" s="416" t="s">
        <v>3037</v>
      </c>
      <c r="D229" s="438">
        <f ca="1">IF(VLOOKUP($A229,'hk2017'!$A:$G,1)=$A229,VLOOKUP($A229,'hk2017'!$A:$G,6),0)</f>
        <v>0</v>
      </c>
      <c r="E229" s="438">
        <f ca="1">IF(VLOOKUP($A229,'hk2017'!$A:$G,1)=$A229,VLOOKUP($A229,'hk2017'!$A:$G,7),0)</f>
        <v>0</v>
      </c>
      <c r="F229" s="438">
        <f ca="1">IF(VLOOKUP($A229,'hk2017'!$A:$H,1)=$A229,VLOOKUP($A229,'hk2017'!$A:$H,8),0)</f>
        <v>0</v>
      </c>
      <c r="G229" s="439">
        <f t="shared" si="77"/>
        <v>0</v>
      </c>
      <c r="H229" s="438">
        <f ca="1">IF(VLOOKUP($A229,'hk2016'!$A:$G,1)=$A229,VLOOKUP($A229,'hk2016'!$A:$G,6),0)</f>
        <v>0</v>
      </c>
      <c r="I229" s="438">
        <f ca="1">IF(VLOOKUP($A229,'hk2016'!$A:$G,1)=$A229,VLOOKUP($A229,'hk2016'!$A:$G,7),0)</f>
        <v>0</v>
      </c>
      <c r="J229" s="438">
        <f ca="1">IF(VLOOKUP($A229,'hk2016'!$A:$H,1)=$A229,VLOOKUP($A229,'hk2016'!$A:$H,8),0)</f>
        <v>0</v>
      </c>
      <c r="K229" s="440">
        <f t="shared" si="78"/>
        <v>0</v>
      </c>
      <c r="L229" s="447"/>
    </row>
    <row r="230" spans="1:12" ht="12.75" outlineLevel="1">
      <c r="A230" s="420" t="str">
        <f t="shared" si="76"/>
        <v>428</v>
      </c>
      <c r="B230" s="416" t="s">
        <v>3038</v>
      </c>
      <c r="C230" s="416" t="s">
        <v>3039</v>
      </c>
      <c r="D230" s="438">
        <f ca="1">IF(VLOOKUP($A230,'hk2017'!$A:$G,1)=$A230,VLOOKUP($A230,'hk2017'!$A:$G,6),0)</f>
        <v>0</v>
      </c>
      <c r="E230" s="438">
        <f ca="1">IF(VLOOKUP($A230,'hk2017'!$A:$G,1)=$A230,VLOOKUP($A230,'hk2017'!$A:$G,7),0)</f>
        <v>0</v>
      </c>
      <c r="F230" s="438">
        <f ca="1">IF(VLOOKUP($A230,'hk2017'!$A:$H,1)=$A230,VLOOKUP($A230,'hk2017'!$A:$H,8),0)</f>
        <v>0</v>
      </c>
      <c r="G230" s="439">
        <f t="shared" si="77"/>
        <v>0</v>
      </c>
      <c r="H230" s="438">
        <f ca="1">IF(VLOOKUP($A230,'hk2016'!$A:$G,1)=$A230,VLOOKUP($A230,'hk2016'!$A:$G,6),0)</f>
        <v>0</v>
      </c>
      <c r="I230" s="438">
        <f ca="1">IF(VLOOKUP($A230,'hk2016'!$A:$G,1)=$A230,VLOOKUP($A230,'hk2016'!$A:$G,7),0)</f>
        <v>0</v>
      </c>
      <c r="J230" s="438">
        <f ca="1">IF(VLOOKUP($A230,'hk2016'!$A:$H,1)=$A230,VLOOKUP($A230,'hk2016'!$A:$H,8),0)</f>
        <v>0</v>
      </c>
      <c r="K230" s="440">
        <f t="shared" si="78"/>
        <v>0</v>
      </c>
      <c r="L230" s="447"/>
    </row>
    <row r="231" spans="1:12" ht="12.75" outlineLevel="1">
      <c r="A231" s="420" t="str">
        <f t="shared" si="76"/>
        <v>429</v>
      </c>
      <c r="B231" s="416" t="s">
        <v>3040</v>
      </c>
      <c r="C231" s="416" t="s">
        <v>3041</v>
      </c>
      <c r="D231" s="438">
        <f ca="1">IF(VLOOKUP($A231,'hk2017'!$A:$G,1)=$A231,VLOOKUP($A231,'hk2017'!$A:$G,6),0)</f>
        <v>0</v>
      </c>
      <c r="E231" s="438">
        <f ca="1">IF(VLOOKUP($A231,'hk2017'!$A:$G,1)=$A231,VLOOKUP($A231,'hk2017'!$A:$G,7),0)</f>
        <v>0</v>
      </c>
      <c r="F231" s="438">
        <f ca="1">IF(VLOOKUP($A231,'hk2017'!$A:$H,1)=$A231,VLOOKUP($A231,'hk2017'!$A:$H,8),0)</f>
        <v>0</v>
      </c>
      <c r="G231" s="439">
        <f t="shared" si="77"/>
        <v>0</v>
      </c>
      <c r="H231" s="438">
        <f ca="1">IF(VLOOKUP($A231,'hk2016'!$A:$G,1)=$A231,VLOOKUP($A231,'hk2016'!$A:$G,6),0)</f>
        <v>0</v>
      </c>
      <c r="I231" s="438">
        <f ca="1">IF(VLOOKUP($A231,'hk2016'!$A:$G,1)=$A231,VLOOKUP($A231,'hk2016'!$A:$G,7),0)</f>
        <v>0</v>
      </c>
      <c r="J231" s="438">
        <f ca="1">IF(VLOOKUP($A231,'hk2016'!$A:$H,1)=$A231,VLOOKUP($A231,'hk2016'!$A:$H,8),0)</f>
        <v>0</v>
      </c>
      <c r="K231" s="440">
        <f t="shared" si="78"/>
        <v>0</v>
      </c>
      <c r="L231" s="447"/>
    </row>
    <row r="232" spans="1:12" ht="13.5" outlineLevel="1" thickBot="1">
      <c r="A232" s="420"/>
      <c r="B232" s="416"/>
      <c r="C232" s="416"/>
      <c r="H232" s="464"/>
      <c r="I232" s="464"/>
      <c r="J232" s="464"/>
      <c r="K232" s="466"/>
      <c r="L232" s="447"/>
    </row>
    <row r="233" spans="1:12" ht="12.75">
      <c r="A233" s="458" t="s">
        <v>4114</v>
      </c>
      <c r="B233" s="459"/>
      <c r="C233" s="460" t="s">
        <v>3985</v>
      </c>
      <c r="D233" s="429">
        <f t="shared" ref="D233:K233" si="79">SUM(D234)</f>
        <v>0</v>
      </c>
      <c r="E233" s="429">
        <f t="shared" si="79"/>
        <v>0</v>
      </c>
      <c r="F233" s="429">
        <f t="shared" si="79"/>
        <v>0</v>
      </c>
      <c r="G233" s="445">
        <f t="shared" si="79"/>
        <v>0</v>
      </c>
      <c r="H233" s="429">
        <f t="shared" si="79"/>
        <v>0</v>
      </c>
      <c r="I233" s="429">
        <f t="shared" si="79"/>
        <v>0</v>
      </c>
      <c r="J233" s="429">
        <f t="shared" si="79"/>
        <v>0</v>
      </c>
      <c r="K233" s="446">
        <f t="shared" si="79"/>
        <v>0</v>
      </c>
      <c r="L233" s="447"/>
    </row>
    <row r="234" spans="1:12" ht="12.75" outlineLevel="1">
      <c r="A234" s="420" t="str">
        <f>LEFT(B234,3)</f>
        <v>431</v>
      </c>
      <c r="B234" s="416" t="s">
        <v>3042</v>
      </c>
      <c r="C234" s="416" t="s">
        <v>3043</v>
      </c>
      <c r="D234" s="438">
        <f ca="1">IF(VLOOKUP($A234,'hk2017'!$A:$G,1)=$A234,VLOOKUP($A234,'hk2017'!$A:$G,6),0)</f>
        <v>0</v>
      </c>
      <c r="E234" s="438">
        <f ca="1">IF(VLOOKUP($A234,'hk2017'!$A:$G,1)=$A234,VLOOKUP($A234,'hk2017'!$A:$G,7),0)</f>
        <v>0</v>
      </c>
      <c r="F234" s="438">
        <f ca="1">IF(VLOOKUP($A234,'hk2017'!$A:$H,1)=$A234,VLOOKUP($A234,'hk2017'!$A:$H,8),0)</f>
        <v>0</v>
      </c>
      <c r="G234" s="439">
        <f>SUM(D234+E234-F234)</f>
        <v>0</v>
      </c>
      <c r="H234" s="438">
        <f ca="1">IF(VLOOKUP($A234,'hk2016'!$A:$G,1)=$A234,VLOOKUP($A234,'hk2016'!$A:$G,6),0)</f>
        <v>0</v>
      </c>
      <c r="I234" s="438">
        <f ca="1">IF(VLOOKUP($A234,'hk2016'!$A:$G,1)=$A234,VLOOKUP($A234,'hk2016'!$A:$G,7),0)</f>
        <v>0</v>
      </c>
      <c r="J234" s="438">
        <f ca="1">IF(VLOOKUP($A234,'hk2016'!$A:$H,1)=$A234,VLOOKUP($A234,'hk2016'!$A:$H,8),0)</f>
        <v>0</v>
      </c>
      <c r="K234" s="440">
        <f>SUM(H234+I234-J234)</f>
        <v>0</v>
      </c>
      <c r="L234" s="447"/>
    </row>
    <row r="235" spans="1:12" ht="13.5" outlineLevel="1" thickBot="1">
      <c r="A235" s="420"/>
      <c r="B235" s="416"/>
      <c r="C235" s="416"/>
      <c r="H235" s="464"/>
      <c r="I235" s="464"/>
      <c r="J235" s="464"/>
      <c r="K235" s="466"/>
      <c r="L235" s="447"/>
    </row>
    <row r="236" spans="1:12" ht="12.75">
      <c r="A236" s="479" t="s">
        <v>3044</v>
      </c>
      <c r="B236" s="459"/>
      <c r="C236" s="459" t="s">
        <v>3045</v>
      </c>
      <c r="D236" s="429">
        <f t="shared" ref="D236:K236" si="80">SUM(D237)</f>
        <v>0</v>
      </c>
      <c r="E236" s="429">
        <f t="shared" si="80"/>
        <v>0</v>
      </c>
      <c r="F236" s="429">
        <f t="shared" si="80"/>
        <v>0</v>
      </c>
      <c r="G236" s="430">
        <f t="shared" si="80"/>
        <v>0</v>
      </c>
      <c r="H236" s="429">
        <f t="shared" si="80"/>
        <v>0</v>
      </c>
      <c r="I236" s="429">
        <f t="shared" si="80"/>
        <v>0</v>
      </c>
      <c r="J236" s="429">
        <f t="shared" si="80"/>
        <v>0</v>
      </c>
      <c r="K236" s="431">
        <f t="shared" si="80"/>
        <v>0</v>
      </c>
      <c r="L236" s="447"/>
    </row>
    <row r="237" spans="1:12" ht="13.5" outlineLevel="1" thickBot="1">
      <c r="A237" s="480" t="s">
        <v>3044</v>
      </c>
      <c r="B237" s="416"/>
      <c r="C237" s="434" t="s">
        <v>3045</v>
      </c>
      <c r="D237" s="438">
        <f ca="1">IF(VLOOKUP($A237,'hk2017'!$A:$G,1)=$A237,VLOOKUP($A237,'hk2017'!$A:$G,6),0)</f>
        <v>0</v>
      </c>
      <c r="E237" s="438">
        <f ca="1">IF(VLOOKUP($A237,'hk2017'!$A:$G,1)=$A237,VLOOKUP($A237,'hk2017'!$A:$G,7),0)</f>
        <v>0</v>
      </c>
      <c r="F237" s="438">
        <f ca="1">IF(VLOOKUP($A237,'hk2017'!$A:$H,1)=$A237,VLOOKUP($A237,'hk2017'!$A:$H,8),0)</f>
        <v>0</v>
      </c>
      <c r="G237" s="439">
        <f>SUM(D237+E237-F237)</f>
        <v>0</v>
      </c>
      <c r="H237" s="438">
        <f ca="1">IF(VLOOKUP($A237,'hk2016'!$A:$G,1)=$A237,VLOOKUP($A237,'hk2016'!$A:$G,6),0)</f>
        <v>0</v>
      </c>
      <c r="I237" s="438">
        <f ca="1">IF(VLOOKUP($A237,'hk2016'!$A:$G,1)=$A237,VLOOKUP($A237,'hk2016'!$A:$G,7),0)</f>
        <v>0</v>
      </c>
      <c r="J237" s="438">
        <f ca="1">IF(VLOOKUP($A237,'hk2016'!$A:$H,1)=$A237,VLOOKUP($A237,'hk2016'!$A:$H,8),0)</f>
        <v>0</v>
      </c>
      <c r="K237" s="440">
        <f>SUM(H237+I237-J237)</f>
        <v>0</v>
      </c>
      <c r="L237" s="447"/>
    </row>
    <row r="238" spans="1:12" ht="12.75">
      <c r="A238" s="458" t="s">
        <v>4116</v>
      </c>
      <c r="B238" s="459"/>
      <c r="C238" s="460" t="s">
        <v>3046</v>
      </c>
      <c r="D238" s="429">
        <f t="shared" ref="D238:K238" si="81">SUM(D239:D241)</f>
        <v>0</v>
      </c>
      <c r="E238" s="429">
        <f t="shared" si="81"/>
        <v>0</v>
      </c>
      <c r="F238" s="429">
        <f t="shared" si="81"/>
        <v>0</v>
      </c>
      <c r="G238" s="445">
        <f t="shared" si="81"/>
        <v>0</v>
      </c>
      <c r="H238" s="429">
        <f t="shared" si="81"/>
        <v>0</v>
      </c>
      <c r="I238" s="429">
        <f t="shared" si="81"/>
        <v>0</v>
      </c>
      <c r="J238" s="429">
        <f t="shared" si="81"/>
        <v>0</v>
      </c>
      <c r="K238" s="446">
        <f t="shared" si="81"/>
        <v>0</v>
      </c>
      <c r="L238" s="447"/>
    </row>
    <row r="239" spans="1:12" ht="12.75" outlineLevel="1">
      <c r="A239" s="420" t="str">
        <f>LEFT(B239,3)</f>
        <v>451</v>
      </c>
      <c r="B239" s="416" t="s">
        <v>3047</v>
      </c>
      <c r="C239" s="416" t="s">
        <v>3048</v>
      </c>
      <c r="D239" s="438">
        <f ca="1">IF(VLOOKUP($A239,'hk2017'!$A:$G,1)=$A239,VLOOKUP($A239,'hk2017'!$A:$G,6),0)</f>
        <v>0</v>
      </c>
      <c r="E239" s="438">
        <f ca="1">IF(VLOOKUP($A239,'hk2017'!$A:$G,1)=$A239,VLOOKUP($A239,'hk2017'!$A:$G,7),0)</f>
        <v>0</v>
      </c>
      <c r="F239" s="438">
        <f ca="1">IF(VLOOKUP($A239,'hk2017'!$A:$H,1)=$A239,VLOOKUP($A239,'hk2017'!$A:$H,8),0)</f>
        <v>0</v>
      </c>
      <c r="G239" s="439">
        <f>SUM(D239+E239-F239)</f>
        <v>0</v>
      </c>
      <c r="H239" s="438">
        <f ca="1">IF(VLOOKUP($A239,'hk2016'!$A:$G,1)=$A239,VLOOKUP($A239,'hk2016'!$A:$G,6),0)</f>
        <v>0</v>
      </c>
      <c r="I239" s="438">
        <f ca="1">IF(VLOOKUP($A239,'hk2016'!$A:$G,1)=$A239,VLOOKUP($A239,'hk2016'!$A:$G,7),0)</f>
        <v>0</v>
      </c>
      <c r="J239" s="438">
        <f ca="1">IF(VLOOKUP($A239,'hk2016'!$A:$H,1)=$A239,VLOOKUP($A239,'hk2016'!$A:$H,8),0)</f>
        <v>0</v>
      </c>
      <c r="K239" s="440">
        <f>SUM(H239+I239-J239)</f>
        <v>0</v>
      </c>
      <c r="L239" s="447"/>
    </row>
    <row r="240" spans="1:12" ht="12.75" outlineLevel="1">
      <c r="A240" s="480" t="s">
        <v>3049</v>
      </c>
      <c r="B240" s="416"/>
      <c r="C240" s="434" t="s">
        <v>3050</v>
      </c>
      <c r="D240" s="438">
        <f ca="1">IF(VLOOKUP($A240,'hk2017'!$A:$G,1)=$A240,VLOOKUP($A240,'hk2017'!$A:$G,6),0)</f>
        <v>0</v>
      </c>
      <c r="E240" s="438">
        <f ca="1">IF(VLOOKUP($A240,'hk2017'!$A:$G,1)=$A240,VLOOKUP($A240,'hk2017'!$A:$G,7),0)</f>
        <v>0</v>
      </c>
      <c r="F240" s="438">
        <f ca="1">IF(VLOOKUP($A240,'hk2017'!$A:$H,1)=$A240,VLOOKUP($A240,'hk2017'!$A:$H,8),0)</f>
        <v>0</v>
      </c>
      <c r="G240" s="439">
        <f>SUM(D240+E240-F240)</f>
        <v>0</v>
      </c>
      <c r="H240" s="438">
        <f ca="1">IF(VLOOKUP($A240,'hk2016'!$A:$G,1)=$A240,VLOOKUP($A240,'hk2016'!$A:$G,6),0)</f>
        <v>0</v>
      </c>
      <c r="I240" s="438">
        <f ca="1">IF(VLOOKUP($A240,'hk2016'!$A:$G,1)=$A240,VLOOKUP($A240,'hk2016'!$A:$G,7),0)</f>
        <v>0</v>
      </c>
      <c r="J240" s="438">
        <f ca="1">IF(VLOOKUP($A240,'hk2016'!$A:$H,1)=$A240,VLOOKUP($A240,'hk2016'!$A:$H,8),0)</f>
        <v>0</v>
      </c>
      <c r="K240" s="440">
        <f>SUM(H240+I240-J240)</f>
        <v>0</v>
      </c>
      <c r="L240" s="447"/>
    </row>
    <row r="241" spans="1:12" ht="12.75" outlineLevel="1">
      <c r="A241" s="420" t="str">
        <f>LEFT(B241,3)</f>
        <v>459</v>
      </c>
      <c r="B241" s="416" t="s">
        <v>3051</v>
      </c>
      <c r="C241" s="416" t="s">
        <v>3052</v>
      </c>
      <c r="D241" s="438">
        <f ca="1">IF(VLOOKUP($A241,'hk2017'!$A:$G,1)=$A241,VLOOKUP($A241,'hk2017'!$A:$G,6),0)</f>
        <v>0</v>
      </c>
      <c r="E241" s="438">
        <f ca="1">IF(VLOOKUP($A241,'hk2017'!$A:$G,1)=$A241,VLOOKUP($A241,'hk2017'!$A:$G,7),0)</f>
        <v>0</v>
      </c>
      <c r="F241" s="438">
        <f ca="1">IF(VLOOKUP($A241,'hk2017'!$A:$H,1)=$A241,VLOOKUP($A241,'hk2017'!$A:$H,8),0)</f>
        <v>0</v>
      </c>
      <c r="G241" s="439">
        <f>SUM(D241+E241-F241)</f>
        <v>0</v>
      </c>
      <c r="H241" s="438">
        <f ca="1">IF(VLOOKUP($A241,'hk2016'!$A:$G,1)=$A241,VLOOKUP($A241,'hk2016'!$A:$G,6),0)</f>
        <v>0</v>
      </c>
      <c r="I241" s="438">
        <f ca="1">IF(VLOOKUP($A241,'hk2016'!$A:$G,1)=$A241,VLOOKUP($A241,'hk2016'!$A:$G,7),0)</f>
        <v>0</v>
      </c>
      <c r="J241" s="438">
        <f ca="1">IF(VLOOKUP($A241,'hk2016'!$A:$H,1)=$A241,VLOOKUP($A241,'hk2016'!$A:$H,8),0)</f>
        <v>0</v>
      </c>
      <c r="K241" s="440">
        <f>SUM(H241+I241-J241)</f>
        <v>0</v>
      </c>
      <c r="L241" s="447"/>
    </row>
    <row r="242" spans="1:12" ht="13.5" outlineLevel="1" thickBot="1">
      <c r="A242" s="420"/>
      <c r="B242" s="416"/>
      <c r="C242" s="416"/>
      <c r="H242" s="464"/>
      <c r="I242" s="464"/>
      <c r="J242" s="464"/>
      <c r="K242" s="466"/>
      <c r="L242" s="447"/>
    </row>
    <row r="243" spans="1:12" ht="12.75">
      <c r="A243" s="458" t="s">
        <v>4125</v>
      </c>
      <c r="B243" s="459"/>
      <c r="C243" s="460" t="s">
        <v>3053</v>
      </c>
      <c r="D243" s="429">
        <f t="shared" ref="D243:K243" si="82">SUM(D244)</f>
        <v>0</v>
      </c>
      <c r="E243" s="429">
        <f t="shared" si="82"/>
        <v>0</v>
      </c>
      <c r="F243" s="429">
        <f t="shared" si="82"/>
        <v>0</v>
      </c>
      <c r="G243" s="445">
        <f t="shared" si="82"/>
        <v>0</v>
      </c>
      <c r="H243" s="429">
        <f t="shared" si="82"/>
        <v>0</v>
      </c>
      <c r="I243" s="429">
        <f t="shared" si="82"/>
        <v>0</v>
      </c>
      <c r="J243" s="429">
        <f t="shared" si="82"/>
        <v>0</v>
      </c>
      <c r="K243" s="446">
        <f t="shared" si="82"/>
        <v>0</v>
      </c>
      <c r="L243" s="447"/>
    </row>
    <row r="244" spans="1:12" ht="12.75" outlineLevel="1">
      <c r="A244" s="420" t="str">
        <f>LEFT(B244,3)</f>
        <v>461</v>
      </c>
      <c r="B244" s="416" t="s">
        <v>3054</v>
      </c>
      <c r="C244" s="416" t="s">
        <v>3053</v>
      </c>
      <c r="D244" s="438">
        <f ca="1">IF(VLOOKUP($A244,'hk2017'!$A:$G,1)=$A244,VLOOKUP($A244,'hk2017'!$A:$G,6),0)</f>
        <v>0</v>
      </c>
      <c r="E244" s="438">
        <f ca="1">IF(VLOOKUP($A244,'hk2017'!$A:$G,1)=$A244,VLOOKUP($A244,'hk2017'!$A:$G,7),0)</f>
        <v>0</v>
      </c>
      <c r="F244" s="438">
        <f ca="1">IF(VLOOKUP($A244,'hk2017'!$A:$H,1)=$A244,VLOOKUP($A244,'hk2017'!$A:$H,8),0)</f>
        <v>0</v>
      </c>
      <c r="G244" s="439">
        <f>SUM(D244+E244-F244)</f>
        <v>0</v>
      </c>
      <c r="H244" s="438">
        <f ca="1">IF(VLOOKUP($A244,'hk2016'!$A:$G,1)=$A244,VLOOKUP($A244,'hk2016'!$A:$G,6),0)</f>
        <v>0</v>
      </c>
      <c r="I244" s="438">
        <f ca="1">IF(VLOOKUP($A244,'hk2016'!$A:$G,1)=$A244,VLOOKUP($A244,'hk2016'!$A:$G,7),0)</f>
        <v>0</v>
      </c>
      <c r="J244" s="438">
        <f ca="1">IF(VLOOKUP($A244,'hk2016'!$A:$H,1)=$A244,VLOOKUP($A244,'hk2016'!$A:$H,8),0)</f>
        <v>0</v>
      </c>
      <c r="K244" s="440">
        <f>SUM(H244+I244-J244)</f>
        <v>0</v>
      </c>
      <c r="L244" s="447"/>
    </row>
    <row r="245" spans="1:12" ht="13.5" outlineLevel="1" thickBot="1">
      <c r="A245" s="420"/>
      <c r="B245" s="416"/>
      <c r="C245" s="416"/>
      <c r="H245" s="464"/>
      <c r="I245" s="464"/>
      <c r="J245" s="464"/>
      <c r="K245" s="466"/>
      <c r="L245" s="447"/>
    </row>
    <row r="246" spans="1:12" ht="12.75">
      <c r="A246" s="458" t="s">
        <v>4084</v>
      </c>
      <c r="B246" s="459"/>
      <c r="C246" s="460" t="s">
        <v>3055</v>
      </c>
      <c r="D246" s="429">
        <f t="shared" ref="D246:K246" si="83">SUM(D247:D254)</f>
        <v>0</v>
      </c>
      <c r="E246" s="429">
        <f t="shared" si="83"/>
        <v>0</v>
      </c>
      <c r="F246" s="429">
        <f t="shared" si="83"/>
        <v>0</v>
      </c>
      <c r="G246" s="445">
        <f t="shared" si="83"/>
        <v>0</v>
      </c>
      <c r="H246" s="429">
        <f t="shared" si="83"/>
        <v>0</v>
      </c>
      <c r="I246" s="429">
        <f t="shared" si="83"/>
        <v>0</v>
      </c>
      <c r="J246" s="429">
        <f t="shared" si="83"/>
        <v>0</v>
      </c>
      <c r="K246" s="446">
        <f t="shared" si="83"/>
        <v>0</v>
      </c>
      <c r="L246" s="447"/>
    </row>
    <row r="247" spans="1:12" ht="12.75" outlineLevel="1">
      <c r="A247" s="420" t="str">
        <f t="shared" ref="A247:A254" si="84">LEFT(B247,3)</f>
        <v>471</v>
      </c>
      <c r="B247" s="416" t="s">
        <v>3056</v>
      </c>
      <c r="C247" s="416" t="s">
        <v>3057</v>
      </c>
      <c r="D247" s="438">
        <f ca="1">IF(VLOOKUP($A247,'hk2017'!$A:$G,1)=$A247,VLOOKUP($A247,'hk2017'!$A:$G,6),0)</f>
        <v>0</v>
      </c>
      <c r="E247" s="438">
        <f ca="1">IF(VLOOKUP($A247,'hk2017'!$A:$G,1)=$A247,VLOOKUP($A247,'hk2017'!$A:$G,7),0)</f>
        <v>0</v>
      </c>
      <c r="F247" s="438">
        <f ca="1">IF(VLOOKUP($A247,'hk2017'!$A:$H,1)=$A247,VLOOKUP($A247,'hk2017'!$A:$H,8),0)</f>
        <v>0</v>
      </c>
      <c r="G247" s="439">
        <f t="shared" ref="G247:G254" si="85">SUM(D247+E247-F247)</f>
        <v>0</v>
      </c>
      <c r="H247" s="438">
        <f ca="1">IF(VLOOKUP($A247,'hk2016'!$A:$G,1)=$A247,VLOOKUP($A247,'hk2016'!$A:$G,6),0)</f>
        <v>0</v>
      </c>
      <c r="I247" s="438">
        <f ca="1">IF(VLOOKUP($A247,'hk2016'!$A:$G,1)=$A247,VLOOKUP($A247,'hk2016'!$A:$G,7),0)</f>
        <v>0</v>
      </c>
      <c r="J247" s="438">
        <f ca="1">IF(VLOOKUP($A247,'hk2016'!$A:$H,1)=$A247,VLOOKUP($A247,'hk2016'!$A:$H,8),0)</f>
        <v>0</v>
      </c>
      <c r="K247" s="440">
        <f t="shared" ref="K247:K254" si="86">SUM(H247+I247-J247)</f>
        <v>0</v>
      </c>
      <c r="L247" s="447"/>
    </row>
    <row r="248" spans="1:12" ht="12.75" outlineLevel="1">
      <c r="A248" s="420" t="str">
        <f t="shared" si="84"/>
        <v>472</v>
      </c>
      <c r="B248" s="416" t="s">
        <v>3058</v>
      </c>
      <c r="C248" s="416" t="s">
        <v>3059</v>
      </c>
      <c r="D248" s="438">
        <f ca="1">IF(VLOOKUP($A248,'hk2017'!$A:$G,1)=$A248,VLOOKUP($A248,'hk2017'!$A:$G,6),0)</f>
        <v>0</v>
      </c>
      <c r="E248" s="438">
        <f ca="1">IF(VLOOKUP($A248,'hk2017'!$A:$G,1)=$A248,VLOOKUP($A248,'hk2017'!$A:$G,7),0)</f>
        <v>0</v>
      </c>
      <c r="F248" s="438">
        <f ca="1">IF(VLOOKUP($A248,'hk2017'!$A:$H,1)=$A248,VLOOKUP($A248,'hk2017'!$A:$H,8),0)</f>
        <v>0</v>
      </c>
      <c r="G248" s="439">
        <f t="shared" si="85"/>
        <v>0</v>
      </c>
      <c r="H248" s="438">
        <f ca="1">IF(VLOOKUP($A248,'hk2016'!$A:$G,1)=$A248,VLOOKUP($A248,'hk2016'!$A:$G,6),0)</f>
        <v>0</v>
      </c>
      <c r="I248" s="438">
        <f ca="1">IF(VLOOKUP($A248,'hk2016'!$A:$G,1)=$A248,VLOOKUP($A248,'hk2016'!$A:$G,7),0)</f>
        <v>0</v>
      </c>
      <c r="J248" s="438">
        <f ca="1">IF(VLOOKUP($A248,'hk2016'!$A:$H,1)=$A248,VLOOKUP($A248,'hk2016'!$A:$H,8),0)</f>
        <v>0</v>
      </c>
      <c r="K248" s="440">
        <f t="shared" si="86"/>
        <v>0</v>
      </c>
      <c r="L248" s="447"/>
    </row>
    <row r="249" spans="1:12" ht="12.75" outlineLevel="1">
      <c r="A249" s="420" t="str">
        <f t="shared" si="84"/>
        <v>473</v>
      </c>
      <c r="B249" s="416" t="s">
        <v>3060</v>
      </c>
      <c r="C249" s="416" t="s">
        <v>3061</v>
      </c>
      <c r="D249" s="438">
        <f ca="1">IF(VLOOKUP($A249,'hk2017'!$A:$G,1)=$A249,VLOOKUP($A249,'hk2017'!$A:$G,6),0)</f>
        <v>0</v>
      </c>
      <c r="E249" s="438">
        <f ca="1">IF(VLOOKUP($A249,'hk2017'!$A:$G,1)=$A249,VLOOKUP($A249,'hk2017'!$A:$G,7),0)</f>
        <v>0</v>
      </c>
      <c r="F249" s="438">
        <f ca="1">IF(VLOOKUP($A249,'hk2017'!$A:$H,1)=$A249,VLOOKUP($A249,'hk2017'!$A:$H,8),0)</f>
        <v>0</v>
      </c>
      <c r="G249" s="439">
        <f t="shared" si="85"/>
        <v>0</v>
      </c>
      <c r="H249" s="438">
        <f ca="1">IF(VLOOKUP($A249,'hk2016'!$A:$G,1)=$A249,VLOOKUP($A249,'hk2016'!$A:$G,6),0)</f>
        <v>0</v>
      </c>
      <c r="I249" s="438">
        <f ca="1">IF(VLOOKUP($A249,'hk2016'!$A:$G,1)=$A249,VLOOKUP($A249,'hk2016'!$A:$G,7),0)</f>
        <v>0</v>
      </c>
      <c r="J249" s="438">
        <f ca="1">IF(VLOOKUP($A249,'hk2016'!$A:$H,1)=$A249,VLOOKUP($A249,'hk2016'!$A:$H,8),0)</f>
        <v>0</v>
      </c>
      <c r="K249" s="440">
        <f t="shared" si="86"/>
        <v>0</v>
      </c>
      <c r="L249" s="447"/>
    </row>
    <row r="250" spans="1:12" ht="12.75" outlineLevel="1">
      <c r="A250" s="420" t="str">
        <f t="shared" si="84"/>
        <v>474</v>
      </c>
      <c r="B250" s="416" t="s">
        <v>3062</v>
      </c>
      <c r="C250" s="416" t="s">
        <v>3063</v>
      </c>
      <c r="D250" s="438">
        <f ca="1">IF(VLOOKUP($A250,'hk2017'!$A:$G,1)=$A250,VLOOKUP($A250,'hk2017'!$A:$G,6),0)</f>
        <v>0</v>
      </c>
      <c r="E250" s="438">
        <f ca="1">IF(VLOOKUP($A250,'hk2017'!$A:$G,1)=$A250,VLOOKUP($A250,'hk2017'!$A:$G,7),0)</f>
        <v>0</v>
      </c>
      <c r="F250" s="438">
        <f ca="1">IF(VLOOKUP($A250,'hk2017'!$A:$H,1)=$A250,VLOOKUP($A250,'hk2017'!$A:$H,8),0)</f>
        <v>0</v>
      </c>
      <c r="G250" s="439">
        <f t="shared" si="85"/>
        <v>0</v>
      </c>
      <c r="H250" s="438">
        <f ca="1">IF(VLOOKUP($A250,'hk2016'!$A:$G,1)=$A250,VLOOKUP($A250,'hk2016'!$A:$G,6),0)</f>
        <v>0</v>
      </c>
      <c r="I250" s="438">
        <f ca="1">IF(VLOOKUP($A250,'hk2016'!$A:$G,1)=$A250,VLOOKUP($A250,'hk2016'!$A:$G,7),0)</f>
        <v>0</v>
      </c>
      <c r="J250" s="438">
        <f ca="1">IF(VLOOKUP($A250,'hk2016'!$A:$H,1)=$A250,VLOOKUP($A250,'hk2016'!$A:$H,8),0)</f>
        <v>0</v>
      </c>
      <c r="K250" s="440">
        <f t="shared" si="86"/>
        <v>0</v>
      </c>
      <c r="L250" s="447"/>
    </row>
    <row r="251" spans="1:12" ht="12.75" outlineLevel="1">
      <c r="A251" s="420" t="str">
        <f t="shared" si="84"/>
        <v>475</v>
      </c>
      <c r="B251" s="416" t="s">
        <v>3064</v>
      </c>
      <c r="C251" s="416" t="s">
        <v>3065</v>
      </c>
      <c r="D251" s="438">
        <f ca="1">IF(VLOOKUP($A251,'hk2017'!$A:$G,1)=$A251,VLOOKUP($A251,'hk2017'!$A:$G,6),0)</f>
        <v>0</v>
      </c>
      <c r="E251" s="438">
        <f ca="1">IF(VLOOKUP($A251,'hk2017'!$A:$G,1)=$A251,VLOOKUP($A251,'hk2017'!$A:$G,7),0)</f>
        <v>0</v>
      </c>
      <c r="F251" s="438">
        <f ca="1">IF(VLOOKUP($A251,'hk2017'!$A:$H,1)=$A251,VLOOKUP($A251,'hk2017'!$A:$H,8),0)</f>
        <v>0</v>
      </c>
      <c r="G251" s="439">
        <f t="shared" si="85"/>
        <v>0</v>
      </c>
      <c r="H251" s="438">
        <f ca="1">IF(VLOOKUP($A251,'hk2016'!$A:$G,1)=$A251,VLOOKUP($A251,'hk2016'!$A:$G,6),0)</f>
        <v>0</v>
      </c>
      <c r="I251" s="438">
        <f ca="1">IF(VLOOKUP($A251,'hk2016'!$A:$G,1)=$A251,VLOOKUP($A251,'hk2016'!$A:$G,7),0)</f>
        <v>0</v>
      </c>
      <c r="J251" s="438">
        <f ca="1">IF(VLOOKUP($A251,'hk2016'!$A:$H,1)=$A251,VLOOKUP($A251,'hk2016'!$A:$H,8),0)</f>
        <v>0</v>
      </c>
      <c r="K251" s="440">
        <f t="shared" si="86"/>
        <v>0</v>
      </c>
      <c r="L251" s="447"/>
    </row>
    <row r="252" spans="1:12" ht="12.75" outlineLevel="1">
      <c r="A252" s="420" t="str">
        <f t="shared" si="84"/>
        <v>476</v>
      </c>
      <c r="B252" s="416" t="s">
        <v>3066</v>
      </c>
      <c r="C252" s="416" t="s">
        <v>3067</v>
      </c>
      <c r="D252" s="438">
        <f ca="1">IF(VLOOKUP($A252,'hk2017'!$A:$G,1)=$A252,VLOOKUP($A252,'hk2017'!$A:$G,6),0)</f>
        <v>0</v>
      </c>
      <c r="E252" s="438">
        <f ca="1">IF(VLOOKUP($A252,'hk2017'!$A:$G,1)=$A252,VLOOKUP($A252,'hk2017'!$A:$G,7),0)</f>
        <v>0</v>
      </c>
      <c r="F252" s="438">
        <f ca="1">IF(VLOOKUP($A252,'hk2017'!$A:$H,1)=$A252,VLOOKUP($A252,'hk2017'!$A:$H,8),0)</f>
        <v>0</v>
      </c>
      <c r="G252" s="439">
        <f t="shared" si="85"/>
        <v>0</v>
      </c>
      <c r="H252" s="438">
        <f ca="1">IF(VLOOKUP($A252,'hk2016'!$A:$G,1)=$A252,VLOOKUP($A252,'hk2016'!$A:$G,6),0)</f>
        <v>0</v>
      </c>
      <c r="I252" s="438">
        <f ca="1">IF(VLOOKUP($A252,'hk2016'!$A:$G,1)=$A252,VLOOKUP($A252,'hk2016'!$A:$G,7),0)</f>
        <v>0</v>
      </c>
      <c r="J252" s="438">
        <f ca="1">IF(VLOOKUP($A252,'hk2016'!$A:$H,1)=$A252,VLOOKUP($A252,'hk2016'!$A:$H,8),0)</f>
        <v>0</v>
      </c>
      <c r="K252" s="440">
        <f t="shared" si="86"/>
        <v>0</v>
      </c>
      <c r="L252" s="447"/>
    </row>
    <row r="253" spans="1:12" ht="12.75" outlineLevel="1">
      <c r="A253" s="420" t="str">
        <f t="shared" si="84"/>
        <v>478</v>
      </c>
      <c r="B253" s="416" t="s">
        <v>3068</v>
      </c>
      <c r="C253" s="416" t="s">
        <v>3069</v>
      </c>
      <c r="D253" s="438">
        <f ca="1">IF(VLOOKUP($A253,'hk2017'!$A:$G,1)=$A253,VLOOKUP($A253,'hk2017'!$A:$G,6),0)</f>
        <v>0</v>
      </c>
      <c r="E253" s="438">
        <f ca="1">IF(VLOOKUP($A253,'hk2017'!$A:$G,1)=$A253,VLOOKUP($A253,'hk2017'!$A:$G,7),0)</f>
        <v>0</v>
      </c>
      <c r="F253" s="438">
        <f ca="1">IF(VLOOKUP($A253,'hk2017'!$A:$H,1)=$A253,VLOOKUP($A253,'hk2017'!$A:$H,8),0)</f>
        <v>0</v>
      </c>
      <c r="G253" s="439">
        <f t="shared" si="85"/>
        <v>0</v>
      </c>
      <c r="H253" s="438">
        <f ca="1">IF(VLOOKUP($A253,'hk2016'!$A:$G,1)=$A253,VLOOKUP($A253,'hk2016'!$A:$G,6),0)</f>
        <v>0</v>
      </c>
      <c r="I253" s="438">
        <f ca="1">IF(VLOOKUP($A253,'hk2016'!$A:$G,1)=$A253,VLOOKUP($A253,'hk2016'!$A:$G,7),0)</f>
        <v>0</v>
      </c>
      <c r="J253" s="438">
        <f ca="1">IF(VLOOKUP($A253,'hk2016'!$A:$H,1)=$A253,VLOOKUP($A253,'hk2016'!$A:$H,8),0)</f>
        <v>0</v>
      </c>
      <c r="K253" s="440">
        <f t="shared" si="86"/>
        <v>0</v>
      </c>
      <c r="L253" s="447"/>
    </row>
    <row r="254" spans="1:12" ht="12.75" outlineLevel="1">
      <c r="A254" s="420" t="str">
        <f t="shared" si="84"/>
        <v>479</v>
      </c>
      <c r="B254" s="416" t="s">
        <v>3070</v>
      </c>
      <c r="C254" s="416" t="s">
        <v>3071</v>
      </c>
      <c r="D254" s="438">
        <f ca="1">IF(VLOOKUP($A254,'hk2017'!$A:$G,1)=$A254,VLOOKUP($A254,'hk2017'!$A:$G,6),0)</f>
        <v>0</v>
      </c>
      <c r="E254" s="438">
        <f ca="1">IF(VLOOKUP($A254,'hk2017'!$A:$G,1)=$A254,VLOOKUP($A254,'hk2017'!$A:$G,7),0)</f>
        <v>0</v>
      </c>
      <c r="F254" s="438">
        <f ca="1">IF(VLOOKUP($A254,'hk2017'!$A:$H,1)=$A254,VLOOKUP($A254,'hk2017'!$A:$H,8),0)</f>
        <v>0</v>
      </c>
      <c r="G254" s="439">
        <f t="shared" si="85"/>
        <v>0</v>
      </c>
      <c r="H254" s="438">
        <f ca="1">IF(VLOOKUP($A254,'hk2016'!$A:$G,1)=$A254,VLOOKUP($A254,'hk2016'!$A:$G,6),0)</f>
        <v>0</v>
      </c>
      <c r="I254" s="438">
        <f ca="1">IF(VLOOKUP($A254,'hk2016'!$A:$G,1)=$A254,VLOOKUP($A254,'hk2016'!$A:$G,7),0)</f>
        <v>0</v>
      </c>
      <c r="J254" s="438">
        <f ca="1">IF(VLOOKUP($A254,'hk2016'!$A:$H,1)=$A254,VLOOKUP($A254,'hk2016'!$A:$H,8),0)</f>
        <v>0</v>
      </c>
      <c r="K254" s="440">
        <f t="shared" si="86"/>
        <v>0</v>
      </c>
      <c r="L254" s="447"/>
    </row>
    <row r="255" spans="1:12" ht="13.5" outlineLevel="1" thickBot="1">
      <c r="A255" s="420"/>
      <c r="B255" s="416"/>
      <c r="C255" s="416"/>
      <c r="H255" s="464"/>
      <c r="I255" s="464"/>
      <c r="J255" s="464"/>
      <c r="K255" s="466"/>
      <c r="L255" s="447"/>
    </row>
    <row r="256" spans="1:12" ht="12.75">
      <c r="A256" s="458" t="s">
        <v>4085</v>
      </c>
      <c r="B256" s="459"/>
      <c r="C256" s="460" t="s">
        <v>3072</v>
      </c>
      <c r="D256" s="429">
        <f t="shared" ref="D256:K256" si="87">SUM(D257)</f>
        <v>0</v>
      </c>
      <c r="E256" s="429">
        <f t="shared" si="87"/>
        <v>0</v>
      </c>
      <c r="F256" s="429">
        <f t="shared" si="87"/>
        <v>0</v>
      </c>
      <c r="G256" s="445">
        <f t="shared" si="87"/>
        <v>0</v>
      </c>
      <c r="H256" s="429">
        <f t="shared" si="87"/>
        <v>0</v>
      </c>
      <c r="I256" s="429">
        <f t="shared" si="87"/>
        <v>0</v>
      </c>
      <c r="J256" s="429">
        <f t="shared" si="87"/>
        <v>0</v>
      </c>
      <c r="K256" s="446">
        <f t="shared" si="87"/>
        <v>0</v>
      </c>
      <c r="L256" s="447"/>
    </row>
    <row r="257" spans="1:12" ht="12.75" outlineLevel="1">
      <c r="A257" s="420" t="str">
        <f>LEFT(B257,3)</f>
        <v>481</v>
      </c>
      <c r="B257" s="416" t="s">
        <v>3073</v>
      </c>
      <c r="C257" s="416" t="s">
        <v>3074</v>
      </c>
      <c r="D257" s="438">
        <f ca="1">IF(VLOOKUP($A257,'hk2017'!$A:$G,1)=$A257,VLOOKUP($A257,'hk2017'!$A:$G,6),0)</f>
        <v>0</v>
      </c>
      <c r="E257" s="438">
        <f ca="1">IF(VLOOKUP($A257,'hk2017'!$A:$G,1)=$A257,VLOOKUP($A257,'hk2017'!$A:$G,7),0)</f>
        <v>0</v>
      </c>
      <c r="F257" s="438">
        <f ca="1">IF(VLOOKUP($A257,'hk2017'!$A:$H,1)=$A257,VLOOKUP($A257,'hk2017'!$A:$H,8),0)</f>
        <v>0</v>
      </c>
      <c r="G257" s="439">
        <f>SUM(D257+E257-F257)</f>
        <v>0</v>
      </c>
      <c r="H257" s="438">
        <f ca="1">IF(VLOOKUP($A257,'hk2016'!$A:$G,1)=$A257,VLOOKUP($A257,'hk2016'!$A:$G,6),0)</f>
        <v>0</v>
      </c>
      <c r="I257" s="438">
        <f ca="1">IF(VLOOKUP($A257,'hk2016'!$A:$G,1)=$A257,VLOOKUP($A257,'hk2016'!$A:$G,7),0)</f>
        <v>0</v>
      </c>
      <c r="J257" s="438">
        <f ca="1">IF(VLOOKUP($A257,'hk2016'!$A:$H,1)=$A257,VLOOKUP($A257,'hk2016'!$A:$H,8),0)</f>
        <v>0</v>
      </c>
      <c r="K257" s="440">
        <f>SUM(H257+I257-J257)</f>
        <v>0</v>
      </c>
      <c r="L257" s="447"/>
    </row>
    <row r="258" spans="1:12" ht="13.5" outlineLevel="1" thickBot="1">
      <c r="A258" s="420"/>
      <c r="B258" s="416"/>
      <c r="C258" s="416"/>
      <c r="H258" s="464"/>
      <c r="I258" s="464"/>
      <c r="J258" s="464"/>
      <c r="K258" s="466"/>
      <c r="L258" s="447"/>
    </row>
    <row r="259" spans="1:12" ht="12.75">
      <c r="A259" s="458" t="s">
        <v>4092</v>
      </c>
      <c r="B259" s="459"/>
      <c r="C259" s="460" t="s">
        <v>3075</v>
      </c>
      <c r="D259" s="429">
        <f t="shared" ref="D259:K259" si="88">SUM(D260)</f>
        <v>0</v>
      </c>
      <c r="E259" s="429">
        <f t="shared" si="88"/>
        <v>0</v>
      </c>
      <c r="F259" s="429">
        <f t="shared" si="88"/>
        <v>0</v>
      </c>
      <c r="G259" s="445">
        <f t="shared" si="88"/>
        <v>0</v>
      </c>
      <c r="H259" s="429">
        <f t="shared" si="88"/>
        <v>0</v>
      </c>
      <c r="I259" s="429">
        <f t="shared" si="88"/>
        <v>0</v>
      </c>
      <c r="J259" s="429">
        <f t="shared" si="88"/>
        <v>0</v>
      </c>
      <c r="K259" s="446">
        <f t="shared" si="88"/>
        <v>0</v>
      </c>
      <c r="L259" s="447"/>
    </row>
    <row r="260" spans="1:12" ht="12.75" outlineLevel="1">
      <c r="A260" s="420" t="str">
        <f>LEFT(B260,3)</f>
        <v>491</v>
      </c>
      <c r="B260" s="416" t="s">
        <v>3076</v>
      </c>
      <c r="C260" s="416" t="s">
        <v>3077</v>
      </c>
      <c r="D260" s="438">
        <f ca="1">IF(VLOOKUP($A260,'hk2017'!$A:$G,1)=$A260,VLOOKUP($A260,'hk2017'!$A:$G,6),0)</f>
        <v>0</v>
      </c>
      <c r="E260" s="438">
        <f ca="1">IF(VLOOKUP($A260,'hk2017'!$A:$G,1)=$A260,VLOOKUP($A260,'hk2017'!$A:$G,7),0)</f>
        <v>0</v>
      </c>
      <c r="F260" s="438">
        <f ca="1">IF(VLOOKUP($A260,'hk2017'!$A:$H,1)=$A260,VLOOKUP($A260,'hk2017'!$A:$H,8),0)</f>
        <v>0</v>
      </c>
      <c r="G260" s="439">
        <f>SUM(D260+E260-F260)</f>
        <v>0</v>
      </c>
      <c r="H260" s="438">
        <f ca="1">IF(VLOOKUP($A260,'hk2016'!$A:$G,1)=$A260,VLOOKUP($A260,'hk2016'!$A:$G,6),0)</f>
        <v>0</v>
      </c>
      <c r="I260" s="438">
        <f ca="1">IF(VLOOKUP($A260,'hk2016'!$A:$G,1)=$A260,VLOOKUP($A260,'hk2016'!$A:$G,7),0)</f>
        <v>0</v>
      </c>
      <c r="J260" s="438">
        <f ca="1">IF(VLOOKUP($A260,'hk2016'!$A:$H,1)=$A260,VLOOKUP($A260,'hk2016'!$A:$H,8),0)</f>
        <v>0</v>
      </c>
      <c r="K260" s="440">
        <f>SUM(H260+I260-J260)</f>
        <v>0</v>
      </c>
      <c r="L260" s="447"/>
    </row>
    <row r="261" spans="1:12" ht="13.5" outlineLevel="1" thickBot="1">
      <c r="A261" s="420"/>
      <c r="B261" s="416"/>
      <c r="C261" s="416"/>
      <c r="H261" s="464"/>
      <c r="I261" s="464"/>
      <c r="J261" s="464"/>
      <c r="K261" s="466"/>
      <c r="L261" s="447"/>
    </row>
    <row r="262" spans="1:12" ht="12" thickBot="1">
      <c r="A262" s="421" t="s">
        <v>3078</v>
      </c>
      <c r="B262" s="416"/>
      <c r="C262" s="422" t="s">
        <v>4233</v>
      </c>
      <c r="D262" s="455">
        <f t="shared" ref="D262:K262" si="89">SUM(D263+D271+D278+D289+D295+D306+D315+D327+D331+D339)</f>
        <v>0</v>
      </c>
      <c r="E262" s="455">
        <f t="shared" si="89"/>
        <v>0</v>
      </c>
      <c r="F262" s="455">
        <f t="shared" si="89"/>
        <v>0</v>
      </c>
      <c r="G262" s="477">
        <f t="shared" si="89"/>
        <v>0</v>
      </c>
      <c r="H262" s="455">
        <f t="shared" si="89"/>
        <v>0</v>
      </c>
      <c r="I262" s="455">
        <f t="shared" si="89"/>
        <v>0</v>
      </c>
      <c r="J262" s="455">
        <f t="shared" si="89"/>
        <v>0</v>
      </c>
      <c r="K262" s="478">
        <f t="shared" si="89"/>
        <v>0</v>
      </c>
    </row>
    <row r="263" spans="1:12">
      <c r="A263" s="458" t="s">
        <v>4107</v>
      </c>
      <c r="B263" s="459"/>
      <c r="C263" s="460" t="s">
        <v>3079</v>
      </c>
      <c r="D263" s="429">
        <f>SUM(D264:D270)</f>
        <v>0</v>
      </c>
      <c r="E263" s="429">
        <f t="shared" ref="E263:K263" si="90">SUM(E264:E270)</f>
        <v>0</v>
      </c>
      <c r="F263" s="429">
        <f t="shared" si="90"/>
        <v>0</v>
      </c>
      <c r="G263" s="430">
        <f>SUM(G264:G270)</f>
        <v>0</v>
      </c>
      <c r="H263" s="429">
        <f t="shared" si="90"/>
        <v>0</v>
      </c>
      <c r="I263" s="429">
        <f t="shared" si="90"/>
        <v>0</v>
      </c>
      <c r="J263" s="429">
        <f t="shared" si="90"/>
        <v>0</v>
      </c>
      <c r="K263" s="431">
        <f t="shared" si="90"/>
        <v>0</v>
      </c>
    </row>
    <row r="264" spans="1:12" outlineLevel="1">
      <c r="A264" s="420" t="s">
        <v>5001</v>
      </c>
      <c r="B264" s="414"/>
      <c r="C264" s="434" t="s">
        <v>3079</v>
      </c>
      <c r="D264" s="438">
        <f ca="1">IF(VLOOKUP($A264,'hk2017'!$A:$G,1)=$A264,VLOOKUP($A264,'hk2017'!$A:$G,6),0)</f>
        <v>0</v>
      </c>
      <c r="E264" s="438">
        <f ca="1">IF(VLOOKUP($A264,'hk2017'!$A:$G,1)=$A264,VLOOKUP($A264,'hk2017'!$A:$G,7),0)</f>
        <v>0</v>
      </c>
      <c r="F264" s="438">
        <f ca="1">IF(VLOOKUP($A264,'hk2017'!$A:$H,1)=$A264,VLOOKUP($A264,'hk2017'!$A:$H,8),0)</f>
        <v>0</v>
      </c>
      <c r="G264" s="439">
        <f t="shared" ref="G264:G270" si="91">SUM(D264+E264-F264)</f>
        <v>0</v>
      </c>
      <c r="H264" s="438">
        <f ca="1">IF(VLOOKUP($A264,'hk2016'!$A:$G,1)=$A264,VLOOKUP($A264,'hk2016'!$A:$G,6),0)</f>
        <v>0</v>
      </c>
      <c r="I264" s="438">
        <f ca="1">IF(VLOOKUP($A264,'hk2016'!$A:$G,1)=$A264,VLOOKUP($A264,'hk2016'!$A:$G,7),0)</f>
        <v>0</v>
      </c>
      <c r="J264" s="438">
        <f ca="1">IF(VLOOKUP($A264,'hk2016'!$A:$H,1)=$A264,VLOOKUP($A264,'hk2016'!$A:$H,8),0)</f>
        <v>0</v>
      </c>
      <c r="K264" s="440">
        <f t="shared" ref="K264:K270" si="92">SUM(H264+I264-J264)</f>
        <v>0</v>
      </c>
    </row>
    <row r="265" spans="1:12" outlineLevel="1">
      <c r="A265" s="420" t="str">
        <f>LEFT(B265,3)</f>
        <v>501</v>
      </c>
      <c r="B265" s="416" t="s">
        <v>3080</v>
      </c>
      <c r="C265" s="416" t="s">
        <v>3081</v>
      </c>
      <c r="D265" s="438">
        <f ca="1">IF(VLOOKUP($A265,'hk2017'!$A:$G,1)=$A265,VLOOKUP($A265,'hk2017'!$A:$G,6),0)</f>
        <v>0</v>
      </c>
      <c r="E265" s="438">
        <f ca="1">IF(VLOOKUP($A265,'hk2017'!$A:$G,1)=$A265,VLOOKUP($A265,'hk2017'!$A:$G,7),0)</f>
        <v>0</v>
      </c>
      <c r="F265" s="438">
        <f ca="1">IF(VLOOKUP($A265,'hk2017'!$A:$H,1)=$A265,VLOOKUP($A265,'hk2017'!$A:$H,8),0)</f>
        <v>0</v>
      </c>
      <c r="G265" s="439">
        <f t="shared" si="91"/>
        <v>0</v>
      </c>
      <c r="H265" s="438">
        <f ca="1">IF(VLOOKUP($A265,'hk2016'!$A:$G,1)=$A265,VLOOKUP($A265,'hk2016'!$A:$G,6),0)</f>
        <v>0</v>
      </c>
      <c r="I265" s="438">
        <f ca="1">IF(VLOOKUP($A265,'hk2016'!$A:$G,1)=$A265,VLOOKUP($A265,'hk2016'!$A:$G,7),0)</f>
        <v>0</v>
      </c>
      <c r="J265" s="438">
        <f ca="1">IF(VLOOKUP($A265,'hk2016'!$A:$H,1)=$A265,VLOOKUP($A265,'hk2016'!$A:$H,8),0)</f>
        <v>0</v>
      </c>
      <c r="K265" s="440">
        <f t="shared" si="92"/>
        <v>0</v>
      </c>
    </row>
    <row r="266" spans="1:12" outlineLevel="1">
      <c r="A266" s="420" t="str">
        <f>LEFT(B266,3)</f>
        <v>502</v>
      </c>
      <c r="B266" s="416" t="s">
        <v>3082</v>
      </c>
      <c r="C266" s="416" t="s">
        <v>3083</v>
      </c>
      <c r="D266" s="438">
        <f ca="1">IF(VLOOKUP($A266,'hk2017'!$A:$G,1)=$A266,VLOOKUP($A266,'hk2017'!$A:$G,6),0)</f>
        <v>0</v>
      </c>
      <c r="E266" s="438">
        <f ca="1">IF(VLOOKUP($A266,'hk2017'!$A:$G,1)=$A266,VLOOKUP($A266,'hk2017'!$A:$G,7),0)</f>
        <v>0</v>
      </c>
      <c r="F266" s="438">
        <f ca="1">IF(VLOOKUP($A266,'hk2017'!$A:$H,1)=$A266,VLOOKUP($A266,'hk2017'!$A:$H,8),0)</f>
        <v>0</v>
      </c>
      <c r="G266" s="439">
        <f t="shared" si="91"/>
        <v>0</v>
      </c>
      <c r="H266" s="438">
        <f ca="1">IF(VLOOKUP($A266,'hk2016'!$A:$G,1)=$A266,VLOOKUP($A266,'hk2016'!$A:$G,6),0)</f>
        <v>0</v>
      </c>
      <c r="I266" s="438">
        <f ca="1">IF(VLOOKUP($A266,'hk2016'!$A:$G,1)=$A266,VLOOKUP($A266,'hk2016'!$A:$G,7),0)</f>
        <v>0</v>
      </c>
      <c r="J266" s="438">
        <f ca="1">IF(VLOOKUP($A266,'hk2016'!$A:$H,1)=$A266,VLOOKUP($A266,'hk2016'!$A:$H,8),0)</f>
        <v>0</v>
      </c>
      <c r="K266" s="440">
        <f t="shared" si="92"/>
        <v>0</v>
      </c>
    </row>
    <row r="267" spans="1:12" outlineLevel="1">
      <c r="A267" s="420" t="str">
        <f>LEFT(B267,3)</f>
        <v>503</v>
      </c>
      <c r="B267" s="416" t="s">
        <v>3084</v>
      </c>
      <c r="C267" s="416" t="s">
        <v>3085</v>
      </c>
      <c r="D267" s="438">
        <f ca="1">IF(VLOOKUP($A267,'hk2017'!$A:$G,1)=$A267,VLOOKUP($A267,'hk2017'!$A:$G,6),0)</f>
        <v>0</v>
      </c>
      <c r="E267" s="438">
        <f ca="1">IF(VLOOKUP($A267,'hk2017'!$A:$G,1)=$A267,VLOOKUP($A267,'hk2017'!$A:$G,7),0)</f>
        <v>0</v>
      </c>
      <c r="F267" s="438">
        <f ca="1">IF(VLOOKUP($A267,'hk2017'!$A:$H,1)=$A267,VLOOKUP($A267,'hk2017'!$A:$H,8),0)</f>
        <v>0</v>
      </c>
      <c r="G267" s="439">
        <f t="shared" si="91"/>
        <v>0</v>
      </c>
      <c r="H267" s="438">
        <f ca="1">IF(VLOOKUP($A267,'hk2016'!$A:$G,1)=$A267,VLOOKUP($A267,'hk2016'!$A:$G,6),0)</f>
        <v>0</v>
      </c>
      <c r="I267" s="438">
        <f ca="1">IF(VLOOKUP($A267,'hk2016'!$A:$G,1)=$A267,VLOOKUP($A267,'hk2016'!$A:$G,7),0)</f>
        <v>0</v>
      </c>
      <c r="J267" s="438">
        <f ca="1">IF(VLOOKUP($A267,'hk2016'!$A:$H,1)=$A267,VLOOKUP($A267,'hk2016'!$A:$H,8),0)</f>
        <v>0</v>
      </c>
      <c r="K267" s="440">
        <f t="shared" si="92"/>
        <v>0</v>
      </c>
    </row>
    <row r="268" spans="1:12" outlineLevel="1">
      <c r="A268" s="420" t="str">
        <f>LEFT(B268,3)</f>
        <v>504</v>
      </c>
      <c r="B268" s="416" t="s">
        <v>3086</v>
      </c>
      <c r="C268" s="416" t="s">
        <v>3087</v>
      </c>
      <c r="D268" s="438">
        <f ca="1">IF(VLOOKUP($A268,'hk2017'!$A:$G,1)=$A268,VLOOKUP($A268,'hk2017'!$A:$G,6),0)</f>
        <v>0</v>
      </c>
      <c r="E268" s="438">
        <f ca="1">IF(VLOOKUP($A268,'hk2017'!$A:$G,1)=$A268,VLOOKUP($A268,'hk2017'!$A:$G,7),0)</f>
        <v>0</v>
      </c>
      <c r="F268" s="438">
        <f ca="1">IF(VLOOKUP($A268,'hk2017'!$A:$H,1)=$A268,VLOOKUP($A268,'hk2017'!$A:$H,8),0)</f>
        <v>0</v>
      </c>
      <c r="G268" s="439">
        <f t="shared" si="91"/>
        <v>0</v>
      </c>
      <c r="H268" s="438">
        <f ca="1">IF(VLOOKUP($A268,'hk2016'!$A:$G,1)=$A268,VLOOKUP($A268,'hk2016'!$A:$G,6),0)</f>
        <v>0</v>
      </c>
      <c r="I268" s="438">
        <f ca="1">IF(VLOOKUP($A268,'hk2016'!$A:$G,1)=$A268,VLOOKUP($A268,'hk2016'!$A:$G,7),0)</f>
        <v>0</v>
      </c>
      <c r="J268" s="438">
        <f ca="1">IF(VLOOKUP($A268,'hk2016'!$A:$H,1)=$A268,VLOOKUP($A268,'hk2016'!$A:$H,8),0)</f>
        <v>0</v>
      </c>
      <c r="K268" s="440">
        <f t="shared" si="92"/>
        <v>0</v>
      </c>
    </row>
    <row r="269" spans="1:12" outlineLevel="1">
      <c r="A269" s="412" t="s">
        <v>5022</v>
      </c>
      <c r="B269" s="416"/>
      <c r="C269" s="416"/>
      <c r="D269" s="438">
        <f ca="1">IF(VLOOKUP($A269,'hk2017'!$A:$G,1)=$A269,VLOOKUP($A269,'hk2017'!$A:$G,6),0)</f>
        <v>0</v>
      </c>
      <c r="E269" s="438">
        <f ca="1">IF(VLOOKUP($A269,'hk2017'!$A:$G,1)=$A269,VLOOKUP($A269,'hk2017'!$A:$G,7),0)</f>
        <v>0</v>
      </c>
      <c r="F269" s="438">
        <f ca="1">IF(VLOOKUP($A269,'hk2017'!$A:$H,1)=$A269,VLOOKUP($A269,'hk2017'!$A:$H,8),0)</f>
        <v>0</v>
      </c>
      <c r="G269" s="439">
        <f t="shared" si="91"/>
        <v>0</v>
      </c>
      <c r="H269" s="438">
        <f ca="1">IF(VLOOKUP($A269,'hk2016'!$A:$G,1)=$A269,VLOOKUP($A269,'hk2016'!$A:$G,6),0)</f>
        <v>0</v>
      </c>
      <c r="I269" s="438">
        <f ca="1">IF(VLOOKUP($A269,'hk2016'!$A:$G,1)=$A269,VLOOKUP($A269,'hk2016'!$A:$G,7),0)</f>
        <v>0</v>
      </c>
      <c r="J269" s="438">
        <f ca="1">IF(VLOOKUP($A269,'hk2016'!$A:$H,1)=$A269,VLOOKUP($A269,'hk2016'!$A:$H,8),0)</f>
        <v>0</v>
      </c>
      <c r="K269" s="440">
        <f t="shared" si="92"/>
        <v>0</v>
      </c>
    </row>
    <row r="270" spans="1:12" ht="11.25" outlineLevel="1" thickBot="1">
      <c r="A270" s="412" t="s">
        <v>5026</v>
      </c>
      <c r="B270" s="416"/>
      <c r="C270" s="416"/>
      <c r="D270" s="438">
        <f ca="1">IF(VLOOKUP($A270,'hk2017'!$A:$G,1)=$A270,VLOOKUP($A270,'hk2017'!$A:$G,6),0)</f>
        <v>0</v>
      </c>
      <c r="E270" s="438">
        <f ca="1">IF(VLOOKUP($A270,'hk2017'!$A:$G,1)=$A270,VLOOKUP($A270,'hk2017'!$A:$G,7),0)</f>
        <v>0</v>
      </c>
      <c r="F270" s="438">
        <f ca="1">IF(VLOOKUP($A270,'hk2017'!$A:$H,1)=$A270,VLOOKUP($A270,'hk2017'!$A:$H,8),0)</f>
        <v>0</v>
      </c>
      <c r="G270" s="439">
        <f t="shared" si="91"/>
        <v>0</v>
      </c>
      <c r="H270" s="438">
        <f ca="1">IF(VLOOKUP($A270,'hk2016'!$A:$G,1)=$A270,VLOOKUP($A270,'hk2016'!$A:$G,6),0)</f>
        <v>0</v>
      </c>
      <c r="I270" s="438">
        <f ca="1">IF(VLOOKUP($A270,'hk2016'!$A:$G,1)=$A270,VLOOKUP($A270,'hk2016'!$A:$G,7),0)</f>
        <v>0</v>
      </c>
      <c r="J270" s="438">
        <f ca="1">IF(VLOOKUP($A270,'hk2016'!$A:$H,1)=$A270,VLOOKUP($A270,'hk2016'!$A:$H,8),0)</f>
        <v>0</v>
      </c>
      <c r="K270" s="440">
        <f t="shared" si="92"/>
        <v>0</v>
      </c>
    </row>
    <row r="271" spans="1:12" ht="12.75">
      <c r="A271" s="458" t="s">
        <v>4080</v>
      </c>
      <c r="B271" s="459"/>
      <c r="C271" s="460" t="s">
        <v>3088</v>
      </c>
      <c r="D271" s="429">
        <f t="shared" ref="D271:K271" si="93">SUM(D273:D276)</f>
        <v>0</v>
      </c>
      <c r="E271" s="429">
        <f t="shared" si="93"/>
        <v>0</v>
      </c>
      <c r="F271" s="429">
        <f t="shared" si="93"/>
        <v>0</v>
      </c>
      <c r="G271" s="445">
        <f t="shared" si="93"/>
        <v>0</v>
      </c>
      <c r="H271" s="429">
        <f t="shared" si="93"/>
        <v>0</v>
      </c>
      <c r="I271" s="429">
        <f t="shared" si="93"/>
        <v>0</v>
      </c>
      <c r="J271" s="429">
        <f t="shared" si="93"/>
        <v>0</v>
      </c>
      <c r="K271" s="446">
        <f t="shared" si="93"/>
        <v>0</v>
      </c>
      <c r="L271" s="447"/>
    </row>
    <row r="272" spans="1:12" ht="12.75" outlineLevel="1">
      <c r="A272" s="420" t="s">
        <v>5029</v>
      </c>
      <c r="B272" s="414"/>
      <c r="C272" s="434" t="s">
        <v>3088</v>
      </c>
      <c r="D272" s="438">
        <f ca="1">IF(VLOOKUP($A272,'hk2017'!$A:$G,1)=$A272,VLOOKUP($A272,'hk2017'!$A:$G,6),0)</f>
        <v>0</v>
      </c>
      <c r="E272" s="438">
        <f ca="1">IF(VLOOKUP($A272,'hk2017'!$A:$G,1)=$A272,VLOOKUP($A272,'hk2017'!$A:$G,7),0)</f>
        <v>0</v>
      </c>
      <c r="F272" s="438">
        <f ca="1">IF(VLOOKUP($A272,'hk2017'!$A:$H,1)=$A272,VLOOKUP($A272,'hk2017'!$A:$H,8),0)</f>
        <v>0</v>
      </c>
      <c r="G272" s="439">
        <f>SUM(D272+E272-F272)</f>
        <v>0</v>
      </c>
      <c r="H272" s="438">
        <f ca="1">IF(VLOOKUP($A272,'hk2016'!$A:$G,1)=$A272,VLOOKUP($A272,'hk2016'!$A:$G,6),0)</f>
        <v>0</v>
      </c>
      <c r="I272" s="438">
        <f ca="1">IF(VLOOKUP($A272,'hk2016'!$A:$G,1)=$A272,VLOOKUP($A272,'hk2016'!$A:$G,7),0)</f>
        <v>0</v>
      </c>
      <c r="J272" s="438">
        <f ca="1">IF(VLOOKUP($A272,'hk2016'!$A:$H,1)=$A272,VLOOKUP($A272,'hk2016'!$A:$H,8),0)</f>
        <v>0</v>
      </c>
      <c r="K272" s="440">
        <f>SUM(H272+I272-J272)</f>
        <v>0</v>
      </c>
      <c r="L272" s="447"/>
    </row>
    <row r="273" spans="1:255" ht="12.75" outlineLevel="1">
      <c r="A273" s="420" t="str">
        <f>LEFT(B273,3)</f>
        <v>511</v>
      </c>
      <c r="B273" s="416" t="s">
        <v>3089</v>
      </c>
      <c r="C273" s="416" t="s">
        <v>3090</v>
      </c>
      <c r="D273" s="438">
        <f ca="1">IF(VLOOKUP($A273,'hk2017'!$A:$G,1)=$A273,VLOOKUP($A273,'hk2017'!$A:$G,6),0)</f>
        <v>0</v>
      </c>
      <c r="E273" s="438">
        <f ca="1">IF(VLOOKUP($A273,'hk2017'!$A:$G,1)=$A273,VLOOKUP($A273,'hk2017'!$A:$G,7),0)</f>
        <v>0</v>
      </c>
      <c r="F273" s="438">
        <f ca="1">IF(VLOOKUP($A273,'hk2017'!$A:$H,1)=$A273,VLOOKUP($A273,'hk2017'!$A:$H,8),0)</f>
        <v>0</v>
      </c>
      <c r="G273" s="439">
        <f>SUM(D273+E273-F273)</f>
        <v>0</v>
      </c>
      <c r="H273" s="438">
        <f ca="1">IF(VLOOKUP($A273,'hk2016'!$A:$G,1)=$A273,VLOOKUP($A273,'hk2016'!$A:$G,6),0)</f>
        <v>0</v>
      </c>
      <c r="I273" s="438">
        <f ca="1">IF(VLOOKUP($A273,'hk2016'!$A:$G,1)=$A273,VLOOKUP($A273,'hk2016'!$A:$G,7),0)</f>
        <v>0</v>
      </c>
      <c r="J273" s="438">
        <f ca="1">IF(VLOOKUP($A273,'hk2016'!$A:$H,1)=$A273,VLOOKUP($A273,'hk2016'!$A:$H,8),0)</f>
        <v>0</v>
      </c>
      <c r="K273" s="440">
        <f>SUM(H273+I273-J273)</f>
        <v>0</v>
      </c>
      <c r="L273" s="447"/>
    </row>
    <row r="274" spans="1:255" ht="12.75" outlineLevel="1">
      <c r="A274" s="420" t="str">
        <f>LEFT(B274,3)</f>
        <v>512</v>
      </c>
      <c r="B274" s="416" t="s">
        <v>3091</v>
      </c>
      <c r="C274" s="416" t="s">
        <v>3092</v>
      </c>
      <c r="D274" s="438">
        <f ca="1">IF(VLOOKUP($A274,'hk2017'!$A:$G,1)=$A274,VLOOKUP($A274,'hk2017'!$A:$G,6),0)</f>
        <v>0</v>
      </c>
      <c r="E274" s="438">
        <f ca="1">IF(VLOOKUP($A274,'hk2017'!$A:$G,1)=$A274,VLOOKUP($A274,'hk2017'!$A:$G,7),0)</f>
        <v>0</v>
      </c>
      <c r="F274" s="438">
        <f ca="1">IF(VLOOKUP($A274,'hk2017'!$A:$H,1)=$A274,VLOOKUP($A274,'hk2017'!$A:$H,8),0)</f>
        <v>0</v>
      </c>
      <c r="G274" s="439">
        <f>SUM(D274+E274-F274)</f>
        <v>0</v>
      </c>
      <c r="H274" s="438">
        <f ca="1">IF(VLOOKUP($A274,'hk2016'!$A:$G,1)=$A274,VLOOKUP($A274,'hk2016'!$A:$G,6),0)</f>
        <v>0</v>
      </c>
      <c r="I274" s="438">
        <f ca="1">IF(VLOOKUP($A274,'hk2016'!$A:$G,1)=$A274,VLOOKUP($A274,'hk2016'!$A:$G,7),0)</f>
        <v>0</v>
      </c>
      <c r="J274" s="438">
        <f ca="1">IF(VLOOKUP($A274,'hk2016'!$A:$H,1)=$A274,VLOOKUP($A274,'hk2016'!$A:$H,8),0)</f>
        <v>0</v>
      </c>
      <c r="K274" s="440">
        <f>SUM(H274+I274-J274)</f>
        <v>0</v>
      </c>
      <c r="L274" s="447"/>
    </row>
    <row r="275" spans="1:255" ht="12.75" outlineLevel="1">
      <c r="A275" s="420" t="str">
        <f>LEFT(B275,3)</f>
        <v>513</v>
      </c>
      <c r="B275" s="416" t="s">
        <v>3093</v>
      </c>
      <c r="C275" s="416" t="s">
        <v>3094</v>
      </c>
      <c r="D275" s="438">
        <f ca="1">IF(VLOOKUP($A275,'hk2017'!$A:$G,1)=$A275,VLOOKUP($A275,'hk2017'!$A:$G,6),0)</f>
        <v>0</v>
      </c>
      <c r="E275" s="438">
        <f ca="1">IF(VLOOKUP($A275,'hk2017'!$A:$G,1)=$A275,VLOOKUP($A275,'hk2017'!$A:$G,7),0)</f>
        <v>0</v>
      </c>
      <c r="F275" s="438">
        <f ca="1">IF(VLOOKUP($A275,'hk2017'!$A:$H,1)=$A275,VLOOKUP($A275,'hk2017'!$A:$H,8),0)</f>
        <v>0</v>
      </c>
      <c r="G275" s="439">
        <f>SUM(D275+E275-F275)</f>
        <v>0</v>
      </c>
      <c r="H275" s="438">
        <f ca="1">IF(VLOOKUP($A275,'hk2016'!$A:$G,1)=$A275,VLOOKUP($A275,'hk2016'!$A:$G,6),0)</f>
        <v>0</v>
      </c>
      <c r="I275" s="438">
        <f ca="1">IF(VLOOKUP($A275,'hk2016'!$A:$G,1)=$A275,VLOOKUP($A275,'hk2016'!$A:$G,7),0)</f>
        <v>0</v>
      </c>
      <c r="J275" s="438">
        <f ca="1">IF(VLOOKUP($A275,'hk2016'!$A:$H,1)=$A275,VLOOKUP($A275,'hk2016'!$A:$H,8),0)</f>
        <v>0</v>
      </c>
      <c r="K275" s="440">
        <f>SUM(H275+I275-J275)</f>
        <v>0</v>
      </c>
      <c r="L275" s="447"/>
    </row>
    <row r="276" spans="1:255" ht="12.75" outlineLevel="1">
      <c r="A276" s="420" t="str">
        <f>LEFT(B276,3)</f>
        <v>518</v>
      </c>
      <c r="B276" s="416" t="s">
        <v>3095</v>
      </c>
      <c r="C276" s="416" t="s">
        <v>3096</v>
      </c>
      <c r="D276" s="438">
        <f ca="1">IF(VLOOKUP($A276,'hk2017'!$A:$G,1)=$A276,VLOOKUP($A276,'hk2017'!$A:$G,6),0)</f>
        <v>0</v>
      </c>
      <c r="E276" s="438">
        <f ca="1">IF(VLOOKUP($A276,'hk2017'!$A:$G,1)=$A276,VLOOKUP($A276,'hk2017'!$A:$G,7),0)</f>
        <v>0</v>
      </c>
      <c r="F276" s="438">
        <f ca="1">IF(VLOOKUP($A276,'hk2017'!$A:$H,1)=$A276,VLOOKUP($A276,'hk2017'!$A:$H,8),0)</f>
        <v>0</v>
      </c>
      <c r="G276" s="439">
        <f>SUM(D276+E276-F276)</f>
        <v>0</v>
      </c>
      <c r="H276" s="438">
        <f ca="1">IF(VLOOKUP($A276,'hk2016'!$A:$G,1)=$A276,VLOOKUP($A276,'hk2016'!$A:$G,6),0)</f>
        <v>0</v>
      </c>
      <c r="I276" s="438">
        <f ca="1">IF(VLOOKUP($A276,'hk2016'!$A:$G,1)=$A276,VLOOKUP($A276,'hk2016'!$A:$G,7),0)</f>
        <v>0</v>
      </c>
      <c r="J276" s="438">
        <f ca="1">IF(VLOOKUP($A276,'hk2016'!$A:$H,1)=$A276,VLOOKUP($A276,'hk2016'!$A:$H,8),0)</f>
        <v>0</v>
      </c>
      <c r="K276" s="440">
        <f>SUM(H276+I276-J276)</f>
        <v>0</v>
      </c>
      <c r="L276" s="447"/>
    </row>
    <row r="277" spans="1:255" ht="13.5" outlineLevel="1" thickBot="1">
      <c r="A277" s="420"/>
      <c r="B277" s="416"/>
      <c r="C277" s="416"/>
      <c r="H277" s="464"/>
      <c r="I277" s="464"/>
      <c r="J277" s="464"/>
      <c r="K277" s="466"/>
      <c r="L277" s="447"/>
    </row>
    <row r="278" spans="1:255" ht="12.75">
      <c r="A278" s="479" t="s">
        <v>4130</v>
      </c>
      <c r="B278" s="459"/>
      <c r="C278" s="460" t="s">
        <v>3097</v>
      </c>
      <c r="D278" s="429">
        <f t="shared" ref="D278:K278" si="94">SUM(D279:D287)</f>
        <v>0</v>
      </c>
      <c r="E278" s="429">
        <f t="shared" si="94"/>
        <v>0</v>
      </c>
      <c r="F278" s="429">
        <f t="shared" si="94"/>
        <v>0</v>
      </c>
      <c r="G278" s="430">
        <f t="shared" si="94"/>
        <v>0</v>
      </c>
      <c r="H278" s="429">
        <f t="shared" si="94"/>
        <v>0</v>
      </c>
      <c r="I278" s="429">
        <f t="shared" si="94"/>
        <v>0</v>
      </c>
      <c r="J278" s="429">
        <f t="shared" si="94"/>
        <v>0</v>
      </c>
      <c r="K278" s="431">
        <f t="shared" si="94"/>
        <v>0</v>
      </c>
      <c r="L278" s="447"/>
      <c r="M278" s="481"/>
      <c r="N278" s="482"/>
      <c r="P278" s="483"/>
      <c r="Q278" s="481"/>
      <c r="R278" s="481"/>
      <c r="S278" s="481"/>
      <c r="T278" s="481"/>
      <c r="U278" s="482"/>
      <c r="W278" s="483"/>
      <c r="X278" s="481"/>
      <c r="Y278" s="481"/>
      <c r="Z278" s="481"/>
      <c r="AA278" s="481"/>
      <c r="AB278" s="482"/>
      <c r="AD278" s="483"/>
      <c r="AE278" s="481"/>
      <c r="AF278" s="481"/>
      <c r="AG278" s="481"/>
      <c r="AH278" s="481"/>
      <c r="AI278" s="482"/>
      <c r="AK278" s="483"/>
      <c r="AL278" s="481"/>
      <c r="AM278" s="481"/>
      <c r="AN278" s="481"/>
      <c r="AO278" s="481"/>
      <c r="AP278" s="482"/>
      <c r="AR278" s="483"/>
      <c r="AS278" s="481"/>
      <c r="AT278" s="481"/>
      <c r="AU278" s="481"/>
      <c r="AV278" s="481"/>
      <c r="AW278" s="482"/>
      <c r="AY278" s="483"/>
      <c r="AZ278" s="481"/>
      <c r="BA278" s="481"/>
      <c r="BB278" s="481"/>
      <c r="BC278" s="481"/>
      <c r="BD278" s="482"/>
      <c r="BF278" s="483"/>
      <c r="BG278" s="481"/>
      <c r="BH278" s="481"/>
      <c r="BI278" s="481"/>
      <c r="BJ278" s="481"/>
      <c r="BK278" s="482"/>
      <c r="BM278" s="483"/>
      <c r="BN278" s="481"/>
      <c r="BO278" s="481"/>
      <c r="BP278" s="481"/>
      <c r="BQ278" s="481"/>
      <c r="BR278" s="482"/>
      <c r="BT278" s="483"/>
      <c r="BU278" s="481"/>
      <c r="BV278" s="481"/>
      <c r="BW278" s="481"/>
      <c r="BX278" s="481"/>
      <c r="BY278" s="482"/>
      <c r="CA278" s="483"/>
      <c r="CB278" s="481"/>
      <c r="CC278" s="481"/>
      <c r="CD278" s="481"/>
      <c r="CE278" s="481"/>
      <c r="CF278" s="482"/>
      <c r="CH278" s="483"/>
      <c r="CI278" s="481"/>
      <c r="CJ278" s="481"/>
      <c r="CK278" s="481"/>
      <c r="CL278" s="481"/>
      <c r="CM278" s="482"/>
      <c r="CO278" s="483"/>
      <c r="CP278" s="481"/>
      <c r="CQ278" s="481"/>
      <c r="CR278" s="481"/>
      <c r="CS278" s="481"/>
      <c r="CT278" s="482"/>
      <c r="CV278" s="483"/>
      <c r="CW278" s="481"/>
      <c r="CX278" s="481"/>
      <c r="CY278" s="481"/>
      <c r="CZ278" s="481"/>
      <c r="DA278" s="482"/>
      <c r="DC278" s="483"/>
      <c r="DD278" s="481"/>
      <c r="DE278" s="481"/>
      <c r="DF278" s="481"/>
      <c r="DG278" s="481"/>
      <c r="DH278" s="482"/>
      <c r="DJ278" s="483"/>
      <c r="DK278" s="481"/>
      <c r="DL278" s="481"/>
      <c r="DM278" s="481"/>
      <c r="DN278" s="481"/>
      <c r="DO278" s="482"/>
      <c r="DQ278" s="483"/>
      <c r="DR278" s="481"/>
      <c r="DS278" s="481"/>
      <c r="DT278" s="481"/>
      <c r="DU278" s="481"/>
      <c r="DV278" s="482"/>
      <c r="DX278" s="483"/>
      <c r="DY278" s="481"/>
      <c r="DZ278" s="481"/>
      <c r="EA278" s="481"/>
      <c r="EB278" s="481"/>
      <c r="EC278" s="482"/>
      <c r="EE278" s="483"/>
      <c r="EF278" s="481"/>
      <c r="EG278" s="481"/>
      <c r="EH278" s="481"/>
      <c r="EI278" s="481"/>
      <c r="EJ278" s="482"/>
      <c r="EL278" s="483"/>
      <c r="EM278" s="481"/>
      <c r="EN278" s="481"/>
      <c r="EO278" s="481"/>
      <c r="EP278" s="481"/>
      <c r="EQ278" s="482"/>
      <c r="ES278" s="483"/>
      <c r="ET278" s="481"/>
      <c r="EU278" s="481"/>
      <c r="EV278" s="481"/>
      <c r="EW278" s="481"/>
      <c r="EX278" s="482"/>
      <c r="EZ278" s="483"/>
      <c r="FA278" s="481"/>
      <c r="FB278" s="481"/>
      <c r="FC278" s="481"/>
      <c r="FD278" s="481"/>
      <c r="FE278" s="482"/>
      <c r="FG278" s="483"/>
      <c r="FH278" s="481"/>
      <c r="FI278" s="481"/>
      <c r="FJ278" s="481"/>
      <c r="FK278" s="481"/>
      <c r="FL278" s="482"/>
      <c r="FN278" s="483"/>
      <c r="FO278" s="481"/>
      <c r="FP278" s="481"/>
      <c r="FQ278" s="481"/>
      <c r="FR278" s="481"/>
      <c r="FS278" s="482"/>
      <c r="FU278" s="483"/>
      <c r="FV278" s="481"/>
      <c r="FW278" s="481"/>
      <c r="FX278" s="481"/>
      <c r="FY278" s="481"/>
      <c r="FZ278" s="482"/>
      <c r="GB278" s="483"/>
      <c r="GC278" s="481"/>
      <c r="GD278" s="481"/>
      <c r="GE278" s="481"/>
      <c r="GF278" s="481"/>
      <c r="GG278" s="482"/>
      <c r="GI278" s="483"/>
      <c r="GJ278" s="481"/>
      <c r="GK278" s="481"/>
      <c r="GL278" s="481"/>
      <c r="GM278" s="481"/>
      <c r="GN278" s="482"/>
      <c r="GP278" s="483"/>
      <c r="GQ278" s="481"/>
      <c r="GR278" s="481"/>
      <c r="GS278" s="481"/>
      <c r="GT278" s="481"/>
      <c r="GU278" s="482"/>
      <c r="GW278" s="483"/>
      <c r="GX278" s="481"/>
      <c r="GY278" s="481"/>
      <c r="GZ278" s="481"/>
      <c r="HA278" s="481"/>
      <c r="HB278" s="482"/>
      <c r="HD278" s="483"/>
      <c r="HE278" s="481"/>
      <c r="HF278" s="481"/>
      <c r="HG278" s="481"/>
      <c r="HH278" s="481"/>
      <c r="HI278" s="482"/>
      <c r="HK278" s="483"/>
      <c r="HL278" s="481"/>
      <c r="HM278" s="481"/>
      <c r="HN278" s="481"/>
      <c r="HO278" s="481"/>
      <c r="HP278" s="482"/>
      <c r="HR278" s="483"/>
      <c r="HS278" s="481"/>
      <c r="HT278" s="481"/>
      <c r="HU278" s="481"/>
      <c r="HV278" s="481"/>
      <c r="HW278" s="482"/>
      <c r="HY278" s="483"/>
      <c r="HZ278" s="481"/>
      <c r="IA278" s="481"/>
      <c r="IB278" s="481"/>
      <c r="IC278" s="481"/>
      <c r="ID278" s="482"/>
      <c r="IF278" s="483"/>
      <c r="IG278" s="481"/>
      <c r="IH278" s="481"/>
      <c r="II278" s="481"/>
      <c r="IJ278" s="481"/>
      <c r="IK278" s="482"/>
      <c r="IM278" s="483"/>
      <c r="IN278" s="481"/>
      <c r="IO278" s="481"/>
      <c r="IP278" s="481"/>
      <c r="IQ278" s="481"/>
      <c r="IR278" s="482"/>
      <c r="IT278" s="483"/>
      <c r="IU278" s="481"/>
    </row>
    <row r="279" spans="1:255" ht="12.75" outlineLevel="1">
      <c r="A279" s="420" t="s">
        <v>5046</v>
      </c>
      <c r="B279" s="414"/>
      <c r="C279" s="434" t="s">
        <v>3097</v>
      </c>
      <c r="D279" s="438">
        <f ca="1">IF(VLOOKUP($A279,'hk2017'!$A:$G,1)=$A279,VLOOKUP($A279,'hk2017'!$A:$G,6),0)</f>
        <v>0</v>
      </c>
      <c r="E279" s="438">
        <f ca="1">IF(VLOOKUP($A279,'hk2017'!$A:$G,1)=$A279,VLOOKUP($A279,'hk2017'!$A:$G,7),0)</f>
        <v>0</v>
      </c>
      <c r="F279" s="438">
        <f ca="1">IF(VLOOKUP($A279,'hk2017'!$A:$H,1)=$A279,VLOOKUP($A279,'hk2017'!$A:$H,8),0)</f>
        <v>0</v>
      </c>
      <c r="G279" s="439">
        <f t="shared" ref="G279:G287" si="95">SUM(D279+E279-F279)</f>
        <v>0</v>
      </c>
      <c r="H279" s="438">
        <f ca="1">IF(VLOOKUP($A279,'hk2016'!$A:$G,1)=$A279,VLOOKUP($A279,'hk2016'!$A:$G,6),0)</f>
        <v>0</v>
      </c>
      <c r="I279" s="438">
        <f ca="1">IF(VLOOKUP($A279,'hk2016'!$A:$G,1)=$A279,VLOOKUP($A279,'hk2016'!$A:$G,7),0)</f>
        <v>0</v>
      </c>
      <c r="J279" s="438">
        <f ca="1">IF(VLOOKUP($A279,'hk2016'!$A:$H,1)=$A279,VLOOKUP($A279,'hk2016'!$A:$H,8),0)</f>
        <v>0</v>
      </c>
      <c r="K279" s="440">
        <f t="shared" ref="K279:K287" si="96">SUM(H279+I279-J279)</f>
        <v>0</v>
      </c>
      <c r="L279" s="447"/>
      <c r="M279" s="481"/>
      <c r="N279" s="482"/>
      <c r="P279" s="483"/>
      <c r="Q279" s="481"/>
      <c r="R279" s="481"/>
      <c r="S279" s="481"/>
      <c r="T279" s="481"/>
      <c r="U279" s="482"/>
      <c r="W279" s="483"/>
      <c r="X279" s="481"/>
      <c r="Y279" s="481"/>
      <c r="Z279" s="481"/>
      <c r="AA279" s="481"/>
      <c r="AB279" s="482"/>
      <c r="AD279" s="483"/>
      <c r="AE279" s="481"/>
      <c r="AF279" s="481"/>
      <c r="AG279" s="481"/>
      <c r="AH279" s="481"/>
      <c r="AI279" s="482"/>
      <c r="AK279" s="483"/>
      <c r="AL279" s="481"/>
      <c r="AM279" s="481"/>
      <c r="AN279" s="481"/>
      <c r="AO279" s="481"/>
      <c r="AP279" s="482"/>
      <c r="AR279" s="483"/>
      <c r="AS279" s="481"/>
      <c r="AT279" s="481"/>
      <c r="AU279" s="481"/>
      <c r="AV279" s="481"/>
      <c r="AW279" s="482"/>
      <c r="AY279" s="483"/>
      <c r="AZ279" s="481"/>
      <c r="BA279" s="481"/>
      <c r="BB279" s="481"/>
      <c r="BC279" s="481"/>
      <c r="BD279" s="482"/>
      <c r="BF279" s="483"/>
      <c r="BG279" s="481"/>
      <c r="BH279" s="481"/>
      <c r="BI279" s="481"/>
      <c r="BJ279" s="481"/>
      <c r="BK279" s="482"/>
      <c r="BM279" s="483"/>
      <c r="BN279" s="481"/>
      <c r="BO279" s="481"/>
      <c r="BP279" s="481"/>
      <c r="BQ279" s="481"/>
      <c r="BR279" s="482"/>
      <c r="BT279" s="483"/>
      <c r="BU279" s="481"/>
      <c r="BV279" s="481"/>
      <c r="BW279" s="481"/>
      <c r="BX279" s="481"/>
      <c r="BY279" s="482"/>
      <c r="CA279" s="483"/>
      <c r="CB279" s="481"/>
      <c r="CC279" s="481"/>
      <c r="CD279" s="481"/>
      <c r="CE279" s="481"/>
      <c r="CF279" s="482"/>
      <c r="CH279" s="483"/>
      <c r="CI279" s="481"/>
      <c r="CJ279" s="481"/>
      <c r="CK279" s="481"/>
      <c r="CL279" s="481"/>
      <c r="CM279" s="482"/>
      <c r="CO279" s="483"/>
      <c r="CP279" s="481"/>
      <c r="CQ279" s="481"/>
      <c r="CR279" s="481"/>
      <c r="CS279" s="481"/>
      <c r="CT279" s="482"/>
      <c r="CV279" s="483"/>
      <c r="CW279" s="481"/>
      <c r="CX279" s="481"/>
      <c r="CY279" s="481"/>
      <c r="CZ279" s="481"/>
      <c r="DA279" s="482"/>
      <c r="DC279" s="483"/>
      <c r="DD279" s="481"/>
      <c r="DE279" s="481"/>
      <c r="DF279" s="481"/>
      <c r="DG279" s="481"/>
      <c r="DH279" s="482"/>
      <c r="DJ279" s="483"/>
      <c r="DK279" s="481"/>
      <c r="DL279" s="481"/>
      <c r="DM279" s="481"/>
      <c r="DN279" s="481"/>
      <c r="DO279" s="482"/>
      <c r="DQ279" s="483"/>
      <c r="DR279" s="481"/>
      <c r="DS279" s="481"/>
      <c r="DT279" s="481"/>
      <c r="DU279" s="481"/>
      <c r="DV279" s="482"/>
      <c r="DX279" s="483"/>
      <c r="DY279" s="481"/>
      <c r="DZ279" s="481"/>
      <c r="EA279" s="481"/>
      <c r="EB279" s="481"/>
      <c r="EC279" s="482"/>
      <c r="EE279" s="483"/>
      <c r="EF279" s="481"/>
      <c r="EG279" s="481"/>
      <c r="EH279" s="481"/>
      <c r="EI279" s="481"/>
      <c r="EJ279" s="482"/>
      <c r="EL279" s="483"/>
      <c r="EM279" s="481"/>
      <c r="EN279" s="481"/>
      <c r="EO279" s="481"/>
      <c r="EP279" s="481"/>
      <c r="EQ279" s="482"/>
      <c r="ES279" s="483"/>
      <c r="ET279" s="481"/>
      <c r="EU279" s="481"/>
      <c r="EV279" s="481"/>
      <c r="EW279" s="481"/>
      <c r="EX279" s="482"/>
      <c r="EZ279" s="483"/>
      <c r="FA279" s="481"/>
      <c r="FB279" s="481"/>
      <c r="FC279" s="481"/>
      <c r="FD279" s="481"/>
      <c r="FE279" s="482"/>
      <c r="FG279" s="483"/>
      <c r="FH279" s="481"/>
      <c r="FI279" s="481"/>
      <c r="FJ279" s="481"/>
      <c r="FK279" s="481"/>
      <c r="FL279" s="482"/>
      <c r="FN279" s="483"/>
      <c r="FO279" s="481"/>
      <c r="FP279" s="481"/>
      <c r="FQ279" s="481"/>
      <c r="FR279" s="481"/>
      <c r="FS279" s="482"/>
      <c r="FU279" s="483"/>
      <c r="FV279" s="481"/>
      <c r="FW279" s="481"/>
      <c r="FX279" s="481"/>
      <c r="FY279" s="481"/>
      <c r="FZ279" s="482"/>
      <c r="GB279" s="483"/>
      <c r="GC279" s="481"/>
      <c r="GD279" s="481"/>
      <c r="GE279" s="481"/>
      <c r="GF279" s="481"/>
      <c r="GG279" s="482"/>
      <c r="GI279" s="483"/>
      <c r="GJ279" s="481"/>
      <c r="GK279" s="481"/>
      <c r="GL279" s="481"/>
      <c r="GM279" s="481"/>
      <c r="GN279" s="482"/>
      <c r="GP279" s="483"/>
      <c r="GQ279" s="481"/>
      <c r="GR279" s="481"/>
      <c r="GS279" s="481"/>
      <c r="GT279" s="481"/>
      <c r="GU279" s="482"/>
      <c r="GW279" s="483"/>
      <c r="GX279" s="481"/>
      <c r="GY279" s="481"/>
      <c r="GZ279" s="481"/>
      <c r="HA279" s="481"/>
      <c r="HB279" s="482"/>
      <c r="HD279" s="483"/>
      <c r="HE279" s="481"/>
      <c r="HF279" s="481"/>
      <c r="HG279" s="481"/>
      <c r="HH279" s="481"/>
      <c r="HI279" s="482"/>
      <c r="HK279" s="483"/>
      <c r="HL279" s="481"/>
      <c r="HM279" s="481"/>
      <c r="HN279" s="481"/>
      <c r="HO279" s="481"/>
      <c r="HP279" s="482"/>
      <c r="HR279" s="483"/>
      <c r="HS279" s="481"/>
      <c r="HT279" s="481"/>
      <c r="HU279" s="481"/>
      <c r="HV279" s="481"/>
      <c r="HW279" s="482"/>
      <c r="HY279" s="483"/>
      <c r="HZ279" s="481"/>
      <c r="IA279" s="481"/>
      <c r="IB279" s="481"/>
      <c r="IC279" s="481"/>
      <c r="ID279" s="482"/>
      <c r="IF279" s="483"/>
      <c r="IG279" s="481"/>
      <c r="IH279" s="481"/>
      <c r="II279" s="481"/>
      <c r="IJ279" s="481"/>
      <c r="IK279" s="482"/>
      <c r="IM279" s="483"/>
      <c r="IN279" s="481"/>
      <c r="IO279" s="481"/>
      <c r="IP279" s="481"/>
      <c r="IQ279" s="481"/>
      <c r="IR279" s="482"/>
      <c r="IT279" s="483"/>
      <c r="IU279" s="481"/>
    </row>
    <row r="280" spans="1:255" ht="12.75" outlineLevel="1">
      <c r="A280" s="420" t="str">
        <f t="shared" ref="A280:A287" si="97">LEFT(B280,3)</f>
        <v>521</v>
      </c>
      <c r="B280" s="416" t="s">
        <v>3098</v>
      </c>
      <c r="C280" s="416" t="s">
        <v>3099</v>
      </c>
      <c r="D280" s="438">
        <f ca="1">IF(VLOOKUP($A280,'hk2017'!$A:$G,1)=$A280,VLOOKUP($A280,'hk2017'!$A:$G,6),0)</f>
        <v>0</v>
      </c>
      <c r="E280" s="438">
        <f ca="1">IF(VLOOKUP($A280,'hk2017'!$A:$G,1)=$A280,VLOOKUP($A280,'hk2017'!$A:$G,7),0)</f>
        <v>0</v>
      </c>
      <c r="F280" s="438">
        <f ca="1">IF(VLOOKUP($A280,'hk2017'!$A:$H,1)=$A280,VLOOKUP($A280,'hk2017'!$A:$H,8),0)</f>
        <v>0</v>
      </c>
      <c r="G280" s="439">
        <f t="shared" si="95"/>
        <v>0</v>
      </c>
      <c r="H280" s="438">
        <f ca="1">IF(VLOOKUP($A280,'hk2016'!$A:$G,1)=$A280,VLOOKUP($A280,'hk2016'!$A:$G,6),0)</f>
        <v>0</v>
      </c>
      <c r="I280" s="438">
        <f ca="1">IF(VLOOKUP($A280,'hk2016'!$A:$G,1)=$A280,VLOOKUP($A280,'hk2016'!$A:$G,7),0)</f>
        <v>0</v>
      </c>
      <c r="J280" s="438">
        <f ca="1">IF(VLOOKUP($A280,'hk2016'!$A:$H,1)=$A280,VLOOKUP($A280,'hk2016'!$A:$H,8),0)</f>
        <v>0</v>
      </c>
      <c r="K280" s="440">
        <f t="shared" si="96"/>
        <v>0</v>
      </c>
      <c r="L280" s="447"/>
    </row>
    <row r="281" spans="1:255" ht="12.75" outlineLevel="1">
      <c r="A281" s="420" t="str">
        <f t="shared" si="97"/>
        <v>522</v>
      </c>
      <c r="B281" s="416" t="s">
        <v>3100</v>
      </c>
      <c r="C281" s="416" t="s">
        <v>3101</v>
      </c>
      <c r="D281" s="438">
        <f ca="1">IF(VLOOKUP($A281,'hk2017'!$A:$G,1)=$A281,VLOOKUP($A281,'hk2017'!$A:$G,6),0)</f>
        <v>0</v>
      </c>
      <c r="E281" s="438">
        <f ca="1">IF(VLOOKUP($A281,'hk2017'!$A:$G,1)=$A281,VLOOKUP($A281,'hk2017'!$A:$G,7),0)</f>
        <v>0</v>
      </c>
      <c r="F281" s="438">
        <f ca="1">IF(VLOOKUP($A281,'hk2017'!$A:$H,1)=$A281,VLOOKUP($A281,'hk2017'!$A:$H,8),0)</f>
        <v>0</v>
      </c>
      <c r="G281" s="439">
        <f t="shared" si="95"/>
        <v>0</v>
      </c>
      <c r="H281" s="438">
        <f ca="1">IF(VLOOKUP($A281,'hk2016'!$A:$G,1)=$A281,VLOOKUP($A281,'hk2016'!$A:$G,6),0)</f>
        <v>0</v>
      </c>
      <c r="I281" s="438">
        <f ca="1">IF(VLOOKUP($A281,'hk2016'!$A:$G,1)=$A281,VLOOKUP($A281,'hk2016'!$A:$G,7),0)</f>
        <v>0</v>
      </c>
      <c r="J281" s="438">
        <f ca="1">IF(VLOOKUP($A281,'hk2016'!$A:$H,1)=$A281,VLOOKUP($A281,'hk2016'!$A:$H,8),0)</f>
        <v>0</v>
      </c>
      <c r="K281" s="440">
        <f t="shared" si="96"/>
        <v>0</v>
      </c>
      <c r="L281" s="447"/>
    </row>
    <row r="282" spans="1:255" ht="12.75" outlineLevel="1">
      <c r="A282" s="420" t="str">
        <f t="shared" si="97"/>
        <v>523</v>
      </c>
      <c r="B282" s="416" t="s">
        <v>3102</v>
      </c>
      <c r="C282" s="416" t="s">
        <v>3103</v>
      </c>
      <c r="D282" s="438">
        <f ca="1">IF(VLOOKUP($A282,'hk2017'!$A:$G,1)=$A282,VLOOKUP($A282,'hk2017'!$A:$G,6),0)</f>
        <v>0</v>
      </c>
      <c r="E282" s="438">
        <f ca="1">IF(VLOOKUP($A282,'hk2017'!$A:$G,1)=$A282,VLOOKUP($A282,'hk2017'!$A:$G,7),0)</f>
        <v>0</v>
      </c>
      <c r="F282" s="438">
        <f ca="1">IF(VLOOKUP($A282,'hk2017'!$A:$H,1)=$A282,VLOOKUP($A282,'hk2017'!$A:$H,8),0)</f>
        <v>0</v>
      </c>
      <c r="G282" s="439">
        <f t="shared" si="95"/>
        <v>0</v>
      </c>
      <c r="H282" s="438">
        <f ca="1">IF(VLOOKUP($A282,'hk2016'!$A:$G,1)=$A282,VLOOKUP($A282,'hk2016'!$A:$G,6),0)</f>
        <v>0</v>
      </c>
      <c r="I282" s="438">
        <f ca="1">IF(VLOOKUP($A282,'hk2016'!$A:$G,1)=$A282,VLOOKUP($A282,'hk2016'!$A:$G,7),0)</f>
        <v>0</v>
      </c>
      <c r="J282" s="438">
        <f ca="1">IF(VLOOKUP($A282,'hk2016'!$A:$H,1)=$A282,VLOOKUP($A282,'hk2016'!$A:$H,8),0)</f>
        <v>0</v>
      </c>
      <c r="K282" s="440">
        <f t="shared" si="96"/>
        <v>0</v>
      </c>
      <c r="L282" s="447"/>
    </row>
    <row r="283" spans="1:255" ht="12.75" outlineLevel="1">
      <c r="A283" s="420" t="str">
        <f t="shared" si="97"/>
        <v>524</v>
      </c>
      <c r="B283" s="416" t="s">
        <v>3104</v>
      </c>
      <c r="C283" s="416" t="s">
        <v>3105</v>
      </c>
      <c r="D283" s="438">
        <f ca="1">IF(VLOOKUP($A283,'hk2017'!$A:$G,1)=$A283,VLOOKUP($A283,'hk2017'!$A:$G,6),0)</f>
        <v>0</v>
      </c>
      <c r="E283" s="438">
        <f ca="1">IF(VLOOKUP($A283,'hk2017'!$A:$G,1)=$A283,VLOOKUP($A283,'hk2017'!$A:$G,7),0)</f>
        <v>0</v>
      </c>
      <c r="F283" s="438">
        <f ca="1">IF(VLOOKUP($A283,'hk2017'!$A:$H,1)=$A283,VLOOKUP($A283,'hk2017'!$A:$H,8),0)</f>
        <v>0</v>
      </c>
      <c r="G283" s="439">
        <f t="shared" si="95"/>
        <v>0</v>
      </c>
      <c r="H283" s="438">
        <f ca="1">IF(VLOOKUP($A283,'hk2016'!$A:$G,1)=$A283,VLOOKUP($A283,'hk2016'!$A:$G,6),0)</f>
        <v>0</v>
      </c>
      <c r="I283" s="438">
        <f ca="1">IF(VLOOKUP($A283,'hk2016'!$A:$G,1)=$A283,VLOOKUP($A283,'hk2016'!$A:$G,7),0)</f>
        <v>0</v>
      </c>
      <c r="J283" s="438">
        <f ca="1">IF(VLOOKUP($A283,'hk2016'!$A:$H,1)=$A283,VLOOKUP($A283,'hk2016'!$A:$H,8),0)</f>
        <v>0</v>
      </c>
      <c r="K283" s="440">
        <f t="shared" si="96"/>
        <v>0</v>
      </c>
      <c r="L283" s="447"/>
    </row>
    <row r="284" spans="1:255" ht="12.75" outlineLevel="1">
      <c r="A284" s="420" t="str">
        <f t="shared" si="97"/>
        <v>525</v>
      </c>
      <c r="B284" s="416" t="s">
        <v>3106</v>
      </c>
      <c r="C284" s="416" t="s">
        <v>3107</v>
      </c>
      <c r="D284" s="438">
        <f ca="1">IF(VLOOKUP($A284,'hk2017'!$A:$G,1)=$A284,VLOOKUP($A284,'hk2017'!$A:$G,6),0)</f>
        <v>0</v>
      </c>
      <c r="E284" s="438">
        <f ca="1">IF(VLOOKUP($A284,'hk2017'!$A:$G,1)=$A284,VLOOKUP($A284,'hk2017'!$A:$G,7),0)</f>
        <v>0</v>
      </c>
      <c r="F284" s="438">
        <f ca="1">IF(VLOOKUP($A284,'hk2017'!$A:$H,1)=$A284,VLOOKUP($A284,'hk2017'!$A:$H,8),0)</f>
        <v>0</v>
      </c>
      <c r="G284" s="439">
        <f t="shared" si="95"/>
        <v>0</v>
      </c>
      <c r="H284" s="438">
        <f ca="1">IF(VLOOKUP($A284,'hk2016'!$A:$G,1)=$A284,VLOOKUP($A284,'hk2016'!$A:$G,6),0)</f>
        <v>0</v>
      </c>
      <c r="I284" s="438">
        <f ca="1">IF(VLOOKUP($A284,'hk2016'!$A:$G,1)=$A284,VLOOKUP($A284,'hk2016'!$A:$G,7),0)</f>
        <v>0</v>
      </c>
      <c r="J284" s="438">
        <f ca="1">IF(VLOOKUP($A284,'hk2016'!$A:$H,1)=$A284,VLOOKUP($A284,'hk2016'!$A:$H,8),0)</f>
        <v>0</v>
      </c>
      <c r="K284" s="440">
        <f t="shared" si="96"/>
        <v>0</v>
      </c>
      <c r="L284" s="447"/>
    </row>
    <row r="285" spans="1:255" ht="12.75" outlineLevel="1">
      <c r="A285" s="420" t="str">
        <f t="shared" si="97"/>
        <v>526</v>
      </c>
      <c r="B285" s="416" t="s">
        <v>3108</v>
      </c>
      <c r="C285" s="416" t="s">
        <v>3109</v>
      </c>
      <c r="D285" s="438">
        <f ca="1">IF(VLOOKUP($A285,'hk2017'!$A:$G,1)=$A285,VLOOKUP($A285,'hk2017'!$A:$G,6),0)</f>
        <v>0</v>
      </c>
      <c r="E285" s="438">
        <f ca="1">IF(VLOOKUP($A285,'hk2017'!$A:$G,1)=$A285,VLOOKUP($A285,'hk2017'!$A:$G,7),0)</f>
        <v>0</v>
      </c>
      <c r="F285" s="438">
        <f ca="1">IF(VLOOKUP($A285,'hk2017'!$A:$H,1)=$A285,VLOOKUP($A285,'hk2017'!$A:$H,8),0)</f>
        <v>0</v>
      </c>
      <c r="G285" s="439">
        <f t="shared" si="95"/>
        <v>0</v>
      </c>
      <c r="H285" s="438">
        <f ca="1">IF(VLOOKUP($A285,'hk2016'!$A:$G,1)=$A285,VLOOKUP($A285,'hk2016'!$A:$G,6),0)</f>
        <v>0</v>
      </c>
      <c r="I285" s="438">
        <f ca="1">IF(VLOOKUP($A285,'hk2016'!$A:$G,1)=$A285,VLOOKUP($A285,'hk2016'!$A:$G,7),0)</f>
        <v>0</v>
      </c>
      <c r="J285" s="438">
        <f ca="1">IF(VLOOKUP($A285,'hk2016'!$A:$H,1)=$A285,VLOOKUP($A285,'hk2016'!$A:$H,8),0)</f>
        <v>0</v>
      </c>
      <c r="K285" s="440">
        <f t="shared" si="96"/>
        <v>0</v>
      </c>
      <c r="L285" s="447"/>
    </row>
    <row r="286" spans="1:255" ht="12.75" outlineLevel="1">
      <c r="A286" s="420" t="str">
        <f t="shared" si="97"/>
        <v>527</v>
      </c>
      <c r="B286" s="416" t="s">
        <v>3110</v>
      </c>
      <c r="C286" s="416" t="s">
        <v>3111</v>
      </c>
      <c r="D286" s="438">
        <f ca="1">IF(VLOOKUP($A286,'hk2017'!$A:$G,1)=$A286,VLOOKUP($A286,'hk2017'!$A:$G,6),0)</f>
        <v>0</v>
      </c>
      <c r="E286" s="438">
        <f ca="1">IF(VLOOKUP($A286,'hk2017'!$A:$G,1)=$A286,VLOOKUP($A286,'hk2017'!$A:$G,7),0)</f>
        <v>0</v>
      </c>
      <c r="F286" s="438">
        <f ca="1">IF(VLOOKUP($A286,'hk2017'!$A:$H,1)=$A286,VLOOKUP($A286,'hk2017'!$A:$H,8),0)</f>
        <v>0</v>
      </c>
      <c r="G286" s="439">
        <f t="shared" si="95"/>
        <v>0</v>
      </c>
      <c r="H286" s="438">
        <f ca="1">IF(VLOOKUP($A286,'hk2016'!$A:$G,1)=$A286,VLOOKUP($A286,'hk2016'!$A:$G,6),0)</f>
        <v>0</v>
      </c>
      <c r="I286" s="438">
        <f ca="1">IF(VLOOKUP($A286,'hk2016'!$A:$G,1)=$A286,VLOOKUP($A286,'hk2016'!$A:$G,7),0)</f>
        <v>0</v>
      </c>
      <c r="J286" s="438">
        <f ca="1">IF(VLOOKUP($A286,'hk2016'!$A:$H,1)=$A286,VLOOKUP($A286,'hk2016'!$A:$H,8),0)</f>
        <v>0</v>
      </c>
      <c r="K286" s="440">
        <f t="shared" si="96"/>
        <v>0</v>
      </c>
      <c r="L286" s="447"/>
    </row>
    <row r="287" spans="1:255" ht="12.75" outlineLevel="1">
      <c r="A287" s="420" t="str">
        <f t="shared" si="97"/>
        <v>528</v>
      </c>
      <c r="B287" s="416" t="s">
        <v>3112</v>
      </c>
      <c r="C287" s="416" t="s">
        <v>3113</v>
      </c>
      <c r="D287" s="438">
        <f ca="1">IF(VLOOKUP($A287,'hk2017'!$A:$G,1)=$A287,VLOOKUP($A287,'hk2017'!$A:$G,6),0)</f>
        <v>0</v>
      </c>
      <c r="E287" s="438">
        <f ca="1">IF(VLOOKUP($A287,'hk2017'!$A:$G,1)=$A287,VLOOKUP($A287,'hk2017'!$A:$G,7),0)</f>
        <v>0</v>
      </c>
      <c r="F287" s="438">
        <f ca="1">IF(VLOOKUP($A287,'hk2017'!$A:$H,1)=$A287,VLOOKUP($A287,'hk2017'!$A:$H,8),0)</f>
        <v>0</v>
      </c>
      <c r="G287" s="439">
        <f t="shared" si="95"/>
        <v>0</v>
      </c>
      <c r="H287" s="438">
        <f ca="1">IF(VLOOKUP($A287,'hk2016'!$A:$G,1)=$A287,VLOOKUP($A287,'hk2016'!$A:$G,6),0)</f>
        <v>0</v>
      </c>
      <c r="I287" s="438">
        <f ca="1">IF(VLOOKUP($A287,'hk2016'!$A:$G,1)=$A287,VLOOKUP($A287,'hk2016'!$A:$G,7),0)</f>
        <v>0</v>
      </c>
      <c r="J287" s="438">
        <f ca="1">IF(VLOOKUP($A287,'hk2016'!$A:$H,1)=$A287,VLOOKUP($A287,'hk2016'!$A:$H,8),0)</f>
        <v>0</v>
      </c>
      <c r="K287" s="440">
        <f t="shared" si="96"/>
        <v>0</v>
      </c>
      <c r="L287" s="447"/>
    </row>
    <row r="288" spans="1:255" ht="13.5" outlineLevel="1" thickBot="1">
      <c r="A288" s="420"/>
      <c r="B288" s="416"/>
      <c r="C288" s="416"/>
      <c r="H288" s="464"/>
      <c r="I288" s="464"/>
      <c r="J288" s="464"/>
      <c r="K288" s="466"/>
      <c r="L288" s="447"/>
    </row>
    <row r="289" spans="1:255" ht="12.75">
      <c r="A289" s="479" t="s">
        <v>2426</v>
      </c>
      <c r="B289" s="459"/>
      <c r="C289" s="460" t="s">
        <v>3114</v>
      </c>
      <c r="D289" s="429">
        <f t="shared" ref="D289:K289" si="98">SUM(D290:D293)</f>
        <v>0</v>
      </c>
      <c r="E289" s="429">
        <f t="shared" si="98"/>
        <v>0</v>
      </c>
      <c r="F289" s="429">
        <f t="shared" si="98"/>
        <v>0</v>
      </c>
      <c r="G289" s="430">
        <f t="shared" si="98"/>
        <v>0</v>
      </c>
      <c r="H289" s="429">
        <f t="shared" si="98"/>
        <v>0</v>
      </c>
      <c r="I289" s="429">
        <f t="shared" si="98"/>
        <v>0</v>
      </c>
      <c r="J289" s="429">
        <f t="shared" si="98"/>
        <v>0</v>
      </c>
      <c r="K289" s="431">
        <f t="shared" si="98"/>
        <v>0</v>
      </c>
      <c r="L289" s="447"/>
      <c r="M289" s="481"/>
      <c r="N289" s="482"/>
      <c r="P289" s="483"/>
      <c r="Q289" s="481"/>
      <c r="R289" s="481"/>
      <c r="S289" s="481"/>
      <c r="T289" s="481"/>
      <c r="U289" s="482"/>
      <c r="W289" s="483"/>
      <c r="X289" s="481"/>
      <c r="Y289" s="481"/>
      <c r="Z289" s="481"/>
      <c r="AA289" s="481"/>
      <c r="AB289" s="482"/>
      <c r="AD289" s="483"/>
      <c r="AE289" s="481"/>
      <c r="AF289" s="481"/>
      <c r="AG289" s="481"/>
      <c r="AH289" s="481"/>
      <c r="AI289" s="482"/>
      <c r="AK289" s="483"/>
      <c r="AL289" s="481"/>
      <c r="AM289" s="481"/>
      <c r="AN289" s="481"/>
      <c r="AO289" s="481"/>
      <c r="AP289" s="482"/>
      <c r="AR289" s="483"/>
      <c r="AS289" s="481"/>
      <c r="AT289" s="481"/>
      <c r="AU289" s="481"/>
      <c r="AV289" s="481"/>
      <c r="AW289" s="482"/>
      <c r="AY289" s="483"/>
      <c r="AZ289" s="481"/>
      <c r="BA289" s="481"/>
      <c r="BB289" s="481"/>
      <c r="BC289" s="481"/>
      <c r="BD289" s="482"/>
      <c r="BF289" s="483"/>
      <c r="BG289" s="481"/>
      <c r="BH289" s="481"/>
      <c r="BI289" s="481"/>
      <c r="BJ289" s="481"/>
      <c r="BK289" s="482"/>
      <c r="BM289" s="483"/>
      <c r="BN289" s="481"/>
      <c r="BO289" s="481"/>
      <c r="BP289" s="481"/>
      <c r="BQ289" s="481"/>
      <c r="BR289" s="482"/>
      <c r="BT289" s="483"/>
      <c r="BU289" s="481"/>
      <c r="BV289" s="481"/>
      <c r="BW289" s="481"/>
      <c r="BX289" s="481"/>
      <c r="BY289" s="482"/>
      <c r="CA289" s="483"/>
      <c r="CB289" s="481"/>
      <c r="CC289" s="481"/>
      <c r="CD289" s="481"/>
      <c r="CE289" s="481"/>
      <c r="CF289" s="482"/>
      <c r="CH289" s="483"/>
      <c r="CI289" s="481"/>
      <c r="CJ289" s="481"/>
      <c r="CK289" s="481"/>
      <c r="CL289" s="481"/>
      <c r="CM289" s="482"/>
      <c r="CO289" s="483"/>
      <c r="CP289" s="481"/>
      <c r="CQ289" s="481"/>
      <c r="CR289" s="481"/>
      <c r="CS289" s="481"/>
      <c r="CT289" s="482"/>
      <c r="CV289" s="483"/>
      <c r="CW289" s="481"/>
      <c r="CX289" s="481"/>
      <c r="CY289" s="481"/>
      <c r="CZ289" s="481"/>
      <c r="DA289" s="482"/>
      <c r="DC289" s="483"/>
      <c r="DD289" s="481"/>
      <c r="DE289" s="481"/>
      <c r="DF289" s="481"/>
      <c r="DG289" s="481"/>
      <c r="DH289" s="482"/>
      <c r="DJ289" s="483"/>
      <c r="DK289" s="481"/>
      <c r="DL289" s="481"/>
      <c r="DM289" s="481"/>
      <c r="DN289" s="481"/>
      <c r="DO289" s="482"/>
      <c r="DQ289" s="483"/>
      <c r="DR289" s="481"/>
      <c r="DS289" s="481"/>
      <c r="DT289" s="481"/>
      <c r="DU289" s="481"/>
      <c r="DV289" s="482"/>
      <c r="DX289" s="483"/>
      <c r="DY289" s="481"/>
      <c r="DZ289" s="481"/>
      <c r="EA289" s="481"/>
      <c r="EB289" s="481"/>
      <c r="EC289" s="482"/>
      <c r="EE289" s="483"/>
      <c r="EF289" s="481"/>
      <c r="EG289" s="481"/>
      <c r="EH289" s="481"/>
      <c r="EI289" s="481"/>
      <c r="EJ289" s="482"/>
      <c r="EL289" s="483"/>
      <c r="EM289" s="481"/>
      <c r="EN289" s="481"/>
      <c r="EO289" s="481"/>
      <c r="EP289" s="481"/>
      <c r="EQ289" s="482"/>
      <c r="ES289" s="483"/>
      <c r="ET289" s="481"/>
      <c r="EU289" s="481"/>
      <c r="EV289" s="481"/>
      <c r="EW289" s="481"/>
      <c r="EX289" s="482"/>
      <c r="EZ289" s="483"/>
      <c r="FA289" s="481"/>
      <c r="FB289" s="481"/>
      <c r="FC289" s="481"/>
      <c r="FD289" s="481"/>
      <c r="FE289" s="482"/>
      <c r="FG289" s="483"/>
      <c r="FH289" s="481"/>
      <c r="FI289" s="481"/>
      <c r="FJ289" s="481"/>
      <c r="FK289" s="481"/>
      <c r="FL289" s="482"/>
      <c r="FN289" s="483"/>
      <c r="FO289" s="481"/>
      <c r="FP289" s="481"/>
      <c r="FQ289" s="481"/>
      <c r="FR289" s="481"/>
      <c r="FS289" s="482"/>
      <c r="FU289" s="483"/>
      <c r="FV289" s="481"/>
      <c r="FW289" s="481"/>
      <c r="FX289" s="481"/>
      <c r="FY289" s="481"/>
      <c r="FZ289" s="482"/>
      <c r="GB289" s="483"/>
      <c r="GC289" s="481"/>
      <c r="GD289" s="481"/>
      <c r="GE289" s="481"/>
      <c r="GF289" s="481"/>
      <c r="GG289" s="482"/>
      <c r="GI289" s="483"/>
      <c r="GJ289" s="481"/>
      <c r="GK289" s="481"/>
      <c r="GL289" s="481"/>
      <c r="GM289" s="481"/>
      <c r="GN289" s="482"/>
      <c r="GP289" s="483"/>
      <c r="GQ289" s="481"/>
      <c r="GR289" s="481"/>
      <c r="GS289" s="481"/>
      <c r="GT289" s="481"/>
      <c r="GU289" s="482"/>
      <c r="GW289" s="483"/>
      <c r="GX289" s="481"/>
      <c r="GY289" s="481"/>
      <c r="GZ289" s="481"/>
      <c r="HA289" s="481"/>
      <c r="HB289" s="482"/>
      <c r="HD289" s="483"/>
      <c r="HE289" s="481"/>
      <c r="HF289" s="481"/>
      <c r="HG289" s="481"/>
      <c r="HH289" s="481"/>
      <c r="HI289" s="482"/>
      <c r="HK289" s="483"/>
      <c r="HL289" s="481"/>
      <c r="HM289" s="481"/>
      <c r="HN289" s="481"/>
      <c r="HO289" s="481"/>
      <c r="HP289" s="482"/>
      <c r="HR289" s="483"/>
      <c r="HS289" s="481"/>
      <c r="HT289" s="481"/>
      <c r="HU289" s="481"/>
      <c r="HV289" s="481"/>
      <c r="HW289" s="482"/>
      <c r="HY289" s="483"/>
      <c r="HZ289" s="481"/>
      <c r="IA289" s="481"/>
      <c r="IB289" s="481"/>
      <c r="IC289" s="481"/>
      <c r="ID289" s="482"/>
      <c r="IF289" s="483"/>
      <c r="IG289" s="481"/>
      <c r="IH289" s="481"/>
      <c r="II289" s="481"/>
      <c r="IJ289" s="481"/>
      <c r="IK289" s="482"/>
      <c r="IM289" s="483"/>
      <c r="IN289" s="481"/>
      <c r="IO289" s="481"/>
      <c r="IP289" s="481"/>
      <c r="IQ289" s="481"/>
      <c r="IR289" s="482"/>
      <c r="IT289" s="483"/>
      <c r="IU289" s="481"/>
    </row>
    <row r="290" spans="1:255" ht="12.75" outlineLevel="1">
      <c r="A290" s="450" t="s">
        <v>5081</v>
      </c>
      <c r="B290" s="414"/>
      <c r="C290" s="451" t="s">
        <v>3114</v>
      </c>
      <c r="D290" s="438">
        <f ca="1">IF(VLOOKUP($A290,'hk2017'!$A:$G,1)=$A290,VLOOKUP($A290,'hk2017'!$A:$G,6),0)</f>
        <v>0</v>
      </c>
      <c r="E290" s="438">
        <f ca="1">IF(VLOOKUP($A290,'hk2017'!$A:$G,1)=$A290,VLOOKUP($A290,'hk2017'!$A:$G,7),0)</f>
        <v>0</v>
      </c>
      <c r="F290" s="438">
        <f ca="1">IF(VLOOKUP($A290,'hk2017'!$A:$H,1)=$A290,VLOOKUP($A290,'hk2017'!$A:$H,8),0)</f>
        <v>0</v>
      </c>
      <c r="G290" s="439">
        <f>SUM(D290+E290-F290)</f>
        <v>0</v>
      </c>
      <c r="H290" s="438">
        <f ca="1">IF(VLOOKUP($A290,'hk2016'!$A:$G,1)=$A290,VLOOKUP($A290,'hk2016'!$A:$G,6),0)</f>
        <v>0</v>
      </c>
      <c r="I290" s="438">
        <f ca="1">IF(VLOOKUP($A290,'hk2016'!$A:$G,1)=$A290,VLOOKUP($A290,'hk2016'!$A:$G,7),0)</f>
        <v>0</v>
      </c>
      <c r="J290" s="438">
        <f ca="1">IF(VLOOKUP($A290,'hk2016'!$A:$H,1)=$A290,VLOOKUP($A290,'hk2016'!$A:$H,8),0)</f>
        <v>0</v>
      </c>
      <c r="K290" s="440">
        <f>SUM(H290+I290-J290)</f>
        <v>0</v>
      </c>
      <c r="L290" s="447"/>
      <c r="M290" s="481"/>
      <c r="N290" s="482"/>
      <c r="P290" s="483"/>
      <c r="Q290" s="481"/>
      <c r="R290" s="481"/>
      <c r="S290" s="481"/>
      <c r="T290" s="481"/>
      <c r="U290" s="482"/>
      <c r="W290" s="483"/>
      <c r="X290" s="481"/>
      <c r="Y290" s="481"/>
      <c r="Z290" s="481"/>
      <c r="AA290" s="481"/>
      <c r="AB290" s="482"/>
      <c r="AD290" s="483"/>
      <c r="AE290" s="481"/>
      <c r="AF290" s="481"/>
      <c r="AG290" s="481"/>
      <c r="AH290" s="481"/>
      <c r="AI290" s="482"/>
      <c r="AK290" s="483"/>
      <c r="AL290" s="481"/>
      <c r="AM290" s="481"/>
      <c r="AN290" s="481"/>
      <c r="AO290" s="481"/>
      <c r="AP290" s="482"/>
      <c r="AR290" s="483"/>
      <c r="AS290" s="481"/>
      <c r="AT290" s="481"/>
      <c r="AU290" s="481"/>
      <c r="AV290" s="481"/>
      <c r="AW290" s="482"/>
      <c r="AY290" s="483"/>
      <c r="AZ290" s="481"/>
      <c r="BA290" s="481"/>
      <c r="BB290" s="481"/>
      <c r="BC290" s="481"/>
      <c r="BD290" s="482"/>
      <c r="BF290" s="483"/>
      <c r="BG290" s="481"/>
      <c r="BH290" s="481"/>
      <c r="BI290" s="481"/>
      <c r="BJ290" s="481"/>
      <c r="BK290" s="482"/>
      <c r="BM290" s="483"/>
      <c r="BN290" s="481"/>
      <c r="BO290" s="481"/>
      <c r="BP290" s="481"/>
      <c r="BQ290" s="481"/>
      <c r="BR290" s="482"/>
      <c r="BT290" s="483"/>
      <c r="BU290" s="481"/>
      <c r="BV290" s="481"/>
      <c r="BW290" s="481"/>
      <c r="BX290" s="481"/>
      <c r="BY290" s="482"/>
      <c r="CA290" s="483"/>
      <c r="CB290" s="481"/>
      <c r="CC290" s="481"/>
      <c r="CD290" s="481"/>
      <c r="CE290" s="481"/>
      <c r="CF290" s="482"/>
      <c r="CH290" s="483"/>
      <c r="CI290" s="481"/>
      <c r="CJ290" s="481"/>
      <c r="CK290" s="481"/>
      <c r="CL290" s="481"/>
      <c r="CM290" s="482"/>
      <c r="CO290" s="483"/>
      <c r="CP290" s="481"/>
      <c r="CQ290" s="481"/>
      <c r="CR290" s="481"/>
      <c r="CS290" s="481"/>
      <c r="CT290" s="482"/>
      <c r="CV290" s="483"/>
      <c r="CW290" s="481"/>
      <c r="CX290" s="481"/>
      <c r="CY290" s="481"/>
      <c r="CZ290" s="481"/>
      <c r="DA290" s="482"/>
      <c r="DC290" s="483"/>
      <c r="DD290" s="481"/>
      <c r="DE290" s="481"/>
      <c r="DF290" s="481"/>
      <c r="DG290" s="481"/>
      <c r="DH290" s="482"/>
      <c r="DJ290" s="483"/>
      <c r="DK290" s="481"/>
      <c r="DL290" s="481"/>
      <c r="DM290" s="481"/>
      <c r="DN290" s="481"/>
      <c r="DO290" s="482"/>
      <c r="DQ290" s="483"/>
      <c r="DR290" s="481"/>
      <c r="DS290" s="481"/>
      <c r="DT290" s="481"/>
      <c r="DU290" s="481"/>
      <c r="DV290" s="482"/>
      <c r="DX290" s="483"/>
      <c r="DY290" s="481"/>
      <c r="DZ290" s="481"/>
      <c r="EA290" s="481"/>
      <c r="EB290" s="481"/>
      <c r="EC290" s="482"/>
      <c r="EE290" s="483"/>
      <c r="EF290" s="481"/>
      <c r="EG290" s="481"/>
      <c r="EH290" s="481"/>
      <c r="EI290" s="481"/>
      <c r="EJ290" s="482"/>
      <c r="EL290" s="483"/>
      <c r="EM290" s="481"/>
      <c r="EN290" s="481"/>
      <c r="EO290" s="481"/>
      <c r="EP290" s="481"/>
      <c r="EQ290" s="482"/>
      <c r="ES290" s="483"/>
      <c r="ET290" s="481"/>
      <c r="EU290" s="481"/>
      <c r="EV290" s="481"/>
      <c r="EW290" s="481"/>
      <c r="EX290" s="482"/>
      <c r="EZ290" s="483"/>
      <c r="FA290" s="481"/>
      <c r="FB290" s="481"/>
      <c r="FC290" s="481"/>
      <c r="FD290" s="481"/>
      <c r="FE290" s="482"/>
      <c r="FG290" s="483"/>
      <c r="FH290" s="481"/>
      <c r="FI290" s="481"/>
      <c r="FJ290" s="481"/>
      <c r="FK290" s="481"/>
      <c r="FL290" s="482"/>
      <c r="FN290" s="483"/>
      <c r="FO290" s="481"/>
      <c r="FP290" s="481"/>
      <c r="FQ290" s="481"/>
      <c r="FR290" s="481"/>
      <c r="FS290" s="482"/>
      <c r="FU290" s="483"/>
      <c r="FV290" s="481"/>
      <c r="FW290" s="481"/>
      <c r="FX290" s="481"/>
      <c r="FY290" s="481"/>
      <c r="FZ290" s="482"/>
      <c r="GB290" s="483"/>
      <c r="GC290" s="481"/>
      <c r="GD290" s="481"/>
      <c r="GE290" s="481"/>
      <c r="GF290" s="481"/>
      <c r="GG290" s="482"/>
      <c r="GI290" s="483"/>
      <c r="GJ290" s="481"/>
      <c r="GK290" s="481"/>
      <c r="GL290" s="481"/>
      <c r="GM290" s="481"/>
      <c r="GN290" s="482"/>
      <c r="GP290" s="483"/>
      <c r="GQ290" s="481"/>
      <c r="GR290" s="481"/>
      <c r="GS290" s="481"/>
      <c r="GT290" s="481"/>
      <c r="GU290" s="482"/>
      <c r="GW290" s="483"/>
      <c r="GX290" s="481"/>
      <c r="GY290" s="481"/>
      <c r="GZ290" s="481"/>
      <c r="HA290" s="481"/>
      <c r="HB290" s="482"/>
      <c r="HD290" s="483"/>
      <c r="HE290" s="481"/>
      <c r="HF290" s="481"/>
      <c r="HG290" s="481"/>
      <c r="HH290" s="481"/>
      <c r="HI290" s="482"/>
      <c r="HK290" s="483"/>
      <c r="HL290" s="481"/>
      <c r="HM290" s="481"/>
      <c r="HN290" s="481"/>
      <c r="HO290" s="481"/>
      <c r="HP290" s="482"/>
      <c r="HR290" s="483"/>
      <c r="HS290" s="481"/>
      <c r="HT290" s="481"/>
      <c r="HU290" s="481"/>
      <c r="HV290" s="481"/>
      <c r="HW290" s="482"/>
      <c r="HY290" s="483"/>
      <c r="HZ290" s="481"/>
      <c r="IA290" s="481"/>
      <c r="IB290" s="481"/>
      <c r="IC290" s="481"/>
      <c r="ID290" s="482"/>
      <c r="IF290" s="483"/>
      <c r="IG290" s="481"/>
      <c r="IH290" s="481"/>
      <c r="II290" s="481"/>
      <c r="IJ290" s="481"/>
      <c r="IK290" s="482"/>
      <c r="IM290" s="483"/>
      <c r="IN290" s="481"/>
      <c r="IO290" s="481"/>
      <c r="IP290" s="481"/>
      <c r="IQ290" s="481"/>
      <c r="IR290" s="482"/>
      <c r="IT290" s="483"/>
      <c r="IU290" s="481"/>
    </row>
    <row r="291" spans="1:255" ht="12.75" outlineLevel="1">
      <c r="A291" s="420" t="str">
        <f>LEFT(B291,3)</f>
        <v>531</v>
      </c>
      <c r="B291" s="416" t="s">
        <v>3115</v>
      </c>
      <c r="C291" s="416" t="s">
        <v>3116</v>
      </c>
      <c r="D291" s="438">
        <f ca="1">IF(VLOOKUP($A291,'hk2017'!$A:$G,1)=$A291,VLOOKUP($A291,'hk2017'!$A:$G,6),0)</f>
        <v>0</v>
      </c>
      <c r="E291" s="438">
        <f ca="1">IF(VLOOKUP($A291,'hk2017'!$A:$G,1)=$A291,VLOOKUP($A291,'hk2017'!$A:$G,7),0)</f>
        <v>0</v>
      </c>
      <c r="F291" s="438">
        <f ca="1">IF(VLOOKUP($A291,'hk2017'!$A:$H,1)=$A291,VLOOKUP($A291,'hk2017'!$A:$H,8),0)</f>
        <v>0</v>
      </c>
      <c r="G291" s="439">
        <f>SUM(D291+E291-F291)</f>
        <v>0</v>
      </c>
      <c r="H291" s="438">
        <f ca="1">IF(VLOOKUP($A291,'hk2016'!$A:$G,1)=$A291,VLOOKUP($A291,'hk2016'!$A:$G,6),0)</f>
        <v>0</v>
      </c>
      <c r="I291" s="438">
        <f ca="1">IF(VLOOKUP($A291,'hk2016'!$A:$G,1)=$A291,VLOOKUP($A291,'hk2016'!$A:$G,7),0)</f>
        <v>0</v>
      </c>
      <c r="J291" s="438">
        <f ca="1">IF(VLOOKUP($A291,'hk2016'!$A:$H,1)=$A291,VLOOKUP($A291,'hk2016'!$A:$H,8),0)</f>
        <v>0</v>
      </c>
      <c r="K291" s="440">
        <f>SUM(H291+I291-J291)</f>
        <v>0</v>
      </c>
      <c r="L291" s="447"/>
    </row>
    <row r="292" spans="1:255" ht="12.75" outlineLevel="1">
      <c r="A292" s="420" t="str">
        <f>LEFT(B292,3)</f>
        <v>532</v>
      </c>
      <c r="B292" s="416" t="s">
        <v>3117</v>
      </c>
      <c r="C292" s="416" t="s">
        <v>3118</v>
      </c>
      <c r="D292" s="438">
        <f ca="1">IF(VLOOKUP($A292,'hk2017'!$A:$G,1)=$A292,VLOOKUP($A292,'hk2017'!$A:$G,6),0)</f>
        <v>0</v>
      </c>
      <c r="E292" s="438">
        <f ca="1">IF(VLOOKUP($A292,'hk2017'!$A:$G,1)=$A292,VLOOKUP($A292,'hk2017'!$A:$G,7),0)</f>
        <v>0</v>
      </c>
      <c r="F292" s="438">
        <f ca="1">IF(VLOOKUP($A292,'hk2017'!$A:$H,1)=$A292,VLOOKUP($A292,'hk2017'!$A:$H,8),0)</f>
        <v>0</v>
      </c>
      <c r="G292" s="439">
        <f>SUM(D292+E292-F292)</f>
        <v>0</v>
      </c>
      <c r="H292" s="438">
        <f ca="1">IF(VLOOKUP($A292,'hk2016'!$A:$G,1)=$A292,VLOOKUP($A292,'hk2016'!$A:$G,6),0)</f>
        <v>0</v>
      </c>
      <c r="I292" s="438">
        <f ca="1">IF(VLOOKUP($A292,'hk2016'!$A:$G,1)=$A292,VLOOKUP($A292,'hk2016'!$A:$G,7),0)</f>
        <v>0</v>
      </c>
      <c r="J292" s="438">
        <f ca="1">IF(VLOOKUP($A292,'hk2016'!$A:$H,1)=$A292,VLOOKUP($A292,'hk2016'!$A:$H,8),0)</f>
        <v>0</v>
      </c>
      <c r="K292" s="440">
        <f>SUM(H292+I292-J292)</f>
        <v>0</v>
      </c>
      <c r="L292" s="447"/>
    </row>
    <row r="293" spans="1:255" ht="12.75" outlineLevel="1">
      <c r="A293" s="420" t="str">
        <f>LEFT(B293,3)</f>
        <v>538</v>
      </c>
      <c r="B293" s="416" t="s">
        <v>3119</v>
      </c>
      <c r="C293" s="416" t="s">
        <v>2936</v>
      </c>
      <c r="D293" s="438">
        <f ca="1">IF(VLOOKUP($A293,'hk2017'!$A:$G,1)=$A293,VLOOKUP($A293,'hk2017'!$A:$G,6),0)</f>
        <v>0</v>
      </c>
      <c r="E293" s="438">
        <f ca="1">IF(VLOOKUP($A293,'hk2017'!$A:$G,1)=$A293,VLOOKUP($A293,'hk2017'!$A:$G,7),0)</f>
        <v>0</v>
      </c>
      <c r="F293" s="438">
        <f ca="1">IF(VLOOKUP($A293,'hk2017'!$A:$H,1)=$A293,VLOOKUP($A293,'hk2017'!$A:$H,8),0)</f>
        <v>0</v>
      </c>
      <c r="G293" s="439">
        <f>SUM(D293+E293-F293)</f>
        <v>0</v>
      </c>
      <c r="H293" s="438">
        <f ca="1">IF(VLOOKUP($A293,'hk2016'!$A:$G,1)=$A293,VLOOKUP($A293,'hk2016'!$A:$G,6),0)</f>
        <v>0</v>
      </c>
      <c r="I293" s="438">
        <f ca="1">IF(VLOOKUP($A293,'hk2016'!$A:$G,1)=$A293,VLOOKUP($A293,'hk2016'!$A:$G,7),0)</f>
        <v>0</v>
      </c>
      <c r="J293" s="438">
        <f ca="1">IF(VLOOKUP($A293,'hk2016'!$A:$H,1)=$A293,VLOOKUP($A293,'hk2016'!$A:$H,8),0)</f>
        <v>0</v>
      </c>
      <c r="K293" s="440">
        <f>SUM(H293+I293-J293)</f>
        <v>0</v>
      </c>
      <c r="L293" s="447"/>
    </row>
    <row r="294" spans="1:255" ht="13.5" outlineLevel="1" thickBot="1">
      <c r="A294" s="420"/>
      <c r="B294" s="416"/>
      <c r="C294" s="416"/>
      <c r="H294" s="464"/>
      <c r="I294" s="464"/>
      <c r="J294" s="464"/>
      <c r="K294" s="466"/>
      <c r="L294" s="484"/>
    </row>
    <row r="295" spans="1:255" ht="12.75">
      <c r="A295" s="479" t="s">
        <v>2428</v>
      </c>
      <c r="B295" s="459"/>
      <c r="C295" s="460" t="s">
        <v>3120</v>
      </c>
      <c r="D295" s="429">
        <f t="shared" ref="D295:K295" si="99">SUM(D296:D305)</f>
        <v>0</v>
      </c>
      <c r="E295" s="429">
        <f t="shared" si="99"/>
        <v>0</v>
      </c>
      <c r="F295" s="429">
        <f t="shared" si="99"/>
        <v>0</v>
      </c>
      <c r="G295" s="430">
        <f t="shared" si="99"/>
        <v>0</v>
      </c>
      <c r="H295" s="429">
        <f t="shared" si="99"/>
        <v>0</v>
      </c>
      <c r="I295" s="429">
        <f t="shared" si="99"/>
        <v>0</v>
      </c>
      <c r="J295" s="429">
        <f t="shared" si="99"/>
        <v>0</v>
      </c>
      <c r="K295" s="431">
        <f t="shared" si="99"/>
        <v>0</v>
      </c>
      <c r="L295" s="447"/>
      <c r="M295" s="481"/>
      <c r="N295" s="482"/>
      <c r="P295" s="483"/>
      <c r="Q295" s="481"/>
      <c r="R295" s="481"/>
      <c r="S295" s="481"/>
      <c r="T295" s="481"/>
      <c r="U295" s="482"/>
      <c r="W295" s="483"/>
      <c r="X295" s="481"/>
      <c r="Y295" s="481"/>
      <c r="Z295" s="481"/>
      <c r="AA295" s="481"/>
      <c r="AB295" s="482"/>
      <c r="AD295" s="483"/>
      <c r="AE295" s="481"/>
      <c r="AF295" s="481"/>
      <c r="AG295" s="481"/>
      <c r="AH295" s="481"/>
      <c r="AI295" s="482"/>
      <c r="AK295" s="483"/>
      <c r="AL295" s="481"/>
      <c r="AM295" s="481"/>
      <c r="AN295" s="481"/>
      <c r="AO295" s="481"/>
      <c r="AP295" s="482"/>
      <c r="AR295" s="483"/>
      <c r="AS295" s="481"/>
      <c r="AT295" s="481"/>
      <c r="AU295" s="481"/>
      <c r="AV295" s="481"/>
      <c r="AW295" s="482"/>
      <c r="AY295" s="483"/>
      <c r="AZ295" s="481"/>
      <c r="BA295" s="481"/>
      <c r="BB295" s="481"/>
      <c r="BC295" s="481"/>
      <c r="BD295" s="482"/>
      <c r="BF295" s="483"/>
      <c r="BG295" s="481"/>
      <c r="BH295" s="481"/>
      <c r="BI295" s="481"/>
      <c r="BJ295" s="481"/>
      <c r="BK295" s="482"/>
      <c r="BM295" s="483"/>
      <c r="BN295" s="481"/>
      <c r="BO295" s="481"/>
      <c r="BP295" s="481"/>
      <c r="BQ295" s="481"/>
      <c r="BR295" s="482"/>
      <c r="BT295" s="483"/>
      <c r="BU295" s="481"/>
      <c r="BV295" s="481"/>
      <c r="BW295" s="481"/>
      <c r="BX295" s="481"/>
      <c r="BY295" s="482"/>
      <c r="CA295" s="483"/>
      <c r="CB295" s="481"/>
      <c r="CC295" s="481"/>
      <c r="CD295" s="481"/>
      <c r="CE295" s="481"/>
      <c r="CF295" s="482"/>
      <c r="CH295" s="483"/>
      <c r="CI295" s="481"/>
      <c r="CJ295" s="481"/>
      <c r="CK295" s="481"/>
      <c r="CL295" s="481"/>
      <c r="CM295" s="482"/>
      <c r="CO295" s="483"/>
      <c r="CP295" s="481"/>
      <c r="CQ295" s="481"/>
      <c r="CR295" s="481"/>
      <c r="CS295" s="481"/>
      <c r="CT295" s="482"/>
      <c r="CV295" s="483"/>
      <c r="CW295" s="481"/>
      <c r="CX295" s="481"/>
      <c r="CY295" s="481"/>
      <c r="CZ295" s="481"/>
      <c r="DA295" s="482"/>
      <c r="DC295" s="483"/>
      <c r="DD295" s="481"/>
      <c r="DE295" s="481"/>
      <c r="DF295" s="481"/>
      <c r="DG295" s="481"/>
      <c r="DH295" s="482"/>
      <c r="DJ295" s="483"/>
      <c r="DK295" s="481"/>
      <c r="DL295" s="481"/>
      <c r="DM295" s="481"/>
      <c r="DN295" s="481"/>
      <c r="DO295" s="482"/>
      <c r="DQ295" s="483"/>
      <c r="DR295" s="481"/>
      <c r="DS295" s="481"/>
      <c r="DT295" s="481"/>
      <c r="DU295" s="481"/>
      <c r="DV295" s="482"/>
      <c r="DX295" s="483"/>
      <c r="DY295" s="481"/>
      <c r="DZ295" s="481"/>
      <c r="EA295" s="481"/>
      <c r="EB295" s="481"/>
      <c r="EC295" s="482"/>
      <c r="EE295" s="483"/>
      <c r="EF295" s="481"/>
      <c r="EG295" s="481"/>
      <c r="EH295" s="481"/>
      <c r="EI295" s="481"/>
      <c r="EJ295" s="482"/>
      <c r="EL295" s="483"/>
      <c r="EM295" s="481"/>
      <c r="EN295" s="481"/>
      <c r="EO295" s="481"/>
      <c r="EP295" s="481"/>
      <c r="EQ295" s="482"/>
      <c r="ES295" s="483"/>
      <c r="ET295" s="481"/>
      <c r="EU295" s="481"/>
      <c r="EV295" s="481"/>
      <c r="EW295" s="481"/>
      <c r="EX295" s="482"/>
      <c r="EZ295" s="483"/>
      <c r="FA295" s="481"/>
      <c r="FB295" s="481"/>
      <c r="FC295" s="481"/>
      <c r="FD295" s="481"/>
      <c r="FE295" s="482"/>
      <c r="FG295" s="483"/>
      <c r="FH295" s="481"/>
      <c r="FI295" s="481"/>
      <c r="FJ295" s="481"/>
      <c r="FK295" s="481"/>
      <c r="FL295" s="482"/>
      <c r="FN295" s="483"/>
      <c r="FO295" s="481"/>
      <c r="FP295" s="481"/>
      <c r="FQ295" s="481"/>
      <c r="FR295" s="481"/>
      <c r="FS295" s="482"/>
      <c r="FU295" s="483"/>
      <c r="FV295" s="481"/>
      <c r="FW295" s="481"/>
      <c r="FX295" s="481"/>
      <c r="FY295" s="481"/>
      <c r="FZ295" s="482"/>
      <c r="GB295" s="483"/>
      <c r="GC295" s="481"/>
      <c r="GD295" s="481"/>
      <c r="GE295" s="481"/>
      <c r="GF295" s="481"/>
      <c r="GG295" s="482"/>
      <c r="GI295" s="483"/>
      <c r="GJ295" s="481"/>
      <c r="GK295" s="481"/>
      <c r="GL295" s="481"/>
      <c r="GM295" s="481"/>
      <c r="GN295" s="482"/>
      <c r="GP295" s="483"/>
      <c r="GQ295" s="481"/>
      <c r="GR295" s="481"/>
      <c r="GS295" s="481"/>
      <c r="GT295" s="481"/>
      <c r="GU295" s="482"/>
      <c r="GW295" s="483"/>
      <c r="GX295" s="481"/>
      <c r="GY295" s="481"/>
      <c r="GZ295" s="481"/>
      <c r="HA295" s="481"/>
      <c r="HB295" s="482"/>
      <c r="HD295" s="483"/>
      <c r="HE295" s="481"/>
      <c r="HF295" s="481"/>
      <c r="HG295" s="481"/>
      <c r="HH295" s="481"/>
      <c r="HI295" s="482"/>
      <c r="HK295" s="483"/>
      <c r="HL295" s="481"/>
      <c r="HM295" s="481"/>
      <c r="HN295" s="481"/>
      <c r="HO295" s="481"/>
      <c r="HP295" s="482"/>
      <c r="HR295" s="483"/>
      <c r="HS295" s="481"/>
      <c r="HT295" s="481"/>
      <c r="HU295" s="481"/>
      <c r="HV295" s="481"/>
      <c r="HW295" s="482"/>
      <c r="HY295" s="483"/>
      <c r="HZ295" s="481"/>
      <c r="IA295" s="481"/>
      <c r="IB295" s="481"/>
      <c r="IC295" s="481"/>
      <c r="ID295" s="482"/>
      <c r="IF295" s="483"/>
      <c r="IG295" s="481"/>
      <c r="IH295" s="481"/>
      <c r="II295" s="481"/>
      <c r="IJ295" s="481"/>
      <c r="IK295" s="482"/>
      <c r="IM295" s="483"/>
      <c r="IN295" s="481"/>
      <c r="IO295" s="481"/>
      <c r="IP295" s="481"/>
      <c r="IQ295" s="481"/>
      <c r="IR295" s="482"/>
      <c r="IT295" s="483"/>
      <c r="IU295" s="481"/>
    </row>
    <row r="296" spans="1:255" ht="12.75" outlineLevel="1">
      <c r="A296" s="485" t="s">
        <v>5094</v>
      </c>
      <c r="B296" s="414"/>
      <c r="C296" s="434" t="s">
        <v>3121</v>
      </c>
      <c r="D296" s="438">
        <f ca="1">IF(VLOOKUP($A296,'hk2017'!$A:$G,1)=$A296,VLOOKUP($A296,'hk2017'!$A:$G,6),0)</f>
        <v>0</v>
      </c>
      <c r="E296" s="438">
        <f ca="1">IF(VLOOKUP($A296,'hk2017'!$A:$G,1)=$A296,VLOOKUP($A296,'hk2017'!$A:$G,7),0)</f>
        <v>0</v>
      </c>
      <c r="F296" s="438">
        <f ca="1">IF(VLOOKUP($A296,'hk2017'!$A:$H,1)=$A296,VLOOKUP($A296,'hk2017'!$A:$H,8),0)</f>
        <v>0</v>
      </c>
      <c r="G296" s="439">
        <f t="shared" ref="G296:G304" si="100">SUM(D296+E296-F296)</f>
        <v>0</v>
      </c>
      <c r="H296" s="438">
        <f ca="1">IF(VLOOKUP($A296,'hk2016'!$A:$G,1)=$A296,VLOOKUP($A296,'hk2016'!$A:$G,6),0)</f>
        <v>0</v>
      </c>
      <c r="I296" s="438">
        <f ca="1">IF(VLOOKUP($A296,'hk2016'!$A:$G,1)=$A296,VLOOKUP($A296,'hk2016'!$A:$G,7),0)</f>
        <v>0</v>
      </c>
      <c r="J296" s="438">
        <f ca="1">IF(VLOOKUP($A296,'hk2016'!$A:$H,1)=$A296,VLOOKUP($A296,'hk2016'!$A:$H,8),0)</f>
        <v>0</v>
      </c>
      <c r="K296" s="440">
        <f t="shared" ref="K296:K304" si="101">SUM(H296+I296-J296)</f>
        <v>0</v>
      </c>
      <c r="L296" s="447"/>
      <c r="M296" s="481"/>
      <c r="N296" s="482"/>
      <c r="P296" s="483"/>
      <c r="Q296" s="481"/>
      <c r="R296" s="481"/>
      <c r="S296" s="481"/>
      <c r="T296" s="481"/>
      <c r="U296" s="482"/>
      <c r="W296" s="483"/>
      <c r="X296" s="481"/>
      <c r="Y296" s="481"/>
      <c r="Z296" s="481"/>
      <c r="AA296" s="481"/>
      <c r="AB296" s="482"/>
      <c r="AD296" s="483"/>
      <c r="AE296" s="481"/>
      <c r="AF296" s="481"/>
      <c r="AG296" s="481"/>
      <c r="AH296" s="481"/>
      <c r="AI296" s="482"/>
      <c r="AK296" s="483"/>
      <c r="AL296" s="481"/>
      <c r="AM296" s="481"/>
      <c r="AN296" s="481"/>
      <c r="AO296" s="481"/>
      <c r="AP296" s="482"/>
      <c r="AR296" s="483"/>
      <c r="AS296" s="481"/>
      <c r="AT296" s="481"/>
      <c r="AU296" s="481"/>
      <c r="AV296" s="481"/>
      <c r="AW296" s="482"/>
      <c r="AY296" s="483"/>
      <c r="AZ296" s="481"/>
      <c r="BA296" s="481"/>
      <c r="BB296" s="481"/>
      <c r="BC296" s="481"/>
      <c r="BD296" s="482"/>
      <c r="BF296" s="483"/>
      <c r="BG296" s="481"/>
      <c r="BH296" s="481"/>
      <c r="BI296" s="481"/>
      <c r="BJ296" s="481"/>
      <c r="BK296" s="482"/>
      <c r="BM296" s="483"/>
      <c r="BN296" s="481"/>
      <c r="BO296" s="481"/>
      <c r="BP296" s="481"/>
      <c r="BQ296" s="481"/>
      <c r="BR296" s="482"/>
      <c r="BT296" s="483"/>
      <c r="BU296" s="481"/>
      <c r="BV296" s="481"/>
      <c r="BW296" s="481"/>
      <c r="BX296" s="481"/>
      <c r="BY296" s="482"/>
      <c r="CA296" s="483"/>
      <c r="CB296" s="481"/>
      <c r="CC296" s="481"/>
      <c r="CD296" s="481"/>
      <c r="CE296" s="481"/>
      <c r="CF296" s="482"/>
      <c r="CH296" s="483"/>
      <c r="CI296" s="481"/>
      <c r="CJ296" s="481"/>
      <c r="CK296" s="481"/>
      <c r="CL296" s="481"/>
      <c r="CM296" s="482"/>
      <c r="CO296" s="483"/>
      <c r="CP296" s="481"/>
      <c r="CQ296" s="481"/>
      <c r="CR296" s="481"/>
      <c r="CS296" s="481"/>
      <c r="CT296" s="482"/>
      <c r="CV296" s="483"/>
      <c r="CW296" s="481"/>
      <c r="CX296" s="481"/>
      <c r="CY296" s="481"/>
      <c r="CZ296" s="481"/>
      <c r="DA296" s="482"/>
      <c r="DC296" s="483"/>
      <c r="DD296" s="481"/>
      <c r="DE296" s="481"/>
      <c r="DF296" s="481"/>
      <c r="DG296" s="481"/>
      <c r="DH296" s="482"/>
      <c r="DJ296" s="483"/>
      <c r="DK296" s="481"/>
      <c r="DL296" s="481"/>
      <c r="DM296" s="481"/>
      <c r="DN296" s="481"/>
      <c r="DO296" s="482"/>
      <c r="DQ296" s="483"/>
      <c r="DR296" s="481"/>
      <c r="DS296" s="481"/>
      <c r="DT296" s="481"/>
      <c r="DU296" s="481"/>
      <c r="DV296" s="482"/>
      <c r="DX296" s="483"/>
      <c r="DY296" s="481"/>
      <c r="DZ296" s="481"/>
      <c r="EA296" s="481"/>
      <c r="EB296" s="481"/>
      <c r="EC296" s="482"/>
      <c r="EE296" s="483"/>
      <c r="EF296" s="481"/>
      <c r="EG296" s="481"/>
      <c r="EH296" s="481"/>
      <c r="EI296" s="481"/>
      <c r="EJ296" s="482"/>
      <c r="EL296" s="483"/>
      <c r="EM296" s="481"/>
      <c r="EN296" s="481"/>
      <c r="EO296" s="481"/>
      <c r="EP296" s="481"/>
      <c r="EQ296" s="482"/>
      <c r="ES296" s="483"/>
      <c r="ET296" s="481"/>
      <c r="EU296" s="481"/>
      <c r="EV296" s="481"/>
      <c r="EW296" s="481"/>
      <c r="EX296" s="482"/>
      <c r="EZ296" s="483"/>
      <c r="FA296" s="481"/>
      <c r="FB296" s="481"/>
      <c r="FC296" s="481"/>
      <c r="FD296" s="481"/>
      <c r="FE296" s="482"/>
      <c r="FG296" s="483"/>
      <c r="FH296" s="481"/>
      <c r="FI296" s="481"/>
      <c r="FJ296" s="481"/>
      <c r="FK296" s="481"/>
      <c r="FL296" s="482"/>
      <c r="FN296" s="483"/>
      <c r="FO296" s="481"/>
      <c r="FP296" s="481"/>
      <c r="FQ296" s="481"/>
      <c r="FR296" s="481"/>
      <c r="FS296" s="482"/>
      <c r="FU296" s="483"/>
      <c r="FV296" s="481"/>
      <c r="FW296" s="481"/>
      <c r="FX296" s="481"/>
      <c r="FY296" s="481"/>
      <c r="FZ296" s="482"/>
      <c r="GB296" s="483"/>
      <c r="GC296" s="481"/>
      <c r="GD296" s="481"/>
      <c r="GE296" s="481"/>
      <c r="GF296" s="481"/>
      <c r="GG296" s="482"/>
      <c r="GI296" s="483"/>
      <c r="GJ296" s="481"/>
      <c r="GK296" s="481"/>
      <c r="GL296" s="481"/>
      <c r="GM296" s="481"/>
      <c r="GN296" s="482"/>
      <c r="GP296" s="483"/>
      <c r="GQ296" s="481"/>
      <c r="GR296" s="481"/>
      <c r="GS296" s="481"/>
      <c r="GT296" s="481"/>
      <c r="GU296" s="482"/>
      <c r="GW296" s="483"/>
      <c r="GX296" s="481"/>
      <c r="GY296" s="481"/>
      <c r="GZ296" s="481"/>
      <c r="HA296" s="481"/>
      <c r="HB296" s="482"/>
      <c r="HD296" s="483"/>
      <c r="HE296" s="481"/>
      <c r="HF296" s="481"/>
      <c r="HG296" s="481"/>
      <c r="HH296" s="481"/>
      <c r="HI296" s="482"/>
      <c r="HK296" s="483"/>
      <c r="HL296" s="481"/>
      <c r="HM296" s="481"/>
      <c r="HN296" s="481"/>
      <c r="HO296" s="481"/>
      <c r="HP296" s="482"/>
      <c r="HR296" s="483"/>
      <c r="HS296" s="481"/>
      <c r="HT296" s="481"/>
      <c r="HU296" s="481"/>
      <c r="HV296" s="481"/>
      <c r="HW296" s="482"/>
      <c r="HY296" s="483"/>
      <c r="HZ296" s="481"/>
      <c r="IA296" s="481"/>
      <c r="IB296" s="481"/>
      <c r="IC296" s="481"/>
      <c r="ID296" s="482"/>
      <c r="IF296" s="483"/>
      <c r="IG296" s="481"/>
      <c r="IH296" s="481"/>
      <c r="II296" s="481"/>
      <c r="IJ296" s="481"/>
      <c r="IK296" s="482"/>
      <c r="IM296" s="483"/>
      <c r="IN296" s="481"/>
      <c r="IO296" s="481"/>
      <c r="IP296" s="481"/>
      <c r="IQ296" s="481"/>
      <c r="IR296" s="482"/>
      <c r="IT296" s="483"/>
      <c r="IU296" s="481"/>
    </row>
    <row r="297" spans="1:255" ht="12.75" outlineLevel="1">
      <c r="A297" s="420" t="str">
        <f t="shared" ref="A297:A302" si="102">LEFT(B297,3)</f>
        <v>541</v>
      </c>
      <c r="B297" s="416" t="s">
        <v>3122</v>
      </c>
      <c r="C297" s="416" t="s">
        <v>3123</v>
      </c>
      <c r="D297" s="438">
        <f ca="1">IF(VLOOKUP($A297,'hk2017'!$A:$G,1)=$A297,VLOOKUP($A297,'hk2017'!$A:$G,6),0)</f>
        <v>0</v>
      </c>
      <c r="E297" s="438">
        <f ca="1">IF(VLOOKUP($A297,'hk2017'!$A:$G,1)=$A297,VLOOKUP($A297,'hk2017'!$A:$G,7),0)</f>
        <v>0</v>
      </c>
      <c r="F297" s="438">
        <f ca="1">IF(VLOOKUP($A297,'hk2017'!$A:$H,1)=$A297,VLOOKUP($A297,'hk2017'!$A:$H,8),0)</f>
        <v>0</v>
      </c>
      <c r="G297" s="439">
        <f t="shared" si="100"/>
        <v>0</v>
      </c>
      <c r="H297" s="438">
        <f ca="1">IF(VLOOKUP($A297,'hk2016'!$A:$G,1)=$A297,VLOOKUP($A297,'hk2016'!$A:$G,6),0)</f>
        <v>0</v>
      </c>
      <c r="I297" s="438">
        <f ca="1">IF(VLOOKUP($A297,'hk2016'!$A:$G,1)=$A297,VLOOKUP($A297,'hk2016'!$A:$G,7),0)</f>
        <v>0</v>
      </c>
      <c r="J297" s="438">
        <f ca="1">IF(VLOOKUP($A297,'hk2016'!$A:$H,1)=$A297,VLOOKUP($A297,'hk2016'!$A:$H,8),0)</f>
        <v>0</v>
      </c>
      <c r="K297" s="440">
        <f t="shared" si="101"/>
        <v>0</v>
      </c>
      <c r="L297" s="447"/>
    </row>
    <row r="298" spans="1:255" ht="12.75" outlineLevel="1">
      <c r="A298" s="420" t="str">
        <f t="shared" si="102"/>
        <v>542</v>
      </c>
      <c r="B298" s="416" t="s">
        <v>3124</v>
      </c>
      <c r="C298" s="416" t="s">
        <v>3125</v>
      </c>
      <c r="D298" s="438">
        <f ca="1">IF(VLOOKUP($A298,'hk2017'!$A:$G,1)=$A298,VLOOKUP($A298,'hk2017'!$A:$G,6),0)</f>
        <v>0</v>
      </c>
      <c r="E298" s="438">
        <f ca="1">IF(VLOOKUP($A298,'hk2017'!$A:$G,1)=$A298,VLOOKUP($A298,'hk2017'!$A:$G,7),0)</f>
        <v>0</v>
      </c>
      <c r="F298" s="438">
        <f ca="1">IF(VLOOKUP($A298,'hk2017'!$A:$H,1)=$A298,VLOOKUP($A298,'hk2017'!$A:$H,8),0)</f>
        <v>0</v>
      </c>
      <c r="G298" s="439">
        <f t="shared" si="100"/>
        <v>0</v>
      </c>
      <c r="H298" s="438">
        <f ca="1">IF(VLOOKUP($A298,'hk2016'!$A:$G,1)=$A298,VLOOKUP($A298,'hk2016'!$A:$G,6),0)</f>
        <v>0</v>
      </c>
      <c r="I298" s="438">
        <f ca="1">IF(VLOOKUP($A298,'hk2016'!$A:$G,1)=$A298,VLOOKUP($A298,'hk2016'!$A:$G,7),0)</f>
        <v>0</v>
      </c>
      <c r="J298" s="438">
        <f ca="1">IF(VLOOKUP($A298,'hk2016'!$A:$H,1)=$A298,VLOOKUP($A298,'hk2016'!$A:$H,8),0)</f>
        <v>0</v>
      </c>
      <c r="K298" s="440">
        <f t="shared" si="101"/>
        <v>0</v>
      </c>
      <c r="L298" s="447"/>
    </row>
    <row r="299" spans="1:255" ht="12.75" outlineLevel="1">
      <c r="A299" s="420" t="str">
        <f t="shared" si="102"/>
        <v>543</v>
      </c>
      <c r="B299" s="416" t="s">
        <v>3126</v>
      </c>
      <c r="C299" s="416" t="s">
        <v>3931</v>
      </c>
      <c r="D299" s="438">
        <f ca="1">IF(VLOOKUP($A299,'hk2017'!$A:$G,1)=$A299,VLOOKUP($A299,'hk2017'!$A:$G,6),0)</f>
        <v>0</v>
      </c>
      <c r="E299" s="438">
        <f ca="1">IF(VLOOKUP($A299,'hk2017'!$A:$G,1)=$A299,VLOOKUP($A299,'hk2017'!$A:$G,7),0)</f>
        <v>0</v>
      </c>
      <c r="F299" s="438">
        <f ca="1">IF(VLOOKUP($A299,'hk2017'!$A:$H,1)=$A299,VLOOKUP($A299,'hk2017'!$A:$H,8),0)</f>
        <v>0</v>
      </c>
      <c r="G299" s="439">
        <f t="shared" si="100"/>
        <v>0</v>
      </c>
      <c r="H299" s="438">
        <f ca="1">IF(VLOOKUP($A299,'hk2016'!$A:$G,1)=$A299,VLOOKUP($A299,'hk2016'!$A:$G,6),0)</f>
        <v>0</v>
      </c>
      <c r="I299" s="438">
        <f ca="1">IF(VLOOKUP($A299,'hk2016'!$A:$G,1)=$A299,VLOOKUP($A299,'hk2016'!$A:$G,7),0)</f>
        <v>0</v>
      </c>
      <c r="J299" s="438">
        <f ca="1">IF(VLOOKUP($A299,'hk2016'!$A:$H,1)=$A299,VLOOKUP($A299,'hk2016'!$A:$H,8),0)</f>
        <v>0</v>
      </c>
      <c r="K299" s="440">
        <f t="shared" si="101"/>
        <v>0</v>
      </c>
      <c r="L299" s="447"/>
    </row>
    <row r="300" spans="1:255" ht="12.75" outlineLevel="1">
      <c r="A300" s="420" t="str">
        <f t="shared" si="102"/>
        <v>544</v>
      </c>
      <c r="B300" s="416" t="s">
        <v>3127</v>
      </c>
      <c r="C300" s="416" t="s">
        <v>3128</v>
      </c>
      <c r="D300" s="438">
        <f ca="1">IF(VLOOKUP($A300,'hk2017'!$A:$G,1)=$A300,VLOOKUP($A300,'hk2017'!$A:$G,6),0)</f>
        <v>0</v>
      </c>
      <c r="E300" s="438">
        <f ca="1">IF(VLOOKUP($A300,'hk2017'!$A:$G,1)=$A300,VLOOKUP($A300,'hk2017'!$A:$G,7),0)</f>
        <v>0</v>
      </c>
      <c r="F300" s="438">
        <f ca="1">IF(VLOOKUP($A300,'hk2017'!$A:$H,1)=$A300,VLOOKUP($A300,'hk2017'!$A:$H,8),0)</f>
        <v>0</v>
      </c>
      <c r="G300" s="439">
        <f t="shared" si="100"/>
        <v>0</v>
      </c>
      <c r="H300" s="438">
        <f ca="1">IF(VLOOKUP($A300,'hk2016'!$A:$G,1)=$A300,VLOOKUP($A300,'hk2016'!$A:$G,6),0)</f>
        <v>0</v>
      </c>
      <c r="I300" s="438">
        <f ca="1">IF(VLOOKUP($A300,'hk2016'!$A:$G,1)=$A300,VLOOKUP($A300,'hk2016'!$A:$G,7),0)</f>
        <v>0</v>
      </c>
      <c r="J300" s="438">
        <f ca="1">IF(VLOOKUP($A300,'hk2016'!$A:$H,1)=$A300,VLOOKUP($A300,'hk2016'!$A:$H,8),0)</f>
        <v>0</v>
      </c>
      <c r="K300" s="440">
        <f t="shared" si="101"/>
        <v>0</v>
      </c>
      <c r="L300" s="447"/>
    </row>
    <row r="301" spans="1:255" ht="12.75" outlineLevel="1">
      <c r="A301" s="420" t="str">
        <f t="shared" si="102"/>
        <v>545</v>
      </c>
      <c r="B301" s="416" t="s">
        <v>3129</v>
      </c>
      <c r="C301" s="416" t="s">
        <v>3130</v>
      </c>
      <c r="D301" s="438">
        <f ca="1">IF(VLOOKUP($A301,'hk2017'!$A:$G,1)=$A301,VLOOKUP($A301,'hk2017'!$A:$G,6),0)</f>
        <v>0</v>
      </c>
      <c r="E301" s="438">
        <f ca="1">IF(VLOOKUP($A301,'hk2017'!$A:$G,1)=$A301,VLOOKUP($A301,'hk2017'!$A:$G,7),0)</f>
        <v>0</v>
      </c>
      <c r="F301" s="438">
        <f ca="1">IF(VLOOKUP($A301,'hk2017'!$A:$H,1)=$A301,VLOOKUP($A301,'hk2017'!$A:$H,8),0)</f>
        <v>0</v>
      </c>
      <c r="G301" s="439">
        <f t="shared" si="100"/>
        <v>0</v>
      </c>
      <c r="H301" s="438">
        <f ca="1">IF(VLOOKUP($A301,'hk2016'!$A:$G,1)=$A301,VLOOKUP($A301,'hk2016'!$A:$G,6),0)</f>
        <v>0</v>
      </c>
      <c r="I301" s="438">
        <f ca="1">IF(VLOOKUP($A301,'hk2016'!$A:$G,1)=$A301,VLOOKUP($A301,'hk2016'!$A:$G,7),0)</f>
        <v>0</v>
      </c>
      <c r="J301" s="438">
        <f ca="1">IF(VLOOKUP($A301,'hk2016'!$A:$H,1)=$A301,VLOOKUP($A301,'hk2016'!$A:$H,8),0)</f>
        <v>0</v>
      </c>
      <c r="K301" s="440">
        <f t="shared" si="101"/>
        <v>0</v>
      </c>
      <c r="L301" s="447"/>
    </row>
    <row r="302" spans="1:255" ht="12.75" outlineLevel="1">
      <c r="A302" s="420" t="str">
        <f t="shared" si="102"/>
        <v>546</v>
      </c>
      <c r="B302" s="416" t="s">
        <v>3131</v>
      </c>
      <c r="C302" s="416" t="s">
        <v>3132</v>
      </c>
      <c r="D302" s="438">
        <f ca="1">IF(VLOOKUP($A302,'hk2017'!$A:$G,1)=$A302,VLOOKUP($A302,'hk2017'!$A:$G,6),0)</f>
        <v>0</v>
      </c>
      <c r="E302" s="438">
        <f ca="1">IF(VLOOKUP($A302,'hk2017'!$A:$G,1)=$A302,VLOOKUP($A302,'hk2017'!$A:$G,7),0)</f>
        <v>0</v>
      </c>
      <c r="F302" s="438">
        <f ca="1">IF(VLOOKUP($A302,'hk2017'!$A:$H,1)=$A302,VLOOKUP($A302,'hk2017'!$A:$H,8),0)</f>
        <v>0</v>
      </c>
      <c r="G302" s="439">
        <f t="shared" si="100"/>
        <v>0</v>
      </c>
      <c r="H302" s="438">
        <f ca="1">IF(VLOOKUP($A302,'hk2016'!$A:$G,1)=$A302,VLOOKUP($A302,'hk2016'!$A:$G,6),0)</f>
        <v>0</v>
      </c>
      <c r="I302" s="438">
        <f ca="1">IF(VLOOKUP($A302,'hk2016'!$A:$G,1)=$A302,VLOOKUP($A302,'hk2016'!$A:$G,7),0)</f>
        <v>0</v>
      </c>
      <c r="J302" s="438">
        <f ca="1">IF(VLOOKUP($A302,'hk2016'!$A:$H,1)=$A302,VLOOKUP($A302,'hk2016'!$A:$H,8),0)</f>
        <v>0</v>
      </c>
      <c r="K302" s="440">
        <f t="shared" si="101"/>
        <v>0</v>
      </c>
      <c r="L302" s="447"/>
    </row>
    <row r="303" spans="1:255" ht="12.75" outlineLevel="1">
      <c r="A303" s="412" t="s">
        <v>5120</v>
      </c>
      <c r="B303" s="416" t="s">
        <v>3133</v>
      </c>
      <c r="C303" s="50" t="s">
        <v>5122</v>
      </c>
      <c r="D303" s="438">
        <f ca="1">IF(VLOOKUP($A303,'hk2017'!$A:$G,1)=$A303,VLOOKUP($A303,'hk2017'!$A:$G,6),0)</f>
        <v>0</v>
      </c>
      <c r="E303" s="438">
        <f ca="1">IF(VLOOKUP($A303,'hk2017'!$A:$G,1)=$A303,VLOOKUP($A303,'hk2017'!$A:$G,7),0)</f>
        <v>0</v>
      </c>
      <c r="F303" s="438">
        <f ca="1">IF(VLOOKUP($A303,'hk2017'!$A:$H,1)=$A303,VLOOKUP($A303,'hk2017'!$A:$H,8),0)</f>
        <v>0</v>
      </c>
      <c r="G303" s="439">
        <f t="shared" si="100"/>
        <v>0</v>
      </c>
      <c r="H303" s="438">
        <f ca="1">IF(VLOOKUP($A303,'hk2016'!$A:$G,1)=$A303,VLOOKUP($A303,'hk2016'!$A:$G,6),0)</f>
        <v>0</v>
      </c>
      <c r="I303" s="438">
        <f ca="1">IF(VLOOKUP($A303,'hk2016'!$A:$G,1)=$A303,VLOOKUP($A303,'hk2016'!$A:$G,7),0)</f>
        <v>0</v>
      </c>
      <c r="J303" s="438">
        <f ca="1">IF(VLOOKUP($A303,'hk2016'!$A:$H,1)=$A303,VLOOKUP($A303,'hk2016'!$A:$H,8),0)</f>
        <v>0</v>
      </c>
      <c r="K303" s="440">
        <f t="shared" si="101"/>
        <v>0</v>
      </c>
      <c r="L303" s="447"/>
    </row>
    <row r="304" spans="1:255" ht="12.75" outlineLevel="1">
      <c r="A304" s="412" t="s">
        <v>4295</v>
      </c>
      <c r="B304" s="416" t="s">
        <v>3134</v>
      </c>
      <c r="C304" s="50" t="s">
        <v>5126</v>
      </c>
      <c r="D304" s="438">
        <f ca="1">IF(VLOOKUP($A304,'hk2017'!$A:$G,1)=$A304,VLOOKUP($A304,'hk2017'!$A:$G,6),0)</f>
        <v>0</v>
      </c>
      <c r="E304" s="438">
        <f ca="1">IF(VLOOKUP($A304,'hk2017'!$A:$G,1)=$A304,VLOOKUP($A304,'hk2017'!$A:$G,7),0)</f>
        <v>0</v>
      </c>
      <c r="F304" s="438">
        <f ca="1">IF(VLOOKUP($A304,'hk2017'!$A:$H,1)=$A304,VLOOKUP($A304,'hk2017'!$A:$H,8),0)</f>
        <v>0</v>
      </c>
      <c r="G304" s="439">
        <f t="shared" si="100"/>
        <v>0</v>
      </c>
      <c r="H304" s="438">
        <f ca="1">IF(VLOOKUP($A304,'hk2016'!$A:$G,1)=$A304,VLOOKUP($A304,'hk2016'!$A:$G,6),0)</f>
        <v>0</v>
      </c>
      <c r="I304" s="438">
        <f ca="1">IF(VLOOKUP($A304,'hk2016'!$A:$G,1)=$A304,VLOOKUP($A304,'hk2016'!$A:$G,7),0)</f>
        <v>0</v>
      </c>
      <c r="J304" s="438">
        <f ca="1">IF(VLOOKUP($A304,'hk2016'!$A:$H,1)=$A304,VLOOKUP($A304,'hk2016'!$A:$H,8),0)</f>
        <v>0</v>
      </c>
      <c r="K304" s="440">
        <f t="shared" si="101"/>
        <v>0</v>
      </c>
      <c r="L304" s="447"/>
    </row>
    <row r="305" spans="1:255" ht="13.5" outlineLevel="1" thickBot="1">
      <c r="A305" s="412" t="s">
        <v>5128</v>
      </c>
      <c r="B305" s="416"/>
      <c r="C305" s="50" t="s">
        <v>5130</v>
      </c>
      <c r="D305" s="438">
        <f ca="1">IF(VLOOKUP($A305,'hk2017'!$A:$G,1)=$A305,VLOOKUP($A305,'hk2017'!$A:$G,6),0)</f>
        <v>0</v>
      </c>
      <c r="E305" s="438">
        <f ca="1">IF(VLOOKUP($A305,'hk2017'!$A:$G,1)=$A305,VLOOKUP($A305,'hk2017'!$A:$G,7),0)</f>
        <v>0</v>
      </c>
      <c r="F305" s="438">
        <f ca="1">IF(VLOOKUP($A305,'hk2017'!$A:$H,1)=$A305,VLOOKUP($A305,'hk2017'!$A:$H,8),0)</f>
        <v>0</v>
      </c>
      <c r="G305" s="439">
        <f>SUM(D305+E305-F305)</f>
        <v>0</v>
      </c>
      <c r="H305" s="438">
        <f ca="1">IF(VLOOKUP($A305,'hk2016'!$A:$G,1)=$A305,VLOOKUP($A305,'hk2016'!$A:$G,6),0)</f>
        <v>0</v>
      </c>
      <c r="I305" s="438">
        <f ca="1">IF(VLOOKUP($A305,'hk2016'!$A:$G,1)=$A305,VLOOKUP($A305,'hk2016'!$A:$G,7),0)</f>
        <v>0</v>
      </c>
      <c r="J305" s="438">
        <f ca="1">IF(VLOOKUP($A305,'hk2016'!$A:$H,1)=$A305,VLOOKUP($A305,'hk2016'!$A:$H,8),0)</f>
        <v>0</v>
      </c>
      <c r="K305" s="440">
        <f>SUM(H305+I305-J305)</f>
        <v>0</v>
      </c>
      <c r="L305" s="447"/>
    </row>
    <row r="306" spans="1:255" ht="12.75">
      <c r="A306" s="479" t="s">
        <v>4117</v>
      </c>
      <c r="B306" s="459"/>
      <c r="C306" s="460" t="s">
        <v>3135</v>
      </c>
      <c r="D306" s="429">
        <f t="shared" ref="D306:K306" si="103">SUM(D307:D313)</f>
        <v>0</v>
      </c>
      <c r="E306" s="429">
        <f t="shared" si="103"/>
        <v>0</v>
      </c>
      <c r="F306" s="429">
        <f t="shared" si="103"/>
        <v>0</v>
      </c>
      <c r="G306" s="430">
        <f t="shared" si="103"/>
        <v>0</v>
      </c>
      <c r="H306" s="429">
        <f t="shared" si="103"/>
        <v>0</v>
      </c>
      <c r="I306" s="429">
        <f t="shared" si="103"/>
        <v>0</v>
      </c>
      <c r="J306" s="429">
        <f t="shared" si="103"/>
        <v>0</v>
      </c>
      <c r="K306" s="431">
        <f t="shared" si="103"/>
        <v>0</v>
      </c>
      <c r="L306" s="447"/>
      <c r="M306" s="481"/>
      <c r="N306" s="482"/>
      <c r="P306" s="483"/>
      <c r="Q306" s="481"/>
      <c r="R306" s="481"/>
      <c r="S306" s="481"/>
      <c r="T306" s="481"/>
      <c r="U306" s="482"/>
      <c r="W306" s="483"/>
      <c r="X306" s="481"/>
      <c r="Y306" s="481"/>
      <c r="Z306" s="481"/>
      <c r="AA306" s="481"/>
      <c r="AB306" s="482"/>
      <c r="AD306" s="483"/>
      <c r="AE306" s="481"/>
      <c r="AF306" s="481"/>
      <c r="AG306" s="481"/>
      <c r="AH306" s="481"/>
      <c r="AI306" s="482"/>
      <c r="AK306" s="483"/>
      <c r="AL306" s="481"/>
      <c r="AM306" s="481"/>
      <c r="AN306" s="481"/>
      <c r="AO306" s="481"/>
      <c r="AP306" s="482"/>
      <c r="AR306" s="483"/>
      <c r="AS306" s="481"/>
      <c r="AT306" s="481"/>
      <c r="AU306" s="481"/>
      <c r="AV306" s="481"/>
      <c r="AW306" s="482"/>
      <c r="AY306" s="483"/>
      <c r="AZ306" s="481"/>
      <c r="BA306" s="481"/>
      <c r="BB306" s="481"/>
      <c r="BC306" s="481"/>
      <c r="BD306" s="482"/>
      <c r="BF306" s="483"/>
      <c r="BG306" s="481"/>
      <c r="BH306" s="481"/>
      <c r="BI306" s="481"/>
      <c r="BJ306" s="481"/>
      <c r="BK306" s="482"/>
      <c r="BM306" s="483"/>
      <c r="BN306" s="481"/>
      <c r="BO306" s="481"/>
      <c r="BP306" s="481"/>
      <c r="BQ306" s="481"/>
      <c r="BR306" s="482"/>
      <c r="BT306" s="483"/>
      <c r="BU306" s="481"/>
      <c r="BV306" s="481"/>
      <c r="BW306" s="481"/>
      <c r="BX306" s="481"/>
      <c r="BY306" s="482"/>
      <c r="CA306" s="483"/>
      <c r="CB306" s="481"/>
      <c r="CC306" s="481"/>
      <c r="CD306" s="481"/>
      <c r="CE306" s="481"/>
      <c r="CF306" s="482"/>
      <c r="CH306" s="483"/>
      <c r="CI306" s="481"/>
      <c r="CJ306" s="481"/>
      <c r="CK306" s="481"/>
      <c r="CL306" s="481"/>
      <c r="CM306" s="482"/>
      <c r="CO306" s="483"/>
      <c r="CP306" s="481"/>
      <c r="CQ306" s="481"/>
      <c r="CR306" s="481"/>
      <c r="CS306" s="481"/>
      <c r="CT306" s="482"/>
      <c r="CV306" s="483"/>
      <c r="CW306" s="481"/>
      <c r="CX306" s="481"/>
      <c r="CY306" s="481"/>
      <c r="CZ306" s="481"/>
      <c r="DA306" s="482"/>
      <c r="DC306" s="483"/>
      <c r="DD306" s="481"/>
      <c r="DE306" s="481"/>
      <c r="DF306" s="481"/>
      <c r="DG306" s="481"/>
      <c r="DH306" s="482"/>
      <c r="DJ306" s="483"/>
      <c r="DK306" s="481"/>
      <c r="DL306" s="481"/>
      <c r="DM306" s="481"/>
      <c r="DN306" s="481"/>
      <c r="DO306" s="482"/>
      <c r="DQ306" s="483"/>
      <c r="DR306" s="481"/>
      <c r="DS306" s="481"/>
      <c r="DT306" s="481"/>
      <c r="DU306" s="481"/>
      <c r="DV306" s="482"/>
      <c r="DX306" s="483"/>
      <c r="DY306" s="481"/>
      <c r="DZ306" s="481"/>
      <c r="EA306" s="481"/>
      <c r="EB306" s="481"/>
      <c r="EC306" s="482"/>
      <c r="EE306" s="483"/>
      <c r="EF306" s="481"/>
      <c r="EG306" s="481"/>
      <c r="EH306" s="481"/>
      <c r="EI306" s="481"/>
      <c r="EJ306" s="482"/>
      <c r="EL306" s="483"/>
      <c r="EM306" s="481"/>
      <c r="EN306" s="481"/>
      <c r="EO306" s="481"/>
      <c r="EP306" s="481"/>
      <c r="EQ306" s="482"/>
      <c r="ES306" s="483"/>
      <c r="ET306" s="481"/>
      <c r="EU306" s="481"/>
      <c r="EV306" s="481"/>
      <c r="EW306" s="481"/>
      <c r="EX306" s="482"/>
      <c r="EZ306" s="483"/>
      <c r="FA306" s="481"/>
      <c r="FB306" s="481"/>
      <c r="FC306" s="481"/>
      <c r="FD306" s="481"/>
      <c r="FE306" s="482"/>
      <c r="FG306" s="483"/>
      <c r="FH306" s="481"/>
      <c r="FI306" s="481"/>
      <c r="FJ306" s="481"/>
      <c r="FK306" s="481"/>
      <c r="FL306" s="482"/>
      <c r="FN306" s="483"/>
      <c r="FO306" s="481"/>
      <c r="FP306" s="481"/>
      <c r="FQ306" s="481"/>
      <c r="FR306" s="481"/>
      <c r="FS306" s="482"/>
      <c r="FU306" s="483"/>
      <c r="FV306" s="481"/>
      <c r="FW306" s="481"/>
      <c r="FX306" s="481"/>
      <c r="FY306" s="481"/>
      <c r="FZ306" s="482"/>
      <c r="GB306" s="483"/>
      <c r="GC306" s="481"/>
      <c r="GD306" s="481"/>
      <c r="GE306" s="481"/>
      <c r="GF306" s="481"/>
      <c r="GG306" s="482"/>
      <c r="GI306" s="483"/>
      <c r="GJ306" s="481"/>
      <c r="GK306" s="481"/>
      <c r="GL306" s="481"/>
      <c r="GM306" s="481"/>
      <c r="GN306" s="482"/>
      <c r="GP306" s="483"/>
      <c r="GQ306" s="481"/>
      <c r="GR306" s="481"/>
      <c r="GS306" s="481"/>
      <c r="GT306" s="481"/>
      <c r="GU306" s="482"/>
      <c r="GW306" s="483"/>
      <c r="GX306" s="481"/>
      <c r="GY306" s="481"/>
      <c r="GZ306" s="481"/>
      <c r="HA306" s="481"/>
      <c r="HB306" s="482"/>
      <c r="HD306" s="483"/>
      <c r="HE306" s="481"/>
      <c r="HF306" s="481"/>
      <c r="HG306" s="481"/>
      <c r="HH306" s="481"/>
      <c r="HI306" s="482"/>
      <c r="HK306" s="483"/>
      <c r="HL306" s="481"/>
      <c r="HM306" s="481"/>
      <c r="HN306" s="481"/>
      <c r="HO306" s="481"/>
      <c r="HP306" s="482"/>
      <c r="HR306" s="483"/>
      <c r="HS306" s="481"/>
      <c r="HT306" s="481"/>
      <c r="HU306" s="481"/>
      <c r="HV306" s="481"/>
      <c r="HW306" s="482"/>
      <c r="HY306" s="483"/>
      <c r="HZ306" s="481"/>
      <c r="IA306" s="481"/>
      <c r="IB306" s="481"/>
      <c r="IC306" s="481"/>
      <c r="ID306" s="482"/>
      <c r="IF306" s="483"/>
      <c r="IG306" s="481"/>
      <c r="IH306" s="481"/>
      <c r="II306" s="481"/>
      <c r="IJ306" s="481"/>
      <c r="IK306" s="482"/>
      <c r="IM306" s="483"/>
      <c r="IN306" s="481"/>
      <c r="IO306" s="481"/>
      <c r="IP306" s="481"/>
      <c r="IQ306" s="481"/>
      <c r="IR306" s="482"/>
      <c r="IT306" s="483"/>
      <c r="IU306" s="481"/>
    </row>
    <row r="307" spans="1:255" ht="12.75" outlineLevel="1">
      <c r="A307" s="420" t="str">
        <f t="shared" ref="A307:A313" si="104">LEFT(B307,3)</f>
        <v>551</v>
      </c>
      <c r="B307" s="416" t="s">
        <v>3136</v>
      </c>
      <c r="C307" s="416" t="s">
        <v>3137</v>
      </c>
      <c r="D307" s="438">
        <f ca="1">IF(VLOOKUP($A307,'hk2017'!$A:$G,1)=$A307,VLOOKUP($A307,'hk2017'!$A:$G,6),0)</f>
        <v>0</v>
      </c>
      <c r="E307" s="438">
        <f ca="1">IF(VLOOKUP($A307,'hk2017'!$A:$G,1)=$A307,VLOOKUP($A307,'hk2017'!$A:$G,7),0)</f>
        <v>0</v>
      </c>
      <c r="F307" s="438">
        <f ca="1">IF(VLOOKUP($A307,'hk2017'!$A:$H,1)=$A307,VLOOKUP($A307,'hk2017'!$A:$H,8),0)</f>
        <v>0</v>
      </c>
      <c r="G307" s="439">
        <f t="shared" ref="G307:G313" si="105">SUM(D307+E307-F307)</f>
        <v>0</v>
      </c>
      <c r="H307" s="438">
        <f ca="1">IF(VLOOKUP($A307,'hk2016'!$A:$G,1)=$A307,VLOOKUP($A307,'hk2016'!$A:$G,6),0)</f>
        <v>0</v>
      </c>
      <c r="I307" s="438">
        <f ca="1">IF(VLOOKUP($A307,'hk2016'!$A:$G,1)=$A307,VLOOKUP($A307,'hk2016'!$A:$G,7),0)</f>
        <v>0</v>
      </c>
      <c r="J307" s="438">
        <f ca="1">IF(VLOOKUP($A307,'hk2016'!$A:$H,1)=$A307,VLOOKUP($A307,'hk2016'!$A:$H,8),0)</f>
        <v>0</v>
      </c>
      <c r="K307" s="440">
        <f t="shared" ref="K307:K313" si="106">SUM(H307+I307-J307)</f>
        <v>0</v>
      </c>
      <c r="L307" s="447"/>
    </row>
    <row r="308" spans="1:255" ht="12.75" outlineLevel="1">
      <c r="A308" s="420" t="str">
        <f t="shared" si="104"/>
        <v>552</v>
      </c>
      <c r="B308" s="416" t="s">
        <v>3138</v>
      </c>
      <c r="C308" s="416" t="s">
        <v>3139</v>
      </c>
      <c r="D308" s="438">
        <f ca="1">IF(VLOOKUP($A308,'hk2017'!$A:$G,1)=$A308,VLOOKUP($A308,'hk2017'!$A:$G,6),0)</f>
        <v>0</v>
      </c>
      <c r="E308" s="438">
        <f ca="1">IF(VLOOKUP($A308,'hk2017'!$A:$G,1)=$A308,VLOOKUP($A308,'hk2017'!$A:$G,7),0)</f>
        <v>0</v>
      </c>
      <c r="F308" s="438">
        <f ca="1">IF(VLOOKUP($A308,'hk2017'!$A:$H,1)=$A308,VLOOKUP($A308,'hk2017'!$A:$H,8),0)</f>
        <v>0</v>
      </c>
      <c r="G308" s="439">
        <f t="shared" si="105"/>
        <v>0</v>
      </c>
      <c r="H308" s="438">
        <f ca="1">IF(VLOOKUP($A308,'hk2016'!$A:$G,1)=$A308,VLOOKUP($A308,'hk2016'!$A:$G,6),0)</f>
        <v>0</v>
      </c>
      <c r="I308" s="438">
        <f ca="1">IF(VLOOKUP($A308,'hk2016'!$A:$G,1)=$A308,VLOOKUP($A308,'hk2016'!$A:$G,7),0)</f>
        <v>0</v>
      </c>
      <c r="J308" s="438">
        <f ca="1">IF(VLOOKUP($A308,'hk2016'!$A:$H,1)=$A308,VLOOKUP($A308,'hk2016'!$A:$H,8),0)</f>
        <v>0</v>
      </c>
      <c r="K308" s="440">
        <f t="shared" si="106"/>
        <v>0</v>
      </c>
      <c r="L308" s="447"/>
    </row>
    <row r="309" spans="1:255" ht="12.75" outlineLevel="1">
      <c r="A309" s="480" t="s">
        <v>5138</v>
      </c>
      <c r="B309" s="416" t="s">
        <v>3140</v>
      </c>
      <c r="C309" s="416" t="s">
        <v>3141</v>
      </c>
      <c r="D309" s="438">
        <f ca="1">IF(VLOOKUP($A309,'hk2017'!$A:$G,1)=$A309,VLOOKUP($A309,'hk2017'!$A:$G,6),0)</f>
        <v>0</v>
      </c>
      <c r="E309" s="438">
        <f ca="1">IF(VLOOKUP($A309,'hk2017'!$A:$G,1)=$A309,VLOOKUP($A309,'hk2017'!$A:$G,7),0)</f>
        <v>0</v>
      </c>
      <c r="F309" s="438">
        <f ca="1">IF(VLOOKUP($A309,'hk2017'!$A:$H,1)=$A309,VLOOKUP($A309,'hk2017'!$A:$H,8),0)</f>
        <v>0</v>
      </c>
      <c r="G309" s="439">
        <f t="shared" si="105"/>
        <v>0</v>
      </c>
      <c r="H309" s="438">
        <f ca="1">IF(VLOOKUP($A309,'hk2016'!$A:$G,1)=$A309,VLOOKUP($A309,'hk2016'!$A:$G,6),0)</f>
        <v>0</v>
      </c>
      <c r="I309" s="438">
        <f ca="1">IF(VLOOKUP($A309,'hk2016'!$A:$G,1)=$A309,VLOOKUP($A309,'hk2016'!$A:$G,7),0)</f>
        <v>0</v>
      </c>
      <c r="J309" s="438">
        <f ca="1">IF(VLOOKUP($A309,'hk2016'!$A:$H,1)=$A309,VLOOKUP($A309,'hk2016'!$A:$H,8),0)</f>
        <v>0</v>
      </c>
      <c r="K309" s="440">
        <f t="shared" si="106"/>
        <v>0</v>
      </c>
      <c r="L309" s="447"/>
    </row>
    <row r="310" spans="1:255" ht="12.75" outlineLevel="1">
      <c r="A310" s="420" t="str">
        <f t="shared" si="104"/>
        <v>555</v>
      </c>
      <c r="B310" s="416" t="s">
        <v>3142</v>
      </c>
      <c r="C310" s="416" t="s">
        <v>3143</v>
      </c>
      <c r="D310" s="438">
        <f ca="1">IF(VLOOKUP($A310,'hk2017'!$A:$G,1)=$A310,VLOOKUP($A310,'hk2017'!$A:$G,6),0)</f>
        <v>0</v>
      </c>
      <c r="E310" s="438">
        <f ca="1">IF(VLOOKUP($A310,'hk2017'!$A:$G,1)=$A310,VLOOKUP($A310,'hk2017'!$A:$G,7),0)</f>
        <v>0</v>
      </c>
      <c r="F310" s="438">
        <f ca="1">IF(VLOOKUP($A310,'hk2017'!$A:$H,1)=$A310,VLOOKUP($A310,'hk2017'!$A:$H,8),0)</f>
        <v>0</v>
      </c>
      <c r="G310" s="439">
        <f t="shared" si="105"/>
        <v>0</v>
      </c>
      <c r="H310" s="438">
        <f ca="1">IF(VLOOKUP($A310,'hk2016'!$A:$G,1)=$A310,VLOOKUP($A310,'hk2016'!$A:$G,6),0)</f>
        <v>0</v>
      </c>
      <c r="I310" s="438">
        <f ca="1">IF(VLOOKUP($A310,'hk2016'!$A:$G,1)=$A310,VLOOKUP($A310,'hk2016'!$A:$G,7),0)</f>
        <v>0</v>
      </c>
      <c r="J310" s="438">
        <f ca="1">IF(VLOOKUP($A310,'hk2016'!$A:$H,1)=$A310,VLOOKUP($A310,'hk2016'!$A:$H,8),0)</f>
        <v>0</v>
      </c>
      <c r="K310" s="440">
        <f t="shared" si="106"/>
        <v>0</v>
      </c>
      <c r="L310" s="447"/>
    </row>
    <row r="311" spans="1:255" ht="12.75" outlineLevel="1">
      <c r="A311" s="420" t="str">
        <f t="shared" si="104"/>
        <v>557</v>
      </c>
      <c r="B311" s="416" t="s">
        <v>3144</v>
      </c>
      <c r="C311" s="416" t="s">
        <v>3145</v>
      </c>
      <c r="D311" s="438">
        <f ca="1">IF(VLOOKUP($A311,'hk2017'!$A:$G,1)=$A311,VLOOKUP($A311,'hk2017'!$A:$G,6),0)</f>
        <v>0</v>
      </c>
      <c r="E311" s="438">
        <f ca="1">IF(VLOOKUP($A311,'hk2017'!$A:$G,1)=$A311,VLOOKUP($A311,'hk2017'!$A:$G,7),0)</f>
        <v>0</v>
      </c>
      <c r="F311" s="438">
        <f ca="1">IF(VLOOKUP($A311,'hk2017'!$A:$H,1)=$A311,VLOOKUP($A311,'hk2017'!$A:$H,8),0)</f>
        <v>0</v>
      </c>
      <c r="G311" s="439">
        <f t="shared" si="105"/>
        <v>0</v>
      </c>
      <c r="H311" s="438">
        <f ca="1">IF(VLOOKUP($A311,'hk2016'!$A:$G,1)=$A311,VLOOKUP($A311,'hk2016'!$A:$G,6),0)</f>
        <v>0</v>
      </c>
      <c r="I311" s="438">
        <f ca="1">IF(VLOOKUP($A311,'hk2016'!$A:$G,1)=$A311,VLOOKUP($A311,'hk2016'!$A:$G,7),0)</f>
        <v>0</v>
      </c>
      <c r="J311" s="438">
        <f ca="1">IF(VLOOKUP($A311,'hk2016'!$A:$H,1)=$A311,VLOOKUP($A311,'hk2016'!$A:$H,8),0)</f>
        <v>0</v>
      </c>
      <c r="K311" s="440">
        <f t="shared" si="106"/>
        <v>0</v>
      </c>
      <c r="L311" s="447"/>
    </row>
    <row r="312" spans="1:255" ht="12.75" outlineLevel="1">
      <c r="A312" s="486" t="str">
        <f t="shared" si="104"/>
        <v>558</v>
      </c>
      <c r="B312" s="416" t="s">
        <v>3146</v>
      </c>
      <c r="C312" s="416" t="s">
        <v>3147</v>
      </c>
      <c r="D312" s="438">
        <f ca="1">IF(VLOOKUP($A312,'hk2017'!$A:$G,1)=$A312,VLOOKUP($A312,'hk2017'!$A:$G,6),0)</f>
        <v>0</v>
      </c>
      <c r="E312" s="438">
        <f ca="1">IF(VLOOKUP($A312,'hk2017'!$A:$G,1)=$A312,VLOOKUP($A312,'hk2017'!$A:$G,7),0)</f>
        <v>0</v>
      </c>
      <c r="F312" s="438">
        <f ca="1">IF(VLOOKUP($A312,'hk2017'!$A:$H,1)=$A312,VLOOKUP($A312,'hk2017'!$A:$H,8),0)</f>
        <v>0</v>
      </c>
      <c r="G312" s="439">
        <f t="shared" si="105"/>
        <v>0</v>
      </c>
      <c r="H312" s="438">
        <f ca="1">IF(VLOOKUP($A312,'hk2016'!$A:$G,1)=$A312,VLOOKUP($A312,'hk2016'!$A:$G,6),0)</f>
        <v>0</v>
      </c>
      <c r="I312" s="438">
        <f ca="1">IF(VLOOKUP($A312,'hk2016'!$A:$G,1)=$A312,VLOOKUP($A312,'hk2016'!$A:$G,7),0)</f>
        <v>0</v>
      </c>
      <c r="J312" s="438">
        <f ca="1">IF(VLOOKUP($A312,'hk2016'!$A:$H,1)=$A312,VLOOKUP($A312,'hk2016'!$A:$H,8),0)</f>
        <v>0</v>
      </c>
      <c r="K312" s="440">
        <f t="shared" si="106"/>
        <v>0</v>
      </c>
      <c r="L312" s="447"/>
    </row>
    <row r="313" spans="1:255" ht="12.75" outlineLevel="1">
      <c r="A313" s="486" t="str">
        <f t="shared" si="104"/>
        <v>559</v>
      </c>
      <c r="B313" s="416" t="s">
        <v>3148</v>
      </c>
      <c r="C313" s="416" t="s">
        <v>3149</v>
      </c>
      <c r="D313" s="438">
        <f ca="1">IF(VLOOKUP($A313,'hk2017'!$A:$G,1)=$A313,VLOOKUP($A313,'hk2017'!$A:$G,6),0)</f>
        <v>0</v>
      </c>
      <c r="E313" s="438">
        <f ca="1">IF(VLOOKUP($A313,'hk2017'!$A:$G,1)=$A313,VLOOKUP($A313,'hk2017'!$A:$G,7),0)</f>
        <v>0</v>
      </c>
      <c r="F313" s="438">
        <f ca="1">IF(VLOOKUP($A313,'hk2017'!$A:$H,1)=$A313,VLOOKUP($A313,'hk2017'!$A:$H,8),0)</f>
        <v>0</v>
      </c>
      <c r="G313" s="439">
        <f t="shared" si="105"/>
        <v>0</v>
      </c>
      <c r="H313" s="438">
        <f ca="1">IF(VLOOKUP($A313,'hk2016'!$A:$G,1)=$A313,VLOOKUP($A313,'hk2016'!$A:$G,6),0)</f>
        <v>0</v>
      </c>
      <c r="I313" s="438">
        <f ca="1">IF(VLOOKUP($A313,'hk2016'!$A:$G,1)=$A313,VLOOKUP($A313,'hk2016'!$A:$G,7),0)</f>
        <v>0</v>
      </c>
      <c r="J313" s="438">
        <f ca="1">IF(VLOOKUP($A313,'hk2016'!$A:$H,1)=$A313,VLOOKUP($A313,'hk2016'!$A:$H,8),0)</f>
        <v>0</v>
      </c>
      <c r="K313" s="440">
        <f t="shared" si="106"/>
        <v>0</v>
      </c>
      <c r="L313" s="447"/>
    </row>
    <row r="314" spans="1:255" ht="13.5" outlineLevel="1" thickBot="1">
      <c r="A314" s="420"/>
      <c r="B314" s="416"/>
      <c r="C314" s="416"/>
      <c r="H314" s="464"/>
      <c r="I314" s="464"/>
      <c r="J314" s="464"/>
      <c r="K314" s="466"/>
      <c r="L314" s="447"/>
    </row>
    <row r="315" spans="1:255" ht="12.75">
      <c r="A315" s="479" t="s">
        <v>4118</v>
      </c>
      <c r="B315" s="459"/>
      <c r="C315" s="460" t="s">
        <v>3150</v>
      </c>
      <c r="D315" s="429">
        <f t="shared" ref="D315:K315" si="107">SUM(D316:D325)</f>
        <v>0</v>
      </c>
      <c r="E315" s="429">
        <f t="shared" si="107"/>
        <v>0</v>
      </c>
      <c r="F315" s="429">
        <f t="shared" si="107"/>
        <v>0</v>
      </c>
      <c r="G315" s="430">
        <f t="shared" si="107"/>
        <v>0</v>
      </c>
      <c r="H315" s="429">
        <f t="shared" si="107"/>
        <v>0</v>
      </c>
      <c r="I315" s="429">
        <f t="shared" si="107"/>
        <v>0</v>
      </c>
      <c r="J315" s="429">
        <f t="shared" si="107"/>
        <v>0</v>
      </c>
      <c r="K315" s="431">
        <f t="shared" si="107"/>
        <v>0</v>
      </c>
      <c r="L315" s="447"/>
      <c r="M315" s="481"/>
      <c r="N315" s="482"/>
      <c r="P315" s="483"/>
      <c r="Q315" s="481"/>
      <c r="R315" s="481"/>
      <c r="S315" s="481"/>
      <c r="T315" s="481"/>
      <c r="U315" s="482"/>
      <c r="W315" s="483"/>
      <c r="X315" s="481"/>
      <c r="Y315" s="481"/>
      <c r="Z315" s="481"/>
      <c r="AA315" s="481"/>
      <c r="AB315" s="482"/>
      <c r="AD315" s="483"/>
      <c r="AE315" s="481"/>
      <c r="AF315" s="481"/>
      <c r="AG315" s="481"/>
      <c r="AH315" s="481"/>
      <c r="AI315" s="482"/>
      <c r="AK315" s="483"/>
      <c r="AL315" s="481"/>
      <c r="AM315" s="481"/>
      <c r="AN315" s="481"/>
      <c r="AO315" s="481"/>
      <c r="AP315" s="482"/>
      <c r="AR315" s="483"/>
      <c r="AS315" s="481"/>
      <c r="AT315" s="481"/>
      <c r="AU315" s="481"/>
      <c r="AV315" s="481"/>
      <c r="AW315" s="482"/>
      <c r="AY315" s="483"/>
      <c r="AZ315" s="481"/>
      <c r="BA315" s="481"/>
      <c r="BB315" s="481"/>
      <c r="BC315" s="481"/>
      <c r="BD315" s="482"/>
      <c r="BF315" s="483"/>
      <c r="BG315" s="481"/>
      <c r="BH315" s="481"/>
      <c r="BI315" s="481"/>
      <c r="BJ315" s="481"/>
      <c r="BK315" s="482"/>
      <c r="BM315" s="483"/>
      <c r="BN315" s="481"/>
      <c r="BO315" s="481"/>
      <c r="BP315" s="481"/>
      <c r="BQ315" s="481"/>
      <c r="BR315" s="482"/>
      <c r="BT315" s="483"/>
      <c r="BU315" s="481"/>
      <c r="BV315" s="481"/>
      <c r="BW315" s="481"/>
      <c r="BX315" s="481"/>
      <c r="BY315" s="482"/>
      <c r="CA315" s="483"/>
      <c r="CB315" s="481"/>
      <c r="CC315" s="481"/>
      <c r="CD315" s="481"/>
      <c r="CE315" s="481"/>
      <c r="CF315" s="482"/>
      <c r="CH315" s="483"/>
      <c r="CI315" s="481"/>
      <c r="CJ315" s="481"/>
      <c r="CK315" s="481"/>
      <c r="CL315" s="481"/>
      <c r="CM315" s="482"/>
      <c r="CO315" s="483"/>
      <c r="CP315" s="481"/>
      <c r="CQ315" s="481"/>
      <c r="CR315" s="481"/>
      <c r="CS315" s="481"/>
      <c r="CT315" s="482"/>
      <c r="CV315" s="483"/>
      <c r="CW315" s="481"/>
      <c r="CX315" s="481"/>
      <c r="CY315" s="481"/>
      <c r="CZ315" s="481"/>
      <c r="DA315" s="482"/>
      <c r="DC315" s="483"/>
      <c r="DD315" s="481"/>
      <c r="DE315" s="481"/>
      <c r="DF315" s="481"/>
      <c r="DG315" s="481"/>
      <c r="DH315" s="482"/>
      <c r="DJ315" s="483"/>
      <c r="DK315" s="481"/>
      <c r="DL315" s="481"/>
      <c r="DM315" s="481"/>
      <c r="DN315" s="481"/>
      <c r="DO315" s="482"/>
      <c r="DQ315" s="483"/>
      <c r="DR315" s="481"/>
      <c r="DS315" s="481"/>
      <c r="DT315" s="481"/>
      <c r="DU315" s="481"/>
      <c r="DV315" s="482"/>
      <c r="DX315" s="483"/>
      <c r="DY315" s="481"/>
      <c r="DZ315" s="481"/>
      <c r="EA315" s="481"/>
      <c r="EB315" s="481"/>
      <c r="EC315" s="482"/>
      <c r="EE315" s="483"/>
      <c r="EF315" s="481"/>
      <c r="EG315" s="481"/>
      <c r="EH315" s="481"/>
      <c r="EI315" s="481"/>
      <c r="EJ315" s="482"/>
      <c r="EL315" s="483"/>
      <c r="EM315" s="481"/>
      <c r="EN315" s="481"/>
      <c r="EO315" s="481"/>
      <c r="EP315" s="481"/>
      <c r="EQ315" s="482"/>
      <c r="ES315" s="483"/>
      <c r="ET315" s="481"/>
      <c r="EU315" s="481"/>
      <c r="EV315" s="481"/>
      <c r="EW315" s="481"/>
      <c r="EX315" s="482"/>
      <c r="EZ315" s="483"/>
      <c r="FA315" s="481"/>
      <c r="FB315" s="481"/>
      <c r="FC315" s="481"/>
      <c r="FD315" s="481"/>
      <c r="FE315" s="482"/>
      <c r="FG315" s="483"/>
      <c r="FH315" s="481"/>
      <c r="FI315" s="481"/>
      <c r="FJ315" s="481"/>
      <c r="FK315" s="481"/>
      <c r="FL315" s="482"/>
      <c r="FN315" s="483"/>
      <c r="FO315" s="481"/>
      <c r="FP315" s="481"/>
      <c r="FQ315" s="481"/>
      <c r="FR315" s="481"/>
      <c r="FS315" s="482"/>
      <c r="FU315" s="483"/>
      <c r="FV315" s="481"/>
      <c r="FW315" s="481"/>
      <c r="FX315" s="481"/>
      <c r="FY315" s="481"/>
      <c r="FZ315" s="482"/>
      <c r="GB315" s="483"/>
      <c r="GC315" s="481"/>
      <c r="GD315" s="481"/>
      <c r="GE315" s="481"/>
      <c r="GF315" s="481"/>
      <c r="GG315" s="482"/>
      <c r="GI315" s="483"/>
      <c r="GJ315" s="481"/>
      <c r="GK315" s="481"/>
      <c r="GL315" s="481"/>
      <c r="GM315" s="481"/>
      <c r="GN315" s="482"/>
      <c r="GP315" s="483"/>
      <c r="GQ315" s="481"/>
      <c r="GR315" s="481"/>
      <c r="GS315" s="481"/>
      <c r="GT315" s="481"/>
      <c r="GU315" s="482"/>
      <c r="GW315" s="483"/>
      <c r="GX315" s="481"/>
      <c r="GY315" s="481"/>
      <c r="GZ315" s="481"/>
      <c r="HA315" s="481"/>
      <c r="HB315" s="482"/>
      <c r="HD315" s="483"/>
      <c r="HE315" s="481"/>
      <c r="HF315" s="481"/>
      <c r="HG315" s="481"/>
      <c r="HH315" s="481"/>
      <c r="HI315" s="482"/>
      <c r="HK315" s="483"/>
      <c r="HL315" s="481"/>
      <c r="HM315" s="481"/>
      <c r="HN315" s="481"/>
      <c r="HO315" s="481"/>
      <c r="HP315" s="482"/>
      <c r="HR315" s="483"/>
      <c r="HS315" s="481"/>
      <c r="HT315" s="481"/>
      <c r="HU315" s="481"/>
      <c r="HV315" s="481"/>
      <c r="HW315" s="482"/>
      <c r="HY315" s="483"/>
      <c r="HZ315" s="481"/>
      <c r="IA315" s="481"/>
      <c r="IB315" s="481"/>
      <c r="IC315" s="481"/>
      <c r="ID315" s="482"/>
      <c r="IF315" s="483"/>
      <c r="IG315" s="481"/>
      <c r="IH315" s="481"/>
      <c r="II315" s="481"/>
      <c r="IJ315" s="481"/>
      <c r="IK315" s="482"/>
      <c r="IM315" s="483"/>
      <c r="IN315" s="481"/>
      <c r="IO315" s="481"/>
      <c r="IP315" s="481"/>
      <c r="IQ315" s="481"/>
      <c r="IR315" s="482"/>
      <c r="IT315" s="483"/>
      <c r="IU315" s="481"/>
    </row>
    <row r="316" spans="1:255" ht="12.75" outlineLevel="1">
      <c r="A316" s="420" t="s">
        <v>5150</v>
      </c>
      <c r="B316" s="414"/>
      <c r="C316" s="434" t="s">
        <v>3150</v>
      </c>
      <c r="D316" s="438">
        <f ca="1">IF(VLOOKUP($A316,'hk2017'!$A:$G,1)=$A316,VLOOKUP($A316,'hk2017'!$A:$G,6),0)</f>
        <v>0</v>
      </c>
      <c r="E316" s="438">
        <f ca="1">IF(VLOOKUP($A316,'hk2017'!$A:$G,1)=$A316,VLOOKUP($A316,'hk2017'!$A:$G,7),0)</f>
        <v>0</v>
      </c>
      <c r="F316" s="438">
        <f ca="1">IF(VLOOKUP($A316,'hk2017'!$A:$H,1)=$A316,VLOOKUP($A316,'hk2017'!$A:$H,8),0)</f>
        <v>0</v>
      </c>
      <c r="G316" s="439">
        <f t="shared" ref="G316:G325" si="108">SUM(D316+E316-F316)</f>
        <v>0</v>
      </c>
      <c r="H316" s="438">
        <f ca="1">IF(VLOOKUP($A316,'hk2016'!$A:$G,1)=$A316,VLOOKUP($A316,'hk2016'!$A:$G,6),0)</f>
        <v>0</v>
      </c>
      <c r="I316" s="438">
        <f ca="1">IF(VLOOKUP($A316,'hk2016'!$A:$G,1)=$A316,VLOOKUP($A316,'hk2016'!$A:$G,7),0)</f>
        <v>0</v>
      </c>
      <c r="J316" s="438">
        <f ca="1">IF(VLOOKUP($A316,'hk2016'!$A:$H,1)=$A316,VLOOKUP($A316,'hk2016'!$A:$H,8),0)</f>
        <v>0</v>
      </c>
      <c r="K316" s="440">
        <f t="shared" ref="K316:K325" si="109">SUM(H316+I316-J316)</f>
        <v>0</v>
      </c>
      <c r="L316" s="447"/>
      <c r="M316" s="481"/>
      <c r="N316" s="482"/>
      <c r="P316" s="483"/>
      <c r="Q316" s="481"/>
      <c r="R316" s="481"/>
      <c r="S316" s="481"/>
      <c r="T316" s="481"/>
      <c r="U316" s="482"/>
      <c r="W316" s="483"/>
      <c r="X316" s="481"/>
      <c r="Y316" s="481"/>
      <c r="Z316" s="481"/>
      <c r="AA316" s="481"/>
      <c r="AB316" s="482"/>
      <c r="AD316" s="483"/>
      <c r="AE316" s="481"/>
      <c r="AF316" s="481"/>
      <c r="AG316" s="481"/>
      <c r="AH316" s="481"/>
      <c r="AI316" s="482"/>
      <c r="AK316" s="483"/>
      <c r="AL316" s="481"/>
      <c r="AM316" s="481"/>
      <c r="AN316" s="481"/>
      <c r="AO316" s="481"/>
      <c r="AP316" s="482"/>
      <c r="AR316" s="483"/>
      <c r="AS316" s="481"/>
      <c r="AT316" s="481"/>
      <c r="AU316" s="481"/>
      <c r="AV316" s="481"/>
      <c r="AW316" s="482"/>
      <c r="AY316" s="483"/>
      <c r="AZ316" s="481"/>
      <c r="BA316" s="481"/>
      <c r="BB316" s="481"/>
      <c r="BC316" s="481"/>
      <c r="BD316" s="482"/>
      <c r="BF316" s="483"/>
      <c r="BG316" s="481"/>
      <c r="BH316" s="481"/>
      <c r="BI316" s="481"/>
      <c r="BJ316" s="481"/>
      <c r="BK316" s="482"/>
      <c r="BM316" s="483"/>
      <c r="BN316" s="481"/>
      <c r="BO316" s="481"/>
      <c r="BP316" s="481"/>
      <c r="BQ316" s="481"/>
      <c r="BR316" s="482"/>
      <c r="BT316" s="483"/>
      <c r="BU316" s="481"/>
      <c r="BV316" s="481"/>
      <c r="BW316" s="481"/>
      <c r="BX316" s="481"/>
      <c r="BY316" s="482"/>
      <c r="CA316" s="483"/>
      <c r="CB316" s="481"/>
      <c r="CC316" s="481"/>
      <c r="CD316" s="481"/>
      <c r="CE316" s="481"/>
      <c r="CF316" s="482"/>
      <c r="CH316" s="483"/>
      <c r="CI316" s="481"/>
      <c r="CJ316" s="481"/>
      <c r="CK316" s="481"/>
      <c r="CL316" s="481"/>
      <c r="CM316" s="482"/>
      <c r="CO316" s="483"/>
      <c r="CP316" s="481"/>
      <c r="CQ316" s="481"/>
      <c r="CR316" s="481"/>
      <c r="CS316" s="481"/>
      <c r="CT316" s="482"/>
      <c r="CV316" s="483"/>
      <c r="CW316" s="481"/>
      <c r="CX316" s="481"/>
      <c r="CY316" s="481"/>
      <c r="CZ316" s="481"/>
      <c r="DA316" s="482"/>
      <c r="DC316" s="483"/>
      <c r="DD316" s="481"/>
      <c r="DE316" s="481"/>
      <c r="DF316" s="481"/>
      <c r="DG316" s="481"/>
      <c r="DH316" s="482"/>
      <c r="DJ316" s="483"/>
      <c r="DK316" s="481"/>
      <c r="DL316" s="481"/>
      <c r="DM316" s="481"/>
      <c r="DN316" s="481"/>
      <c r="DO316" s="482"/>
      <c r="DQ316" s="483"/>
      <c r="DR316" s="481"/>
      <c r="DS316" s="481"/>
      <c r="DT316" s="481"/>
      <c r="DU316" s="481"/>
      <c r="DV316" s="482"/>
      <c r="DX316" s="483"/>
      <c r="DY316" s="481"/>
      <c r="DZ316" s="481"/>
      <c r="EA316" s="481"/>
      <c r="EB316" s="481"/>
      <c r="EC316" s="482"/>
      <c r="EE316" s="483"/>
      <c r="EF316" s="481"/>
      <c r="EG316" s="481"/>
      <c r="EH316" s="481"/>
      <c r="EI316" s="481"/>
      <c r="EJ316" s="482"/>
      <c r="EL316" s="483"/>
      <c r="EM316" s="481"/>
      <c r="EN316" s="481"/>
      <c r="EO316" s="481"/>
      <c r="EP316" s="481"/>
      <c r="EQ316" s="482"/>
      <c r="ES316" s="483"/>
      <c r="ET316" s="481"/>
      <c r="EU316" s="481"/>
      <c r="EV316" s="481"/>
      <c r="EW316" s="481"/>
      <c r="EX316" s="482"/>
      <c r="EZ316" s="483"/>
      <c r="FA316" s="481"/>
      <c r="FB316" s="481"/>
      <c r="FC316" s="481"/>
      <c r="FD316" s="481"/>
      <c r="FE316" s="482"/>
      <c r="FG316" s="483"/>
      <c r="FH316" s="481"/>
      <c r="FI316" s="481"/>
      <c r="FJ316" s="481"/>
      <c r="FK316" s="481"/>
      <c r="FL316" s="482"/>
      <c r="FN316" s="483"/>
      <c r="FO316" s="481"/>
      <c r="FP316" s="481"/>
      <c r="FQ316" s="481"/>
      <c r="FR316" s="481"/>
      <c r="FS316" s="482"/>
      <c r="FU316" s="483"/>
      <c r="FV316" s="481"/>
      <c r="FW316" s="481"/>
      <c r="FX316" s="481"/>
      <c r="FY316" s="481"/>
      <c r="FZ316" s="482"/>
      <c r="GB316" s="483"/>
      <c r="GC316" s="481"/>
      <c r="GD316" s="481"/>
      <c r="GE316" s="481"/>
      <c r="GF316" s="481"/>
      <c r="GG316" s="482"/>
      <c r="GI316" s="483"/>
      <c r="GJ316" s="481"/>
      <c r="GK316" s="481"/>
      <c r="GL316" s="481"/>
      <c r="GM316" s="481"/>
      <c r="GN316" s="482"/>
      <c r="GP316" s="483"/>
      <c r="GQ316" s="481"/>
      <c r="GR316" s="481"/>
      <c r="GS316" s="481"/>
      <c r="GT316" s="481"/>
      <c r="GU316" s="482"/>
      <c r="GW316" s="483"/>
      <c r="GX316" s="481"/>
      <c r="GY316" s="481"/>
      <c r="GZ316" s="481"/>
      <c r="HA316" s="481"/>
      <c r="HB316" s="482"/>
      <c r="HD316" s="483"/>
      <c r="HE316" s="481"/>
      <c r="HF316" s="481"/>
      <c r="HG316" s="481"/>
      <c r="HH316" s="481"/>
      <c r="HI316" s="482"/>
      <c r="HK316" s="483"/>
      <c r="HL316" s="481"/>
      <c r="HM316" s="481"/>
      <c r="HN316" s="481"/>
      <c r="HO316" s="481"/>
      <c r="HP316" s="482"/>
      <c r="HR316" s="483"/>
      <c r="HS316" s="481"/>
      <c r="HT316" s="481"/>
      <c r="HU316" s="481"/>
      <c r="HV316" s="481"/>
      <c r="HW316" s="482"/>
      <c r="HY316" s="483"/>
      <c r="HZ316" s="481"/>
      <c r="IA316" s="481"/>
      <c r="IB316" s="481"/>
      <c r="IC316" s="481"/>
      <c r="ID316" s="482"/>
      <c r="IF316" s="483"/>
      <c r="IG316" s="481"/>
      <c r="IH316" s="481"/>
      <c r="II316" s="481"/>
      <c r="IJ316" s="481"/>
      <c r="IK316" s="482"/>
      <c r="IM316" s="483"/>
      <c r="IN316" s="481"/>
      <c r="IO316" s="481"/>
      <c r="IP316" s="481"/>
      <c r="IQ316" s="481"/>
      <c r="IR316" s="482"/>
      <c r="IT316" s="483"/>
      <c r="IU316" s="481"/>
    </row>
    <row r="317" spans="1:255" ht="12.75" outlineLevel="1">
      <c r="A317" s="420" t="str">
        <f t="shared" ref="A317:A325" si="110">LEFT(B317,3)</f>
        <v>561</v>
      </c>
      <c r="B317" s="416" t="s">
        <v>3151</v>
      </c>
      <c r="C317" s="416" t="s">
        <v>3152</v>
      </c>
      <c r="D317" s="438">
        <f ca="1">IF(VLOOKUP($A317,'hk2017'!$A:$G,1)=$A317,VLOOKUP($A317,'hk2017'!$A:$G,6),0)</f>
        <v>0</v>
      </c>
      <c r="E317" s="438">
        <f ca="1">IF(VLOOKUP($A317,'hk2017'!$A:$G,1)=$A317,VLOOKUP($A317,'hk2017'!$A:$G,7),0)</f>
        <v>0</v>
      </c>
      <c r="F317" s="438">
        <f ca="1">IF(VLOOKUP($A317,'hk2017'!$A:$H,1)=$A317,VLOOKUP($A317,'hk2017'!$A:$H,8),0)</f>
        <v>0</v>
      </c>
      <c r="G317" s="439">
        <f t="shared" si="108"/>
        <v>0</v>
      </c>
      <c r="H317" s="438">
        <f ca="1">IF(VLOOKUP($A317,'hk2016'!$A:$G,1)=$A317,VLOOKUP($A317,'hk2016'!$A:$G,6),0)</f>
        <v>0</v>
      </c>
      <c r="I317" s="438">
        <f ca="1">IF(VLOOKUP($A317,'hk2016'!$A:$G,1)=$A317,VLOOKUP($A317,'hk2016'!$A:$G,7),0)</f>
        <v>0</v>
      </c>
      <c r="J317" s="438">
        <f ca="1">IF(VLOOKUP($A317,'hk2016'!$A:$H,1)=$A317,VLOOKUP($A317,'hk2016'!$A:$H,8),0)</f>
        <v>0</v>
      </c>
      <c r="K317" s="440">
        <f t="shared" si="109"/>
        <v>0</v>
      </c>
      <c r="L317" s="447"/>
    </row>
    <row r="318" spans="1:255" ht="12.75" outlineLevel="1">
      <c r="A318" s="420" t="str">
        <f t="shared" si="110"/>
        <v>562</v>
      </c>
      <c r="B318" s="416" t="s">
        <v>3153</v>
      </c>
      <c r="C318" s="416" t="s">
        <v>3154</v>
      </c>
      <c r="D318" s="438">
        <f ca="1">IF(VLOOKUP($A318,'hk2017'!$A:$G,1)=$A318,VLOOKUP($A318,'hk2017'!$A:$G,6),0)</f>
        <v>0</v>
      </c>
      <c r="E318" s="438">
        <f ca="1">IF(VLOOKUP($A318,'hk2017'!$A:$G,1)=$A318,VLOOKUP($A318,'hk2017'!$A:$G,7),0)</f>
        <v>0</v>
      </c>
      <c r="F318" s="438">
        <f ca="1">IF(VLOOKUP($A318,'hk2017'!$A:$H,1)=$A318,VLOOKUP($A318,'hk2017'!$A:$H,8),0)</f>
        <v>0</v>
      </c>
      <c r="G318" s="439">
        <f t="shared" si="108"/>
        <v>0</v>
      </c>
      <c r="H318" s="438">
        <f ca="1">IF(VLOOKUP($A318,'hk2016'!$A:$G,1)=$A318,VLOOKUP($A318,'hk2016'!$A:$G,6),0)</f>
        <v>0</v>
      </c>
      <c r="I318" s="438">
        <f ca="1">IF(VLOOKUP($A318,'hk2016'!$A:$G,1)=$A318,VLOOKUP($A318,'hk2016'!$A:$G,7),0)</f>
        <v>0</v>
      </c>
      <c r="J318" s="438">
        <f ca="1">IF(VLOOKUP($A318,'hk2016'!$A:$H,1)=$A318,VLOOKUP($A318,'hk2016'!$A:$H,8),0)</f>
        <v>0</v>
      </c>
      <c r="K318" s="440">
        <f t="shared" si="109"/>
        <v>0</v>
      </c>
      <c r="L318" s="447"/>
    </row>
    <row r="319" spans="1:255" ht="12.75" outlineLevel="1">
      <c r="A319" s="420" t="str">
        <f t="shared" si="110"/>
        <v>563</v>
      </c>
      <c r="B319" s="416" t="s">
        <v>3155</v>
      </c>
      <c r="C319" s="416" t="s">
        <v>3156</v>
      </c>
      <c r="D319" s="438">
        <f ca="1">IF(VLOOKUP($A319,'hk2017'!$A:$G,1)=$A319,VLOOKUP($A319,'hk2017'!$A:$G,6),0)</f>
        <v>0</v>
      </c>
      <c r="E319" s="438">
        <f ca="1">IF(VLOOKUP($A319,'hk2017'!$A:$G,1)=$A319,VLOOKUP($A319,'hk2017'!$A:$G,7),0)</f>
        <v>0</v>
      </c>
      <c r="F319" s="438">
        <f ca="1">IF(VLOOKUP($A319,'hk2017'!$A:$H,1)=$A319,VLOOKUP($A319,'hk2017'!$A:$H,8),0)</f>
        <v>0</v>
      </c>
      <c r="G319" s="439">
        <f t="shared" si="108"/>
        <v>0</v>
      </c>
      <c r="H319" s="438">
        <f ca="1">IF(VLOOKUP($A319,'hk2016'!$A:$G,1)=$A319,VLOOKUP($A319,'hk2016'!$A:$G,6),0)</f>
        <v>0</v>
      </c>
      <c r="I319" s="438">
        <f ca="1">IF(VLOOKUP($A319,'hk2016'!$A:$G,1)=$A319,VLOOKUP($A319,'hk2016'!$A:$G,7),0)</f>
        <v>0</v>
      </c>
      <c r="J319" s="438">
        <f ca="1">IF(VLOOKUP($A319,'hk2016'!$A:$H,1)=$A319,VLOOKUP($A319,'hk2016'!$A:$H,8),0)</f>
        <v>0</v>
      </c>
      <c r="K319" s="440">
        <f t="shared" si="109"/>
        <v>0</v>
      </c>
      <c r="L319" s="447"/>
    </row>
    <row r="320" spans="1:255" ht="12.75" outlineLevel="1">
      <c r="A320" s="420" t="str">
        <f t="shared" si="110"/>
        <v>564</v>
      </c>
      <c r="B320" s="416" t="s">
        <v>3157</v>
      </c>
      <c r="C320" s="416" t="s">
        <v>3158</v>
      </c>
      <c r="D320" s="438">
        <f ca="1">IF(VLOOKUP($A320,'hk2017'!$A:$G,1)=$A320,VLOOKUP($A320,'hk2017'!$A:$G,6),0)</f>
        <v>0</v>
      </c>
      <c r="E320" s="438">
        <f ca="1">IF(VLOOKUP($A320,'hk2017'!$A:$G,1)=$A320,VLOOKUP($A320,'hk2017'!$A:$G,7),0)</f>
        <v>0</v>
      </c>
      <c r="F320" s="438">
        <f ca="1">IF(VLOOKUP($A320,'hk2017'!$A:$H,1)=$A320,VLOOKUP($A320,'hk2017'!$A:$H,8),0)</f>
        <v>0</v>
      </c>
      <c r="G320" s="439">
        <f t="shared" si="108"/>
        <v>0</v>
      </c>
      <c r="H320" s="438">
        <f ca="1">IF(VLOOKUP($A320,'hk2016'!$A:$G,1)=$A320,VLOOKUP($A320,'hk2016'!$A:$G,6),0)</f>
        <v>0</v>
      </c>
      <c r="I320" s="438">
        <f ca="1">IF(VLOOKUP($A320,'hk2016'!$A:$G,1)=$A320,VLOOKUP($A320,'hk2016'!$A:$G,7),0)</f>
        <v>0</v>
      </c>
      <c r="J320" s="438">
        <f ca="1">IF(VLOOKUP($A320,'hk2016'!$A:$H,1)=$A320,VLOOKUP($A320,'hk2016'!$A:$H,8),0)</f>
        <v>0</v>
      </c>
      <c r="K320" s="440">
        <f t="shared" si="109"/>
        <v>0</v>
      </c>
      <c r="L320" s="447"/>
    </row>
    <row r="321" spans="1:255" ht="12.75" outlineLevel="1">
      <c r="A321" s="412" t="s">
        <v>5168</v>
      </c>
      <c r="B321" s="416"/>
      <c r="C321" s="416"/>
      <c r="D321" s="438">
        <f ca="1">IF(VLOOKUP($A321,'hk2017'!$A:$G,1)=$A321,VLOOKUP($A321,'hk2017'!$A:$G,6),0)</f>
        <v>0</v>
      </c>
      <c r="E321" s="438">
        <f ca="1">IF(VLOOKUP($A321,'hk2017'!$A:$G,1)=$A321,VLOOKUP($A321,'hk2017'!$A:$G,7),0)</f>
        <v>0</v>
      </c>
      <c r="F321" s="438">
        <f ca="1">IF(VLOOKUP($A321,'hk2017'!$A:$H,1)=$A321,VLOOKUP($A321,'hk2017'!$A:$H,8),0)</f>
        <v>0</v>
      </c>
      <c r="G321" s="439">
        <f t="shared" si="108"/>
        <v>0</v>
      </c>
      <c r="H321" s="438">
        <f ca="1">IF(VLOOKUP($A321,'hk2016'!$A:$G,1)=$A321,VLOOKUP($A321,'hk2016'!$A:$G,6),0)</f>
        <v>0</v>
      </c>
      <c r="I321" s="438">
        <f ca="1">IF(VLOOKUP($A321,'hk2016'!$A:$G,1)=$A321,VLOOKUP($A321,'hk2016'!$A:$G,7),0)</f>
        <v>0</v>
      </c>
      <c r="J321" s="438">
        <f ca="1">IF(VLOOKUP($A321,'hk2016'!$A:$H,1)=$A321,VLOOKUP($A321,'hk2016'!$A:$H,8),0)</f>
        <v>0</v>
      </c>
      <c r="K321" s="440">
        <f t="shared" si="109"/>
        <v>0</v>
      </c>
      <c r="L321" s="447"/>
    </row>
    <row r="322" spans="1:255" ht="12.75" outlineLevel="1">
      <c r="A322" s="420" t="str">
        <f t="shared" si="110"/>
        <v>566</v>
      </c>
      <c r="B322" s="416" t="s">
        <v>3159</v>
      </c>
      <c r="C322" s="416" t="s">
        <v>3160</v>
      </c>
      <c r="D322" s="438">
        <f ca="1">IF(VLOOKUP($A322,'hk2017'!$A:$G,1)=$A322,VLOOKUP($A322,'hk2017'!$A:$G,6),0)</f>
        <v>0</v>
      </c>
      <c r="E322" s="438">
        <f ca="1">IF(VLOOKUP($A322,'hk2017'!$A:$G,1)=$A322,VLOOKUP($A322,'hk2017'!$A:$G,7),0)</f>
        <v>0</v>
      </c>
      <c r="F322" s="438">
        <f ca="1">IF(VLOOKUP($A322,'hk2017'!$A:$H,1)=$A322,VLOOKUP($A322,'hk2017'!$A:$H,8),0)</f>
        <v>0</v>
      </c>
      <c r="G322" s="439">
        <f t="shared" si="108"/>
        <v>0</v>
      </c>
      <c r="H322" s="438">
        <f ca="1">IF(VLOOKUP($A322,'hk2016'!$A:$G,1)=$A322,VLOOKUP($A322,'hk2016'!$A:$G,6),0)</f>
        <v>0</v>
      </c>
      <c r="I322" s="438">
        <f ca="1">IF(VLOOKUP($A322,'hk2016'!$A:$G,1)=$A322,VLOOKUP($A322,'hk2016'!$A:$G,7),0)</f>
        <v>0</v>
      </c>
      <c r="J322" s="438">
        <f ca="1">IF(VLOOKUP($A322,'hk2016'!$A:$H,1)=$A322,VLOOKUP($A322,'hk2016'!$A:$H,8),0)</f>
        <v>0</v>
      </c>
      <c r="K322" s="440">
        <f t="shared" si="109"/>
        <v>0</v>
      </c>
      <c r="L322" s="447"/>
    </row>
    <row r="323" spans="1:255" ht="12.75" outlineLevel="1">
      <c r="A323" s="420" t="str">
        <f t="shared" si="110"/>
        <v>567</v>
      </c>
      <c r="B323" s="416" t="s">
        <v>3161</v>
      </c>
      <c r="C323" s="416" t="s">
        <v>3162</v>
      </c>
      <c r="D323" s="438">
        <f ca="1">IF(VLOOKUP($A323,'hk2017'!$A:$G,1)=$A323,VLOOKUP($A323,'hk2017'!$A:$G,6),0)</f>
        <v>0</v>
      </c>
      <c r="E323" s="438">
        <f ca="1">IF(VLOOKUP($A323,'hk2017'!$A:$G,1)=$A323,VLOOKUP($A323,'hk2017'!$A:$G,7),0)</f>
        <v>0</v>
      </c>
      <c r="F323" s="438">
        <f ca="1">IF(VLOOKUP($A323,'hk2017'!$A:$H,1)=$A323,VLOOKUP($A323,'hk2017'!$A:$H,8),0)</f>
        <v>0</v>
      </c>
      <c r="G323" s="439">
        <f t="shared" si="108"/>
        <v>0</v>
      </c>
      <c r="H323" s="438">
        <f ca="1">IF(VLOOKUP($A323,'hk2016'!$A:$G,1)=$A323,VLOOKUP($A323,'hk2016'!$A:$G,6),0)</f>
        <v>0</v>
      </c>
      <c r="I323" s="438">
        <f ca="1">IF(VLOOKUP($A323,'hk2016'!$A:$G,1)=$A323,VLOOKUP($A323,'hk2016'!$A:$G,7),0)</f>
        <v>0</v>
      </c>
      <c r="J323" s="438">
        <f ca="1">IF(VLOOKUP($A323,'hk2016'!$A:$H,1)=$A323,VLOOKUP($A323,'hk2016'!$A:$H,8),0)</f>
        <v>0</v>
      </c>
      <c r="K323" s="440">
        <f t="shared" si="109"/>
        <v>0</v>
      </c>
      <c r="L323" s="447"/>
    </row>
    <row r="324" spans="1:255" ht="12.75" outlineLevel="1">
      <c r="A324" s="420" t="str">
        <f t="shared" si="110"/>
        <v>568</v>
      </c>
      <c r="B324" s="416" t="s">
        <v>3163</v>
      </c>
      <c r="C324" s="416" t="s">
        <v>3164</v>
      </c>
      <c r="D324" s="438">
        <f ca="1">IF(VLOOKUP($A324,'hk2017'!$A:$G,1)=$A324,VLOOKUP($A324,'hk2017'!$A:$G,6),0)</f>
        <v>0</v>
      </c>
      <c r="E324" s="438">
        <f ca="1">IF(VLOOKUP($A324,'hk2017'!$A:$G,1)=$A324,VLOOKUP($A324,'hk2017'!$A:$G,7),0)</f>
        <v>0</v>
      </c>
      <c r="F324" s="438">
        <f ca="1">IF(VLOOKUP($A324,'hk2017'!$A:$H,1)=$A324,VLOOKUP($A324,'hk2017'!$A:$H,8),0)</f>
        <v>0</v>
      </c>
      <c r="G324" s="439">
        <f t="shared" si="108"/>
        <v>0</v>
      </c>
      <c r="H324" s="438">
        <f ca="1">IF(VLOOKUP($A324,'hk2016'!$A:$G,1)=$A324,VLOOKUP($A324,'hk2016'!$A:$G,6),0)</f>
        <v>0</v>
      </c>
      <c r="I324" s="438">
        <f ca="1">IF(VLOOKUP($A324,'hk2016'!$A:$G,1)=$A324,VLOOKUP($A324,'hk2016'!$A:$G,7),0)</f>
        <v>0</v>
      </c>
      <c r="J324" s="438">
        <f ca="1">IF(VLOOKUP($A324,'hk2016'!$A:$H,1)=$A324,VLOOKUP($A324,'hk2016'!$A:$H,8),0)</f>
        <v>0</v>
      </c>
      <c r="K324" s="440">
        <f t="shared" si="109"/>
        <v>0</v>
      </c>
      <c r="L324" s="447"/>
    </row>
    <row r="325" spans="1:255" ht="12.75" outlineLevel="1">
      <c r="A325" s="420" t="str">
        <f t="shared" si="110"/>
        <v>569</v>
      </c>
      <c r="B325" s="416" t="s">
        <v>3165</v>
      </c>
      <c r="C325" s="416" t="s">
        <v>3166</v>
      </c>
      <c r="D325" s="438">
        <f ca="1">IF(VLOOKUP($A325,'hk2017'!$A:$G,1)=$A325,VLOOKUP($A325,'hk2017'!$A:$G,6),0)</f>
        <v>0</v>
      </c>
      <c r="E325" s="438">
        <f ca="1">IF(VLOOKUP($A325,'hk2017'!$A:$G,1)=$A325,VLOOKUP($A325,'hk2017'!$A:$G,7),0)</f>
        <v>0</v>
      </c>
      <c r="F325" s="438">
        <f ca="1">IF(VLOOKUP($A325,'hk2017'!$A:$H,1)=$A325,VLOOKUP($A325,'hk2017'!$A:$H,8),0)</f>
        <v>0</v>
      </c>
      <c r="G325" s="439">
        <f t="shared" si="108"/>
        <v>0</v>
      </c>
      <c r="H325" s="438">
        <f ca="1">IF(VLOOKUP($A325,'hk2016'!$A:$G,1)=$A325,VLOOKUP($A325,'hk2016'!$A:$G,6),0)</f>
        <v>0</v>
      </c>
      <c r="I325" s="438">
        <f ca="1">IF(VLOOKUP($A325,'hk2016'!$A:$G,1)=$A325,VLOOKUP($A325,'hk2016'!$A:$G,7),0)</f>
        <v>0</v>
      </c>
      <c r="J325" s="438">
        <f ca="1">IF(VLOOKUP($A325,'hk2016'!$A:$H,1)=$A325,VLOOKUP($A325,'hk2016'!$A:$H,8),0)</f>
        <v>0</v>
      </c>
      <c r="K325" s="440">
        <f t="shared" si="109"/>
        <v>0</v>
      </c>
      <c r="L325" s="447"/>
    </row>
    <row r="326" spans="1:255" ht="13.5" outlineLevel="1" thickBot="1">
      <c r="A326" s="420"/>
      <c r="B326" s="416"/>
      <c r="C326" s="416"/>
      <c r="H326" s="464"/>
      <c r="I326" s="464"/>
      <c r="J326" s="464"/>
      <c r="K326" s="466"/>
      <c r="L326" s="447"/>
    </row>
    <row r="327" spans="1:255" ht="12.75">
      <c r="A327" s="479" t="s">
        <v>4119</v>
      </c>
      <c r="B327" s="459"/>
      <c r="C327" s="460" t="s">
        <v>3167</v>
      </c>
      <c r="D327" s="429">
        <f t="shared" ref="D327:K327" si="111">SUM(D328:D329)</f>
        <v>0</v>
      </c>
      <c r="E327" s="429">
        <f t="shared" si="111"/>
        <v>0</v>
      </c>
      <c r="F327" s="429">
        <f t="shared" si="111"/>
        <v>0</v>
      </c>
      <c r="G327" s="430">
        <f t="shared" si="111"/>
        <v>0</v>
      </c>
      <c r="H327" s="429">
        <f t="shared" si="111"/>
        <v>0</v>
      </c>
      <c r="I327" s="429">
        <f t="shared" si="111"/>
        <v>0</v>
      </c>
      <c r="J327" s="429">
        <f t="shared" si="111"/>
        <v>0</v>
      </c>
      <c r="K327" s="431">
        <f t="shared" si="111"/>
        <v>0</v>
      </c>
      <c r="L327" s="447"/>
      <c r="M327" s="481"/>
      <c r="N327" s="482"/>
      <c r="P327" s="483"/>
      <c r="Q327" s="481"/>
      <c r="R327" s="481"/>
      <c r="S327" s="481"/>
      <c r="T327" s="481"/>
      <c r="U327" s="482"/>
      <c r="W327" s="483"/>
      <c r="X327" s="481"/>
      <c r="Y327" s="481"/>
      <c r="Z327" s="481"/>
      <c r="AA327" s="481"/>
      <c r="AB327" s="482"/>
      <c r="AD327" s="483"/>
      <c r="AE327" s="481"/>
      <c r="AF327" s="481"/>
      <c r="AG327" s="481"/>
      <c r="AH327" s="481"/>
      <c r="AI327" s="482"/>
      <c r="AK327" s="483"/>
      <c r="AL327" s="481"/>
      <c r="AM327" s="481"/>
      <c r="AN327" s="481"/>
      <c r="AO327" s="481"/>
      <c r="AP327" s="482"/>
      <c r="AR327" s="483"/>
      <c r="AS327" s="481"/>
      <c r="AT327" s="481"/>
      <c r="AU327" s="481"/>
      <c r="AV327" s="481"/>
      <c r="AW327" s="482"/>
      <c r="AY327" s="483"/>
      <c r="AZ327" s="481"/>
      <c r="BA327" s="481"/>
      <c r="BB327" s="481"/>
      <c r="BC327" s="481"/>
      <c r="BD327" s="482"/>
      <c r="BF327" s="483"/>
      <c r="BG327" s="481"/>
      <c r="BH327" s="481"/>
      <c r="BI327" s="481"/>
      <c r="BJ327" s="481"/>
      <c r="BK327" s="482"/>
      <c r="BM327" s="483"/>
      <c r="BN327" s="481"/>
      <c r="BO327" s="481"/>
      <c r="BP327" s="481"/>
      <c r="BQ327" s="481"/>
      <c r="BR327" s="482"/>
      <c r="BT327" s="483"/>
      <c r="BU327" s="481"/>
      <c r="BV327" s="481"/>
      <c r="BW327" s="481"/>
      <c r="BX327" s="481"/>
      <c r="BY327" s="482"/>
      <c r="CA327" s="483"/>
      <c r="CB327" s="481"/>
      <c r="CC327" s="481"/>
      <c r="CD327" s="481"/>
      <c r="CE327" s="481"/>
      <c r="CF327" s="482"/>
      <c r="CH327" s="483"/>
      <c r="CI327" s="481"/>
      <c r="CJ327" s="481"/>
      <c r="CK327" s="481"/>
      <c r="CL327" s="481"/>
      <c r="CM327" s="482"/>
      <c r="CO327" s="483"/>
      <c r="CP327" s="481"/>
      <c r="CQ327" s="481"/>
      <c r="CR327" s="481"/>
      <c r="CS327" s="481"/>
      <c r="CT327" s="482"/>
      <c r="CV327" s="483"/>
      <c r="CW327" s="481"/>
      <c r="CX327" s="481"/>
      <c r="CY327" s="481"/>
      <c r="CZ327" s="481"/>
      <c r="DA327" s="482"/>
      <c r="DC327" s="483"/>
      <c r="DD327" s="481"/>
      <c r="DE327" s="481"/>
      <c r="DF327" s="481"/>
      <c r="DG327" s="481"/>
      <c r="DH327" s="482"/>
      <c r="DJ327" s="483"/>
      <c r="DK327" s="481"/>
      <c r="DL327" s="481"/>
      <c r="DM327" s="481"/>
      <c r="DN327" s="481"/>
      <c r="DO327" s="482"/>
      <c r="DQ327" s="483"/>
      <c r="DR327" s="481"/>
      <c r="DS327" s="481"/>
      <c r="DT327" s="481"/>
      <c r="DU327" s="481"/>
      <c r="DV327" s="482"/>
      <c r="DX327" s="483"/>
      <c r="DY327" s="481"/>
      <c r="DZ327" s="481"/>
      <c r="EA327" s="481"/>
      <c r="EB327" s="481"/>
      <c r="EC327" s="482"/>
      <c r="EE327" s="483"/>
      <c r="EF327" s="481"/>
      <c r="EG327" s="481"/>
      <c r="EH327" s="481"/>
      <c r="EI327" s="481"/>
      <c r="EJ327" s="482"/>
      <c r="EL327" s="483"/>
      <c r="EM327" s="481"/>
      <c r="EN327" s="481"/>
      <c r="EO327" s="481"/>
      <c r="EP327" s="481"/>
      <c r="EQ327" s="482"/>
      <c r="ES327" s="483"/>
      <c r="ET327" s="481"/>
      <c r="EU327" s="481"/>
      <c r="EV327" s="481"/>
      <c r="EW327" s="481"/>
      <c r="EX327" s="482"/>
      <c r="EZ327" s="483"/>
      <c r="FA327" s="481"/>
      <c r="FB327" s="481"/>
      <c r="FC327" s="481"/>
      <c r="FD327" s="481"/>
      <c r="FE327" s="482"/>
      <c r="FG327" s="483"/>
      <c r="FH327" s="481"/>
      <c r="FI327" s="481"/>
      <c r="FJ327" s="481"/>
      <c r="FK327" s="481"/>
      <c r="FL327" s="482"/>
      <c r="FN327" s="483"/>
      <c r="FO327" s="481"/>
      <c r="FP327" s="481"/>
      <c r="FQ327" s="481"/>
      <c r="FR327" s="481"/>
      <c r="FS327" s="482"/>
      <c r="FU327" s="483"/>
      <c r="FV327" s="481"/>
      <c r="FW327" s="481"/>
      <c r="FX327" s="481"/>
      <c r="FY327" s="481"/>
      <c r="FZ327" s="482"/>
      <c r="GB327" s="483"/>
      <c r="GC327" s="481"/>
      <c r="GD327" s="481"/>
      <c r="GE327" s="481"/>
      <c r="GF327" s="481"/>
      <c r="GG327" s="482"/>
      <c r="GI327" s="483"/>
      <c r="GJ327" s="481"/>
      <c r="GK327" s="481"/>
      <c r="GL327" s="481"/>
      <c r="GM327" s="481"/>
      <c r="GN327" s="482"/>
      <c r="GP327" s="483"/>
      <c r="GQ327" s="481"/>
      <c r="GR327" s="481"/>
      <c r="GS327" s="481"/>
      <c r="GT327" s="481"/>
      <c r="GU327" s="482"/>
      <c r="GW327" s="483"/>
      <c r="GX327" s="481"/>
      <c r="GY327" s="481"/>
      <c r="GZ327" s="481"/>
      <c r="HA327" s="481"/>
      <c r="HB327" s="482"/>
      <c r="HD327" s="483"/>
      <c r="HE327" s="481"/>
      <c r="HF327" s="481"/>
      <c r="HG327" s="481"/>
      <c r="HH327" s="481"/>
      <c r="HI327" s="482"/>
      <c r="HK327" s="483"/>
      <c r="HL327" s="481"/>
      <c r="HM327" s="481"/>
      <c r="HN327" s="481"/>
      <c r="HO327" s="481"/>
      <c r="HP327" s="482"/>
      <c r="HR327" s="483"/>
      <c r="HS327" s="481"/>
      <c r="HT327" s="481"/>
      <c r="HU327" s="481"/>
      <c r="HV327" s="481"/>
      <c r="HW327" s="482"/>
      <c r="HY327" s="483"/>
      <c r="HZ327" s="481"/>
      <c r="IA327" s="481"/>
      <c r="IB327" s="481"/>
      <c r="IC327" s="481"/>
      <c r="ID327" s="482"/>
      <c r="IF327" s="483"/>
      <c r="IG327" s="481"/>
      <c r="IH327" s="481"/>
      <c r="II327" s="481"/>
      <c r="IJ327" s="481"/>
      <c r="IK327" s="482"/>
      <c r="IM327" s="483"/>
      <c r="IN327" s="481"/>
      <c r="IO327" s="481"/>
      <c r="IP327" s="481"/>
      <c r="IQ327" s="481"/>
      <c r="IR327" s="482"/>
      <c r="IT327" s="483"/>
      <c r="IU327" s="481"/>
    </row>
    <row r="328" spans="1:255" ht="12.75" outlineLevel="1">
      <c r="A328" s="420" t="str">
        <f>LEFT(B328,3)</f>
        <v>574</v>
      </c>
      <c r="B328" s="416" t="s">
        <v>3168</v>
      </c>
      <c r="C328" s="416" t="s">
        <v>3169</v>
      </c>
      <c r="D328" s="438">
        <f ca="1">IF(VLOOKUP($A328,'hk2017'!$A:$G,1)=$A328,VLOOKUP($A328,'hk2017'!$A:$G,6),0)</f>
        <v>0</v>
      </c>
      <c r="E328" s="438">
        <f ca="1">IF(VLOOKUP($A328,'hk2017'!$A:$G,1)=$A328,VLOOKUP($A328,'hk2017'!$A:$G,7),0)</f>
        <v>0</v>
      </c>
      <c r="F328" s="438">
        <f ca="1">IF(VLOOKUP($A328,'hk2017'!$A:$H,1)=$A328,VLOOKUP($A328,'hk2017'!$A:$H,8),0)</f>
        <v>0</v>
      </c>
      <c r="G328" s="439">
        <f>SUM(D328+E328-F328)</f>
        <v>0</v>
      </c>
      <c r="H328" s="438">
        <f ca="1">IF(VLOOKUP($A328,'hk2016'!$A:$G,1)=$A328,VLOOKUP($A328,'hk2016'!$A:$G,6),0)</f>
        <v>0</v>
      </c>
      <c r="I328" s="438">
        <f ca="1">IF(VLOOKUP($A328,'hk2016'!$A:$G,1)=$A328,VLOOKUP($A328,'hk2016'!$A:$G,7),0)</f>
        <v>0</v>
      </c>
      <c r="J328" s="438">
        <f ca="1">IF(VLOOKUP($A328,'hk2016'!$A:$H,1)=$A328,VLOOKUP($A328,'hk2016'!$A:$H,8),0)</f>
        <v>0</v>
      </c>
      <c r="K328" s="440">
        <f>SUM(H328+I328-J328)</f>
        <v>0</v>
      </c>
      <c r="L328" s="447"/>
    </row>
    <row r="329" spans="1:255" ht="12.75" outlineLevel="1">
      <c r="A329" s="420" t="str">
        <f>LEFT(B329,3)</f>
        <v>579</v>
      </c>
      <c r="B329" s="416" t="s">
        <v>3170</v>
      </c>
      <c r="C329" s="416" t="s">
        <v>3171</v>
      </c>
      <c r="D329" s="438">
        <f ca="1">IF(VLOOKUP($A329,'hk2017'!$A:$G,1)=$A329,VLOOKUP($A329,'hk2017'!$A:$G,6),0)</f>
        <v>0</v>
      </c>
      <c r="E329" s="438">
        <f ca="1">IF(VLOOKUP($A329,'hk2017'!$A:$G,1)=$A329,VLOOKUP($A329,'hk2017'!$A:$G,7),0)</f>
        <v>0</v>
      </c>
      <c r="F329" s="438">
        <f ca="1">IF(VLOOKUP($A329,'hk2017'!$A:$H,1)=$A329,VLOOKUP($A329,'hk2017'!$A:$H,8),0)</f>
        <v>0</v>
      </c>
      <c r="G329" s="439">
        <f>SUM(D329+E329-F329)</f>
        <v>0</v>
      </c>
      <c r="H329" s="438">
        <f ca="1">IF(VLOOKUP($A329,'hk2016'!$A:$G,1)=$A329,VLOOKUP($A329,'hk2016'!$A:$G,6),0)</f>
        <v>0</v>
      </c>
      <c r="I329" s="438">
        <f ca="1">IF(VLOOKUP($A329,'hk2016'!$A:$G,1)=$A329,VLOOKUP($A329,'hk2016'!$A:$G,7),0)</f>
        <v>0</v>
      </c>
      <c r="J329" s="438">
        <f ca="1">IF(VLOOKUP($A329,'hk2016'!$A:$H,1)=$A329,VLOOKUP($A329,'hk2016'!$A:$H,8),0)</f>
        <v>0</v>
      </c>
      <c r="K329" s="440">
        <f>SUM(H329+I329-J329)</f>
        <v>0</v>
      </c>
      <c r="L329" s="447"/>
    </row>
    <row r="330" spans="1:255" ht="13.5" outlineLevel="1" thickBot="1">
      <c r="A330" s="420"/>
      <c r="B330" s="416"/>
      <c r="C330" s="416"/>
      <c r="D330" s="438"/>
      <c r="H330" s="438"/>
      <c r="I330" s="464"/>
      <c r="J330" s="464"/>
      <c r="K330" s="466"/>
      <c r="L330" s="447"/>
    </row>
    <row r="331" spans="1:255" ht="12.75">
      <c r="A331" s="479" t="s">
        <v>4126</v>
      </c>
      <c r="B331" s="459"/>
      <c r="C331" s="460" t="s">
        <v>3172</v>
      </c>
      <c r="D331" s="429">
        <f t="shared" ref="D331:K331" si="112">SUM(D332:D337)</f>
        <v>0</v>
      </c>
      <c r="E331" s="429">
        <f t="shared" si="112"/>
        <v>0</v>
      </c>
      <c r="F331" s="429">
        <f t="shared" si="112"/>
        <v>0</v>
      </c>
      <c r="G331" s="430">
        <f t="shared" si="112"/>
        <v>0</v>
      </c>
      <c r="H331" s="429">
        <f t="shared" si="112"/>
        <v>0</v>
      </c>
      <c r="I331" s="429">
        <f t="shared" si="112"/>
        <v>0</v>
      </c>
      <c r="J331" s="429">
        <f t="shared" si="112"/>
        <v>0</v>
      </c>
      <c r="K331" s="431">
        <f t="shared" si="112"/>
        <v>0</v>
      </c>
      <c r="L331" s="447"/>
      <c r="M331" s="481"/>
      <c r="N331" s="482"/>
      <c r="P331" s="483"/>
      <c r="Q331" s="481"/>
      <c r="R331" s="481"/>
      <c r="S331" s="481"/>
      <c r="T331" s="481"/>
      <c r="U331" s="482"/>
      <c r="W331" s="483"/>
      <c r="X331" s="481"/>
      <c r="Y331" s="481"/>
      <c r="Z331" s="481"/>
      <c r="AA331" s="481"/>
      <c r="AB331" s="482"/>
      <c r="AD331" s="483"/>
      <c r="AE331" s="481"/>
      <c r="AF331" s="481"/>
      <c r="AG331" s="481"/>
      <c r="AH331" s="481"/>
      <c r="AI331" s="482"/>
      <c r="AK331" s="483"/>
      <c r="AL331" s="481"/>
      <c r="AM331" s="481"/>
      <c r="AN331" s="481"/>
      <c r="AO331" s="481"/>
      <c r="AP331" s="482"/>
      <c r="AR331" s="483"/>
      <c r="AS331" s="481"/>
      <c r="AT331" s="481"/>
      <c r="AU331" s="481"/>
      <c r="AV331" s="481"/>
      <c r="AW331" s="482"/>
      <c r="AY331" s="483"/>
      <c r="AZ331" s="481"/>
      <c r="BA331" s="481"/>
      <c r="BB331" s="481"/>
      <c r="BC331" s="481"/>
      <c r="BD331" s="482"/>
      <c r="BF331" s="483"/>
      <c r="BG331" s="481"/>
      <c r="BH331" s="481"/>
      <c r="BI331" s="481"/>
      <c r="BJ331" s="481"/>
      <c r="BK331" s="482"/>
      <c r="BM331" s="483"/>
      <c r="BN331" s="481"/>
      <c r="BO331" s="481"/>
      <c r="BP331" s="481"/>
      <c r="BQ331" s="481"/>
      <c r="BR331" s="482"/>
      <c r="BT331" s="483"/>
      <c r="BU331" s="481"/>
      <c r="BV331" s="481"/>
      <c r="BW331" s="481"/>
      <c r="BX331" s="481"/>
      <c r="BY331" s="482"/>
      <c r="CA331" s="483"/>
      <c r="CB331" s="481"/>
      <c r="CC331" s="481"/>
      <c r="CD331" s="481"/>
      <c r="CE331" s="481"/>
      <c r="CF331" s="482"/>
      <c r="CH331" s="483"/>
      <c r="CI331" s="481"/>
      <c r="CJ331" s="481"/>
      <c r="CK331" s="481"/>
      <c r="CL331" s="481"/>
      <c r="CM331" s="482"/>
      <c r="CO331" s="483"/>
      <c r="CP331" s="481"/>
      <c r="CQ331" s="481"/>
      <c r="CR331" s="481"/>
      <c r="CS331" s="481"/>
      <c r="CT331" s="482"/>
      <c r="CV331" s="483"/>
      <c r="CW331" s="481"/>
      <c r="CX331" s="481"/>
      <c r="CY331" s="481"/>
      <c r="CZ331" s="481"/>
      <c r="DA331" s="482"/>
      <c r="DC331" s="483"/>
      <c r="DD331" s="481"/>
      <c r="DE331" s="481"/>
      <c r="DF331" s="481"/>
      <c r="DG331" s="481"/>
      <c r="DH331" s="482"/>
      <c r="DJ331" s="483"/>
      <c r="DK331" s="481"/>
      <c r="DL331" s="481"/>
      <c r="DM331" s="481"/>
      <c r="DN331" s="481"/>
      <c r="DO331" s="482"/>
      <c r="DQ331" s="483"/>
      <c r="DR331" s="481"/>
      <c r="DS331" s="481"/>
      <c r="DT331" s="481"/>
      <c r="DU331" s="481"/>
      <c r="DV331" s="482"/>
      <c r="DX331" s="483"/>
      <c r="DY331" s="481"/>
      <c r="DZ331" s="481"/>
      <c r="EA331" s="481"/>
      <c r="EB331" s="481"/>
      <c r="EC331" s="482"/>
      <c r="EE331" s="483"/>
      <c r="EF331" s="481"/>
      <c r="EG331" s="481"/>
      <c r="EH331" s="481"/>
      <c r="EI331" s="481"/>
      <c r="EJ331" s="482"/>
      <c r="EL331" s="483"/>
      <c r="EM331" s="481"/>
      <c r="EN331" s="481"/>
      <c r="EO331" s="481"/>
      <c r="EP331" s="481"/>
      <c r="EQ331" s="482"/>
      <c r="ES331" s="483"/>
      <c r="ET331" s="481"/>
      <c r="EU331" s="481"/>
      <c r="EV331" s="481"/>
      <c r="EW331" s="481"/>
      <c r="EX331" s="482"/>
      <c r="EZ331" s="483"/>
      <c r="FA331" s="481"/>
      <c r="FB331" s="481"/>
      <c r="FC331" s="481"/>
      <c r="FD331" s="481"/>
      <c r="FE331" s="482"/>
      <c r="FG331" s="483"/>
      <c r="FH331" s="481"/>
      <c r="FI331" s="481"/>
      <c r="FJ331" s="481"/>
      <c r="FK331" s="481"/>
      <c r="FL331" s="482"/>
      <c r="FN331" s="483"/>
      <c r="FO331" s="481"/>
      <c r="FP331" s="481"/>
      <c r="FQ331" s="481"/>
      <c r="FR331" s="481"/>
      <c r="FS331" s="482"/>
      <c r="FU331" s="483"/>
      <c r="FV331" s="481"/>
      <c r="FW331" s="481"/>
      <c r="FX331" s="481"/>
      <c r="FY331" s="481"/>
      <c r="FZ331" s="482"/>
      <c r="GB331" s="483"/>
      <c r="GC331" s="481"/>
      <c r="GD331" s="481"/>
      <c r="GE331" s="481"/>
      <c r="GF331" s="481"/>
      <c r="GG331" s="482"/>
      <c r="GI331" s="483"/>
      <c r="GJ331" s="481"/>
      <c r="GK331" s="481"/>
      <c r="GL331" s="481"/>
      <c r="GM331" s="481"/>
      <c r="GN331" s="482"/>
      <c r="GP331" s="483"/>
      <c r="GQ331" s="481"/>
      <c r="GR331" s="481"/>
      <c r="GS331" s="481"/>
      <c r="GT331" s="481"/>
      <c r="GU331" s="482"/>
      <c r="GW331" s="483"/>
      <c r="GX331" s="481"/>
      <c r="GY331" s="481"/>
      <c r="GZ331" s="481"/>
      <c r="HA331" s="481"/>
      <c r="HB331" s="482"/>
      <c r="HD331" s="483"/>
      <c r="HE331" s="481"/>
      <c r="HF331" s="481"/>
      <c r="HG331" s="481"/>
      <c r="HH331" s="481"/>
      <c r="HI331" s="482"/>
      <c r="HK331" s="483"/>
      <c r="HL331" s="481"/>
      <c r="HM331" s="481"/>
      <c r="HN331" s="481"/>
      <c r="HO331" s="481"/>
      <c r="HP331" s="482"/>
      <c r="HR331" s="483"/>
      <c r="HS331" s="481"/>
      <c r="HT331" s="481"/>
      <c r="HU331" s="481"/>
      <c r="HV331" s="481"/>
      <c r="HW331" s="482"/>
      <c r="HY331" s="483"/>
      <c r="HZ331" s="481"/>
      <c r="IA331" s="481"/>
      <c r="IB331" s="481"/>
      <c r="IC331" s="481"/>
      <c r="ID331" s="482"/>
      <c r="IF331" s="483"/>
      <c r="IG331" s="481"/>
      <c r="IH331" s="481"/>
      <c r="II331" s="481"/>
      <c r="IJ331" s="481"/>
      <c r="IK331" s="482"/>
      <c r="IM331" s="483"/>
      <c r="IN331" s="481"/>
      <c r="IO331" s="481"/>
      <c r="IP331" s="481"/>
      <c r="IQ331" s="481"/>
      <c r="IR331" s="482"/>
      <c r="IT331" s="483"/>
      <c r="IU331" s="481"/>
    </row>
    <row r="332" spans="1:255" ht="12.75" outlineLevel="1">
      <c r="A332" s="487" t="s">
        <v>5193</v>
      </c>
      <c r="B332" s="414"/>
      <c r="C332" s="434" t="s">
        <v>3172</v>
      </c>
      <c r="D332" s="438">
        <f ca="1">IF(VLOOKUP($A332,'hk2017'!$A:$G,1)=$A332,VLOOKUP($A332,'hk2017'!$A:$G,6),0)</f>
        <v>0</v>
      </c>
      <c r="E332" s="438">
        <f ca="1">IF(VLOOKUP($A332,'hk2017'!$A:$G,1)=$A332,VLOOKUP($A332,'hk2017'!$A:$G,7),0)</f>
        <v>0</v>
      </c>
      <c r="F332" s="438">
        <f ca="1">IF(VLOOKUP($A332,'hk2017'!$A:$H,1)=$A332,VLOOKUP($A332,'hk2017'!$A:$H,8),0)</f>
        <v>0</v>
      </c>
      <c r="G332" s="439">
        <f t="shared" ref="G332:G337" si="113">SUM(D332+E332-F332)</f>
        <v>0</v>
      </c>
      <c r="H332" s="438">
        <f ca="1">IF(VLOOKUP($A332,'hk2016'!$A:$G,1)=$A332,VLOOKUP($A332,'hk2016'!$A:$G,6),0)</f>
        <v>0</v>
      </c>
      <c r="I332" s="438">
        <f ca="1">IF(VLOOKUP($A332,'hk2016'!$A:$G,1)=$A332,VLOOKUP($A332,'hk2016'!$A:$G,7),0)</f>
        <v>0</v>
      </c>
      <c r="J332" s="438">
        <f ca="1">IF(VLOOKUP($A332,'hk2016'!$A:$H,1)=$A332,VLOOKUP($A332,'hk2016'!$A:$H,8),0)</f>
        <v>0</v>
      </c>
      <c r="K332" s="440">
        <f t="shared" ref="K332:K337" si="114">SUM(H332+I332-J332)</f>
        <v>0</v>
      </c>
      <c r="L332" s="447"/>
      <c r="M332" s="481"/>
      <c r="N332" s="482"/>
      <c r="P332" s="483"/>
      <c r="Q332" s="481"/>
      <c r="R332" s="481"/>
      <c r="S332" s="481"/>
      <c r="T332" s="481"/>
      <c r="U332" s="482"/>
      <c r="W332" s="483"/>
      <c r="X332" s="481"/>
      <c r="Y332" s="481"/>
      <c r="Z332" s="481"/>
      <c r="AA332" s="481"/>
      <c r="AB332" s="482"/>
      <c r="AD332" s="483"/>
      <c r="AE332" s="481"/>
      <c r="AF332" s="481"/>
      <c r="AG332" s="481"/>
      <c r="AH332" s="481"/>
      <c r="AI332" s="482"/>
      <c r="AK332" s="483"/>
      <c r="AL332" s="481"/>
      <c r="AM332" s="481"/>
      <c r="AN332" s="481"/>
      <c r="AO332" s="481"/>
      <c r="AP332" s="482"/>
      <c r="AR332" s="483"/>
      <c r="AS332" s="481"/>
      <c r="AT332" s="481"/>
      <c r="AU332" s="481"/>
      <c r="AV332" s="481"/>
      <c r="AW332" s="482"/>
      <c r="AY332" s="483"/>
      <c r="AZ332" s="481"/>
      <c r="BA332" s="481"/>
      <c r="BB332" s="481"/>
      <c r="BC332" s="481"/>
      <c r="BD332" s="482"/>
      <c r="BF332" s="483"/>
      <c r="BG332" s="481"/>
      <c r="BH332" s="481"/>
      <c r="BI332" s="481"/>
      <c r="BJ332" s="481"/>
      <c r="BK332" s="482"/>
      <c r="BM332" s="483"/>
      <c r="BN332" s="481"/>
      <c r="BO332" s="481"/>
      <c r="BP332" s="481"/>
      <c r="BQ332" s="481"/>
      <c r="BR332" s="482"/>
      <c r="BT332" s="483"/>
      <c r="BU332" s="481"/>
      <c r="BV332" s="481"/>
      <c r="BW332" s="481"/>
      <c r="BX332" s="481"/>
      <c r="BY332" s="482"/>
      <c r="CA332" s="483"/>
      <c r="CB332" s="481"/>
      <c r="CC332" s="481"/>
      <c r="CD332" s="481"/>
      <c r="CE332" s="481"/>
      <c r="CF332" s="482"/>
      <c r="CH332" s="483"/>
      <c r="CI332" s="481"/>
      <c r="CJ332" s="481"/>
      <c r="CK332" s="481"/>
      <c r="CL332" s="481"/>
      <c r="CM332" s="482"/>
      <c r="CO332" s="483"/>
      <c r="CP332" s="481"/>
      <c r="CQ332" s="481"/>
      <c r="CR332" s="481"/>
      <c r="CS332" s="481"/>
      <c r="CT332" s="482"/>
      <c r="CV332" s="483"/>
      <c r="CW332" s="481"/>
      <c r="CX332" s="481"/>
      <c r="CY332" s="481"/>
      <c r="CZ332" s="481"/>
      <c r="DA332" s="482"/>
      <c r="DC332" s="483"/>
      <c r="DD332" s="481"/>
      <c r="DE332" s="481"/>
      <c r="DF332" s="481"/>
      <c r="DG332" s="481"/>
      <c r="DH332" s="482"/>
      <c r="DJ332" s="483"/>
      <c r="DK332" s="481"/>
      <c r="DL332" s="481"/>
      <c r="DM332" s="481"/>
      <c r="DN332" s="481"/>
      <c r="DO332" s="482"/>
      <c r="DQ332" s="483"/>
      <c r="DR332" s="481"/>
      <c r="DS332" s="481"/>
      <c r="DT332" s="481"/>
      <c r="DU332" s="481"/>
      <c r="DV332" s="482"/>
      <c r="DX332" s="483"/>
      <c r="DY332" s="481"/>
      <c r="DZ332" s="481"/>
      <c r="EA332" s="481"/>
      <c r="EB332" s="481"/>
      <c r="EC332" s="482"/>
      <c r="EE332" s="483"/>
      <c r="EF332" s="481"/>
      <c r="EG332" s="481"/>
      <c r="EH332" s="481"/>
      <c r="EI332" s="481"/>
      <c r="EJ332" s="482"/>
      <c r="EL332" s="483"/>
      <c r="EM332" s="481"/>
      <c r="EN332" s="481"/>
      <c r="EO332" s="481"/>
      <c r="EP332" s="481"/>
      <c r="EQ332" s="482"/>
      <c r="ES332" s="483"/>
      <c r="ET332" s="481"/>
      <c r="EU332" s="481"/>
      <c r="EV332" s="481"/>
      <c r="EW332" s="481"/>
      <c r="EX332" s="482"/>
      <c r="EZ332" s="483"/>
      <c r="FA332" s="481"/>
      <c r="FB332" s="481"/>
      <c r="FC332" s="481"/>
      <c r="FD332" s="481"/>
      <c r="FE332" s="482"/>
      <c r="FG332" s="483"/>
      <c r="FH332" s="481"/>
      <c r="FI332" s="481"/>
      <c r="FJ332" s="481"/>
      <c r="FK332" s="481"/>
      <c r="FL332" s="482"/>
      <c r="FN332" s="483"/>
      <c r="FO332" s="481"/>
      <c r="FP332" s="481"/>
      <c r="FQ332" s="481"/>
      <c r="FR332" s="481"/>
      <c r="FS332" s="482"/>
      <c r="FU332" s="483"/>
      <c r="FV332" s="481"/>
      <c r="FW332" s="481"/>
      <c r="FX332" s="481"/>
      <c r="FY332" s="481"/>
      <c r="FZ332" s="482"/>
      <c r="GB332" s="483"/>
      <c r="GC332" s="481"/>
      <c r="GD332" s="481"/>
      <c r="GE332" s="481"/>
      <c r="GF332" s="481"/>
      <c r="GG332" s="482"/>
      <c r="GI332" s="483"/>
      <c r="GJ332" s="481"/>
      <c r="GK332" s="481"/>
      <c r="GL332" s="481"/>
      <c r="GM332" s="481"/>
      <c r="GN332" s="482"/>
      <c r="GP332" s="483"/>
      <c r="GQ332" s="481"/>
      <c r="GR332" s="481"/>
      <c r="GS332" s="481"/>
      <c r="GT332" s="481"/>
      <c r="GU332" s="482"/>
      <c r="GW332" s="483"/>
      <c r="GX332" s="481"/>
      <c r="GY332" s="481"/>
      <c r="GZ332" s="481"/>
      <c r="HA332" s="481"/>
      <c r="HB332" s="482"/>
      <c r="HD332" s="483"/>
      <c r="HE332" s="481"/>
      <c r="HF332" s="481"/>
      <c r="HG332" s="481"/>
      <c r="HH332" s="481"/>
      <c r="HI332" s="482"/>
      <c r="HK332" s="483"/>
      <c r="HL332" s="481"/>
      <c r="HM332" s="481"/>
      <c r="HN332" s="481"/>
      <c r="HO332" s="481"/>
      <c r="HP332" s="482"/>
      <c r="HR332" s="483"/>
      <c r="HS332" s="481"/>
      <c r="HT332" s="481"/>
      <c r="HU332" s="481"/>
      <c r="HV332" s="481"/>
      <c r="HW332" s="482"/>
      <c r="HY332" s="483"/>
      <c r="HZ332" s="481"/>
      <c r="IA332" s="481"/>
      <c r="IB332" s="481"/>
      <c r="IC332" s="481"/>
      <c r="ID332" s="482"/>
      <c r="IF332" s="483"/>
      <c r="IG332" s="481"/>
      <c r="IH332" s="481"/>
      <c r="II332" s="481"/>
      <c r="IJ332" s="481"/>
      <c r="IK332" s="482"/>
      <c r="IM332" s="483"/>
      <c r="IN332" s="481"/>
      <c r="IO332" s="481"/>
      <c r="IP332" s="481"/>
      <c r="IQ332" s="481"/>
      <c r="IR332" s="482"/>
      <c r="IT332" s="483"/>
      <c r="IU332" s="481"/>
    </row>
    <row r="333" spans="1:255" ht="12.75" outlineLevel="1">
      <c r="A333" s="486" t="str">
        <f>LEFT(B333,3)</f>
        <v>581</v>
      </c>
      <c r="B333" s="416" t="s">
        <v>3173</v>
      </c>
      <c r="C333" s="416" t="s">
        <v>3174</v>
      </c>
      <c r="D333" s="438">
        <f ca="1">IF(VLOOKUP($A333,'hk2017'!$A:$G,1)=$A333,VLOOKUP($A333,'hk2017'!$A:$G,6),0)</f>
        <v>0</v>
      </c>
      <c r="E333" s="438">
        <f ca="1">IF(VLOOKUP($A333,'hk2017'!$A:$G,1)=$A333,VLOOKUP($A333,'hk2017'!$A:$G,7),0)</f>
        <v>0</v>
      </c>
      <c r="F333" s="438">
        <f ca="1">IF(VLOOKUP($A333,'hk2017'!$A:$H,1)=$A333,VLOOKUP($A333,'hk2017'!$A:$H,8),0)</f>
        <v>0</v>
      </c>
      <c r="G333" s="439">
        <f t="shared" si="113"/>
        <v>0</v>
      </c>
      <c r="H333" s="438">
        <f ca="1">IF(VLOOKUP($A333,'hk2016'!$A:$G,1)=$A333,VLOOKUP($A333,'hk2016'!$A:$G,6),0)</f>
        <v>0</v>
      </c>
      <c r="I333" s="438">
        <f ca="1">IF(VLOOKUP($A333,'hk2016'!$A:$G,1)=$A333,VLOOKUP($A333,'hk2016'!$A:$G,7),0)</f>
        <v>0</v>
      </c>
      <c r="J333" s="438">
        <f ca="1">IF(VLOOKUP($A333,'hk2016'!$A:$H,1)=$A333,VLOOKUP($A333,'hk2016'!$A:$H,8),0)</f>
        <v>0</v>
      </c>
      <c r="K333" s="440">
        <f t="shared" si="114"/>
        <v>0</v>
      </c>
      <c r="L333" s="447"/>
    </row>
    <row r="334" spans="1:255" ht="12.75" outlineLevel="1">
      <c r="A334" s="420" t="str">
        <f>LEFT(B334,3)</f>
        <v>582</v>
      </c>
      <c r="B334" s="416" t="s">
        <v>3175</v>
      </c>
      <c r="C334" s="416" t="s">
        <v>3176</v>
      </c>
      <c r="D334" s="438">
        <f ca="1">IF(VLOOKUP($A334,'hk2017'!$A:$G,1)=$A334,VLOOKUP($A334,'hk2017'!$A:$G,6),0)</f>
        <v>0</v>
      </c>
      <c r="E334" s="438">
        <f ca="1">IF(VLOOKUP($A334,'hk2017'!$A:$G,1)=$A334,VLOOKUP($A334,'hk2017'!$A:$G,7),0)</f>
        <v>0</v>
      </c>
      <c r="F334" s="438">
        <f ca="1">IF(VLOOKUP($A334,'hk2017'!$A:$H,1)=$A334,VLOOKUP($A334,'hk2017'!$A:$H,8),0)</f>
        <v>0</v>
      </c>
      <c r="G334" s="439">
        <f t="shared" si="113"/>
        <v>0</v>
      </c>
      <c r="H334" s="438">
        <f ca="1">IF(VLOOKUP($A334,'hk2016'!$A:$G,1)=$A334,VLOOKUP($A334,'hk2016'!$A:$G,6),0)</f>
        <v>0</v>
      </c>
      <c r="I334" s="438">
        <f ca="1">IF(VLOOKUP($A334,'hk2016'!$A:$G,1)=$A334,VLOOKUP($A334,'hk2016'!$A:$G,7),0)</f>
        <v>0</v>
      </c>
      <c r="J334" s="438">
        <f ca="1">IF(VLOOKUP($A334,'hk2016'!$A:$H,1)=$A334,VLOOKUP($A334,'hk2016'!$A:$H,8),0)</f>
        <v>0</v>
      </c>
      <c r="K334" s="440">
        <f t="shared" si="114"/>
        <v>0</v>
      </c>
      <c r="L334" s="447"/>
    </row>
    <row r="335" spans="1:255" outlineLevel="1">
      <c r="A335" s="486" t="str">
        <f>LEFT(B335,3)</f>
        <v>584</v>
      </c>
      <c r="B335" s="416" t="s">
        <v>3177</v>
      </c>
      <c r="C335" s="416" t="s">
        <v>3169</v>
      </c>
      <c r="D335" s="438">
        <f ca="1">IF(VLOOKUP($A335,'hk2017'!$A:$G,1)=$A335,VLOOKUP($A335,'hk2017'!$A:$G,6),0)</f>
        <v>0</v>
      </c>
      <c r="E335" s="438">
        <f ca="1">IF(VLOOKUP($A335,'hk2017'!$A:$G,1)=$A335,VLOOKUP($A335,'hk2017'!$A:$G,7),0)</f>
        <v>0</v>
      </c>
      <c r="F335" s="438">
        <f ca="1">IF(VLOOKUP($A335,'hk2017'!$A:$H,1)=$A335,VLOOKUP($A335,'hk2017'!$A:$H,8),0)</f>
        <v>0</v>
      </c>
      <c r="G335" s="439">
        <f t="shared" si="113"/>
        <v>0</v>
      </c>
      <c r="H335" s="438">
        <f ca="1">IF(VLOOKUP($A335,'hk2016'!$A:$G,1)=$A335,VLOOKUP($A335,'hk2016'!$A:$G,6),0)</f>
        <v>0</v>
      </c>
      <c r="I335" s="438">
        <f ca="1">IF(VLOOKUP($A335,'hk2016'!$A:$G,1)=$A335,VLOOKUP($A335,'hk2016'!$A:$G,7),0)</f>
        <v>0</v>
      </c>
      <c r="J335" s="438">
        <f ca="1">IF(VLOOKUP($A335,'hk2016'!$A:$H,1)=$A335,VLOOKUP($A335,'hk2016'!$A:$H,8),0)</f>
        <v>0</v>
      </c>
      <c r="K335" s="440">
        <f t="shared" si="114"/>
        <v>0</v>
      </c>
    </row>
    <row r="336" spans="1:255" outlineLevel="1">
      <c r="A336" s="420" t="str">
        <f>LEFT(B336,3)</f>
        <v>588</v>
      </c>
      <c r="B336" s="416" t="s">
        <v>3178</v>
      </c>
      <c r="C336" s="416" t="s">
        <v>3179</v>
      </c>
      <c r="D336" s="438">
        <f ca="1">IF(VLOOKUP($A336,'hk2017'!$A:$G,1)=$A336,VLOOKUP($A336,'hk2017'!$A:$G,6),0)</f>
        <v>0</v>
      </c>
      <c r="E336" s="438">
        <f ca="1">IF(VLOOKUP($A336,'hk2017'!$A:$G,1)=$A336,VLOOKUP($A336,'hk2017'!$A:$G,7),0)</f>
        <v>0</v>
      </c>
      <c r="F336" s="438">
        <f ca="1">IF(VLOOKUP($A336,'hk2017'!$A:$H,1)=$A336,VLOOKUP($A336,'hk2017'!$A:$H,8),0)</f>
        <v>0</v>
      </c>
      <c r="G336" s="439">
        <f t="shared" si="113"/>
        <v>0</v>
      </c>
      <c r="H336" s="438">
        <f ca="1">IF(VLOOKUP($A336,'hk2016'!$A:$G,1)=$A336,VLOOKUP($A336,'hk2016'!$A:$G,6),0)</f>
        <v>0</v>
      </c>
      <c r="I336" s="438">
        <f ca="1">IF(VLOOKUP($A336,'hk2016'!$A:$G,1)=$A336,VLOOKUP($A336,'hk2016'!$A:$G,7),0)</f>
        <v>0</v>
      </c>
      <c r="J336" s="438">
        <f ca="1">IF(VLOOKUP($A336,'hk2016'!$A:$H,1)=$A336,VLOOKUP($A336,'hk2016'!$A:$H,8),0)</f>
        <v>0</v>
      </c>
      <c r="K336" s="440">
        <f t="shared" si="114"/>
        <v>0</v>
      </c>
    </row>
    <row r="337" spans="1:255" outlineLevel="1">
      <c r="A337" s="486" t="str">
        <f>LEFT(B337,3)</f>
        <v>589</v>
      </c>
      <c r="B337" s="416" t="s">
        <v>3180</v>
      </c>
      <c r="C337" s="416" t="s">
        <v>3171</v>
      </c>
      <c r="D337" s="438">
        <f ca="1">IF(VLOOKUP($A337,'hk2017'!$A:$G,1)=$A337,VLOOKUP($A337,'hk2017'!$A:$G,6),0)</f>
        <v>0</v>
      </c>
      <c r="E337" s="438">
        <f ca="1">IF(VLOOKUP($A337,'hk2017'!$A:$G,1)=$A337,VLOOKUP($A337,'hk2017'!$A:$G,7),0)</f>
        <v>0</v>
      </c>
      <c r="F337" s="438">
        <f ca="1">IF(VLOOKUP($A337,'hk2017'!$A:$H,1)=$A337,VLOOKUP($A337,'hk2017'!$A:$H,8),0)</f>
        <v>0</v>
      </c>
      <c r="G337" s="439">
        <f t="shared" si="113"/>
        <v>0</v>
      </c>
      <c r="H337" s="438">
        <f ca="1">IF(VLOOKUP($A337,'hk2016'!$A:$G,1)=$A337,VLOOKUP($A337,'hk2016'!$A:$G,6),0)</f>
        <v>0</v>
      </c>
      <c r="I337" s="438">
        <f ca="1">IF(VLOOKUP($A337,'hk2016'!$A:$G,1)=$A337,VLOOKUP($A337,'hk2016'!$A:$G,7),0)</f>
        <v>0</v>
      </c>
      <c r="J337" s="438">
        <f ca="1">IF(VLOOKUP($A337,'hk2016'!$A:$H,1)=$A337,VLOOKUP($A337,'hk2016'!$A:$H,8),0)</f>
        <v>0</v>
      </c>
      <c r="K337" s="440">
        <f t="shared" si="114"/>
        <v>0</v>
      </c>
    </row>
    <row r="338" spans="1:255" ht="11.25" outlineLevel="1" thickBot="1">
      <c r="A338" s="420"/>
      <c r="B338" s="416"/>
      <c r="C338" s="416"/>
      <c r="H338" s="464"/>
      <c r="I338" s="464"/>
      <c r="J338" s="464"/>
      <c r="K338" s="466"/>
    </row>
    <row r="339" spans="1:255">
      <c r="A339" s="479" t="s">
        <v>4087</v>
      </c>
      <c r="B339" s="459"/>
      <c r="C339" s="460" t="s">
        <v>3181</v>
      </c>
      <c r="D339" s="429">
        <f t="shared" ref="D339:K339" si="115">SUM(D340:D347)</f>
        <v>0</v>
      </c>
      <c r="E339" s="429">
        <f t="shared" si="115"/>
        <v>0</v>
      </c>
      <c r="F339" s="429">
        <f t="shared" si="115"/>
        <v>0</v>
      </c>
      <c r="G339" s="430">
        <f t="shared" si="115"/>
        <v>0</v>
      </c>
      <c r="H339" s="429">
        <f t="shared" si="115"/>
        <v>0</v>
      </c>
      <c r="I339" s="429">
        <f t="shared" si="115"/>
        <v>0</v>
      </c>
      <c r="J339" s="429">
        <f t="shared" si="115"/>
        <v>0</v>
      </c>
      <c r="K339" s="431">
        <f t="shared" si="115"/>
        <v>0</v>
      </c>
      <c r="L339" s="481"/>
      <c r="M339" s="481"/>
      <c r="N339" s="482"/>
      <c r="P339" s="483"/>
      <c r="Q339" s="481"/>
      <c r="R339" s="481"/>
      <c r="S339" s="481"/>
      <c r="T339" s="481"/>
      <c r="U339" s="482"/>
      <c r="W339" s="483"/>
      <c r="X339" s="481"/>
      <c r="Y339" s="481"/>
      <c r="Z339" s="481"/>
      <c r="AA339" s="481"/>
      <c r="AB339" s="482"/>
      <c r="AD339" s="483"/>
      <c r="AE339" s="481"/>
      <c r="AF339" s="481"/>
      <c r="AG339" s="481"/>
      <c r="AH339" s="481"/>
      <c r="AI339" s="482"/>
      <c r="AK339" s="483"/>
      <c r="AL339" s="481"/>
      <c r="AM339" s="481"/>
      <c r="AN339" s="481"/>
      <c r="AO339" s="481"/>
      <c r="AP339" s="482"/>
      <c r="AR339" s="483"/>
      <c r="AS339" s="481"/>
      <c r="AT339" s="481"/>
      <c r="AU339" s="481"/>
      <c r="AV339" s="481"/>
      <c r="AW339" s="482"/>
      <c r="AY339" s="483"/>
      <c r="AZ339" s="481"/>
      <c r="BA339" s="481"/>
      <c r="BB339" s="481"/>
      <c r="BC339" s="481"/>
      <c r="BD339" s="482"/>
      <c r="BF339" s="483"/>
      <c r="BG339" s="481"/>
      <c r="BH339" s="481"/>
      <c r="BI339" s="481"/>
      <c r="BJ339" s="481"/>
      <c r="BK339" s="482"/>
      <c r="BM339" s="483"/>
      <c r="BN339" s="481"/>
      <c r="BO339" s="481"/>
      <c r="BP339" s="481"/>
      <c r="BQ339" s="481"/>
      <c r="BR339" s="482"/>
      <c r="BT339" s="483"/>
      <c r="BU339" s="481"/>
      <c r="BV339" s="481"/>
      <c r="BW339" s="481"/>
      <c r="BX339" s="481"/>
      <c r="BY339" s="482"/>
      <c r="CA339" s="483"/>
      <c r="CB339" s="481"/>
      <c r="CC339" s="481"/>
      <c r="CD339" s="481"/>
      <c r="CE339" s="481"/>
      <c r="CF339" s="482"/>
      <c r="CH339" s="483"/>
      <c r="CI339" s="481"/>
      <c r="CJ339" s="481"/>
      <c r="CK339" s="481"/>
      <c r="CL339" s="481"/>
      <c r="CM339" s="482"/>
      <c r="CO339" s="483"/>
      <c r="CP339" s="481"/>
      <c r="CQ339" s="481"/>
      <c r="CR339" s="481"/>
      <c r="CS339" s="481"/>
      <c r="CT339" s="482"/>
      <c r="CV339" s="483"/>
      <c r="CW339" s="481"/>
      <c r="CX339" s="481"/>
      <c r="CY339" s="481"/>
      <c r="CZ339" s="481"/>
      <c r="DA339" s="482"/>
      <c r="DC339" s="483"/>
      <c r="DD339" s="481"/>
      <c r="DE339" s="481"/>
      <c r="DF339" s="481"/>
      <c r="DG339" s="481"/>
      <c r="DH339" s="482"/>
      <c r="DJ339" s="483"/>
      <c r="DK339" s="481"/>
      <c r="DL339" s="481"/>
      <c r="DM339" s="481"/>
      <c r="DN339" s="481"/>
      <c r="DO339" s="482"/>
      <c r="DQ339" s="483"/>
      <c r="DR339" s="481"/>
      <c r="DS339" s="481"/>
      <c r="DT339" s="481"/>
      <c r="DU339" s="481"/>
      <c r="DV339" s="482"/>
      <c r="DX339" s="483"/>
      <c r="DY339" s="481"/>
      <c r="DZ339" s="481"/>
      <c r="EA339" s="481"/>
      <c r="EB339" s="481"/>
      <c r="EC339" s="482"/>
      <c r="EE339" s="483"/>
      <c r="EF339" s="481"/>
      <c r="EG339" s="481"/>
      <c r="EH339" s="481"/>
      <c r="EI339" s="481"/>
      <c r="EJ339" s="482"/>
      <c r="EL339" s="483"/>
      <c r="EM339" s="481"/>
      <c r="EN339" s="481"/>
      <c r="EO339" s="481"/>
      <c r="EP339" s="481"/>
      <c r="EQ339" s="482"/>
      <c r="ES339" s="483"/>
      <c r="ET339" s="481"/>
      <c r="EU339" s="481"/>
      <c r="EV339" s="481"/>
      <c r="EW339" s="481"/>
      <c r="EX339" s="482"/>
      <c r="EZ339" s="483"/>
      <c r="FA339" s="481"/>
      <c r="FB339" s="481"/>
      <c r="FC339" s="481"/>
      <c r="FD339" s="481"/>
      <c r="FE339" s="482"/>
      <c r="FG339" s="483"/>
      <c r="FH339" s="481"/>
      <c r="FI339" s="481"/>
      <c r="FJ339" s="481"/>
      <c r="FK339" s="481"/>
      <c r="FL339" s="482"/>
      <c r="FN339" s="483"/>
      <c r="FO339" s="481"/>
      <c r="FP339" s="481"/>
      <c r="FQ339" s="481"/>
      <c r="FR339" s="481"/>
      <c r="FS339" s="482"/>
      <c r="FU339" s="483"/>
      <c r="FV339" s="481"/>
      <c r="FW339" s="481"/>
      <c r="FX339" s="481"/>
      <c r="FY339" s="481"/>
      <c r="FZ339" s="482"/>
      <c r="GB339" s="483"/>
      <c r="GC339" s="481"/>
      <c r="GD339" s="481"/>
      <c r="GE339" s="481"/>
      <c r="GF339" s="481"/>
      <c r="GG339" s="482"/>
      <c r="GI339" s="483"/>
      <c r="GJ339" s="481"/>
      <c r="GK339" s="481"/>
      <c r="GL339" s="481"/>
      <c r="GM339" s="481"/>
      <c r="GN339" s="482"/>
      <c r="GP339" s="483"/>
      <c r="GQ339" s="481"/>
      <c r="GR339" s="481"/>
      <c r="GS339" s="481"/>
      <c r="GT339" s="481"/>
      <c r="GU339" s="482"/>
      <c r="GW339" s="483"/>
      <c r="GX339" s="481"/>
      <c r="GY339" s="481"/>
      <c r="GZ339" s="481"/>
      <c r="HA339" s="481"/>
      <c r="HB339" s="482"/>
      <c r="HD339" s="483"/>
      <c r="HE339" s="481"/>
      <c r="HF339" s="481"/>
      <c r="HG339" s="481"/>
      <c r="HH339" s="481"/>
      <c r="HI339" s="482"/>
      <c r="HK339" s="483"/>
      <c r="HL339" s="481"/>
      <c r="HM339" s="481"/>
      <c r="HN339" s="481"/>
      <c r="HO339" s="481"/>
      <c r="HP339" s="482"/>
      <c r="HR339" s="483"/>
      <c r="HS339" s="481"/>
      <c r="HT339" s="481"/>
      <c r="HU339" s="481"/>
      <c r="HV339" s="481"/>
      <c r="HW339" s="482"/>
      <c r="HY339" s="483"/>
      <c r="HZ339" s="481"/>
      <c r="IA339" s="481"/>
      <c r="IB339" s="481"/>
      <c r="IC339" s="481"/>
      <c r="ID339" s="482"/>
      <c r="IF339" s="483"/>
      <c r="IG339" s="481"/>
      <c r="IH339" s="481"/>
      <c r="II339" s="481"/>
      <c r="IJ339" s="481"/>
      <c r="IK339" s="482"/>
      <c r="IM339" s="483"/>
      <c r="IN339" s="481"/>
      <c r="IO339" s="481"/>
      <c r="IP339" s="481"/>
      <c r="IQ339" s="481"/>
      <c r="IR339" s="482"/>
      <c r="IT339" s="483"/>
      <c r="IU339" s="481"/>
    </row>
    <row r="340" spans="1:255" outlineLevel="1">
      <c r="A340" s="420" t="str">
        <f t="shared" ref="A340:A347" si="116">LEFT(B340,3)</f>
        <v>591</v>
      </c>
      <c r="B340" s="416" t="s">
        <v>3182</v>
      </c>
      <c r="C340" s="416" t="s">
        <v>3183</v>
      </c>
      <c r="D340" s="438">
        <f ca="1">IF(VLOOKUP($A340,'hk2017'!$A:$G,1)=$A340,VLOOKUP($A340,'hk2017'!$A:$G,6),0)</f>
        <v>0</v>
      </c>
      <c r="E340" s="438">
        <f ca="1">IF(VLOOKUP($A340,'hk2017'!$A:$G,1)=$A340,VLOOKUP($A340,'hk2017'!$A:$G,7),0)</f>
        <v>0</v>
      </c>
      <c r="F340" s="438">
        <f ca="1">IF(VLOOKUP($A340,'hk2017'!$A:$H,1)=$A340,VLOOKUP($A340,'hk2017'!$A:$H,8),0)</f>
        <v>0</v>
      </c>
      <c r="G340" s="439">
        <f t="shared" ref="G340:G347" si="117">SUM(D340+E340-F340)</f>
        <v>0</v>
      </c>
      <c r="H340" s="438">
        <f ca="1">IF(VLOOKUP($A340,'hk2016'!$A:$G,1)=$A340,VLOOKUP($A340,'hk2016'!$A:$G,6),0)</f>
        <v>0</v>
      </c>
      <c r="I340" s="438">
        <f ca="1">IF(VLOOKUP($A340,'hk2016'!$A:$G,1)=$A340,VLOOKUP($A340,'hk2016'!$A:$G,7),0)</f>
        <v>0</v>
      </c>
      <c r="J340" s="438">
        <f ca="1">IF(VLOOKUP($A340,'hk2016'!$A:$H,1)=$A340,VLOOKUP($A340,'hk2016'!$A:$H,8),0)</f>
        <v>0</v>
      </c>
      <c r="K340" s="440">
        <f t="shared" ref="K340:K347" si="118">SUM(H340+I340-J340)</f>
        <v>0</v>
      </c>
    </row>
    <row r="341" spans="1:255" outlineLevel="1">
      <c r="A341" s="420" t="str">
        <f t="shared" si="116"/>
        <v>592</v>
      </c>
      <c r="B341" s="416" t="s">
        <v>3184</v>
      </c>
      <c r="C341" s="416" t="s">
        <v>3185</v>
      </c>
      <c r="D341" s="438">
        <f ca="1">IF(VLOOKUP($A341,'hk2017'!$A:$G,1)=$A341,VLOOKUP($A341,'hk2017'!$A:$G,6),0)</f>
        <v>0</v>
      </c>
      <c r="E341" s="438">
        <f ca="1">IF(VLOOKUP($A341,'hk2017'!$A:$G,1)=$A341,VLOOKUP($A341,'hk2017'!$A:$G,7),0)</f>
        <v>0</v>
      </c>
      <c r="F341" s="438">
        <f ca="1">IF(VLOOKUP($A341,'hk2017'!$A:$H,1)=$A341,VLOOKUP($A341,'hk2017'!$A:$H,8),0)</f>
        <v>0</v>
      </c>
      <c r="G341" s="439">
        <f t="shared" si="117"/>
        <v>0</v>
      </c>
      <c r="H341" s="438">
        <f ca="1">IF(VLOOKUP($A341,'hk2016'!$A:$G,1)=$A341,VLOOKUP($A341,'hk2016'!$A:$G,6),0)</f>
        <v>0</v>
      </c>
      <c r="I341" s="438">
        <f ca="1">IF(VLOOKUP($A341,'hk2016'!$A:$G,1)=$A341,VLOOKUP($A341,'hk2016'!$A:$G,7),0)</f>
        <v>0</v>
      </c>
      <c r="J341" s="438">
        <f ca="1">IF(VLOOKUP($A341,'hk2016'!$A:$H,1)=$A341,VLOOKUP($A341,'hk2016'!$A:$H,8),0)</f>
        <v>0</v>
      </c>
      <c r="K341" s="440">
        <f t="shared" si="118"/>
        <v>0</v>
      </c>
    </row>
    <row r="342" spans="1:255" outlineLevel="1">
      <c r="A342" s="420" t="str">
        <f t="shared" si="116"/>
        <v>593</v>
      </c>
      <c r="B342" s="416" t="s">
        <v>3186</v>
      </c>
      <c r="C342" s="416" t="s">
        <v>3187</v>
      </c>
      <c r="D342" s="438">
        <f ca="1">IF(VLOOKUP($A342,'hk2017'!$A:$G,1)=$A342,VLOOKUP($A342,'hk2017'!$A:$G,6),0)</f>
        <v>0</v>
      </c>
      <c r="E342" s="438">
        <f ca="1">IF(VLOOKUP($A342,'hk2017'!$A:$G,1)=$A342,VLOOKUP($A342,'hk2017'!$A:$G,7),0)</f>
        <v>0</v>
      </c>
      <c r="F342" s="438">
        <f ca="1">IF(VLOOKUP($A342,'hk2017'!$A:$H,1)=$A342,VLOOKUP($A342,'hk2017'!$A:$H,8),0)</f>
        <v>0</v>
      </c>
      <c r="G342" s="439">
        <f t="shared" si="117"/>
        <v>0</v>
      </c>
      <c r="H342" s="438">
        <f ca="1">IF(VLOOKUP($A342,'hk2016'!$A:$G,1)=$A342,VLOOKUP($A342,'hk2016'!$A:$G,6),0)</f>
        <v>0</v>
      </c>
      <c r="I342" s="438">
        <f ca="1">IF(VLOOKUP($A342,'hk2016'!$A:$G,1)=$A342,VLOOKUP($A342,'hk2016'!$A:$G,7),0)</f>
        <v>0</v>
      </c>
      <c r="J342" s="438">
        <f ca="1">IF(VLOOKUP($A342,'hk2016'!$A:$H,1)=$A342,VLOOKUP($A342,'hk2016'!$A:$H,8),0)</f>
        <v>0</v>
      </c>
      <c r="K342" s="440">
        <f t="shared" si="118"/>
        <v>0</v>
      </c>
    </row>
    <row r="343" spans="1:255" outlineLevel="1">
      <c r="A343" s="420" t="str">
        <f t="shared" si="116"/>
        <v>594</v>
      </c>
      <c r="B343" s="416" t="s">
        <v>3188</v>
      </c>
      <c r="C343" s="416" t="s">
        <v>3185</v>
      </c>
      <c r="D343" s="438">
        <f ca="1">IF(VLOOKUP($A343,'hk2017'!$A:$G,1)=$A343,VLOOKUP($A343,'hk2017'!$A:$G,6),0)</f>
        <v>0</v>
      </c>
      <c r="E343" s="438">
        <f ca="1">IF(VLOOKUP($A343,'hk2017'!$A:$G,1)=$A343,VLOOKUP($A343,'hk2017'!$A:$G,7),0)</f>
        <v>0</v>
      </c>
      <c r="F343" s="438">
        <f ca="1">IF(VLOOKUP($A343,'hk2017'!$A:$H,1)=$A343,VLOOKUP($A343,'hk2017'!$A:$H,8),0)</f>
        <v>0</v>
      </c>
      <c r="G343" s="439">
        <f t="shared" si="117"/>
        <v>0</v>
      </c>
      <c r="H343" s="438">
        <f ca="1">IF(VLOOKUP($A343,'hk2016'!$A:$G,1)=$A343,VLOOKUP($A343,'hk2016'!$A:$G,6),0)</f>
        <v>0</v>
      </c>
      <c r="I343" s="438">
        <f ca="1">IF(VLOOKUP($A343,'hk2016'!$A:$G,1)=$A343,VLOOKUP($A343,'hk2016'!$A:$G,7),0)</f>
        <v>0</v>
      </c>
      <c r="J343" s="438">
        <f ca="1">IF(VLOOKUP($A343,'hk2016'!$A:$H,1)=$A343,VLOOKUP($A343,'hk2016'!$A:$H,8),0)</f>
        <v>0</v>
      </c>
      <c r="K343" s="440">
        <f t="shared" si="118"/>
        <v>0</v>
      </c>
    </row>
    <row r="344" spans="1:255" outlineLevel="1">
      <c r="A344" s="420" t="str">
        <f t="shared" si="116"/>
        <v>595</v>
      </c>
      <c r="B344" s="416" t="s">
        <v>3189</v>
      </c>
      <c r="C344" s="416" t="s">
        <v>3190</v>
      </c>
      <c r="D344" s="438">
        <f ca="1">IF(VLOOKUP($A344,'hk2017'!$A:$G,1)=$A344,VLOOKUP($A344,'hk2017'!$A:$G,6),0)</f>
        <v>0</v>
      </c>
      <c r="E344" s="438">
        <f ca="1">IF(VLOOKUP($A344,'hk2017'!$A:$G,1)=$A344,VLOOKUP($A344,'hk2017'!$A:$G,7),0)</f>
        <v>0</v>
      </c>
      <c r="F344" s="438">
        <f ca="1">IF(VLOOKUP($A344,'hk2017'!$A:$H,1)=$A344,VLOOKUP($A344,'hk2017'!$A:$H,8),0)</f>
        <v>0</v>
      </c>
      <c r="G344" s="439">
        <f t="shared" si="117"/>
        <v>0</v>
      </c>
      <c r="H344" s="438">
        <f ca="1">IF(VLOOKUP($A344,'hk2016'!$A:$G,1)=$A344,VLOOKUP($A344,'hk2016'!$A:$G,6),0)</f>
        <v>0</v>
      </c>
      <c r="I344" s="438">
        <f ca="1">IF(VLOOKUP($A344,'hk2016'!$A:$G,1)=$A344,VLOOKUP($A344,'hk2016'!$A:$G,7),0)</f>
        <v>0</v>
      </c>
      <c r="J344" s="438">
        <f ca="1">IF(VLOOKUP($A344,'hk2016'!$A:$H,1)=$A344,VLOOKUP($A344,'hk2016'!$A:$H,8),0)</f>
        <v>0</v>
      </c>
      <c r="K344" s="440">
        <f t="shared" si="118"/>
        <v>0</v>
      </c>
    </row>
    <row r="345" spans="1:255" outlineLevel="1">
      <c r="A345" s="420" t="str">
        <f t="shared" si="116"/>
        <v>596</v>
      </c>
      <c r="B345" s="416" t="s">
        <v>3191</v>
      </c>
      <c r="C345" s="416" t="s">
        <v>3192</v>
      </c>
      <c r="D345" s="438">
        <f ca="1">IF(VLOOKUP($A345,'hk2017'!$A:$G,1)=$A345,VLOOKUP($A345,'hk2017'!$A:$G,6),0)</f>
        <v>0</v>
      </c>
      <c r="E345" s="438">
        <f ca="1">IF(VLOOKUP($A345,'hk2017'!$A:$G,1)=$A345,VLOOKUP($A345,'hk2017'!$A:$G,7),0)</f>
        <v>0</v>
      </c>
      <c r="F345" s="438">
        <f ca="1">IF(VLOOKUP($A345,'hk2017'!$A:$H,1)=$A345,VLOOKUP($A345,'hk2017'!$A:$H,8),0)</f>
        <v>0</v>
      </c>
      <c r="G345" s="439">
        <f t="shared" si="117"/>
        <v>0</v>
      </c>
      <c r="H345" s="438">
        <f ca="1">IF(VLOOKUP($A345,'hk2016'!$A:$G,1)=$A345,VLOOKUP($A345,'hk2016'!$A:$G,6),0)</f>
        <v>0</v>
      </c>
      <c r="I345" s="438">
        <f ca="1">IF(VLOOKUP($A345,'hk2016'!$A:$G,1)=$A345,VLOOKUP($A345,'hk2016'!$A:$G,7),0)</f>
        <v>0</v>
      </c>
      <c r="J345" s="438">
        <f ca="1">IF(VLOOKUP($A345,'hk2016'!$A:$H,1)=$A345,VLOOKUP($A345,'hk2016'!$A:$H,8),0)</f>
        <v>0</v>
      </c>
      <c r="K345" s="440">
        <f t="shared" si="118"/>
        <v>0</v>
      </c>
    </row>
    <row r="346" spans="1:255" outlineLevel="1">
      <c r="A346" s="420" t="str">
        <f t="shared" si="116"/>
        <v>597</v>
      </c>
      <c r="B346" s="416" t="s">
        <v>3193</v>
      </c>
      <c r="C346" s="416" t="s">
        <v>3194</v>
      </c>
      <c r="D346" s="438">
        <f ca="1">IF(VLOOKUP($A346,'hk2017'!$A:$G,1)=$A346,VLOOKUP($A346,'hk2017'!$A:$G,6),0)</f>
        <v>0</v>
      </c>
      <c r="E346" s="438">
        <f ca="1">IF(VLOOKUP($A346,'hk2017'!$A:$G,1)=$A346,VLOOKUP($A346,'hk2017'!$A:$G,7),0)</f>
        <v>0</v>
      </c>
      <c r="F346" s="438">
        <f ca="1">IF(VLOOKUP($A346,'hk2017'!$A:$H,1)=$A346,VLOOKUP($A346,'hk2017'!$A:$H,8),0)</f>
        <v>0</v>
      </c>
      <c r="G346" s="439">
        <f t="shared" si="117"/>
        <v>0</v>
      </c>
      <c r="H346" s="438">
        <f ca="1">IF(VLOOKUP($A346,'hk2016'!$A:$G,1)=$A346,VLOOKUP($A346,'hk2016'!$A:$G,6),0)</f>
        <v>0</v>
      </c>
      <c r="I346" s="438">
        <f ca="1">IF(VLOOKUP($A346,'hk2016'!$A:$G,1)=$A346,VLOOKUP($A346,'hk2016'!$A:$G,7),0)</f>
        <v>0</v>
      </c>
      <c r="J346" s="438">
        <f ca="1">IF(VLOOKUP($A346,'hk2016'!$A:$H,1)=$A346,VLOOKUP($A346,'hk2016'!$A:$H,8),0)</f>
        <v>0</v>
      </c>
      <c r="K346" s="440">
        <f t="shared" si="118"/>
        <v>0</v>
      </c>
    </row>
    <row r="347" spans="1:255" outlineLevel="1">
      <c r="A347" s="420" t="str">
        <f t="shared" si="116"/>
        <v>598</v>
      </c>
      <c r="B347" s="416" t="s">
        <v>3195</v>
      </c>
      <c r="C347" s="416" t="s">
        <v>3196</v>
      </c>
      <c r="D347" s="438">
        <f ca="1">IF(VLOOKUP($A347,'hk2017'!$A:$G,1)=$A347,VLOOKUP($A347,'hk2017'!$A:$G,6),0)</f>
        <v>0</v>
      </c>
      <c r="E347" s="438">
        <f ca="1">IF(VLOOKUP($A347,'hk2017'!$A:$G,1)=$A347,VLOOKUP($A347,'hk2017'!$A:$G,7),0)</f>
        <v>0</v>
      </c>
      <c r="F347" s="438">
        <f ca="1">IF(VLOOKUP($A347,'hk2017'!$A:$H,1)=$A347,VLOOKUP($A347,'hk2017'!$A:$H,8),0)</f>
        <v>0</v>
      </c>
      <c r="G347" s="439">
        <f t="shared" si="117"/>
        <v>0</v>
      </c>
      <c r="H347" s="438">
        <f ca="1">IF(VLOOKUP($A347,'hk2016'!$A:$G,1)=$A347,VLOOKUP($A347,'hk2016'!$A:$G,6),0)</f>
        <v>0</v>
      </c>
      <c r="I347" s="438">
        <f ca="1">IF(VLOOKUP($A347,'hk2016'!$A:$G,1)=$A347,VLOOKUP($A347,'hk2016'!$A:$G,7),0)</f>
        <v>0</v>
      </c>
      <c r="J347" s="438">
        <f ca="1">IF(VLOOKUP($A347,'hk2016'!$A:$H,1)=$A347,VLOOKUP($A347,'hk2016'!$A:$H,8),0)</f>
        <v>0</v>
      </c>
      <c r="K347" s="440">
        <f t="shared" si="118"/>
        <v>0</v>
      </c>
    </row>
    <row r="348" spans="1:255" ht="11.25" outlineLevel="1" thickBot="1">
      <c r="A348" s="420"/>
      <c r="B348" s="416"/>
      <c r="C348" s="416"/>
      <c r="H348" s="464"/>
      <c r="I348" s="464"/>
      <c r="J348" s="464"/>
      <c r="K348" s="466"/>
    </row>
    <row r="349" spans="1:255" ht="12" thickBot="1">
      <c r="A349" s="421" t="s">
        <v>3197</v>
      </c>
      <c r="B349" s="421"/>
      <c r="C349" s="422" t="s">
        <v>4234</v>
      </c>
      <c r="D349" s="455">
        <f t="shared" ref="D349:K349" si="119">SUM(D350+D357+D364+D371+D380+D388+D399+D403+D411)</f>
        <v>0</v>
      </c>
      <c r="E349" s="455">
        <f t="shared" si="119"/>
        <v>0</v>
      </c>
      <c r="F349" s="455">
        <f t="shared" si="119"/>
        <v>0</v>
      </c>
      <c r="G349" s="477">
        <f t="shared" si="119"/>
        <v>0</v>
      </c>
      <c r="H349" s="455">
        <f t="shared" si="119"/>
        <v>0</v>
      </c>
      <c r="I349" s="455">
        <f t="shared" si="119"/>
        <v>0</v>
      </c>
      <c r="J349" s="455">
        <f t="shared" si="119"/>
        <v>0</v>
      </c>
      <c r="K349" s="478">
        <f t="shared" si="119"/>
        <v>0</v>
      </c>
    </row>
    <row r="350" spans="1:255">
      <c r="A350" s="479" t="s">
        <v>4088</v>
      </c>
      <c r="B350" s="459"/>
      <c r="C350" s="460" t="s">
        <v>3198</v>
      </c>
      <c r="D350" s="429">
        <f>SUM(D351:D356)</f>
        <v>0</v>
      </c>
      <c r="E350" s="429">
        <f t="shared" ref="E350:K350" si="120">SUM(E351:E356)</f>
        <v>0</v>
      </c>
      <c r="F350" s="429">
        <f t="shared" si="120"/>
        <v>0</v>
      </c>
      <c r="G350" s="430">
        <f t="shared" si="120"/>
        <v>0</v>
      </c>
      <c r="H350" s="429">
        <f t="shared" si="120"/>
        <v>0</v>
      </c>
      <c r="I350" s="429">
        <f t="shared" si="120"/>
        <v>0</v>
      </c>
      <c r="J350" s="429">
        <f t="shared" si="120"/>
        <v>0</v>
      </c>
      <c r="K350" s="431">
        <f t="shared" si="120"/>
        <v>0</v>
      </c>
    </row>
    <row r="351" spans="1:255" ht="12.75" outlineLevel="1">
      <c r="A351" s="420" t="s">
        <v>5236</v>
      </c>
      <c r="B351" s="414"/>
      <c r="C351" s="434" t="s">
        <v>3199</v>
      </c>
      <c r="D351" s="438">
        <f ca="1">IF(VLOOKUP($A351,'hk2017'!$A:$G,1)=$A351,VLOOKUP($A351,'hk2017'!$A:$G,6),0)</f>
        <v>0</v>
      </c>
      <c r="E351" s="438">
        <f ca="1">IF(VLOOKUP($A351,'hk2017'!$A:$G,1)=$A351,VLOOKUP($A351,'hk2017'!$A:$G,7),0)</f>
        <v>0</v>
      </c>
      <c r="F351" s="438">
        <f ca="1">IF(VLOOKUP($A351,'hk2017'!$A:$H,1)=$A351,VLOOKUP($A351,'hk2017'!$A:$H,8),0)</f>
        <v>0</v>
      </c>
      <c r="G351" s="439">
        <f t="shared" ref="G351:G356" si="121">SUM(D351+E351-F351)</f>
        <v>0</v>
      </c>
      <c r="H351" s="438">
        <f ca="1">IF(VLOOKUP($A351,'hk2016'!$A:$G,1)=$A351,VLOOKUP($A351,'hk2016'!$A:$G,6),0)</f>
        <v>0</v>
      </c>
      <c r="I351" s="438">
        <f ca="1">IF(VLOOKUP($A351,'hk2016'!$A:$G,1)=$A351,VLOOKUP($A351,'hk2016'!$A:$G,7),0)</f>
        <v>0</v>
      </c>
      <c r="J351" s="438">
        <f ca="1">IF(VLOOKUP($A351,'hk2016'!$A:$H,1)=$A351,VLOOKUP($A351,'hk2016'!$A:$H,8),0)</f>
        <v>0</v>
      </c>
      <c r="K351" s="440">
        <f t="shared" ref="K351:K356" si="122">SUM(H351+I351-J351)</f>
        <v>0</v>
      </c>
      <c r="L351" s="447"/>
    </row>
    <row r="352" spans="1:255" ht="12.75" outlineLevel="1">
      <c r="A352" s="420" t="str">
        <f>LEFT(B352,3)</f>
        <v>601</v>
      </c>
      <c r="B352" s="416" t="s">
        <v>3200</v>
      </c>
      <c r="C352" s="416" t="s">
        <v>3941</v>
      </c>
      <c r="D352" s="438">
        <f ca="1">IF(VLOOKUP($A352,'hk2017'!$A:$G,1)=$A352,VLOOKUP($A352,'hk2017'!$A:$G,6),0)</f>
        <v>0</v>
      </c>
      <c r="E352" s="438">
        <f ca="1">IF(VLOOKUP($A352,'hk2017'!$A:$G,1)=$A352,VLOOKUP($A352,'hk2017'!$A:$G,7),0)</f>
        <v>0</v>
      </c>
      <c r="F352" s="438">
        <f ca="1">IF(VLOOKUP($A352,'hk2017'!$A:$H,1)=$A352,VLOOKUP($A352,'hk2017'!$A:$H,8),0)</f>
        <v>0</v>
      </c>
      <c r="G352" s="439">
        <f t="shared" si="121"/>
        <v>0</v>
      </c>
      <c r="H352" s="438">
        <f ca="1">IF(VLOOKUP($A352,'hk2016'!$A:$G,1)=$A352,VLOOKUP($A352,'hk2016'!$A:$G,6),0)</f>
        <v>0</v>
      </c>
      <c r="I352" s="438">
        <f ca="1">IF(VLOOKUP($A352,'hk2016'!$A:$G,1)=$A352,VLOOKUP($A352,'hk2016'!$A:$G,7),0)</f>
        <v>0</v>
      </c>
      <c r="J352" s="438">
        <f ca="1">IF(VLOOKUP($A352,'hk2016'!$A:$H,1)=$A352,VLOOKUP($A352,'hk2016'!$A:$H,8),0)</f>
        <v>0</v>
      </c>
      <c r="K352" s="440">
        <f t="shared" si="122"/>
        <v>0</v>
      </c>
      <c r="L352" s="447"/>
    </row>
    <row r="353" spans="1:12" ht="12.75" outlineLevel="1">
      <c r="A353" s="420" t="str">
        <f>LEFT(B353,3)</f>
        <v>602</v>
      </c>
      <c r="B353" s="416" t="s">
        <v>3201</v>
      </c>
      <c r="C353" s="416" t="s">
        <v>3942</v>
      </c>
      <c r="D353" s="438">
        <f ca="1">IF(VLOOKUP($A353,'hk2017'!$A:$G,1)=$A353,VLOOKUP($A353,'hk2017'!$A:$G,6),0)</f>
        <v>0</v>
      </c>
      <c r="E353" s="438">
        <f ca="1">IF(VLOOKUP($A353,'hk2017'!$A:$G,1)=$A353,VLOOKUP($A353,'hk2017'!$A:$G,7),0)</f>
        <v>0</v>
      </c>
      <c r="F353" s="438">
        <f ca="1">IF(VLOOKUP($A353,'hk2017'!$A:$H,1)=$A353,VLOOKUP($A353,'hk2017'!$A:$H,8),0)</f>
        <v>0</v>
      </c>
      <c r="G353" s="439">
        <f t="shared" si="121"/>
        <v>0</v>
      </c>
      <c r="H353" s="438">
        <f ca="1">IF(VLOOKUP($A353,'hk2016'!$A:$G,1)=$A353,VLOOKUP($A353,'hk2016'!$A:$G,6),0)</f>
        <v>0</v>
      </c>
      <c r="I353" s="438">
        <f ca="1">IF(VLOOKUP($A353,'hk2016'!$A:$G,1)=$A353,VLOOKUP($A353,'hk2016'!$A:$G,7),0)</f>
        <v>0</v>
      </c>
      <c r="J353" s="438">
        <f ca="1">IF(VLOOKUP($A353,'hk2016'!$A:$H,1)=$A353,VLOOKUP($A353,'hk2016'!$A:$H,8),0)</f>
        <v>0</v>
      </c>
      <c r="K353" s="440">
        <f t="shared" si="122"/>
        <v>0</v>
      </c>
      <c r="L353" s="447"/>
    </row>
    <row r="354" spans="1:12" ht="12.75" outlineLevel="1">
      <c r="A354" s="420" t="str">
        <f>LEFT(B354,3)</f>
        <v>604</v>
      </c>
      <c r="B354" s="416" t="s">
        <v>3202</v>
      </c>
      <c r="C354" s="416" t="s">
        <v>3943</v>
      </c>
      <c r="D354" s="438">
        <f ca="1">IF(VLOOKUP($A354,'hk2017'!$A:$G,1)=$A354,VLOOKUP($A354,'hk2017'!$A:$G,6),0)</f>
        <v>0</v>
      </c>
      <c r="E354" s="438">
        <f ca="1">IF(VLOOKUP($A354,'hk2017'!$A:$G,1)=$A354,VLOOKUP($A354,'hk2017'!$A:$G,7),0)</f>
        <v>0</v>
      </c>
      <c r="F354" s="438">
        <f ca="1">IF(VLOOKUP($A354,'hk2017'!$A:$H,1)=$A354,VLOOKUP($A354,'hk2017'!$A:$H,8),0)</f>
        <v>0</v>
      </c>
      <c r="G354" s="439">
        <f t="shared" si="121"/>
        <v>0</v>
      </c>
      <c r="H354" s="438">
        <f ca="1">IF(VLOOKUP($A354,'hk2016'!$A:$G,1)=$A354,VLOOKUP($A354,'hk2016'!$A:$G,6),0)</f>
        <v>0</v>
      </c>
      <c r="I354" s="438">
        <f ca="1">IF(VLOOKUP($A354,'hk2016'!$A:$G,1)=$A354,VLOOKUP($A354,'hk2016'!$A:$G,7),0)</f>
        <v>0</v>
      </c>
      <c r="J354" s="438">
        <f ca="1">IF(VLOOKUP($A354,'hk2016'!$A:$H,1)=$A354,VLOOKUP($A354,'hk2016'!$A:$H,8),0)</f>
        <v>0</v>
      </c>
      <c r="K354" s="440">
        <f t="shared" si="122"/>
        <v>0</v>
      </c>
      <c r="L354" s="447"/>
    </row>
    <row r="355" spans="1:12" ht="12.75" outlineLevel="1">
      <c r="A355" s="412" t="s">
        <v>5250</v>
      </c>
      <c r="B355" s="416"/>
      <c r="C355" s="416"/>
      <c r="D355" s="438">
        <f ca="1">IF(VLOOKUP($A355,'hk2017'!$A:$G,1)=$A355,VLOOKUP($A355,'hk2017'!$A:$G,6),0)</f>
        <v>0</v>
      </c>
      <c r="E355" s="438">
        <f ca="1">IF(VLOOKUP($A355,'hk2017'!$A:$G,1)=$A355,VLOOKUP($A355,'hk2017'!$A:$G,7),0)</f>
        <v>0</v>
      </c>
      <c r="F355" s="438">
        <f ca="1">IF(VLOOKUP($A355,'hk2017'!$A:$H,1)=$A355,VLOOKUP($A355,'hk2017'!$A:$H,8),0)</f>
        <v>0</v>
      </c>
      <c r="G355" s="439">
        <f t="shared" si="121"/>
        <v>0</v>
      </c>
      <c r="H355" s="438">
        <f ca="1">IF(VLOOKUP($A355,'hk2016'!$A:$G,1)=$A355,VLOOKUP($A355,'hk2016'!$A:$G,6),0)</f>
        <v>0</v>
      </c>
      <c r="I355" s="438">
        <f ca="1">IF(VLOOKUP($A355,'hk2016'!$A:$G,1)=$A355,VLOOKUP($A355,'hk2016'!$A:$G,7),0)</f>
        <v>0</v>
      </c>
      <c r="J355" s="438">
        <f ca="1">IF(VLOOKUP($A355,'hk2016'!$A:$H,1)=$A355,VLOOKUP($A355,'hk2016'!$A:$H,8),0)</f>
        <v>0</v>
      </c>
      <c r="K355" s="440">
        <f t="shared" si="122"/>
        <v>0</v>
      </c>
      <c r="L355" s="447"/>
    </row>
    <row r="356" spans="1:12" ht="13.5" outlineLevel="1" thickBot="1">
      <c r="A356" s="412" t="s">
        <v>5253</v>
      </c>
      <c r="B356" s="416"/>
      <c r="C356" s="416"/>
      <c r="D356" s="438">
        <f ca="1">IF(VLOOKUP($A356,'hk2017'!$A:$G,1)=$A356,VLOOKUP($A356,'hk2017'!$A:$G,6),0)</f>
        <v>0</v>
      </c>
      <c r="E356" s="438">
        <f ca="1">IF(VLOOKUP($A356,'hk2017'!$A:$G,1)=$A356,VLOOKUP($A356,'hk2017'!$A:$G,7),0)</f>
        <v>0</v>
      </c>
      <c r="F356" s="438">
        <f ca="1">IF(VLOOKUP($A356,'hk2017'!$A:$H,1)=$A356,VLOOKUP($A356,'hk2017'!$A:$H,8),0)</f>
        <v>0</v>
      </c>
      <c r="G356" s="439">
        <f t="shared" si="121"/>
        <v>0</v>
      </c>
      <c r="H356" s="438">
        <f ca="1">IF(VLOOKUP($A356,'hk2016'!$A:$G,1)=$A356,VLOOKUP($A356,'hk2016'!$A:$G,6),0)</f>
        <v>0</v>
      </c>
      <c r="I356" s="438">
        <f ca="1">IF(VLOOKUP($A356,'hk2016'!$A:$G,1)=$A356,VLOOKUP($A356,'hk2016'!$A:$G,7),0)</f>
        <v>0</v>
      </c>
      <c r="J356" s="438">
        <f ca="1">IF(VLOOKUP($A356,'hk2016'!$A:$H,1)=$A356,VLOOKUP($A356,'hk2016'!$A:$H,8),0)</f>
        <v>0</v>
      </c>
      <c r="K356" s="440">
        <f t="shared" si="122"/>
        <v>0</v>
      </c>
      <c r="L356" s="447"/>
    </row>
    <row r="357" spans="1:12" ht="12.75">
      <c r="A357" s="479" t="s">
        <v>4093</v>
      </c>
      <c r="B357" s="459"/>
      <c r="C357" s="460" t="s">
        <v>3203</v>
      </c>
      <c r="D357" s="429">
        <f t="shared" ref="D357:K357" si="123">SUM(D358:D362)</f>
        <v>0</v>
      </c>
      <c r="E357" s="429">
        <f t="shared" si="123"/>
        <v>0</v>
      </c>
      <c r="F357" s="429">
        <f t="shared" si="123"/>
        <v>0</v>
      </c>
      <c r="G357" s="430">
        <f t="shared" si="123"/>
        <v>0</v>
      </c>
      <c r="H357" s="429">
        <f t="shared" si="123"/>
        <v>0</v>
      </c>
      <c r="I357" s="429">
        <f t="shared" si="123"/>
        <v>0</v>
      </c>
      <c r="J357" s="429">
        <f t="shared" si="123"/>
        <v>0</v>
      </c>
      <c r="K357" s="431">
        <f t="shared" si="123"/>
        <v>0</v>
      </c>
      <c r="L357" s="447"/>
    </row>
    <row r="358" spans="1:12" ht="12.75" outlineLevel="1">
      <c r="A358" s="420" t="s">
        <v>5256</v>
      </c>
      <c r="B358" s="414"/>
      <c r="C358" s="434" t="s">
        <v>3204</v>
      </c>
      <c r="D358" s="438">
        <f ca="1">IF(VLOOKUP($A358,'hk2017'!$A:$G,1)=$A358,VLOOKUP($A358,'hk2017'!$A:$G,6),0)</f>
        <v>0</v>
      </c>
      <c r="E358" s="438">
        <f ca="1">IF(VLOOKUP($A358,'hk2017'!$A:$G,1)=$A358,VLOOKUP($A358,'hk2017'!$A:$G,7),0)</f>
        <v>0</v>
      </c>
      <c r="F358" s="438">
        <f ca="1">IF(VLOOKUP($A358,'hk2017'!$A:$H,1)=$A358,VLOOKUP($A358,'hk2017'!$A:$H,8),0)</f>
        <v>0</v>
      </c>
      <c r="G358" s="439">
        <f>SUM(D358+E358-F358)</f>
        <v>0</v>
      </c>
      <c r="H358" s="438">
        <f ca="1">IF(VLOOKUP($A358,'hk2016'!$A:$G,1)=$A358,VLOOKUP($A358,'hk2016'!$A:$G,6),0)</f>
        <v>0</v>
      </c>
      <c r="I358" s="438">
        <f ca="1">IF(VLOOKUP($A358,'hk2016'!$A:$G,1)=$A358,VLOOKUP($A358,'hk2016'!$A:$G,7),0)</f>
        <v>0</v>
      </c>
      <c r="J358" s="438">
        <f ca="1">IF(VLOOKUP($A358,'hk2016'!$A:$H,1)=$A358,VLOOKUP($A358,'hk2016'!$A:$H,8),0)</f>
        <v>0</v>
      </c>
      <c r="K358" s="440">
        <f>SUM(H358+I358-J358)</f>
        <v>0</v>
      </c>
      <c r="L358" s="447"/>
    </row>
    <row r="359" spans="1:12" ht="12.75" outlineLevel="1">
      <c r="A359" s="420" t="str">
        <f>LEFT(B359,3)</f>
        <v>611</v>
      </c>
      <c r="B359" s="416" t="s">
        <v>3205</v>
      </c>
      <c r="C359" s="416" t="s">
        <v>3206</v>
      </c>
      <c r="D359" s="438">
        <f ca="1">IF(VLOOKUP($A359,'hk2017'!$A:$G,1)=$A359,VLOOKUP($A359,'hk2017'!$A:$G,6),0)</f>
        <v>0</v>
      </c>
      <c r="E359" s="438">
        <f ca="1">IF(VLOOKUP($A359,'hk2017'!$A:$G,1)=$A359,VLOOKUP($A359,'hk2017'!$A:$G,7),0)</f>
        <v>0</v>
      </c>
      <c r="F359" s="438">
        <f ca="1">IF(VLOOKUP($A359,'hk2017'!$A:$H,1)=$A359,VLOOKUP($A359,'hk2017'!$A:$H,8),0)</f>
        <v>0</v>
      </c>
      <c r="G359" s="439">
        <f>SUM(D359+E359-F359)</f>
        <v>0</v>
      </c>
      <c r="H359" s="438">
        <f ca="1">IF(VLOOKUP($A359,'hk2016'!$A:$G,1)=$A359,VLOOKUP($A359,'hk2016'!$A:$G,6),0)</f>
        <v>0</v>
      </c>
      <c r="I359" s="438">
        <f ca="1">IF(VLOOKUP($A359,'hk2016'!$A:$G,1)=$A359,VLOOKUP($A359,'hk2016'!$A:$G,7),0)</f>
        <v>0</v>
      </c>
      <c r="J359" s="438">
        <f ca="1">IF(VLOOKUP($A359,'hk2016'!$A:$H,1)=$A359,VLOOKUP($A359,'hk2016'!$A:$H,8),0)</f>
        <v>0</v>
      </c>
      <c r="K359" s="440">
        <f>SUM(H359+I359-J359)</f>
        <v>0</v>
      </c>
      <c r="L359" s="447"/>
    </row>
    <row r="360" spans="1:12" ht="12.75" outlineLevel="1">
      <c r="A360" s="420" t="str">
        <f>LEFT(B360,3)</f>
        <v>612</v>
      </c>
      <c r="B360" s="416" t="s">
        <v>3207</v>
      </c>
      <c r="C360" s="416" t="s">
        <v>3208</v>
      </c>
      <c r="D360" s="438">
        <f ca="1">IF(VLOOKUP($A360,'hk2017'!$A:$G,1)=$A360,VLOOKUP($A360,'hk2017'!$A:$G,6),0)</f>
        <v>0</v>
      </c>
      <c r="E360" s="438">
        <f ca="1">IF(VLOOKUP($A360,'hk2017'!$A:$G,1)=$A360,VLOOKUP($A360,'hk2017'!$A:$G,7),0)</f>
        <v>0</v>
      </c>
      <c r="F360" s="438">
        <f ca="1">IF(VLOOKUP($A360,'hk2017'!$A:$H,1)=$A360,VLOOKUP($A360,'hk2017'!$A:$H,8),0)</f>
        <v>0</v>
      </c>
      <c r="G360" s="439">
        <f>SUM(D360+E360-F360)</f>
        <v>0</v>
      </c>
      <c r="H360" s="438">
        <f ca="1">IF(VLOOKUP($A360,'hk2016'!$A:$G,1)=$A360,VLOOKUP($A360,'hk2016'!$A:$G,6),0)</f>
        <v>0</v>
      </c>
      <c r="I360" s="438">
        <f ca="1">IF(VLOOKUP($A360,'hk2016'!$A:$G,1)=$A360,VLOOKUP($A360,'hk2016'!$A:$G,7),0)</f>
        <v>0</v>
      </c>
      <c r="J360" s="438">
        <f ca="1">IF(VLOOKUP($A360,'hk2016'!$A:$H,1)=$A360,VLOOKUP($A360,'hk2016'!$A:$H,8),0)</f>
        <v>0</v>
      </c>
      <c r="K360" s="440">
        <f>SUM(H360+I360-J360)</f>
        <v>0</v>
      </c>
      <c r="L360" s="447"/>
    </row>
    <row r="361" spans="1:12" ht="12.75" outlineLevel="1">
      <c r="A361" s="420" t="str">
        <f>LEFT(B361,3)</f>
        <v>613</v>
      </c>
      <c r="B361" s="416" t="s">
        <v>3209</v>
      </c>
      <c r="C361" s="416" t="s">
        <v>3210</v>
      </c>
      <c r="D361" s="438">
        <f ca="1">IF(VLOOKUP($A361,'hk2017'!$A:$G,1)=$A361,VLOOKUP($A361,'hk2017'!$A:$G,6),0)</f>
        <v>0</v>
      </c>
      <c r="E361" s="438">
        <f ca="1">IF(VLOOKUP($A361,'hk2017'!$A:$G,1)=$A361,VLOOKUP($A361,'hk2017'!$A:$G,7),0)</f>
        <v>0</v>
      </c>
      <c r="F361" s="438">
        <f ca="1">IF(VLOOKUP($A361,'hk2017'!$A:$H,1)=$A361,VLOOKUP($A361,'hk2017'!$A:$H,8),0)</f>
        <v>0</v>
      </c>
      <c r="G361" s="439">
        <f>SUM(D361+E361-F361)</f>
        <v>0</v>
      </c>
      <c r="H361" s="438">
        <f ca="1">IF(VLOOKUP($A361,'hk2016'!$A:$G,1)=$A361,VLOOKUP($A361,'hk2016'!$A:$G,6),0)</f>
        <v>0</v>
      </c>
      <c r="I361" s="438">
        <f ca="1">IF(VLOOKUP($A361,'hk2016'!$A:$G,1)=$A361,VLOOKUP($A361,'hk2016'!$A:$G,7),0)</f>
        <v>0</v>
      </c>
      <c r="J361" s="438">
        <f ca="1">IF(VLOOKUP($A361,'hk2016'!$A:$H,1)=$A361,VLOOKUP($A361,'hk2016'!$A:$H,8),0)</f>
        <v>0</v>
      </c>
      <c r="K361" s="440">
        <f>SUM(H361+I361-J361)</f>
        <v>0</v>
      </c>
      <c r="L361" s="447"/>
    </row>
    <row r="362" spans="1:12" ht="12.75" outlineLevel="1">
      <c r="A362" s="420" t="str">
        <f>LEFT(B362,3)</f>
        <v>614</v>
      </c>
      <c r="B362" s="416" t="s">
        <v>3211</v>
      </c>
      <c r="C362" s="416" t="s">
        <v>3212</v>
      </c>
      <c r="D362" s="438">
        <f ca="1">IF(VLOOKUP($A362,'hk2017'!$A:$G,1)=$A362,VLOOKUP($A362,'hk2017'!$A:$G,6),0)</f>
        <v>0</v>
      </c>
      <c r="E362" s="438">
        <f ca="1">IF(VLOOKUP($A362,'hk2017'!$A:$G,1)=$A362,VLOOKUP($A362,'hk2017'!$A:$G,7),0)</f>
        <v>0</v>
      </c>
      <c r="F362" s="438">
        <f ca="1">IF(VLOOKUP($A362,'hk2017'!$A:$H,1)=$A362,VLOOKUP($A362,'hk2017'!$A:$H,8),0)</f>
        <v>0</v>
      </c>
      <c r="G362" s="439">
        <f>SUM(D362+E362-F362)</f>
        <v>0</v>
      </c>
      <c r="H362" s="438">
        <f ca="1">IF(VLOOKUP($A362,'hk2016'!$A:$G,1)=$A362,VLOOKUP($A362,'hk2016'!$A:$G,6),0)</f>
        <v>0</v>
      </c>
      <c r="I362" s="438">
        <f ca="1">IF(VLOOKUP($A362,'hk2016'!$A:$G,1)=$A362,VLOOKUP($A362,'hk2016'!$A:$G,7),0)</f>
        <v>0</v>
      </c>
      <c r="J362" s="438">
        <f ca="1">IF(VLOOKUP($A362,'hk2016'!$A:$H,1)=$A362,VLOOKUP($A362,'hk2016'!$A:$H,8),0)</f>
        <v>0</v>
      </c>
      <c r="K362" s="440">
        <f>SUM(H362+I362-J362)</f>
        <v>0</v>
      </c>
      <c r="L362" s="447"/>
    </row>
    <row r="363" spans="1:12" ht="13.5" outlineLevel="1" thickBot="1">
      <c r="A363" s="420"/>
      <c r="B363" s="416"/>
      <c r="C363" s="416"/>
      <c r="H363" s="464"/>
      <c r="I363" s="464"/>
      <c r="J363" s="464"/>
      <c r="K363" s="466"/>
      <c r="L363" s="447"/>
    </row>
    <row r="364" spans="1:12" ht="12.75">
      <c r="A364" s="479" t="s">
        <v>4120</v>
      </c>
      <c r="B364" s="459"/>
      <c r="C364" s="460" t="s">
        <v>3213</v>
      </c>
      <c r="D364" s="429">
        <f t="shared" ref="D364:K364" si="124">SUM(D365:D369)</f>
        <v>0</v>
      </c>
      <c r="E364" s="429">
        <f t="shared" si="124"/>
        <v>0</v>
      </c>
      <c r="F364" s="429">
        <f t="shared" si="124"/>
        <v>0</v>
      </c>
      <c r="G364" s="430">
        <f t="shared" si="124"/>
        <v>0</v>
      </c>
      <c r="H364" s="429">
        <f t="shared" si="124"/>
        <v>0</v>
      </c>
      <c r="I364" s="429">
        <f t="shared" si="124"/>
        <v>0</v>
      </c>
      <c r="J364" s="429">
        <f t="shared" si="124"/>
        <v>0</v>
      </c>
      <c r="K364" s="431">
        <f t="shared" si="124"/>
        <v>0</v>
      </c>
      <c r="L364" s="447"/>
    </row>
    <row r="365" spans="1:12" ht="12.75" outlineLevel="1">
      <c r="A365" s="420" t="s">
        <v>5272</v>
      </c>
      <c r="B365" s="414"/>
      <c r="C365" s="434" t="s">
        <v>3213</v>
      </c>
      <c r="D365" s="438">
        <f ca="1">IF(VLOOKUP($A365,'hk2017'!$A:$G,1)=$A365,VLOOKUP($A365,'hk2017'!$A:$G,6),0)</f>
        <v>0</v>
      </c>
      <c r="E365" s="438">
        <f ca="1">IF(VLOOKUP($A365,'hk2017'!$A:$G,1)=$A365,VLOOKUP($A365,'hk2017'!$A:$G,7),0)</f>
        <v>0</v>
      </c>
      <c r="F365" s="438">
        <f ca="1">IF(VLOOKUP($A365,'hk2017'!$A:$H,1)=$A365,VLOOKUP($A365,'hk2017'!$A:$H,8),0)</f>
        <v>0</v>
      </c>
      <c r="G365" s="439">
        <f>SUM(D365+E365-F365)</f>
        <v>0</v>
      </c>
      <c r="H365" s="438">
        <f ca="1">IF(VLOOKUP($A365,'hk2016'!$A:$G,1)=$A365,VLOOKUP($A365,'hk2016'!$A:$G,6),0)</f>
        <v>0</v>
      </c>
      <c r="I365" s="438">
        <f ca="1">IF(VLOOKUP($A365,'hk2016'!$A:$G,1)=$A365,VLOOKUP($A365,'hk2016'!$A:$G,7),0)</f>
        <v>0</v>
      </c>
      <c r="J365" s="438">
        <f ca="1">IF(VLOOKUP($A365,'hk2016'!$A:$H,1)=$A365,VLOOKUP($A365,'hk2016'!$A:$H,8),0)</f>
        <v>0</v>
      </c>
      <c r="K365" s="440">
        <f>SUM(H365+I365-J365)</f>
        <v>0</v>
      </c>
      <c r="L365" s="447"/>
    </row>
    <row r="366" spans="1:12" ht="12.75" outlineLevel="1">
      <c r="A366" s="420" t="str">
        <f>LEFT(B366,3)</f>
        <v>621</v>
      </c>
      <c r="B366" s="416" t="s">
        <v>3214</v>
      </c>
      <c r="C366" s="416" t="s">
        <v>3215</v>
      </c>
      <c r="D366" s="438">
        <f ca="1">IF(VLOOKUP($A366,'hk2017'!$A:$G,1)=$A366,VLOOKUP($A366,'hk2017'!$A:$G,6),0)</f>
        <v>0</v>
      </c>
      <c r="E366" s="438">
        <f ca="1">IF(VLOOKUP($A366,'hk2017'!$A:$G,1)=$A366,VLOOKUP($A366,'hk2017'!$A:$G,7),0)</f>
        <v>0</v>
      </c>
      <c r="F366" s="438">
        <f ca="1">IF(VLOOKUP($A366,'hk2017'!$A:$H,1)=$A366,VLOOKUP($A366,'hk2017'!$A:$H,8),0)</f>
        <v>0</v>
      </c>
      <c r="G366" s="439">
        <f>SUM(D366+E366-F366)</f>
        <v>0</v>
      </c>
      <c r="H366" s="438">
        <f ca="1">IF(VLOOKUP($A366,'hk2016'!$A:$G,1)=$A366,VLOOKUP($A366,'hk2016'!$A:$G,6),0)</f>
        <v>0</v>
      </c>
      <c r="I366" s="438">
        <f ca="1">IF(VLOOKUP($A366,'hk2016'!$A:$G,1)=$A366,VLOOKUP($A366,'hk2016'!$A:$G,7),0)</f>
        <v>0</v>
      </c>
      <c r="J366" s="438">
        <f ca="1">IF(VLOOKUP($A366,'hk2016'!$A:$H,1)=$A366,VLOOKUP($A366,'hk2016'!$A:$H,8),0)</f>
        <v>0</v>
      </c>
      <c r="K366" s="440">
        <f>SUM(H366+I366-J366)</f>
        <v>0</v>
      </c>
      <c r="L366" s="447"/>
    </row>
    <row r="367" spans="1:12" ht="12.75" outlineLevel="1">
      <c r="A367" s="420" t="str">
        <f>LEFT(B367,3)</f>
        <v>622</v>
      </c>
      <c r="B367" s="416" t="s">
        <v>3216</v>
      </c>
      <c r="C367" s="416" t="s">
        <v>3217</v>
      </c>
      <c r="D367" s="438">
        <f ca="1">IF(VLOOKUP($A367,'hk2017'!$A:$G,1)=$A367,VLOOKUP($A367,'hk2017'!$A:$G,6),0)</f>
        <v>0</v>
      </c>
      <c r="E367" s="438">
        <f ca="1">IF(VLOOKUP($A367,'hk2017'!$A:$G,1)=$A367,VLOOKUP($A367,'hk2017'!$A:$G,7),0)</f>
        <v>0</v>
      </c>
      <c r="F367" s="438">
        <f ca="1">IF(VLOOKUP($A367,'hk2017'!$A:$H,1)=$A367,VLOOKUP($A367,'hk2017'!$A:$H,8),0)</f>
        <v>0</v>
      </c>
      <c r="G367" s="439">
        <f>SUM(D367+E367-F367)</f>
        <v>0</v>
      </c>
      <c r="H367" s="438">
        <f ca="1">IF(VLOOKUP($A367,'hk2016'!$A:$G,1)=$A367,VLOOKUP($A367,'hk2016'!$A:$G,6),0)</f>
        <v>0</v>
      </c>
      <c r="I367" s="438">
        <f ca="1">IF(VLOOKUP($A367,'hk2016'!$A:$G,1)=$A367,VLOOKUP($A367,'hk2016'!$A:$G,7),0)</f>
        <v>0</v>
      </c>
      <c r="J367" s="438">
        <f ca="1">IF(VLOOKUP($A367,'hk2016'!$A:$H,1)=$A367,VLOOKUP($A367,'hk2016'!$A:$H,8),0)</f>
        <v>0</v>
      </c>
      <c r="K367" s="440">
        <f>SUM(H367+I367-J367)</f>
        <v>0</v>
      </c>
      <c r="L367" s="447"/>
    </row>
    <row r="368" spans="1:12" ht="12.75" outlineLevel="1">
      <c r="A368" s="420" t="str">
        <f>LEFT(B368,3)</f>
        <v>623</v>
      </c>
      <c r="B368" s="416" t="s">
        <v>3218</v>
      </c>
      <c r="C368" s="416" t="s">
        <v>3219</v>
      </c>
      <c r="D368" s="438">
        <f ca="1">IF(VLOOKUP($A368,'hk2017'!$A:$G,1)=$A368,VLOOKUP($A368,'hk2017'!$A:$G,6),0)</f>
        <v>0</v>
      </c>
      <c r="E368" s="438">
        <f ca="1">IF(VLOOKUP($A368,'hk2017'!$A:$G,1)=$A368,VLOOKUP($A368,'hk2017'!$A:$G,7),0)</f>
        <v>0</v>
      </c>
      <c r="F368" s="438">
        <f ca="1">IF(VLOOKUP($A368,'hk2017'!$A:$H,1)=$A368,VLOOKUP($A368,'hk2017'!$A:$H,8),0)</f>
        <v>0</v>
      </c>
      <c r="G368" s="439">
        <f>SUM(D368+E368-F368)</f>
        <v>0</v>
      </c>
      <c r="H368" s="438">
        <f ca="1">IF(VLOOKUP($A368,'hk2016'!$A:$G,1)=$A368,VLOOKUP($A368,'hk2016'!$A:$G,6),0)</f>
        <v>0</v>
      </c>
      <c r="I368" s="438">
        <f ca="1">IF(VLOOKUP($A368,'hk2016'!$A:$G,1)=$A368,VLOOKUP($A368,'hk2016'!$A:$G,7),0)</f>
        <v>0</v>
      </c>
      <c r="J368" s="438">
        <f ca="1">IF(VLOOKUP($A368,'hk2016'!$A:$H,1)=$A368,VLOOKUP($A368,'hk2016'!$A:$H,8),0)</f>
        <v>0</v>
      </c>
      <c r="K368" s="440">
        <f>SUM(H368+I368-J368)</f>
        <v>0</v>
      </c>
      <c r="L368" s="447"/>
    </row>
    <row r="369" spans="1:13" ht="12.75" outlineLevel="1">
      <c r="A369" s="420" t="str">
        <f>LEFT(B369,3)</f>
        <v>624</v>
      </c>
      <c r="B369" s="416" t="s">
        <v>3220</v>
      </c>
      <c r="C369" s="416" t="s">
        <v>3221</v>
      </c>
      <c r="D369" s="438">
        <f ca="1">IF(VLOOKUP($A369,'hk2017'!$A:$G,1)=$A369,VLOOKUP($A369,'hk2017'!$A:$G,6),0)</f>
        <v>0</v>
      </c>
      <c r="E369" s="438">
        <f ca="1">IF(VLOOKUP($A369,'hk2017'!$A:$G,1)=$A369,VLOOKUP($A369,'hk2017'!$A:$G,7),0)</f>
        <v>0</v>
      </c>
      <c r="F369" s="438">
        <f ca="1">IF(VLOOKUP($A369,'hk2017'!$A:$H,1)=$A369,VLOOKUP($A369,'hk2017'!$A:$H,8),0)</f>
        <v>0</v>
      </c>
      <c r="G369" s="439">
        <f>SUM(D369+E369-F369)</f>
        <v>0</v>
      </c>
      <c r="H369" s="438">
        <f ca="1">IF(VLOOKUP($A369,'hk2016'!$A:$G,1)=$A369,VLOOKUP($A369,'hk2016'!$A:$G,6),0)</f>
        <v>0</v>
      </c>
      <c r="I369" s="438">
        <f ca="1">IF(VLOOKUP($A369,'hk2016'!$A:$G,1)=$A369,VLOOKUP($A369,'hk2016'!$A:$G,7),0)</f>
        <v>0</v>
      </c>
      <c r="J369" s="438">
        <f ca="1">IF(VLOOKUP($A369,'hk2016'!$A:$H,1)=$A369,VLOOKUP($A369,'hk2016'!$A:$H,8),0)</f>
        <v>0</v>
      </c>
      <c r="K369" s="440">
        <f>SUM(H369+I369-J369)</f>
        <v>0</v>
      </c>
      <c r="L369" s="447"/>
    </row>
    <row r="370" spans="1:13" ht="13.5" outlineLevel="1" thickBot="1">
      <c r="A370" s="420"/>
      <c r="B370" s="416"/>
      <c r="C370" s="416"/>
      <c r="H370" s="464"/>
      <c r="I370" s="464"/>
      <c r="J370" s="464"/>
      <c r="K370" s="466"/>
      <c r="L370" s="447"/>
    </row>
    <row r="371" spans="1:13" ht="12.75">
      <c r="A371" s="479" t="s">
        <v>4108</v>
      </c>
      <c r="B371" s="459"/>
      <c r="C371" s="460" t="s">
        <v>3222</v>
      </c>
      <c r="D371" s="429">
        <f t="shared" ref="D371:K371" si="125">SUM(D372:D378)</f>
        <v>0</v>
      </c>
      <c r="E371" s="429">
        <f t="shared" si="125"/>
        <v>0</v>
      </c>
      <c r="F371" s="429">
        <f t="shared" si="125"/>
        <v>0</v>
      </c>
      <c r="G371" s="430">
        <f t="shared" si="125"/>
        <v>0</v>
      </c>
      <c r="H371" s="429">
        <f t="shared" si="125"/>
        <v>0</v>
      </c>
      <c r="I371" s="429">
        <f t="shared" si="125"/>
        <v>0</v>
      </c>
      <c r="J371" s="429">
        <f t="shared" si="125"/>
        <v>0</v>
      </c>
      <c r="K371" s="431">
        <f t="shared" si="125"/>
        <v>0</v>
      </c>
      <c r="L371" s="447"/>
    </row>
    <row r="372" spans="1:13" ht="12.75" outlineLevel="1">
      <c r="A372" s="420" t="s">
        <v>5290</v>
      </c>
      <c r="B372" s="414"/>
      <c r="C372" s="434" t="s">
        <v>3223</v>
      </c>
      <c r="D372" s="438">
        <f ca="1">IF(VLOOKUP($A372,'hk2017'!$A:$G,1)=$A372,VLOOKUP($A372,'hk2017'!$A:$G,6),0)</f>
        <v>0</v>
      </c>
      <c r="E372" s="438">
        <f ca="1">IF(VLOOKUP($A372,'hk2017'!$A:$G,1)=$A372,VLOOKUP($A372,'hk2017'!$A:$G,7),0)</f>
        <v>0</v>
      </c>
      <c r="F372" s="438">
        <f ca="1">IF(VLOOKUP($A372,'hk2017'!$A:$H,1)=$A372,VLOOKUP($A372,'hk2017'!$A:$H,8),0)</f>
        <v>0</v>
      </c>
      <c r="G372" s="439">
        <f t="shared" ref="G372:G378" si="126">SUM(D372+E372-F372)</f>
        <v>0</v>
      </c>
      <c r="H372" s="438">
        <f ca="1">IF(VLOOKUP($A372,'hk2016'!$A:$G,1)=$A372,VLOOKUP($A372,'hk2016'!$A:$G,6),0)</f>
        <v>0</v>
      </c>
      <c r="I372" s="438">
        <f ca="1">IF(VLOOKUP($A372,'hk2016'!$A:$G,1)=$A372,VLOOKUP($A372,'hk2016'!$A:$G,7),0)</f>
        <v>0</v>
      </c>
      <c r="J372" s="438">
        <f ca="1">IF(VLOOKUP($A372,'hk2016'!$A:$H,1)=$A372,VLOOKUP($A372,'hk2016'!$A:$H,8),0)</f>
        <v>0</v>
      </c>
      <c r="K372" s="440">
        <f t="shared" ref="K372:K378" si="127">SUM(H372+I372-J372)</f>
        <v>0</v>
      </c>
      <c r="L372" s="447"/>
    </row>
    <row r="373" spans="1:13" ht="12.75" outlineLevel="1">
      <c r="A373" s="420" t="str">
        <f t="shared" ref="A373:A378" si="128">LEFT(B373,3)</f>
        <v>641</v>
      </c>
      <c r="B373" s="416" t="s">
        <v>3224</v>
      </c>
      <c r="C373" s="416" t="s">
        <v>3225</v>
      </c>
      <c r="D373" s="438">
        <f ca="1">IF(VLOOKUP($A373,'hk2017'!$A:$G,1)=$A373,VLOOKUP($A373,'hk2017'!$A:$G,6),0)</f>
        <v>0</v>
      </c>
      <c r="E373" s="438">
        <f ca="1">IF(VLOOKUP($A373,'hk2017'!$A:$G,1)=$A373,VLOOKUP($A373,'hk2017'!$A:$G,7),0)</f>
        <v>0</v>
      </c>
      <c r="F373" s="438">
        <f ca="1">IF(VLOOKUP($A373,'hk2017'!$A:$H,1)=$A373,VLOOKUP($A373,'hk2017'!$A:$H,8),0)</f>
        <v>0</v>
      </c>
      <c r="G373" s="439">
        <f t="shared" si="126"/>
        <v>0</v>
      </c>
      <c r="H373" s="438">
        <f ca="1">IF(VLOOKUP($A373,'hk2016'!$A:$G,1)=$A373,VLOOKUP($A373,'hk2016'!$A:$G,6),0)</f>
        <v>0</v>
      </c>
      <c r="I373" s="438">
        <f ca="1">IF(VLOOKUP($A373,'hk2016'!$A:$G,1)=$A373,VLOOKUP($A373,'hk2016'!$A:$G,7),0)</f>
        <v>0</v>
      </c>
      <c r="J373" s="438">
        <f ca="1">IF(VLOOKUP($A373,'hk2016'!$A:$H,1)=$A373,VLOOKUP($A373,'hk2016'!$A:$H,8),0)</f>
        <v>0</v>
      </c>
      <c r="K373" s="440">
        <f t="shared" si="127"/>
        <v>0</v>
      </c>
      <c r="L373" s="447"/>
    </row>
    <row r="374" spans="1:13" ht="12.75" outlineLevel="1">
      <c r="A374" s="420" t="str">
        <f t="shared" si="128"/>
        <v>642</v>
      </c>
      <c r="B374" s="416" t="s">
        <v>3226</v>
      </c>
      <c r="C374" s="416" t="s">
        <v>3227</v>
      </c>
      <c r="D374" s="438">
        <f ca="1">IF(VLOOKUP($A374,'hk2017'!$A:$G,1)=$A374,VLOOKUP($A374,'hk2017'!$A:$G,6),0)</f>
        <v>0</v>
      </c>
      <c r="E374" s="438">
        <f ca="1">IF(VLOOKUP($A374,'hk2017'!$A:$G,1)=$A374,VLOOKUP($A374,'hk2017'!$A:$G,7),0)</f>
        <v>0</v>
      </c>
      <c r="F374" s="438">
        <f ca="1">IF(VLOOKUP($A374,'hk2017'!$A:$H,1)=$A374,VLOOKUP($A374,'hk2017'!$A:$H,8),0)</f>
        <v>0</v>
      </c>
      <c r="G374" s="439">
        <f t="shared" si="126"/>
        <v>0</v>
      </c>
      <c r="H374" s="438">
        <f ca="1">IF(VLOOKUP($A374,'hk2016'!$A:$G,1)=$A374,VLOOKUP($A374,'hk2016'!$A:$G,6),0)</f>
        <v>0</v>
      </c>
      <c r="I374" s="438">
        <f ca="1">IF(VLOOKUP($A374,'hk2016'!$A:$G,1)=$A374,VLOOKUP($A374,'hk2016'!$A:$G,7),0)</f>
        <v>0</v>
      </c>
      <c r="J374" s="438">
        <f ca="1">IF(VLOOKUP($A374,'hk2016'!$A:$H,1)=$A374,VLOOKUP($A374,'hk2016'!$A:$H,8),0)</f>
        <v>0</v>
      </c>
      <c r="K374" s="440">
        <f t="shared" si="127"/>
        <v>0</v>
      </c>
      <c r="L374" s="447"/>
    </row>
    <row r="375" spans="1:13" ht="12.75" outlineLevel="1">
      <c r="A375" s="420" t="str">
        <f t="shared" si="128"/>
        <v>644</v>
      </c>
      <c r="B375" s="416" t="s">
        <v>3228</v>
      </c>
      <c r="C375" s="416" t="s">
        <v>3128</v>
      </c>
      <c r="D375" s="438">
        <f ca="1">IF(VLOOKUP($A375,'hk2017'!$A:$G,1)=$A375,VLOOKUP($A375,'hk2017'!$A:$G,6),0)</f>
        <v>0</v>
      </c>
      <c r="E375" s="438">
        <f ca="1">IF(VLOOKUP($A375,'hk2017'!$A:$G,1)=$A375,VLOOKUP($A375,'hk2017'!$A:$G,7),0)</f>
        <v>0</v>
      </c>
      <c r="F375" s="438">
        <f ca="1">IF(VLOOKUP($A375,'hk2017'!$A:$H,1)=$A375,VLOOKUP($A375,'hk2017'!$A:$H,8),0)</f>
        <v>0</v>
      </c>
      <c r="G375" s="439">
        <f t="shared" si="126"/>
        <v>0</v>
      </c>
      <c r="H375" s="438">
        <f ca="1">IF(VLOOKUP($A375,'hk2016'!$A:$G,1)=$A375,VLOOKUP($A375,'hk2016'!$A:$G,6),0)</f>
        <v>0</v>
      </c>
      <c r="I375" s="438">
        <f ca="1">IF(VLOOKUP($A375,'hk2016'!$A:$G,1)=$A375,VLOOKUP($A375,'hk2016'!$A:$G,7),0)</f>
        <v>0</v>
      </c>
      <c r="J375" s="438">
        <f ca="1">IF(VLOOKUP($A375,'hk2016'!$A:$H,1)=$A375,VLOOKUP($A375,'hk2016'!$A:$H,8),0)</f>
        <v>0</v>
      </c>
      <c r="K375" s="440">
        <f t="shared" si="127"/>
        <v>0</v>
      </c>
      <c r="L375" s="447"/>
    </row>
    <row r="376" spans="1:13" ht="12.75" outlineLevel="1">
      <c r="A376" s="420" t="str">
        <f t="shared" si="128"/>
        <v>645</v>
      </c>
      <c r="B376" s="416" t="s">
        <v>3229</v>
      </c>
      <c r="C376" s="416" t="s">
        <v>3130</v>
      </c>
      <c r="D376" s="438">
        <f ca="1">IF(VLOOKUP($A376,'hk2017'!$A:$G,1)=$A376,VLOOKUP($A376,'hk2017'!$A:$G,6),0)</f>
        <v>0</v>
      </c>
      <c r="E376" s="438">
        <f ca="1">IF(VLOOKUP($A376,'hk2017'!$A:$G,1)=$A376,VLOOKUP($A376,'hk2017'!$A:$G,7),0)</f>
        <v>0</v>
      </c>
      <c r="F376" s="438">
        <f ca="1">IF(VLOOKUP($A376,'hk2017'!$A:$H,1)=$A376,VLOOKUP($A376,'hk2017'!$A:$H,8),0)</f>
        <v>0</v>
      </c>
      <c r="G376" s="439">
        <f t="shared" si="126"/>
        <v>0</v>
      </c>
      <c r="H376" s="438">
        <f ca="1">IF(VLOOKUP($A376,'hk2016'!$A:$G,1)=$A376,VLOOKUP($A376,'hk2016'!$A:$G,6),0)</f>
        <v>0</v>
      </c>
      <c r="I376" s="438">
        <f ca="1">IF(VLOOKUP($A376,'hk2016'!$A:$G,1)=$A376,VLOOKUP($A376,'hk2016'!$A:$G,7),0)</f>
        <v>0</v>
      </c>
      <c r="J376" s="438">
        <f ca="1">IF(VLOOKUP($A376,'hk2016'!$A:$H,1)=$A376,VLOOKUP($A376,'hk2016'!$A:$H,8),0)</f>
        <v>0</v>
      </c>
      <c r="K376" s="440">
        <f t="shared" si="127"/>
        <v>0</v>
      </c>
      <c r="L376" s="447"/>
    </row>
    <row r="377" spans="1:13" ht="12.75" outlineLevel="1">
      <c r="A377" s="420" t="str">
        <f t="shared" si="128"/>
        <v>646</v>
      </c>
      <c r="B377" s="416" t="s">
        <v>3230</v>
      </c>
      <c r="C377" s="416" t="s">
        <v>3231</v>
      </c>
      <c r="D377" s="438">
        <f ca="1">IF(VLOOKUP($A377,'hk2017'!$A:$G,1)=$A377,VLOOKUP($A377,'hk2017'!$A:$G,6),0)</f>
        <v>0</v>
      </c>
      <c r="E377" s="438">
        <f ca="1">IF(VLOOKUP($A377,'hk2017'!$A:$G,1)=$A377,VLOOKUP($A377,'hk2017'!$A:$G,7),0)</f>
        <v>0</v>
      </c>
      <c r="F377" s="438">
        <f ca="1">IF(VLOOKUP($A377,'hk2017'!$A:$H,1)=$A377,VLOOKUP($A377,'hk2017'!$A:$H,8),0)</f>
        <v>0</v>
      </c>
      <c r="G377" s="439">
        <f t="shared" si="126"/>
        <v>0</v>
      </c>
      <c r="H377" s="438">
        <f ca="1">IF(VLOOKUP($A377,'hk2016'!$A:$G,1)=$A377,VLOOKUP($A377,'hk2016'!$A:$G,6),0)</f>
        <v>0</v>
      </c>
      <c r="I377" s="438">
        <f ca="1">IF(VLOOKUP($A377,'hk2016'!$A:$G,1)=$A377,VLOOKUP($A377,'hk2016'!$A:$G,7),0)</f>
        <v>0</v>
      </c>
      <c r="J377" s="438">
        <f ca="1">IF(VLOOKUP($A377,'hk2016'!$A:$H,1)=$A377,VLOOKUP($A377,'hk2016'!$A:$H,8),0)</f>
        <v>0</v>
      </c>
      <c r="K377" s="440">
        <f t="shared" si="127"/>
        <v>0</v>
      </c>
      <c r="L377" s="447"/>
    </row>
    <row r="378" spans="1:13" ht="12.75" outlineLevel="1">
      <c r="A378" s="420" t="str">
        <f t="shared" si="128"/>
        <v>648</v>
      </c>
      <c r="B378" s="416" t="s">
        <v>3232</v>
      </c>
      <c r="C378" s="416" t="s">
        <v>3233</v>
      </c>
      <c r="D378" s="438">
        <f ca="1">IF(VLOOKUP($A378,'hk2017'!$A:$G,1)=$A378,VLOOKUP($A378,'hk2017'!$A:$G,6),0)</f>
        <v>0</v>
      </c>
      <c r="E378" s="438">
        <f ca="1">IF(VLOOKUP($A378,'hk2017'!$A:$G,1)=$A378,VLOOKUP($A378,'hk2017'!$A:$G,7),0)</f>
        <v>0</v>
      </c>
      <c r="F378" s="438">
        <f ca="1">IF(VLOOKUP($A378,'hk2017'!$A:$H,1)=$A378,VLOOKUP($A378,'hk2017'!$A:$H,8),0)</f>
        <v>0</v>
      </c>
      <c r="G378" s="439">
        <f t="shared" si="126"/>
        <v>0</v>
      </c>
      <c r="H378" s="438">
        <f ca="1">IF(VLOOKUP($A378,'hk2016'!$A:$G,1)=$A378,VLOOKUP($A378,'hk2016'!$A:$G,6),0)</f>
        <v>0</v>
      </c>
      <c r="I378" s="438">
        <f ca="1">IF(VLOOKUP($A378,'hk2016'!$A:$G,1)=$A378,VLOOKUP($A378,'hk2016'!$A:$G,7),0)</f>
        <v>0</v>
      </c>
      <c r="J378" s="438">
        <f ca="1">IF(VLOOKUP($A378,'hk2016'!$A:$H,1)=$A378,VLOOKUP($A378,'hk2016'!$A:$H,8),0)</f>
        <v>0</v>
      </c>
      <c r="K378" s="440">
        <f t="shared" si="127"/>
        <v>0</v>
      </c>
      <c r="L378" s="447"/>
      <c r="M378" s="488"/>
    </row>
    <row r="379" spans="1:13" ht="13.5" outlineLevel="1" thickBot="1">
      <c r="A379" s="420"/>
      <c r="B379" s="416"/>
      <c r="C379" s="416"/>
      <c r="H379" s="464"/>
      <c r="I379" s="464"/>
      <c r="J379" s="464"/>
      <c r="K379" s="466"/>
      <c r="L379" s="447"/>
    </row>
    <row r="380" spans="1:13" ht="12.75">
      <c r="A380" s="479" t="s">
        <v>4082</v>
      </c>
      <c r="B380" s="459"/>
      <c r="C380" s="460" t="s">
        <v>3234</v>
      </c>
      <c r="D380" s="429">
        <f t="shared" ref="D380:K380" si="129">SUM(D381:D386)</f>
        <v>0</v>
      </c>
      <c r="E380" s="429">
        <f t="shared" si="129"/>
        <v>0</v>
      </c>
      <c r="F380" s="429">
        <f t="shared" si="129"/>
        <v>0</v>
      </c>
      <c r="G380" s="430">
        <f t="shared" si="129"/>
        <v>0</v>
      </c>
      <c r="H380" s="429">
        <f t="shared" si="129"/>
        <v>0</v>
      </c>
      <c r="I380" s="429">
        <f t="shared" si="129"/>
        <v>0</v>
      </c>
      <c r="J380" s="429">
        <f t="shared" si="129"/>
        <v>0</v>
      </c>
      <c r="K380" s="431">
        <f t="shared" si="129"/>
        <v>0</v>
      </c>
      <c r="L380" s="447"/>
    </row>
    <row r="381" spans="1:13" ht="12.75" outlineLevel="1">
      <c r="A381" s="486" t="str">
        <f t="shared" ref="A381:A386" si="130">LEFT(B381,3)</f>
        <v>652</v>
      </c>
      <c r="B381" s="416" t="s">
        <v>3235</v>
      </c>
      <c r="C381" s="416" t="s">
        <v>3236</v>
      </c>
      <c r="D381" s="438">
        <f ca="1">IF(VLOOKUP($A381,'hk2017'!$A:$G,1)=$A381,VLOOKUP($A381,'hk2017'!$A:$G,6),0)</f>
        <v>0</v>
      </c>
      <c r="E381" s="438">
        <f ca="1">IF(VLOOKUP($A381,'hk2017'!$A:$G,1)=$A381,VLOOKUP($A381,'hk2017'!$A:$G,7),0)</f>
        <v>0</v>
      </c>
      <c r="F381" s="438">
        <f ca="1">IF(VLOOKUP($A381,'hk2017'!$A:$H,1)=$A381,VLOOKUP($A381,'hk2017'!$A:$H,8),0)</f>
        <v>0</v>
      </c>
      <c r="G381" s="439">
        <f t="shared" ref="G381:G386" si="131">SUM(D381+E381-F381)</f>
        <v>0</v>
      </c>
      <c r="H381" s="438">
        <f ca="1">IF(VLOOKUP($A381,'hk2016'!$A:$G,1)=$A381,VLOOKUP($A381,'hk2016'!$A:$G,6),0)</f>
        <v>0</v>
      </c>
      <c r="I381" s="438">
        <f ca="1">IF(VLOOKUP($A381,'hk2016'!$A:$G,1)=$A381,VLOOKUP($A381,'hk2016'!$A:$G,7),0)</f>
        <v>0</v>
      </c>
      <c r="J381" s="438">
        <f ca="1">IF(VLOOKUP($A381,'hk2016'!$A:$H,1)=$A381,VLOOKUP($A381,'hk2016'!$A:$H,8),0)</f>
        <v>0</v>
      </c>
      <c r="K381" s="440">
        <f t="shared" ref="K381:K386" si="132">SUM(H381+I381-J381)</f>
        <v>0</v>
      </c>
      <c r="L381" s="447"/>
    </row>
    <row r="382" spans="1:13" ht="12.75" outlineLevel="1">
      <c r="A382" s="486" t="str">
        <f t="shared" si="130"/>
        <v>654</v>
      </c>
      <c r="B382" s="416" t="s">
        <v>3237</v>
      </c>
      <c r="C382" s="416" t="s">
        <v>3238</v>
      </c>
      <c r="D382" s="438">
        <f ca="1">IF(VLOOKUP($A382,'hk2017'!$A:$G,1)=$A382,VLOOKUP($A382,'hk2017'!$A:$G,6),0)</f>
        <v>0</v>
      </c>
      <c r="E382" s="438">
        <f ca="1">IF(VLOOKUP($A382,'hk2017'!$A:$G,1)=$A382,VLOOKUP($A382,'hk2017'!$A:$G,7),0)</f>
        <v>0</v>
      </c>
      <c r="F382" s="438">
        <f ca="1">IF(VLOOKUP($A382,'hk2017'!$A:$H,1)=$A382,VLOOKUP($A382,'hk2017'!$A:$H,8),0)</f>
        <v>0</v>
      </c>
      <c r="G382" s="439">
        <f t="shared" si="131"/>
        <v>0</v>
      </c>
      <c r="H382" s="438">
        <f ca="1">IF(VLOOKUP($A382,'hk2016'!$A:$G,1)=$A382,VLOOKUP($A382,'hk2016'!$A:$G,6),0)</f>
        <v>0</v>
      </c>
      <c r="I382" s="438">
        <f ca="1">IF(VLOOKUP($A382,'hk2016'!$A:$G,1)=$A382,VLOOKUP($A382,'hk2016'!$A:$G,7),0)</f>
        <v>0</v>
      </c>
      <c r="J382" s="438">
        <f ca="1">IF(VLOOKUP($A382,'hk2016'!$A:$H,1)=$A382,VLOOKUP($A382,'hk2016'!$A:$H,8),0)</f>
        <v>0</v>
      </c>
      <c r="K382" s="440">
        <f t="shared" si="132"/>
        <v>0</v>
      </c>
      <c r="L382" s="447"/>
    </row>
    <row r="383" spans="1:13" ht="12.75" outlineLevel="1">
      <c r="A383" s="420" t="str">
        <f t="shared" si="130"/>
        <v>655</v>
      </c>
      <c r="B383" s="416" t="s">
        <v>3239</v>
      </c>
      <c r="C383" s="416" t="s">
        <v>3143</v>
      </c>
      <c r="D383" s="438">
        <f ca="1">IF(VLOOKUP($A383,'hk2017'!$A:$G,1)=$A383,VLOOKUP($A383,'hk2017'!$A:$G,6),0)</f>
        <v>0</v>
      </c>
      <c r="E383" s="438">
        <f ca="1">IF(VLOOKUP($A383,'hk2017'!$A:$G,1)=$A383,VLOOKUP($A383,'hk2017'!$A:$G,7),0)</f>
        <v>0</v>
      </c>
      <c r="F383" s="438">
        <f ca="1">IF(VLOOKUP($A383,'hk2017'!$A:$H,1)=$A383,VLOOKUP($A383,'hk2017'!$A:$H,8),0)</f>
        <v>0</v>
      </c>
      <c r="G383" s="439">
        <f t="shared" si="131"/>
        <v>0</v>
      </c>
      <c r="H383" s="438">
        <f ca="1">IF(VLOOKUP($A383,'hk2016'!$A:$G,1)=$A383,VLOOKUP($A383,'hk2016'!$A:$G,6),0)</f>
        <v>0</v>
      </c>
      <c r="I383" s="438">
        <f ca="1">IF(VLOOKUP($A383,'hk2016'!$A:$G,1)=$A383,VLOOKUP($A383,'hk2016'!$A:$G,7),0)</f>
        <v>0</v>
      </c>
      <c r="J383" s="438">
        <f ca="1">IF(VLOOKUP($A383,'hk2016'!$A:$H,1)=$A383,VLOOKUP($A383,'hk2016'!$A:$H,8),0)</f>
        <v>0</v>
      </c>
      <c r="K383" s="440">
        <f t="shared" si="132"/>
        <v>0</v>
      </c>
      <c r="L383" s="447"/>
    </row>
    <row r="384" spans="1:13" ht="12.75" outlineLevel="1">
      <c r="A384" s="420" t="str">
        <f t="shared" si="130"/>
        <v>657</v>
      </c>
      <c r="B384" s="416" t="s">
        <v>3240</v>
      </c>
      <c r="C384" s="416" t="s">
        <v>3241</v>
      </c>
      <c r="D384" s="438">
        <f ca="1">IF(VLOOKUP($A384,'hk2017'!$A:$G,1)=$A384,VLOOKUP($A384,'hk2017'!$A:$G,6),0)</f>
        <v>0</v>
      </c>
      <c r="E384" s="438">
        <f ca="1">IF(VLOOKUP($A384,'hk2017'!$A:$G,1)=$A384,VLOOKUP($A384,'hk2017'!$A:$G,7),0)</f>
        <v>0</v>
      </c>
      <c r="F384" s="438">
        <f ca="1">IF(VLOOKUP($A384,'hk2017'!$A:$H,1)=$A384,VLOOKUP($A384,'hk2017'!$A:$H,8),0)</f>
        <v>0</v>
      </c>
      <c r="G384" s="439">
        <f t="shared" si="131"/>
        <v>0</v>
      </c>
      <c r="H384" s="438">
        <f ca="1">IF(VLOOKUP($A384,'hk2016'!$A:$G,1)=$A384,VLOOKUP($A384,'hk2016'!$A:$G,6),0)</f>
        <v>0</v>
      </c>
      <c r="I384" s="438">
        <f ca="1">IF(VLOOKUP($A384,'hk2016'!$A:$G,1)=$A384,VLOOKUP($A384,'hk2016'!$A:$G,7),0)</f>
        <v>0</v>
      </c>
      <c r="J384" s="438">
        <f ca="1">IF(VLOOKUP($A384,'hk2016'!$A:$H,1)=$A384,VLOOKUP($A384,'hk2016'!$A:$H,8),0)</f>
        <v>0</v>
      </c>
      <c r="K384" s="440">
        <f t="shared" si="132"/>
        <v>0</v>
      </c>
      <c r="L384" s="447"/>
    </row>
    <row r="385" spans="1:12" ht="12.75" outlineLevel="1">
      <c r="A385" s="486" t="str">
        <f t="shared" si="130"/>
        <v>658</v>
      </c>
      <c r="B385" s="416" t="s">
        <v>3242</v>
      </c>
      <c r="C385" s="416" t="s">
        <v>3243</v>
      </c>
      <c r="D385" s="438">
        <f ca="1">IF(VLOOKUP($A385,'hk2017'!$A:$G,1)=$A385,VLOOKUP($A385,'hk2017'!$A:$G,6),0)</f>
        <v>0</v>
      </c>
      <c r="E385" s="438">
        <f ca="1">IF(VLOOKUP($A385,'hk2017'!$A:$G,1)=$A385,VLOOKUP($A385,'hk2017'!$A:$G,7),0)</f>
        <v>0</v>
      </c>
      <c r="F385" s="438">
        <f ca="1">IF(VLOOKUP($A385,'hk2017'!$A:$H,1)=$A385,VLOOKUP($A385,'hk2017'!$A:$H,8),0)</f>
        <v>0</v>
      </c>
      <c r="G385" s="439">
        <f t="shared" si="131"/>
        <v>0</v>
      </c>
      <c r="H385" s="438">
        <f ca="1">IF(VLOOKUP($A385,'hk2016'!$A:$G,1)=$A385,VLOOKUP($A385,'hk2016'!$A:$G,6),0)</f>
        <v>0</v>
      </c>
      <c r="I385" s="438">
        <f ca="1">IF(VLOOKUP($A385,'hk2016'!$A:$G,1)=$A385,VLOOKUP($A385,'hk2016'!$A:$G,7),0)</f>
        <v>0</v>
      </c>
      <c r="J385" s="438">
        <f ca="1">IF(VLOOKUP($A385,'hk2016'!$A:$H,1)=$A385,VLOOKUP($A385,'hk2016'!$A:$H,8),0)</f>
        <v>0</v>
      </c>
      <c r="K385" s="440">
        <f t="shared" si="132"/>
        <v>0</v>
      </c>
      <c r="L385" s="447"/>
    </row>
    <row r="386" spans="1:12" ht="12.75" outlineLevel="1">
      <c r="A386" s="486" t="str">
        <f t="shared" si="130"/>
        <v>659</v>
      </c>
      <c r="B386" s="416" t="s">
        <v>3244</v>
      </c>
      <c r="C386" s="416" t="s">
        <v>3245</v>
      </c>
      <c r="D386" s="438">
        <f ca="1">IF(VLOOKUP($A386,'hk2017'!$A:$G,1)=$A386,VLOOKUP($A386,'hk2017'!$A:$G,6),0)</f>
        <v>0</v>
      </c>
      <c r="E386" s="438">
        <f ca="1">IF(VLOOKUP($A386,'hk2017'!$A:$G,1)=$A386,VLOOKUP($A386,'hk2017'!$A:$G,7),0)</f>
        <v>0</v>
      </c>
      <c r="F386" s="438">
        <f ca="1">IF(VLOOKUP($A386,'hk2017'!$A:$H,1)=$A386,VLOOKUP($A386,'hk2017'!$A:$H,8),0)</f>
        <v>0</v>
      </c>
      <c r="G386" s="439">
        <f t="shared" si="131"/>
        <v>0</v>
      </c>
      <c r="H386" s="438">
        <f ca="1">IF(VLOOKUP($A386,'hk2016'!$A:$G,1)=$A386,VLOOKUP($A386,'hk2016'!$A:$G,6),0)</f>
        <v>0</v>
      </c>
      <c r="I386" s="438">
        <f ca="1">IF(VLOOKUP($A386,'hk2016'!$A:$G,1)=$A386,VLOOKUP($A386,'hk2016'!$A:$G,7),0)</f>
        <v>0</v>
      </c>
      <c r="J386" s="438">
        <f ca="1">IF(VLOOKUP($A386,'hk2016'!$A:$H,1)=$A386,VLOOKUP($A386,'hk2016'!$A:$H,8),0)</f>
        <v>0</v>
      </c>
      <c r="K386" s="440">
        <f t="shared" si="132"/>
        <v>0</v>
      </c>
      <c r="L386" s="447"/>
    </row>
    <row r="387" spans="1:12" ht="13.5" outlineLevel="1" thickBot="1">
      <c r="A387" s="420"/>
      <c r="B387" s="416"/>
      <c r="C387" s="416"/>
      <c r="H387" s="464"/>
      <c r="I387" s="464"/>
      <c r="J387" s="464"/>
      <c r="K387" s="466"/>
      <c r="L387" s="447"/>
    </row>
    <row r="388" spans="1:12" ht="12.75">
      <c r="A388" s="479" t="s">
        <v>2430</v>
      </c>
      <c r="B388" s="459"/>
      <c r="C388" s="460" t="s">
        <v>3246</v>
      </c>
      <c r="D388" s="429">
        <f t="shared" ref="D388:K388" si="133">SUM(D389:D397)</f>
        <v>0</v>
      </c>
      <c r="E388" s="429">
        <f t="shared" si="133"/>
        <v>0</v>
      </c>
      <c r="F388" s="429">
        <f t="shared" si="133"/>
        <v>0</v>
      </c>
      <c r="G388" s="430">
        <f t="shared" si="133"/>
        <v>0</v>
      </c>
      <c r="H388" s="429">
        <f t="shared" si="133"/>
        <v>0</v>
      </c>
      <c r="I388" s="429">
        <f t="shared" si="133"/>
        <v>0</v>
      </c>
      <c r="J388" s="429">
        <f t="shared" si="133"/>
        <v>0</v>
      </c>
      <c r="K388" s="431">
        <f t="shared" si="133"/>
        <v>0</v>
      </c>
      <c r="L388" s="447"/>
    </row>
    <row r="389" spans="1:12" ht="12.75" outlineLevel="1">
      <c r="A389" s="420" t="s">
        <v>5318</v>
      </c>
      <c r="B389" s="414"/>
      <c r="C389" s="434" t="s">
        <v>3246</v>
      </c>
      <c r="D389" s="438">
        <f ca="1">IF(VLOOKUP($A389,'hk2017'!$A:$G,1)=$A389,VLOOKUP($A389,'hk2017'!$A:$G,6),0)</f>
        <v>0</v>
      </c>
      <c r="E389" s="438">
        <f ca="1">IF(VLOOKUP($A389,'hk2017'!$A:$G,1)=$A389,VLOOKUP($A389,'hk2017'!$A:$G,7),0)</f>
        <v>0</v>
      </c>
      <c r="F389" s="438">
        <f ca="1">IF(VLOOKUP($A389,'hk2017'!$A:$H,1)=$A389,VLOOKUP($A389,'hk2017'!$A:$H,8),0)</f>
        <v>0</v>
      </c>
      <c r="G389" s="439">
        <f t="shared" ref="G389:G397" si="134">SUM(D389+E389-F389)</f>
        <v>0</v>
      </c>
      <c r="H389" s="438">
        <f ca="1">IF(VLOOKUP($A389,'hk2016'!$A:$G,1)=$A389,VLOOKUP($A389,'hk2016'!$A:$G,6),0)</f>
        <v>0</v>
      </c>
      <c r="I389" s="438">
        <f ca="1">IF(VLOOKUP($A389,'hk2016'!$A:$G,1)=$A389,VLOOKUP($A389,'hk2016'!$A:$G,7),0)</f>
        <v>0</v>
      </c>
      <c r="J389" s="438">
        <f ca="1">IF(VLOOKUP($A389,'hk2016'!$A:$H,1)=$A389,VLOOKUP($A389,'hk2016'!$A:$H,8),0)</f>
        <v>0</v>
      </c>
      <c r="K389" s="440">
        <f t="shared" ref="K389:K397" si="135">SUM(H389+I389-J389)</f>
        <v>0</v>
      </c>
      <c r="L389" s="447"/>
    </row>
    <row r="390" spans="1:12" ht="12.75" outlineLevel="1">
      <c r="A390" s="420" t="str">
        <f t="shared" ref="A390:A397" si="136">LEFT(B390,3)</f>
        <v>661</v>
      </c>
      <c r="B390" s="416" t="s">
        <v>3247</v>
      </c>
      <c r="C390" s="416" t="s">
        <v>3248</v>
      </c>
      <c r="D390" s="438">
        <f ca="1">IF(VLOOKUP($A390,'hk2017'!$A:$G,1)=$A390,VLOOKUP($A390,'hk2017'!$A:$G,6),0)</f>
        <v>0</v>
      </c>
      <c r="E390" s="438">
        <f ca="1">IF(VLOOKUP($A390,'hk2017'!$A:$G,1)=$A390,VLOOKUP($A390,'hk2017'!$A:$G,7),0)</f>
        <v>0</v>
      </c>
      <c r="F390" s="438">
        <f ca="1">IF(VLOOKUP($A390,'hk2017'!$A:$H,1)=$A390,VLOOKUP($A390,'hk2017'!$A:$H,8),0)</f>
        <v>0</v>
      </c>
      <c r="G390" s="439">
        <f t="shared" si="134"/>
        <v>0</v>
      </c>
      <c r="H390" s="438">
        <f ca="1">IF(VLOOKUP($A390,'hk2016'!$A:$G,1)=$A390,VLOOKUP($A390,'hk2016'!$A:$G,6),0)</f>
        <v>0</v>
      </c>
      <c r="I390" s="438">
        <f ca="1">IF(VLOOKUP($A390,'hk2016'!$A:$G,1)=$A390,VLOOKUP($A390,'hk2016'!$A:$G,7),0)</f>
        <v>0</v>
      </c>
      <c r="J390" s="438">
        <f ca="1">IF(VLOOKUP($A390,'hk2016'!$A:$H,1)=$A390,VLOOKUP($A390,'hk2016'!$A:$H,8),0)</f>
        <v>0</v>
      </c>
      <c r="K390" s="440">
        <f t="shared" si="135"/>
        <v>0</v>
      </c>
      <c r="L390" s="447"/>
    </row>
    <row r="391" spans="1:12" ht="12.75" outlineLevel="1">
      <c r="A391" s="420" t="str">
        <f t="shared" si="136"/>
        <v>662</v>
      </c>
      <c r="B391" s="416" t="s">
        <v>3249</v>
      </c>
      <c r="C391" s="416" t="s">
        <v>3154</v>
      </c>
      <c r="D391" s="438">
        <f ca="1">IF(VLOOKUP($A391,'hk2017'!$A:$G,1)=$A391,VLOOKUP($A391,'hk2017'!$A:$G,6),0)</f>
        <v>0</v>
      </c>
      <c r="E391" s="438">
        <f ca="1">IF(VLOOKUP($A391,'hk2017'!$A:$G,1)=$A391,VLOOKUP($A391,'hk2017'!$A:$G,7),0)</f>
        <v>0</v>
      </c>
      <c r="F391" s="438">
        <f ca="1">IF(VLOOKUP($A391,'hk2017'!$A:$H,1)=$A391,VLOOKUP($A391,'hk2017'!$A:$H,8),0)</f>
        <v>0</v>
      </c>
      <c r="G391" s="439">
        <f t="shared" si="134"/>
        <v>0</v>
      </c>
      <c r="H391" s="438">
        <f ca="1">IF(VLOOKUP($A391,'hk2016'!$A:$G,1)=$A391,VLOOKUP($A391,'hk2016'!$A:$G,6),0)</f>
        <v>0</v>
      </c>
      <c r="I391" s="438">
        <f ca="1">IF(VLOOKUP($A391,'hk2016'!$A:$G,1)=$A391,VLOOKUP($A391,'hk2016'!$A:$G,7),0)</f>
        <v>0</v>
      </c>
      <c r="J391" s="438">
        <f ca="1">IF(VLOOKUP($A391,'hk2016'!$A:$H,1)=$A391,VLOOKUP($A391,'hk2016'!$A:$H,8),0)</f>
        <v>0</v>
      </c>
      <c r="K391" s="440">
        <f t="shared" si="135"/>
        <v>0</v>
      </c>
      <c r="L391" s="447"/>
    </row>
    <row r="392" spans="1:12" outlineLevel="1">
      <c r="A392" s="420" t="str">
        <f t="shared" si="136"/>
        <v>663</v>
      </c>
      <c r="B392" s="416" t="s">
        <v>3250</v>
      </c>
      <c r="C392" s="416" t="s">
        <v>3251</v>
      </c>
      <c r="D392" s="438">
        <f ca="1">IF(VLOOKUP($A392,'hk2017'!$A:$G,1)=$A392,VLOOKUP($A392,'hk2017'!$A:$G,6),0)</f>
        <v>0</v>
      </c>
      <c r="E392" s="438">
        <f ca="1">IF(VLOOKUP($A392,'hk2017'!$A:$G,1)=$A392,VLOOKUP($A392,'hk2017'!$A:$G,7),0)</f>
        <v>0</v>
      </c>
      <c r="F392" s="438">
        <f ca="1">IF(VLOOKUP($A392,'hk2017'!$A:$H,1)=$A392,VLOOKUP($A392,'hk2017'!$A:$H,8),0)</f>
        <v>0</v>
      </c>
      <c r="G392" s="439">
        <f t="shared" si="134"/>
        <v>0</v>
      </c>
      <c r="H392" s="438">
        <f ca="1">IF(VLOOKUP($A392,'hk2016'!$A:$G,1)=$A392,VLOOKUP($A392,'hk2016'!$A:$G,6),0)</f>
        <v>0</v>
      </c>
      <c r="I392" s="438">
        <f ca="1">IF(VLOOKUP($A392,'hk2016'!$A:$G,1)=$A392,VLOOKUP($A392,'hk2016'!$A:$G,7),0)</f>
        <v>0</v>
      </c>
      <c r="J392" s="438">
        <f ca="1">IF(VLOOKUP($A392,'hk2016'!$A:$H,1)=$A392,VLOOKUP($A392,'hk2016'!$A:$H,8),0)</f>
        <v>0</v>
      </c>
      <c r="K392" s="440">
        <f t="shared" si="135"/>
        <v>0</v>
      </c>
    </row>
    <row r="393" spans="1:12" outlineLevel="1">
      <c r="A393" s="420" t="str">
        <f t="shared" si="136"/>
        <v>664</v>
      </c>
      <c r="B393" s="416" t="s">
        <v>3252</v>
      </c>
      <c r="C393" s="416" t="s">
        <v>3253</v>
      </c>
      <c r="D393" s="438">
        <f ca="1">IF(VLOOKUP($A393,'hk2017'!$A:$G,1)=$A393,VLOOKUP($A393,'hk2017'!$A:$G,6),0)</f>
        <v>0</v>
      </c>
      <c r="E393" s="438">
        <f ca="1">IF(VLOOKUP($A393,'hk2017'!$A:$G,1)=$A393,VLOOKUP($A393,'hk2017'!$A:$G,7),0)</f>
        <v>0</v>
      </c>
      <c r="F393" s="438">
        <f ca="1">IF(VLOOKUP($A393,'hk2017'!$A:$H,1)=$A393,VLOOKUP($A393,'hk2017'!$A:$H,8),0)</f>
        <v>0</v>
      </c>
      <c r="G393" s="439">
        <f t="shared" si="134"/>
        <v>0</v>
      </c>
      <c r="H393" s="438">
        <f ca="1">IF(VLOOKUP($A393,'hk2016'!$A:$G,1)=$A393,VLOOKUP($A393,'hk2016'!$A:$G,6),0)</f>
        <v>0</v>
      </c>
      <c r="I393" s="438">
        <f ca="1">IF(VLOOKUP($A393,'hk2016'!$A:$G,1)=$A393,VLOOKUP($A393,'hk2016'!$A:$G,7),0)</f>
        <v>0</v>
      </c>
      <c r="J393" s="438">
        <f ca="1">IF(VLOOKUP($A393,'hk2016'!$A:$H,1)=$A393,VLOOKUP($A393,'hk2016'!$A:$H,8),0)</f>
        <v>0</v>
      </c>
      <c r="K393" s="440">
        <f t="shared" si="135"/>
        <v>0</v>
      </c>
    </row>
    <row r="394" spans="1:12" outlineLevel="1">
      <c r="A394" s="420" t="str">
        <f t="shared" si="136"/>
        <v>665</v>
      </c>
      <c r="B394" s="416" t="s">
        <v>3254</v>
      </c>
      <c r="C394" s="416" t="s">
        <v>3255</v>
      </c>
      <c r="D394" s="438">
        <f ca="1">IF(VLOOKUP($A394,'hk2017'!$A:$G,1)=$A394,VLOOKUP($A394,'hk2017'!$A:$G,6),0)</f>
        <v>0</v>
      </c>
      <c r="E394" s="438">
        <f ca="1">IF(VLOOKUP($A394,'hk2017'!$A:$G,1)=$A394,VLOOKUP($A394,'hk2017'!$A:$G,7),0)</f>
        <v>0</v>
      </c>
      <c r="F394" s="438">
        <f ca="1">IF(VLOOKUP($A394,'hk2017'!$A:$H,1)=$A394,VLOOKUP($A394,'hk2017'!$A:$H,8),0)</f>
        <v>0</v>
      </c>
      <c r="G394" s="439">
        <f t="shared" si="134"/>
        <v>0</v>
      </c>
      <c r="H394" s="438">
        <f ca="1">IF(VLOOKUP($A394,'hk2016'!$A:$G,1)=$A394,VLOOKUP($A394,'hk2016'!$A:$G,6),0)</f>
        <v>0</v>
      </c>
      <c r="I394" s="438">
        <f ca="1">IF(VLOOKUP($A394,'hk2016'!$A:$G,1)=$A394,VLOOKUP($A394,'hk2016'!$A:$G,7),0)</f>
        <v>0</v>
      </c>
      <c r="J394" s="438">
        <f ca="1">IF(VLOOKUP($A394,'hk2016'!$A:$H,1)=$A394,VLOOKUP($A394,'hk2016'!$A:$H,8),0)</f>
        <v>0</v>
      </c>
      <c r="K394" s="440">
        <f t="shared" si="135"/>
        <v>0</v>
      </c>
    </row>
    <row r="395" spans="1:12" outlineLevel="1">
      <c r="A395" s="420" t="str">
        <f t="shared" si="136"/>
        <v>666</v>
      </c>
      <c r="B395" s="416" t="s">
        <v>3256</v>
      </c>
      <c r="C395" s="416" t="s">
        <v>3257</v>
      </c>
      <c r="D395" s="438">
        <f ca="1">IF(VLOOKUP($A395,'hk2017'!$A:$G,1)=$A395,VLOOKUP($A395,'hk2017'!$A:$G,6),0)</f>
        <v>0</v>
      </c>
      <c r="E395" s="438">
        <f ca="1">IF(VLOOKUP($A395,'hk2017'!$A:$G,1)=$A395,VLOOKUP($A395,'hk2017'!$A:$G,7),0)</f>
        <v>0</v>
      </c>
      <c r="F395" s="438">
        <f ca="1">IF(VLOOKUP($A395,'hk2017'!$A:$H,1)=$A395,VLOOKUP($A395,'hk2017'!$A:$H,8),0)</f>
        <v>0</v>
      </c>
      <c r="G395" s="439">
        <f t="shared" si="134"/>
        <v>0</v>
      </c>
      <c r="H395" s="438">
        <f ca="1">IF(VLOOKUP($A395,'hk2016'!$A:$G,1)=$A395,VLOOKUP($A395,'hk2016'!$A:$G,6),0)</f>
        <v>0</v>
      </c>
      <c r="I395" s="438">
        <f ca="1">IF(VLOOKUP($A395,'hk2016'!$A:$G,1)=$A395,VLOOKUP($A395,'hk2016'!$A:$G,7),0)</f>
        <v>0</v>
      </c>
      <c r="J395" s="438">
        <f ca="1">IF(VLOOKUP($A395,'hk2016'!$A:$H,1)=$A395,VLOOKUP($A395,'hk2016'!$A:$H,8),0)</f>
        <v>0</v>
      </c>
      <c r="K395" s="440">
        <f t="shared" si="135"/>
        <v>0</v>
      </c>
    </row>
    <row r="396" spans="1:12" outlineLevel="1">
      <c r="A396" s="420" t="str">
        <f t="shared" si="136"/>
        <v>667</v>
      </c>
      <c r="B396" s="416" t="s">
        <v>3258</v>
      </c>
      <c r="C396" s="416" t="s">
        <v>3259</v>
      </c>
      <c r="D396" s="438">
        <f ca="1">IF(VLOOKUP($A396,'hk2017'!$A:$G,1)=$A396,VLOOKUP($A396,'hk2017'!$A:$G,6),0)</f>
        <v>0</v>
      </c>
      <c r="E396" s="438">
        <f ca="1">IF(VLOOKUP($A396,'hk2017'!$A:$G,1)=$A396,VLOOKUP($A396,'hk2017'!$A:$G,7),0)</f>
        <v>0</v>
      </c>
      <c r="F396" s="438">
        <f ca="1">IF(VLOOKUP($A396,'hk2017'!$A:$H,1)=$A396,VLOOKUP($A396,'hk2017'!$A:$H,8),0)</f>
        <v>0</v>
      </c>
      <c r="G396" s="439">
        <f t="shared" si="134"/>
        <v>0</v>
      </c>
      <c r="H396" s="438">
        <f ca="1">IF(VLOOKUP($A396,'hk2016'!$A:$G,1)=$A396,VLOOKUP($A396,'hk2016'!$A:$G,6),0)</f>
        <v>0</v>
      </c>
      <c r="I396" s="438">
        <f ca="1">IF(VLOOKUP($A396,'hk2016'!$A:$G,1)=$A396,VLOOKUP($A396,'hk2016'!$A:$G,7),0)</f>
        <v>0</v>
      </c>
      <c r="J396" s="438">
        <f ca="1">IF(VLOOKUP($A396,'hk2016'!$A:$H,1)=$A396,VLOOKUP($A396,'hk2016'!$A:$H,8),0)</f>
        <v>0</v>
      </c>
      <c r="K396" s="440">
        <f t="shared" si="135"/>
        <v>0</v>
      </c>
    </row>
    <row r="397" spans="1:12" outlineLevel="1">
      <c r="A397" s="420" t="str">
        <f t="shared" si="136"/>
        <v>668</v>
      </c>
      <c r="B397" s="416" t="s">
        <v>3260</v>
      </c>
      <c r="C397" s="416" t="s">
        <v>3261</v>
      </c>
      <c r="D397" s="438">
        <f ca="1">IF(VLOOKUP($A397,'hk2017'!$A:$G,1)=$A397,VLOOKUP($A397,'hk2017'!$A:$G,6),0)</f>
        <v>0</v>
      </c>
      <c r="E397" s="438">
        <f ca="1">IF(VLOOKUP($A397,'hk2017'!$A:$G,1)=$A397,VLOOKUP($A397,'hk2017'!$A:$G,7),0)</f>
        <v>0</v>
      </c>
      <c r="F397" s="438">
        <f ca="1">IF(VLOOKUP($A397,'hk2017'!$A:$H,1)=$A397,VLOOKUP($A397,'hk2017'!$A:$H,8),0)</f>
        <v>0</v>
      </c>
      <c r="G397" s="439">
        <f t="shared" si="134"/>
        <v>0</v>
      </c>
      <c r="H397" s="438">
        <f ca="1">IF(VLOOKUP($A397,'hk2016'!$A:$G,1)=$A397,VLOOKUP($A397,'hk2016'!$A:$G,6),0)</f>
        <v>0</v>
      </c>
      <c r="I397" s="438">
        <f ca="1">IF(VLOOKUP($A397,'hk2016'!$A:$G,1)=$A397,VLOOKUP($A397,'hk2016'!$A:$G,7),0)</f>
        <v>0</v>
      </c>
      <c r="J397" s="438">
        <f ca="1">IF(VLOOKUP($A397,'hk2016'!$A:$H,1)=$A397,VLOOKUP($A397,'hk2016'!$A:$H,8),0)</f>
        <v>0</v>
      </c>
      <c r="K397" s="440">
        <f t="shared" si="135"/>
        <v>0</v>
      </c>
    </row>
    <row r="398" spans="1:12" ht="11.25" outlineLevel="1" thickBot="1">
      <c r="A398" s="420"/>
      <c r="B398" s="416"/>
      <c r="C398" s="416"/>
      <c r="H398" s="464"/>
      <c r="I398" s="464"/>
      <c r="J398" s="464"/>
      <c r="K398" s="466"/>
    </row>
    <row r="399" spans="1:12">
      <c r="A399" s="479" t="s">
        <v>2432</v>
      </c>
      <c r="B399" s="459"/>
      <c r="C399" s="460" t="s">
        <v>3262</v>
      </c>
      <c r="D399" s="429">
        <f t="shared" ref="D399:K399" si="137">SUM(D400:D401)</f>
        <v>0</v>
      </c>
      <c r="E399" s="429">
        <f t="shared" si="137"/>
        <v>0</v>
      </c>
      <c r="F399" s="429">
        <f t="shared" si="137"/>
        <v>0</v>
      </c>
      <c r="G399" s="430">
        <f t="shared" si="137"/>
        <v>0</v>
      </c>
      <c r="H399" s="429">
        <f t="shared" si="137"/>
        <v>0</v>
      </c>
      <c r="I399" s="429">
        <f t="shared" si="137"/>
        <v>0</v>
      </c>
      <c r="J399" s="429">
        <f t="shared" si="137"/>
        <v>0</v>
      </c>
      <c r="K399" s="431">
        <f t="shared" si="137"/>
        <v>0</v>
      </c>
    </row>
    <row r="400" spans="1:12" outlineLevel="1">
      <c r="A400" s="420" t="str">
        <f>LEFT(B400,3)</f>
        <v>674</v>
      </c>
      <c r="B400" s="416" t="s">
        <v>3263</v>
      </c>
      <c r="C400" s="416" t="s">
        <v>3264</v>
      </c>
      <c r="D400" s="438">
        <f ca="1">IF(VLOOKUP($A400,'hk2017'!$A:$G,1)=$A400,VLOOKUP($A400,'hk2017'!$A:$G,6),0)</f>
        <v>0</v>
      </c>
      <c r="E400" s="438">
        <f ca="1">IF(VLOOKUP($A400,'hk2017'!$A:$G,1)=$A400,VLOOKUP($A400,'hk2017'!$A:$G,7),0)</f>
        <v>0</v>
      </c>
      <c r="F400" s="438">
        <f ca="1">IF(VLOOKUP($A400,'hk2017'!$A:$H,1)=$A400,VLOOKUP($A400,'hk2017'!$A:$H,8),0)</f>
        <v>0</v>
      </c>
      <c r="G400" s="439">
        <f>SUM(D400+E400-F400)</f>
        <v>0</v>
      </c>
      <c r="H400" s="438">
        <f ca="1">IF(VLOOKUP($A400,'hk2016'!$A:$G,1)=$A400,VLOOKUP($A400,'hk2016'!$A:$G,6),0)</f>
        <v>0</v>
      </c>
      <c r="I400" s="438">
        <f ca="1">IF(VLOOKUP($A400,'hk2016'!$A:$G,1)=$A400,VLOOKUP($A400,'hk2016'!$A:$G,7),0)</f>
        <v>0</v>
      </c>
      <c r="J400" s="438">
        <f ca="1">IF(VLOOKUP($A400,'hk2016'!$A:$H,1)=$A400,VLOOKUP($A400,'hk2016'!$A:$H,8),0)</f>
        <v>0</v>
      </c>
      <c r="K400" s="440">
        <f>SUM(H400+I400-J400)</f>
        <v>0</v>
      </c>
    </row>
    <row r="401" spans="1:11" outlineLevel="1">
      <c r="A401" s="420" t="str">
        <f>LEFT(B401,3)</f>
        <v>679</v>
      </c>
      <c r="B401" s="416" t="s">
        <v>3265</v>
      </c>
      <c r="C401" s="416" t="s">
        <v>3266</v>
      </c>
      <c r="D401" s="438">
        <f ca="1">IF(VLOOKUP($A401,'hk2017'!$A:$G,1)=$A401,VLOOKUP($A401,'hk2017'!$A:$G,6),0)</f>
        <v>0</v>
      </c>
      <c r="E401" s="438">
        <f ca="1">IF(VLOOKUP($A401,'hk2017'!$A:$G,1)=$A401,VLOOKUP($A401,'hk2017'!$A:$G,7),0)</f>
        <v>0</v>
      </c>
      <c r="F401" s="438">
        <f ca="1">IF(VLOOKUP($A401,'hk2017'!$A:$H,1)=$A401,VLOOKUP($A401,'hk2017'!$A:$H,8),0)</f>
        <v>0</v>
      </c>
      <c r="G401" s="439">
        <f>SUM(D401+E401-F401)</f>
        <v>0</v>
      </c>
      <c r="H401" s="438">
        <f ca="1">IF(VLOOKUP($A401,'hk2016'!$A:$G,1)=$A401,VLOOKUP($A401,'hk2016'!$A:$G,6),0)</f>
        <v>0</v>
      </c>
      <c r="I401" s="438">
        <f ca="1">IF(VLOOKUP($A401,'hk2016'!$A:$G,1)=$A401,VLOOKUP($A401,'hk2016'!$A:$G,7),0)</f>
        <v>0</v>
      </c>
      <c r="J401" s="438">
        <f ca="1">IF(VLOOKUP($A401,'hk2016'!$A:$H,1)=$A401,VLOOKUP($A401,'hk2016'!$A:$H,8),0)</f>
        <v>0</v>
      </c>
      <c r="K401" s="440">
        <f>SUM(H401+I401-J401)</f>
        <v>0</v>
      </c>
    </row>
    <row r="402" spans="1:11" ht="11.25" outlineLevel="1" thickBot="1">
      <c r="A402" s="420"/>
      <c r="B402" s="416"/>
      <c r="C402" s="416"/>
      <c r="H402" s="464"/>
      <c r="I402" s="464"/>
      <c r="J402" s="464"/>
      <c r="K402" s="466"/>
    </row>
    <row r="403" spans="1:11">
      <c r="A403" s="479" t="s">
        <v>2434</v>
      </c>
      <c r="B403" s="459"/>
      <c r="C403" s="460" t="s">
        <v>3267</v>
      </c>
      <c r="D403" s="429">
        <f t="shared" ref="D403:K403" si="138">SUM(D404:D409)</f>
        <v>0</v>
      </c>
      <c r="E403" s="429">
        <f t="shared" si="138"/>
        <v>0</v>
      </c>
      <c r="F403" s="429">
        <f t="shared" si="138"/>
        <v>0</v>
      </c>
      <c r="G403" s="430">
        <f t="shared" si="138"/>
        <v>0</v>
      </c>
      <c r="H403" s="429">
        <f t="shared" si="138"/>
        <v>0</v>
      </c>
      <c r="I403" s="429">
        <f t="shared" si="138"/>
        <v>0</v>
      </c>
      <c r="J403" s="429">
        <f t="shared" si="138"/>
        <v>0</v>
      </c>
      <c r="K403" s="431">
        <f t="shared" si="138"/>
        <v>0</v>
      </c>
    </row>
    <row r="404" spans="1:11" outlineLevel="1">
      <c r="A404" s="420" t="s">
        <v>4038</v>
      </c>
      <c r="B404" s="414"/>
      <c r="C404" s="434" t="s">
        <v>3267</v>
      </c>
      <c r="D404" s="438">
        <f ca="1">IF(VLOOKUP($A404,'hk2017'!$A:$G,1)=$A404,VLOOKUP($A404,'hk2017'!$A:$G,6),0)</f>
        <v>0</v>
      </c>
      <c r="E404" s="438">
        <f ca="1">IF(VLOOKUP($A404,'hk2017'!$A:$G,1)=$A404,VLOOKUP($A404,'hk2017'!$A:$G,7),0)</f>
        <v>0</v>
      </c>
      <c r="F404" s="438">
        <f ca="1">IF(VLOOKUP($A404,'hk2017'!$A:$H,1)=$A404,VLOOKUP($A404,'hk2017'!$A:$H,8),0)</f>
        <v>0</v>
      </c>
      <c r="G404" s="439">
        <f t="shared" ref="G404:G409" si="139">SUM(D404+E404-F404)</f>
        <v>0</v>
      </c>
      <c r="H404" s="438">
        <f ca="1">IF(VLOOKUP($A404,'hk2016'!$A:$G,1)=$A404,VLOOKUP($A404,'hk2016'!$A:$G,6),0)</f>
        <v>0</v>
      </c>
      <c r="I404" s="438">
        <f ca="1">IF(VLOOKUP($A404,'hk2016'!$A:$G,1)=$A404,VLOOKUP($A404,'hk2016'!$A:$G,7),0)</f>
        <v>0</v>
      </c>
      <c r="J404" s="438">
        <f ca="1">IF(VLOOKUP($A404,'hk2016'!$A:$H,1)=$A404,VLOOKUP($A404,'hk2016'!$A:$H,8),0)</f>
        <v>0</v>
      </c>
      <c r="K404" s="440">
        <f t="shared" ref="K404:K409" si="140">SUM(H404+I404-J404)</f>
        <v>0</v>
      </c>
    </row>
    <row r="405" spans="1:11" outlineLevel="1">
      <c r="A405" s="486" t="str">
        <f>LEFT(B405,3)</f>
        <v>681</v>
      </c>
      <c r="B405" s="416" t="s">
        <v>3268</v>
      </c>
      <c r="C405" s="416" t="s">
        <v>3269</v>
      </c>
      <c r="D405" s="438">
        <f ca="1">IF(VLOOKUP($A405,'hk2017'!$A:$G,1)=$A405,VLOOKUP($A405,'hk2017'!$A:$G,6),0)</f>
        <v>0</v>
      </c>
      <c r="E405" s="438">
        <f ca="1">IF(VLOOKUP($A405,'hk2017'!$A:$G,1)=$A405,VLOOKUP($A405,'hk2017'!$A:$G,7),0)</f>
        <v>0</v>
      </c>
      <c r="F405" s="438">
        <f ca="1">IF(VLOOKUP($A405,'hk2017'!$A:$H,1)=$A405,VLOOKUP($A405,'hk2017'!$A:$H,8),0)</f>
        <v>0</v>
      </c>
      <c r="G405" s="439">
        <f t="shared" si="139"/>
        <v>0</v>
      </c>
      <c r="H405" s="438">
        <f ca="1">IF(VLOOKUP($A405,'hk2016'!$A:$G,1)=$A405,VLOOKUP($A405,'hk2016'!$A:$G,6),0)</f>
        <v>0</v>
      </c>
      <c r="I405" s="438">
        <f ca="1">IF(VLOOKUP($A405,'hk2016'!$A:$G,1)=$A405,VLOOKUP($A405,'hk2016'!$A:$G,7),0)</f>
        <v>0</v>
      </c>
      <c r="J405" s="438">
        <f ca="1">IF(VLOOKUP($A405,'hk2016'!$A:$H,1)=$A405,VLOOKUP($A405,'hk2016'!$A:$H,8),0)</f>
        <v>0</v>
      </c>
      <c r="K405" s="440">
        <f t="shared" si="140"/>
        <v>0</v>
      </c>
    </row>
    <row r="406" spans="1:11" outlineLevel="1">
      <c r="A406" s="486" t="str">
        <f>LEFT(B406,3)</f>
        <v>682</v>
      </c>
      <c r="B406" s="416" t="s">
        <v>3270</v>
      </c>
      <c r="C406" s="416" t="s">
        <v>3271</v>
      </c>
      <c r="D406" s="438">
        <f ca="1">IF(VLOOKUP($A406,'hk2017'!$A:$G,1)=$A406,VLOOKUP($A406,'hk2017'!$A:$G,6),0)</f>
        <v>0</v>
      </c>
      <c r="E406" s="438">
        <f ca="1">IF(VLOOKUP($A406,'hk2017'!$A:$G,1)=$A406,VLOOKUP($A406,'hk2017'!$A:$G,7),0)</f>
        <v>0</v>
      </c>
      <c r="F406" s="438">
        <f ca="1">IF(VLOOKUP($A406,'hk2017'!$A:$H,1)=$A406,VLOOKUP($A406,'hk2017'!$A:$H,8),0)</f>
        <v>0</v>
      </c>
      <c r="G406" s="439">
        <f t="shared" si="139"/>
        <v>0</v>
      </c>
      <c r="H406" s="438">
        <f ca="1">IF(VLOOKUP($A406,'hk2016'!$A:$G,1)=$A406,VLOOKUP($A406,'hk2016'!$A:$G,6),0)</f>
        <v>0</v>
      </c>
      <c r="I406" s="438">
        <f ca="1">IF(VLOOKUP($A406,'hk2016'!$A:$G,1)=$A406,VLOOKUP($A406,'hk2016'!$A:$G,7),0)</f>
        <v>0</v>
      </c>
      <c r="J406" s="438">
        <f ca="1">IF(VLOOKUP($A406,'hk2016'!$A:$H,1)=$A406,VLOOKUP($A406,'hk2016'!$A:$H,8),0)</f>
        <v>0</v>
      </c>
      <c r="K406" s="440">
        <f t="shared" si="140"/>
        <v>0</v>
      </c>
    </row>
    <row r="407" spans="1:11" outlineLevel="1">
      <c r="A407" s="486" t="str">
        <f>LEFT(B407,3)</f>
        <v>684</v>
      </c>
      <c r="B407" s="416" t="s">
        <v>3272</v>
      </c>
      <c r="C407" s="416" t="s">
        <v>3264</v>
      </c>
      <c r="D407" s="438">
        <f ca="1">IF(VLOOKUP($A407,'hk2017'!$A:$G,1)=$A407,VLOOKUP($A407,'hk2017'!$A:$G,6),0)</f>
        <v>0</v>
      </c>
      <c r="E407" s="438">
        <f ca="1">IF(VLOOKUP($A407,'hk2017'!$A:$G,1)=$A407,VLOOKUP($A407,'hk2017'!$A:$G,7),0)</f>
        <v>0</v>
      </c>
      <c r="F407" s="438">
        <f ca="1">IF(VLOOKUP($A407,'hk2017'!$A:$H,1)=$A407,VLOOKUP($A407,'hk2017'!$A:$H,8),0)</f>
        <v>0</v>
      </c>
      <c r="G407" s="439">
        <f t="shared" si="139"/>
        <v>0</v>
      </c>
      <c r="H407" s="438">
        <f ca="1">IF(VLOOKUP($A407,'hk2016'!$A:$G,1)=$A407,VLOOKUP($A407,'hk2016'!$A:$G,6),0)</f>
        <v>0</v>
      </c>
      <c r="I407" s="438">
        <f ca="1">IF(VLOOKUP($A407,'hk2016'!$A:$G,1)=$A407,VLOOKUP($A407,'hk2016'!$A:$G,7),0)</f>
        <v>0</v>
      </c>
      <c r="J407" s="438">
        <f ca="1">IF(VLOOKUP($A407,'hk2016'!$A:$H,1)=$A407,VLOOKUP($A407,'hk2016'!$A:$H,8),0)</f>
        <v>0</v>
      </c>
      <c r="K407" s="440">
        <f t="shared" si="140"/>
        <v>0</v>
      </c>
    </row>
    <row r="408" spans="1:11" outlineLevel="1">
      <c r="A408" s="420" t="str">
        <f>LEFT(B408,3)</f>
        <v>688</v>
      </c>
      <c r="B408" s="416" t="s">
        <v>3273</v>
      </c>
      <c r="C408" s="416" t="s">
        <v>3274</v>
      </c>
      <c r="D408" s="438">
        <f ca="1">IF(VLOOKUP($A408,'hk2017'!$A:$G,1)=$A408,VLOOKUP($A408,'hk2017'!$A:$G,6),0)</f>
        <v>0</v>
      </c>
      <c r="E408" s="438">
        <f ca="1">IF(VLOOKUP($A408,'hk2017'!$A:$G,1)=$A408,VLOOKUP($A408,'hk2017'!$A:$G,7),0)</f>
        <v>0</v>
      </c>
      <c r="F408" s="438">
        <f ca="1">IF(VLOOKUP($A408,'hk2017'!$A:$H,1)=$A408,VLOOKUP($A408,'hk2017'!$A:$H,8),0)</f>
        <v>0</v>
      </c>
      <c r="G408" s="439">
        <f t="shared" si="139"/>
        <v>0</v>
      </c>
      <c r="H408" s="438">
        <f ca="1">IF(VLOOKUP($A408,'hk2016'!$A:$G,1)=$A408,VLOOKUP($A408,'hk2016'!$A:$G,6),0)</f>
        <v>0</v>
      </c>
      <c r="I408" s="438">
        <f ca="1">IF(VLOOKUP($A408,'hk2016'!$A:$G,1)=$A408,VLOOKUP($A408,'hk2016'!$A:$G,7),0)</f>
        <v>0</v>
      </c>
      <c r="J408" s="438">
        <f ca="1">IF(VLOOKUP($A408,'hk2016'!$A:$H,1)=$A408,VLOOKUP($A408,'hk2016'!$A:$H,8),0)</f>
        <v>0</v>
      </c>
      <c r="K408" s="440">
        <f t="shared" si="140"/>
        <v>0</v>
      </c>
    </row>
    <row r="409" spans="1:11" outlineLevel="1">
      <c r="A409" s="420" t="str">
        <f>LEFT(B409,3)</f>
        <v>689</v>
      </c>
      <c r="B409" s="416" t="s">
        <v>3275</v>
      </c>
      <c r="C409" s="416" t="s">
        <v>3266</v>
      </c>
      <c r="D409" s="438">
        <f ca="1">IF(VLOOKUP($A409,'hk2017'!$A:$G,1)=$A409,VLOOKUP($A409,'hk2017'!$A:$G,6),0)</f>
        <v>0</v>
      </c>
      <c r="E409" s="438">
        <f ca="1">IF(VLOOKUP($A409,'hk2017'!$A:$G,1)=$A409,VLOOKUP($A409,'hk2017'!$A:$G,7),0)</f>
        <v>0</v>
      </c>
      <c r="F409" s="438">
        <f ca="1">IF(VLOOKUP($A409,'hk2017'!$A:$H,1)=$A409,VLOOKUP($A409,'hk2017'!$A:$H,8),0)</f>
        <v>0</v>
      </c>
      <c r="G409" s="439">
        <f t="shared" si="139"/>
        <v>0</v>
      </c>
      <c r="H409" s="438">
        <f ca="1">IF(VLOOKUP($A409,'hk2016'!$A:$G,1)=$A409,VLOOKUP($A409,'hk2016'!$A:$G,6),0)</f>
        <v>0</v>
      </c>
      <c r="I409" s="438">
        <f ca="1">IF(VLOOKUP($A409,'hk2016'!$A:$G,1)=$A409,VLOOKUP($A409,'hk2016'!$A:$G,7),0)</f>
        <v>0</v>
      </c>
      <c r="J409" s="438">
        <f ca="1">IF(VLOOKUP($A409,'hk2016'!$A:$H,1)=$A409,VLOOKUP($A409,'hk2016'!$A:$H,8),0)</f>
        <v>0</v>
      </c>
      <c r="K409" s="440">
        <f t="shared" si="140"/>
        <v>0</v>
      </c>
    </row>
    <row r="410" spans="1:11" ht="11.25" outlineLevel="1" thickBot="1">
      <c r="A410" s="420"/>
      <c r="B410" s="416"/>
      <c r="C410" s="416" t="s">
        <v>3276</v>
      </c>
      <c r="H410" s="464"/>
      <c r="I410" s="464"/>
      <c r="J410" s="464"/>
      <c r="K410" s="466"/>
    </row>
    <row r="411" spans="1:11">
      <c r="A411" s="479" t="s">
        <v>2435</v>
      </c>
      <c r="B411" s="459"/>
      <c r="C411" s="460" t="s">
        <v>3277</v>
      </c>
      <c r="D411" s="429">
        <f t="shared" ref="D411:K411" si="141">SUM(D412:D413)</f>
        <v>0</v>
      </c>
      <c r="E411" s="429">
        <f t="shared" si="141"/>
        <v>0</v>
      </c>
      <c r="F411" s="429">
        <f t="shared" si="141"/>
        <v>0</v>
      </c>
      <c r="G411" s="430">
        <f t="shared" si="141"/>
        <v>0</v>
      </c>
      <c r="H411" s="429">
        <f t="shared" si="141"/>
        <v>0</v>
      </c>
      <c r="I411" s="429">
        <f t="shared" si="141"/>
        <v>0</v>
      </c>
      <c r="J411" s="429">
        <f t="shared" si="141"/>
        <v>0</v>
      </c>
      <c r="K411" s="431">
        <f t="shared" si="141"/>
        <v>0</v>
      </c>
    </row>
    <row r="412" spans="1:11" outlineLevel="1">
      <c r="A412" s="420" t="str">
        <f>LEFT(B412,3)</f>
        <v>697</v>
      </c>
      <c r="B412" s="416" t="s">
        <v>3278</v>
      </c>
      <c r="C412" s="416" t="s">
        <v>3279</v>
      </c>
      <c r="D412" s="438">
        <f ca="1">IF(VLOOKUP($A412,'hk2017'!$A:$G,1)=$A412,VLOOKUP($A412,'hk2017'!$A:$G,6),0)</f>
        <v>0</v>
      </c>
      <c r="E412" s="438">
        <f ca="1">IF(VLOOKUP($A412,'hk2017'!$A:$G,1)=$A412,VLOOKUP($A412,'hk2017'!$A:$G,7),0)</f>
        <v>0</v>
      </c>
      <c r="F412" s="438">
        <f ca="1">IF(VLOOKUP($A412,'hk2017'!$A:$H,1)=$A412,VLOOKUP($A412,'hk2017'!$A:$H,8),0)</f>
        <v>0</v>
      </c>
      <c r="G412" s="439">
        <f>SUM(D412+E412-F412)</f>
        <v>0</v>
      </c>
      <c r="H412" s="438">
        <f ca="1">IF(VLOOKUP($A412,'hk2016'!$A:$G,1)=$A412,VLOOKUP($A412,'hk2016'!$A:$G,6),0)</f>
        <v>0</v>
      </c>
      <c r="I412" s="438">
        <f ca="1">IF(VLOOKUP($A412,'hk2016'!$A:$G,1)=$A412,VLOOKUP($A412,'hk2016'!$A:$G,7),0)</f>
        <v>0</v>
      </c>
      <c r="J412" s="438">
        <f ca="1">IF(VLOOKUP($A412,'hk2016'!$A:$H,1)=$A412,VLOOKUP($A412,'hk2016'!$A:$H,8),0)</f>
        <v>0</v>
      </c>
      <c r="K412" s="440">
        <f>SUM(H412+I412-J412)</f>
        <v>0</v>
      </c>
    </row>
    <row r="413" spans="1:11" outlineLevel="1">
      <c r="A413" s="420" t="str">
        <f>LEFT(B413,3)</f>
        <v>698</v>
      </c>
      <c r="B413" s="416" t="s">
        <v>3280</v>
      </c>
      <c r="C413" s="416" t="s">
        <v>3281</v>
      </c>
      <c r="D413" s="438">
        <f ca="1">IF(VLOOKUP($A413,'hk2017'!$A:$G,1)=$A413,VLOOKUP($A413,'hk2017'!$A:$G,6),0)</f>
        <v>0</v>
      </c>
      <c r="E413" s="438">
        <f ca="1">IF(VLOOKUP($A413,'hk2017'!$A:$G,1)=$A413,VLOOKUP($A413,'hk2017'!$A:$G,7),0)</f>
        <v>0</v>
      </c>
      <c r="F413" s="438">
        <f ca="1">IF(VLOOKUP($A413,'hk2017'!$A:$H,1)=$A413,VLOOKUP($A413,'hk2017'!$A:$H,8),0)</f>
        <v>0</v>
      </c>
      <c r="G413" s="439">
        <f>SUM(D413+E413-F413)</f>
        <v>0</v>
      </c>
      <c r="H413" s="438">
        <f ca="1">IF(VLOOKUP($A413,'hk2016'!$A:$G,1)=$A413,VLOOKUP($A413,'hk2016'!$A:$G,6),0)</f>
        <v>0</v>
      </c>
      <c r="I413" s="438">
        <f ca="1">IF(VLOOKUP($A413,'hk2016'!$A:$G,1)=$A413,VLOOKUP($A413,'hk2016'!$A:$G,7),0)</f>
        <v>0</v>
      </c>
      <c r="J413" s="438">
        <f ca="1">IF(VLOOKUP($A413,'hk2016'!$A:$H,1)=$A413,VLOOKUP($A413,'hk2016'!$A:$H,8),0)</f>
        <v>0</v>
      </c>
      <c r="K413" s="440">
        <f>SUM(H413+I413-J413)</f>
        <v>0</v>
      </c>
    </row>
    <row r="414" spans="1:11" ht="11.25" outlineLevel="1" thickBot="1">
      <c r="A414" s="420"/>
      <c r="B414" s="416"/>
      <c r="C414" s="416"/>
      <c r="H414" s="464"/>
      <c r="I414" s="464"/>
      <c r="J414" s="464"/>
      <c r="K414" s="466"/>
    </row>
    <row r="415" spans="1:11" ht="12" thickBot="1">
      <c r="A415" s="421" t="s">
        <v>3282</v>
      </c>
      <c r="B415" s="416"/>
      <c r="C415" s="422" t="s">
        <v>3283</v>
      </c>
      <c r="D415" s="455"/>
      <c r="E415" s="455"/>
      <c r="F415" s="455"/>
      <c r="G415" s="456"/>
      <c r="H415" s="455"/>
      <c r="I415" s="455"/>
      <c r="J415" s="455"/>
      <c r="K415" s="457"/>
    </row>
    <row r="416" spans="1:11">
      <c r="A416" s="479" t="s">
        <v>4121</v>
      </c>
      <c r="B416" s="459"/>
      <c r="C416" s="460" t="s">
        <v>3284</v>
      </c>
      <c r="D416" s="429">
        <f t="shared" ref="D416:K416" si="142">SUM(D417:D418)</f>
        <v>0</v>
      </c>
      <c r="E416" s="429">
        <f t="shared" si="142"/>
        <v>0</v>
      </c>
      <c r="F416" s="429">
        <f t="shared" si="142"/>
        <v>0</v>
      </c>
      <c r="G416" s="430">
        <f t="shared" si="142"/>
        <v>0</v>
      </c>
      <c r="H416" s="429">
        <f t="shared" si="142"/>
        <v>0</v>
      </c>
      <c r="I416" s="429">
        <f t="shared" si="142"/>
        <v>0</v>
      </c>
      <c r="J416" s="429">
        <f t="shared" si="142"/>
        <v>0</v>
      </c>
      <c r="K416" s="431">
        <f t="shared" si="142"/>
        <v>0</v>
      </c>
    </row>
    <row r="417" spans="1:18" outlineLevel="1">
      <c r="A417" s="420" t="str">
        <f>LEFT(B417,3)</f>
        <v>701</v>
      </c>
      <c r="B417" s="416" t="s">
        <v>3285</v>
      </c>
      <c r="C417" s="416" t="s">
        <v>3286</v>
      </c>
      <c r="D417" s="438">
        <f ca="1">IF(VLOOKUP($A417,'hk2017'!$A:$G,1)=$A417,VLOOKUP($A417,'hk2017'!$A:$G,5),0)</f>
        <v>0</v>
      </c>
      <c r="E417" s="438">
        <f ca="1">IF(VLOOKUP($A417,'hk2017'!$A:$G,1)=$A417,VLOOKUP($A417,'hk2017'!$A:$G,6),0)</f>
        <v>0</v>
      </c>
      <c r="F417" s="438">
        <f ca="1">IF(VLOOKUP($A417,'hk2017'!$A:$H,1)=$A417,VLOOKUP($A417,'hk2017'!$A:$H,7),0)</f>
        <v>0</v>
      </c>
      <c r="G417" s="439">
        <f>SUM(D417+E417-F417)</f>
        <v>0</v>
      </c>
      <c r="H417" s="438">
        <f ca="1">IF(VLOOKUP($A417,'hk2016'!$A:$G,1)=$A417,VLOOKUP($A417,'hk2016'!$A:$G,5),0)</f>
        <v>0</v>
      </c>
      <c r="I417" s="438">
        <f ca="1">IF(VLOOKUP($A417,'hk2016'!$A:$G,1)=$A417,VLOOKUP($A417,'hk2016'!$A:$G,6),0)</f>
        <v>0</v>
      </c>
      <c r="J417" s="438">
        <f ca="1">IF(VLOOKUP($A417,'hk2016'!$A:$H,1)=$A417,VLOOKUP($A417,'hk2016'!$A:$H,7),0)</f>
        <v>0</v>
      </c>
      <c r="K417" s="440">
        <f>SUM(H417+I417-J417)</f>
        <v>0</v>
      </c>
    </row>
    <row r="418" spans="1:18" outlineLevel="1">
      <c r="A418" s="420" t="str">
        <f>LEFT(B418,3)</f>
        <v>702</v>
      </c>
      <c r="B418" s="416" t="s">
        <v>3287</v>
      </c>
      <c r="C418" s="416" t="s">
        <v>3288</v>
      </c>
      <c r="D418" s="438">
        <f ca="1">IF(VLOOKUP($A418,'hk2017'!$A:$G,1)=$A418,VLOOKUP($A418,'hk2017'!$A:$G,5),0)</f>
        <v>0</v>
      </c>
      <c r="E418" s="438">
        <f ca="1">IF(VLOOKUP($A418,'hk2017'!$A:$G,1)=$A418,VLOOKUP($A418,'hk2017'!$A:$G,6),0)</f>
        <v>0</v>
      </c>
      <c r="F418" s="438">
        <f ca="1">IF(VLOOKUP($A418,'hk2017'!$A:$H,1)=$A418,VLOOKUP($A418,'hk2017'!$A:$H,7),0)</f>
        <v>0</v>
      </c>
      <c r="G418" s="439">
        <f>SUM(D418+E418-F418)</f>
        <v>0</v>
      </c>
      <c r="H418" s="438">
        <f ca="1">IF(VLOOKUP($A418,'hk2016'!$A:$G,1)=$A418,VLOOKUP($A418,'hk2016'!$A:$G,5),0)</f>
        <v>0</v>
      </c>
      <c r="I418" s="438">
        <f ca="1">IF(VLOOKUP($A418,'hk2016'!$A:$G,1)=$A418,VLOOKUP($A418,'hk2016'!$A:$G,6),0)</f>
        <v>0</v>
      </c>
      <c r="J418" s="438">
        <f ca="1">IF(VLOOKUP($A418,'hk2016'!$A:$H,1)=$A418,VLOOKUP($A418,'hk2016'!$A:$H,7),0)</f>
        <v>0</v>
      </c>
      <c r="K418" s="440">
        <f>SUM(H418+I418-J418)</f>
        <v>0</v>
      </c>
    </row>
    <row r="419" spans="1:18" ht="11.25" outlineLevel="1" thickBot="1">
      <c r="A419" s="482"/>
      <c r="B419" s="483"/>
      <c r="C419" s="483"/>
      <c r="D419" s="488"/>
      <c r="E419" s="488"/>
      <c r="F419" s="488"/>
      <c r="G419" s="439"/>
      <c r="H419" s="488"/>
      <c r="I419" s="488"/>
      <c r="J419" s="488"/>
      <c r="K419" s="440"/>
      <c r="L419" s="481"/>
      <c r="M419" s="489"/>
      <c r="O419" s="483"/>
      <c r="P419" s="481"/>
      <c r="Q419" s="481"/>
      <c r="R419" s="481"/>
    </row>
    <row r="420" spans="1:18" ht="13.5" customHeight="1">
      <c r="A420" s="479" t="s">
        <v>2436</v>
      </c>
      <c r="B420" s="459"/>
      <c r="C420" s="460" t="s">
        <v>3289</v>
      </c>
      <c r="D420" s="429">
        <f t="shared" ref="D420:K420" si="143">SUM(D421)</f>
        <v>0</v>
      </c>
      <c r="E420" s="429">
        <f t="shared" si="143"/>
        <v>0</v>
      </c>
      <c r="F420" s="429">
        <f t="shared" si="143"/>
        <v>0</v>
      </c>
      <c r="G420" s="430">
        <f t="shared" si="143"/>
        <v>0</v>
      </c>
      <c r="H420" s="429">
        <f t="shared" si="143"/>
        <v>0</v>
      </c>
      <c r="I420" s="429">
        <f t="shared" si="143"/>
        <v>0</v>
      </c>
      <c r="J420" s="429">
        <f t="shared" si="143"/>
        <v>0</v>
      </c>
      <c r="K420" s="431">
        <f t="shared" si="143"/>
        <v>0</v>
      </c>
    </row>
    <row r="421" spans="1:18" outlineLevel="1">
      <c r="A421" s="420" t="str">
        <f>LEFT(B421,3)</f>
        <v>710</v>
      </c>
      <c r="B421" s="416" t="s">
        <v>3290</v>
      </c>
      <c r="C421" s="416" t="s">
        <v>3291</v>
      </c>
      <c r="D421" s="438">
        <f ca="1">IF(VLOOKUP($A421,'hk2017'!$A:$G,1)=$A421,VLOOKUP($A421,'hk2017'!$A:$G,5),0)</f>
        <v>0</v>
      </c>
      <c r="E421" s="438">
        <f ca="1">IF(VLOOKUP($A421,'hk2017'!$A:$G,1)=$A421,VLOOKUP($A421,'hk2017'!$A:$G,6),0)</f>
        <v>0</v>
      </c>
      <c r="F421" s="438">
        <f ca="1">IF(VLOOKUP($A421,'hk2017'!$A:$H,1)=$A421,VLOOKUP($A421,'hk2017'!$A:$H,7),0)</f>
        <v>0</v>
      </c>
      <c r="G421" s="439">
        <f>SUM(D421+E421-F421)</f>
        <v>0</v>
      </c>
      <c r="H421" s="438">
        <f ca="1">IF(VLOOKUP($A421,'hk2016'!$A:$G,1)=$A421,VLOOKUP($A421,'hk2016'!$A:$G,5),0)</f>
        <v>0</v>
      </c>
      <c r="I421" s="438">
        <f ca="1">IF(VLOOKUP($A421,'hk2016'!$A:$G,1)=$A421,VLOOKUP($A421,'hk2016'!$A:$G,6),0)</f>
        <v>0</v>
      </c>
      <c r="J421" s="438">
        <f ca="1">IF(VLOOKUP($A421,'hk2016'!$A:$H,1)=$A421,VLOOKUP($A421,'hk2016'!$A:$H,7),0)</f>
        <v>0</v>
      </c>
      <c r="K421" s="440">
        <f>SUM(H421+I421-J421)</f>
        <v>0</v>
      </c>
    </row>
    <row r="422" spans="1:18" ht="11.25" outlineLevel="1" thickBot="1">
      <c r="H422" s="464"/>
      <c r="I422" s="464"/>
      <c r="J422" s="464"/>
      <c r="K422" s="466"/>
    </row>
    <row r="423" spans="1:18" ht="11.25">
      <c r="A423" s="421"/>
      <c r="B423" s="416"/>
      <c r="C423" s="422" t="s">
        <v>3292</v>
      </c>
      <c r="D423" s="455"/>
      <c r="E423" s="455"/>
      <c r="F423" s="455"/>
      <c r="G423" s="456"/>
      <c r="H423" s="455"/>
      <c r="I423" s="455"/>
      <c r="J423" s="455"/>
      <c r="K423" s="457"/>
    </row>
    <row r="424" spans="1:18" ht="11.25" thickBot="1">
      <c r="H424" s="464"/>
      <c r="I424" s="464"/>
      <c r="J424" s="464"/>
      <c r="K424" s="466"/>
    </row>
    <row r="425" spans="1:18" ht="11.25">
      <c r="A425" s="421"/>
      <c r="B425" s="416"/>
      <c r="C425" s="422" t="s">
        <v>3293</v>
      </c>
      <c r="D425" s="455"/>
      <c r="E425" s="455"/>
      <c r="F425" s="455"/>
      <c r="G425" s="456"/>
      <c r="H425" s="455"/>
      <c r="I425" s="455"/>
      <c r="J425" s="455"/>
      <c r="K425" s="457"/>
    </row>
  </sheetData>
  <sheetCalcPr fullCalcOnLoad="1"/>
  <sheetProtection sheet="1" formatColumns="0" formatRows="0" insertColumns="0" insertRows="0" insertHyperlinks="0" deleteColumns="0" deleteRows="0" sort="0" autoFilter="0"/>
  <dataConsolidate/>
  <mergeCells count="3">
    <mergeCell ref="C1:K1"/>
    <mergeCell ref="D3:G3"/>
    <mergeCell ref="H3:K3"/>
  </mergeCells>
  <phoneticPr fontId="66" type="noConversion"/>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sheetPr>
    <tabColor rgb="FFFFC000"/>
  </sheetPr>
  <dimension ref="A1:B661"/>
  <sheetViews>
    <sheetView workbookViewId="0"/>
  </sheetViews>
  <sheetFormatPr defaultRowHeight="12.75"/>
  <cols>
    <col min="1" max="1" width="9.140625" style="491"/>
    <col min="2" max="2" width="36.85546875" style="2" customWidth="1"/>
    <col min="3" max="16384" width="9.140625" style="2"/>
  </cols>
  <sheetData>
    <row r="1" spans="1:2" ht="12.6" customHeight="1">
      <c r="A1" s="491" t="s">
        <v>3294</v>
      </c>
      <c r="B1" s="2" t="s">
        <v>3295</v>
      </c>
    </row>
    <row r="2" spans="1:2">
      <c r="A2" s="491" t="s">
        <v>3296</v>
      </c>
      <c r="B2" s="2" t="s">
        <v>3297</v>
      </c>
    </row>
    <row r="3" spans="1:2">
      <c r="A3" s="491" t="s">
        <v>3298</v>
      </c>
      <c r="B3" s="2" t="s">
        <v>3299</v>
      </c>
    </row>
    <row r="4" spans="1:2">
      <c r="A4" s="491" t="s">
        <v>3300</v>
      </c>
      <c r="B4" s="2" t="s">
        <v>3301</v>
      </c>
    </row>
    <row r="5" spans="1:2">
      <c r="A5" s="491" t="s">
        <v>3302</v>
      </c>
      <c r="B5" s="2" t="s">
        <v>3303</v>
      </c>
    </row>
    <row r="6" spans="1:2">
      <c r="A6" s="491" t="s">
        <v>3304</v>
      </c>
      <c r="B6" s="2" t="s">
        <v>3305</v>
      </c>
    </row>
    <row r="7" spans="1:2">
      <c r="A7" s="491" t="s">
        <v>3306</v>
      </c>
      <c r="B7" s="2" t="s">
        <v>3307</v>
      </c>
    </row>
    <row r="8" spans="1:2">
      <c r="A8" s="491" t="s">
        <v>3308</v>
      </c>
      <c r="B8" s="2" t="s">
        <v>3309</v>
      </c>
    </row>
    <row r="9" spans="1:2">
      <c r="A9" s="491" t="s">
        <v>3310</v>
      </c>
      <c r="B9" s="2" t="s">
        <v>3311</v>
      </c>
    </row>
    <row r="10" spans="1:2">
      <c r="A10" s="491" t="s">
        <v>3312</v>
      </c>
      <c r="B10" s="2" t="s">
        <v>3313</v>
      </c>
    </row>
    <row r="11" spans="1:2">
      <c r="A11" s="491" t="s">
        <v>3314</v>
      </c>
      <c r="B11" s="2" t="s">
        <v>3315</v>
      </c>
    </row>
    <row r="12" spans="1:2">
      <c r="A12" s="491" t="s">
        <v>3316</v>
      </c>
      <c r="B12" s="2" t="s">
        <v>3317</v>
      </c>
    </row>
    <row r="13" spans="1:2">
      <c r="A13" s="491" t="s">
        <v>3318</v>
      </c>
      <c r="B13" s="2" t="s">
        <v>3319</v>
      </c>
    </row>
    <row r="14" spans="1:2">
      <c r="A14" s="491" t="s">
        <v>3320</v>
      </c>
      <c r="B14" s="2" t="s">
        <v>3321</v>
      </c>
    </row>
    <row r="15" spans="1:2">
      <c r="A15" s="491" t="s">
        <v>3322</v>
      </c>
      <c r="B15" s="2" t="s">
        <v>3323</v>
      </c>
    </row>
    <row r="16" spans="1:2">
      <c r="A16" s="491" t="s">
        <v>3324</v>
      </c>
      <c r="B16" s="2" t="s">
        <v>3325</v>
      </c>
    </row>
    <row r="17" spans="1:2">
      <c r="A17" s="491" t="s">
        <v>3326</v>
      </c>
      <c r="B17" s="2" t="s">
        <v>3327</v>
      </c>
    </row>
    <row r="18" spans="1:2">
      <c r="A18" s="491" t="s">
        <v>3328</v>
      </c>
      <c r="B18" s="2" t="s">
        <v>3329</v>
      </c>
    </row>
    <row r="19" spans="1:2">
      <c r="A19" s="491" t="s">
        <v>3330</v>
      </c>
      <c r="B19" s="2" t="s">
        <v>3331</v>
      </c>
    </row>
    <row r="20" spans="1:2">
      <c r="A20" s="491" t="s">
        <v>3332</v>
      </c>
      <c r="B20" s="2" t="s">
        <v>3333</v>
      </c>
    </row>
    <row r="21" spans="1:2">
      <c r="A21" s="491" t="s">
        <v>3334</v>
      </c>
      <c r="B21" s="2" t="s">
        <v>3335</v>
      </c>
    </row>
    <row r="22" spans="1:2">
      <c r="A22" s="491" t="s">
        <v>3336</v>
      </c>
      <c r="B22" s="2" t="s">
        <v>3337</v>
      </c>
    </row>
    <row r="23" spans="1:2">
      <c r="A23" s="491" t="s">
        <v>3338</v>
      </c>
      <c r="B23" s="2" t="s">
        <v>3339</v>
      </c>
    </row>
    <row r="24" spans="1:2">
      <c r="A24" s="491" t="s">
        <v>3340</v>
      </c>
      <c r="B24" s="2" t="s">
        <v>3341</v>
      </c>
    </row>
    <row r="25" spans="1:2">
      <c r="A25" s="491" t="s">
        <v>3342</v>
      </c>
      <c r="B25" s="2" t="s">
        <v>3343</v>
      </c>
    </row>
    <row r="26" spans="1:2">
      <c r="A26" s="491" t="s">
        <v>3344</v>
      </c>
      <c r="B26" s="2" t="s">
        <v>3345</v>
      </c>
    </row>
    <row r="27" spans="1:2">
      <c r="A27" s="491" t="s">
        <v>3346</v>
      </c>
      <c r="B27" s="2" t="s">
        <v>3347</v>
      </c>
    </row>
    <row r="28" spans="1:2">
      <c r="A28" s="491" t="s">
        <v>3348</v>
      </c>
      <c r="B28" s="2" t="s">
        <v>3349</v>
      </c>
    </row>
    <row r="29" spans="1:2">
      <c r="A29" s="491" t="s">
        <v>3350</v>
      </c>
      <c r="B29" s="2" t="s">
        <v>3351</v>
      </c>
    </row>
    <row r="30" spans="1:2">
      <c r="A30" s="491" t="s">
        <v>3352</v>
      </c>
      <c r="B30" s="2" t="s">
        <v>3353</v>
      </c>
    </row>
    <row r="31" spans="1:2">
      <c r="A31" s="491" t="s">
        <v>3354</v>
      </c>
      <c r="B31" s="2" t="s">
        <v>3355</v>
      </c>
    </row>
    <row r="32" spans="1:2">
      <c r="A32" s="491" t="s">
        <v>3356</v>
      </c>
      <c r="B32" s="2" t="s">
        <v>3357</v>
      </c>
    </row>
    <row r="33" spans="1:2">
      <c r="A33" s="491" t="s">
        <v>3358</v>
      </c>
      <c r="B33" s="2" t="s">
        <v>3359</v>
      </c>
    </row>
    <row r="34" spans="1:2">
      <c r="A34" s="491" t="s">
        <v>3360</v>
      </c>
      <c r="B34" s="2" t="s">
        <v>3361</v>
      </c>
    </row>
    <row r="35" spans="1:2">
      <c r="A35" s="491" t="s">
        <v>3362</v>
      </c>
      <c r="B35" s="2" t="s">
        <v>3363</v>
      </c>
    </row>
    <row r="36" spans="1:2">
      <c r="A36" s="491" t="s">
        <v>3364</v>
      </c>
      <c r="B36" s="2" t="s">
        <v>3365</v>
      </c>
    </row>
    <row r="37" spans="1:2">
      <c r="A37" s="491" t="s">
        <v>3366</v>
      </c>
      <c r="B37" s="2" t="s">
        <v>3367</v>
      </c>
    </row>
    <row r="38" spans="1:2">
      <c r="A38" s="491" t="s">
        <v>3368</v>
      </c>
      <c r="B38" s="2" t="s">
        <v>3369</v>
      </c>
    </row>
    <row r="39" spans="1:2">
      <c r="A39" s="491" t="s">
        <v>3370</v>
      </c>
      <c r="B39" s="2" t="s">
        <v>3371</v>
      </c>
    </row>
    <row r="40" spans="1:2">
      <c r="A40" s="491" t="s">
        <v>3372</v>
      </c>
      <c r="B40" s="2" t="s">
        <v>3373</v>
      </c>
    </row>
    <row r="41" spans="1:2">
      <c r="A41" s="491" t="s">
        <v>3374</v>
      </c>
      <c r="B41" s="2" t="s">
        <v>3375</v>
      </c>
    </row>
    <row r="42" spans="1:2">
      <c r="A42" s="491" t="s">
        <v>3376</v>
      </c>
      <c r="B42" s="2" t="s">
        <v>3377</v>
      </c>
    </row>
    <row r="43" spans="1:2">
      <c r="A43" s="491" t="s">
        <v>3378</v>
      </c>
      <c r="B43" s="2" t="s">
        <v>3379</v>
      </c>
    </row>
    <row r="44" spans="1:2">
      <c r="A44" s="491" t="s">
        <v>3380</v>
      </c>
      <c r="B44" s="2" t="s">
        <v>3381</v>
      </c>
    </row>
    <row r="45" spans="1:2">
      <c r="A45" s="491" t="s">
        <v>3382</v>
      </c>
      <c r="B45" s="2" t="s">
        <v>3383</v>
      </c>
    </row>
    <row r="46" spans="1:2">
      <c r="A46" s="491" t="s">
        <v>3384</v>
      </c>
      <c r="B46" s="2" t="s">
        <v>3385</v>
      </c>
    </row>
    <row r="47" spans="1:2">
      <c r="A47" s="491" t="s">
        <v>3386</v>
      </c>
      <c r="B47" s="2" t="s">
        <v>3387</v>
      </c>
    </row>
    <row r="48" spans="1:2">
      <c r="A48" s="491" t="s">
        <v>3388</v>
      </c>
      <c r="B48" s="2" t="s">
        <v>3389</v>
      </c>
    </row>
    <row r="49" spans="1:2">
      <c r="A49" s="491" t="s">
        <v>3390</v>
      </c>
      <c r="B49" s="2" t="s">
        <v>3391</v>
      </c>
    </row>
    <row r="50" spans="1:2">
      <c r="A50" s="491" t="s">
        <v>3392</v>
      </c>
      <c r="B50" s="2" t="s">
        <v>3393</v>
      </c>
    </row>
    <row r="51" spans="1:2">
      <c r="A51" s="491" t="s">
        <v>3394</v>
      </c>
      <c r="B51" s="2" t="s">
        <v>3395</v>
      </c>
    </row>
    <row r="52" spans="1:2">
      <c r="A52" s="491" t="s">
        <v>3396</v>
      </c>
      <c r="B52" s="2" t="s">
        <v>3397</v>
      </c>
    </row>
    <row r="53" spans="1:2">
      <c r="A53" s="491" t="s">
        <v>3398</v>
      </c>
      <c r="B53" s="2" t="s">
        <v>3399</v>
      </c>
    </row>
    <row r="54" spans="1:2">
      <c r="A54" s="491" t="s">
        <v>3400</v>
      </c>
      <c r="B54" s="2" t="s">
        <v>3401</v>
      </c>
    </row>
    <row r="55" spans="1:2">
      <c r="A55" s="491" t="s">
        <v>1110</v>
      </c>
      <c r="B55" s="2" t="s">
        <v>1111</v>
      </c>
    </row>
    <row r="56" spans="1:2">
      <c r="A56" s="491" t="s">
        <v>1112</v>
      </c>
      <c r="B56" s="2" t="s">
        <v>1113</v>
      </c>
    </row>
    <row r="57" spans="1:2">
      <c r="A57" s="491" t="s">
        <v>1114</v>
      </c>
      <c r="B57" s="2" t="s">
        <v>1115</v>
      </c>
    </row>
    <row r="58" spans="1:2">
      <c r="A58" s="491" t="s">
        <v>1116</v>
      </c>
      <c r="B58" s="2" t="s">
        <v>1117</v>
      </c>
    </row>
    <row r="59" spans="1:2">
      <c r="A59" s="491" t="s">
        <v>1118</v>
      </c>
      <c r="B59" s="2" t="s">
        <v>1119</v>
      </c>
    </row>
    <row r="60" spans="1:2">
      <c r="A60" s="491" t="s">
        <v>1120</v>
      </c>
      <c r="B60" s="2" t="s">
        <v>1121</v>
      </c>
    </row>
    <row r="61" spans="1:2">
      <c r="A61" s="491" t="s">
        <v>1122</v>
      </c>
      <c r="B61" s="2" t="s">
        <v>1123</v>
      </c>
    </row>
    <row r="62" spans="1:2">
      <c r="A62" s="491" t="s">
        <v>1124</v>
      </c>
      <c r="B62" s="2" t="s">
        <v>1125</v>
      </c>
    </row>
    <row r="63" spans="1:2">
      <c r="A63" s="491" t="s">
        <v>1126</v>
      </c>
      <c r="B63" s="2" t="s">
        <v>1127</v>
      </c>
    </row>
    <row r="64" spans="1:2">
      <c r="A64" s="491" t="s">
        <v>1128</v>
      </c>
      <c r="B64" s="2" t="s">
        <v>1129</v>
      </c>
    </row>
    <row r="65" spans="1:2">
      <c r="A65" s="491" t="s">
        <v>1130</v>
      </c>
      <c r="B65" s="2" t="s">
        <v>1131</v>
      </c>
    </row>
    <row r="66" spans="1:2">
      <c r="A66" s="491" t="s">
        <v>1132</v>
      </c>
      <c r="B66" s="2" t="s">
        <v>1133</v>
      </c>
    </row>
    <row r="67" spans="1:2">
      <c r="A67" s="491" t="s">
        <v>1134</v>
      </c>
      <c r="B67" s="2" t="s">
        <v>1135</v>
      </c>
    </row>
    <row r="68" spans="1:2">
      <c r="A68" s="491" t="s">
        <v>1136</v>
      </c>
      <c r="B68" s="2" t="s">
        <v>1137</v>
      </c>
    </row>
    <row r="69" spans="1:2">
      <c r="A69" s="491" t="s">
        <v>1138</v>
      </c>
      <c r="B69" s="2" t="s">
        <v>1139</v>
      </c>
    </row>
    <row r="70" spans="1:2">
      <c r="A70" s="491" t="s">
        <v>1140</v>
      </c>
      <c r="B70" s="2" t="s">
        <v>1141</v>
      </c>
    </row>
    <row r="71" spans="1:2">
      <c r="A71" s="491" t="s">
        <v>1142</v>
      </c>
      <c r="B71" s="2" t="s">
        <v>1143</v>
      </c>
    </row>
    <row r="72" spans="1:2">
      <c r="A72" s="491" t="s">
        <v>1144</v>
      </c>
      <c r="B72" s="2" t="s">
        <v>1145</v>
      </c>
    </row>
    <row r="73" spans="1:2">
      <c r="A73" s="491" t="s">
        <v>1146</v>
      </c>
      <c r="B73" s="2" t="s">
        <v>1147</v>
      </c>
    </row>
    <row r="74" spans="1:2">
      <c r="A74" s="491" t="s">
        <v>1148</v>
      </c>
      <c r="B74" s="2" t="s">
        <v>1149</v>
      </c>
    </row>
    <row r="75" spans="1:2">
      <c r="A75" s="491" t="s">
        <v>1150</v>
      </c>
      <c r="B75" s="2" t="s">
        <v>1151</v>
      </c>
    </row>
    <row r="76" spans="1:2">
      <c r="A76" s="491" t="s">
        <v>1152</v>
      </c>
      <c r="B76" s="2" t="s">
        <v>1153</v>
      </c>
    </row>
    <row r="77" spans="1:2">
      <c r="A77" s="491" t="s">
        <v>1154</v>
      </c>
      <c r="B77" s="2" t="s">
        <v>1155</v>
      </c>
    </row>
    <row r="78" spans="1:2">
      <c r="A78" s="491" t="s">
        <v>1156</v>
      </c>
      <c r="B78" s="2" t="s">
        <v>1157</v>
      </c>
    </row>
    <row r="79" spans="1:2">
      <c r="A79" s="491" t="s">
        <v>1158</v>
      </c>
      <c r="B79" s="2" t="s">
        <v>1159</v>
      </c>
    </row>
    <row r="80" spans="1:2">
      <c r="A80" s="491" t="s">
        <v>1160</v>
      </c>
      <c r="B80" s="2" t="s">
        <v>1161</v>
      </c>
    </row>
    <row r="81" spans="1:2">
      <c r="A81" s="491" t="s">
        <v>1162</v>
      </c>
      <c r="B81" s="2" t="s">
        <v>1163</v>
      </c>
    </row>
    <row r="82" spans="1:2">
      <c r="A82" s="491" t="s">
        <v>1164</v>
      </c>
      <c r="B82" s="2" t="s">
        <v>1165</v>
      </c>
    </row>
    <row r="83" spans="1:2">
      <c r="A83" s="491" t="s">
        <v>1166</v>
      </c>
      <c r="B83" s="2" t="s">
        <v>1167</v>
      </c>
    </row>
    <row r="84" spans="1:2">
      <c r="A84" s="491" t="s">
        <v>1168</v>
      </c>
      <c r="B84" s="2" t="s">
        <v>1169</v>
      </c>
    </row>
    <row r="85" spans="1:2">
      <c r="A85" s="491" t="s">
        <v>1170</v>
      </c>
      <c r="B85" s="2" t="s">
        <v>1171</v>
      </c>
    </row>
    <row r="86" spans="1:2">
      <c r="A86" s="491" t="s">
        <v>1172</v>
      </c>
      <c r="B86" s="2" t="s">
        <v>1173</v>
      </c>
    </row>
    <row r="87" spans="1:2">
      <c r="A87" s="491" t="s">
        <v>1174</v>
      </c>
      <c r="B87" s="2" t="s">
        <v>1175</v>
      </c>
    </row>
    <row r="88" spans="1:2">
      <c r="A88" s="491" t="s">
        <v>1176</v>
      </c>
      <c r="B88" s="2" t="s">
        <v>1177</v>
      </c>
    </row>
    <row r="89" spans="1:2">
      <c r="A89" s="491" t="s">
        <v>1178</v>
      </c>
      <c r="B89" s="2" t="s">
        <v>1179</v>
      </c>
    </row>
    <row r="90" spans="1:2">
      <c r="A90" s="491" t="s">
        <v>1180</v>
      </c>
      <c r="B90" s="2" t="s">
        <v>1181</v>
      </c>
    </row>
    <row r="91" spans="1:2">
      <c r="A91" s="491" t="s">
        <v>1182</v>
      </c>
      <c r="B91" s="2" t="s">
        <v>1183</v>
      </c>
    </row>
    <row r="92" spans="1:2">
      <c r="A92" s="491" t="s">
        <v>1184</v>
      </c>
      <c r="B92" s="2" t="s">
        <v>1185</v>
      </c>
    </row>
    <row r="93" spans="1:2">
      <c r="A93" s="491" t="s">
        <v>1186</v>
      </c>
      <c r="B93" s="2" t="s">
        <v>1187</v>
      </c>
    </row>
    <row r="94" spans="1:2">
      <c r="A94" s="491" t="s">
        <v>1188</v>
      </c>
      <c r="B94" s="2" t="s">
        <v>1189</v>
      </c>
    </row>
    <row r="95" spans="1:2">
      <c r="A95" s="491" t="s">
        <v>1190</v>
      </c>
      <c r="B95" s="2" t="s">
        <v>1191</v>
      </c>
    </row>
    <row r="96" spans="1:2">
      <c r="A96" s="491" t="s">
        <v>1192</v>
      </c>
      <c r="B96" s="2" t="s">
        <v>1193</v>
      </c>
    </row>
    <row r="97" spans="1:2">
      <c r="A97" s="491" t="s">
        <v>1194</v>
      </c>
      <c r="B97" s="2" t="s">
        <v>1195</v>
      </c>
    </row>
    <row r="98" spans="1:2">
      <c r="A98" s="491" t="s">
        <v>1196</v>
      </c>
      <c r="B98" s="2" t="s">
        <v>1197</v>
      </c>
    </row>
    <row r="99" spans="1:2">
      <c r="A99" s="491" t="s">
        <v>1198</v>
      </c>
      <c r="B99" s="2" t="s">
        <v>1199</v>
      </c>
    </row>
    <row r="100" spans="1:2">
      <c r="A100" s="491" t="s">
        <v>1200</v>
      </c>
      <c r="B100" s="2" t="s">
        <v>1201</v>
      </c>
    </row>
    <row r="101" spans="1:2">
      <c r="A101" s="491" t="s">
        <v>1202</v>
      </c>
      <c r="B101" s="2" t="s">
        <v>1203</v>
      </c>
    </row>
    <row r="102" spans="1:2">
      <c r="A102" s="491" t="s">
        <v>1204</v>
      </c>
      <c r="B102" s="2" t="s">
        <v>1205</v>
      </c>
    </row>
    <row r="103" spans="1:2">
      <c r="A103" s="491" t="s">
        <v>1206</v>
      </c>
      <c r="B103" s="2" t="s">
        <v>1207</v>
      </c>
    </row>
    <row r="104" spans="1:2">
      <c r="A104" s="491" t="s">
        <v>1208</v>
      </c>
      <c r="B104" s="2" t="s">
        <v>1209</v>
      </c>
    </row>
    <row r="105" spans="1:2">
      <c r="A105" s="491" t="s">
        <v>1210</v>
      </c>
      <c r="B105" s="2" t="s">
        <v>1211</v>
      </c>
    </row>
    <row r="106" spans="1:2">
      <c r="A106" s="491" t="s">
        <v>1212</v>
      </c>
      <c r="B106" s="2" t="s">
        <v>1213</v>
      </c>
    </row>
    <row r="107" spans="1:2">
      <c r="A107" s="491" t="s">
        <v>1214</v>
      </c>
      <c r="B107" s="2" t="s">
        <v>1215</v>
      </c>
    </row>
    <row r="108" spans="1:2">
      <c r="A108" s="491" t="s">
        <v>1216</v>
      </c>
      <c r="B108" s="2" t="s">
        <v>1217</v>
      </c>
    </row>
    <row r="109" spans="1:2">
      <c r="A109" s="491" t="s">
        <v>1218</v>
      </c>
      <c r="B109" s="2" t="s">
        <v>1219</v>
      </c>
    </row>
    <row r="110" spans="1:2">
      <c r="A110" s="491" t="s">
        <v>1220</v>
      </c>
      <c r="B110" s="2" t="s">
        <v>1221</v>
      </c>
    </row>
    <row r="111" spans="1:2">
      <c r="A111" s="491" t="s">
        <v>1222</v>
      </c>
      <c r="B111" s="2" t="s">
        <v>1223</v>
      </c>
    </row>
    <row r="112" spans="1:2">
      <c r="A112" s="491" t="s">
        <v>1224</v>
      </c>
      <c r="B112" s="2" t="s">
        <v>1225</v>
      </c>
    </row>
    <row r="113" spans="1:2">
      <c r="A113" s="491" t="s">
        <v>1226</v>
      </c>
      <c r="B113" s="2" t="s">
        <v>1227</v>
      </c>
    </row>
    <row r="114" spans="1:2">
      <c r="A114" s="491" t="s">
        <v>1228</v>
      </c>
      <c r="B114" s="2" t="s">
        <v>1229</v>
      </c>
    </row>
    <row r="115" spans="1:2">
      <c r="A115" s="491" t="s">
        <v>1230</v>
      </c>
      <c r="B115" s="2" t="s">
        <v>1231</v>
      </c>
    </row>
    <row r="116" spans="1:2">
      <c r="A116" s="491" t="s">
        <v>1232</v>
      </c>
      <c r="B116" s="2" t="s">
        <v>1233</v>
      </c>
    </row>
    <row r="117" spans="1:2">
      <c r="A117" s="491" t="s">
        <v>1234</v>
      </c>
      <c r="B117" s="2" t="s">
        <v>1235</v>
      </c>
    </row>
    <row r="118" spans="1:2">
      <c r="A118" s="491" t="s">
        <v>1236</v>
      </c>
      <c r="B118" s="2" t="s">
        <v>1237</v>
      </c>
    </row>
    <row r="119" spans="1:2">
      <c r="A119" s="491" t="s">
        <v>1238</v>
      </c>
      <c r="B119" s="2" t="s">
        <v>1239</v>
      </c>
    </row>
    <row r="120" spans="1:2">
      <c r="A120" s="491" t="s">
        <v>1240</v>
      </c>
      <c r="B120" s="2" t="s">
        <v>1241</v>
      </c>
    </row>
    <row r="121" spans="1:2">
      <c r="A121" s="491" t="s">
        <v>1242</v>
      </c>
      <c r="B121" s="2" t="s">
        <v>1243</v>
      </c>
    </row>
    <row r="122" spans="1:2">
      <c r="A122" s="491" t="s">
        <v>1244</v>
      </c>
      <c r="B122" s="2" t="s">
        <v>1245</v>
      </c>
    </row>
    <row r="123" spans="1:2">
      <c r="A123" s="491" t="s">
        <v>1246</v>
      </c>
      <c r="B123" s="2" t="s">
        <v>1247</v>
      </c>
    </row>
    <row r="124" spans="1:2">
      <c r="A124" s="491" t="s">
        <v>1248</v>
      </c>
      <c r="B124" s="2" t="s">
        <v>1249</v>
      </c>
    </row>
    <row r="125" spans="1:2">
      <c r="A125" s="491" t="s">
        <v>1250</v>
      </c>
      <c r="B125" s="2" t="s">
        <v>1251</v>
      </c>
    </row>
    <row r="126" spans="1:2">
      <c r="A126" s="491" t="s">
        <v>1252</v>
      </c>
      <c r="B126" s="2" t="s">
        <v>1253</v>
      </c>
    </row>
    <row r="127" spans="1:2">
      <c r="A127" s="491" t="s">
        <v>1254</v>
      </c>
      <c r="B127" s="2" t="s">
        <v>1255</v>
      </c>
    </row>
    <row r="128" spans="1:2">
      <c r="A128" s="491" t="s">
        <v>1256</v>
      </c>
      <c r="B128" s="2" t="s">
        <v>1257</v>
      </c>
    </row>
    <row r="129" spans="1:2">
      <c r="A129" s="491" t="s">
        <v>1258</v>
      </c>
      <c r="B129" s="2" t="s">
        <v>1259</v>
      </c>
    </row>
    <row r="130" spans="1:2">
      <c r="A130" s="491" t="s">
        <v>1260</v>
      </c>
      <c r="B130" s="2" t="s">
        <v>1261</v>
      </c>
    </row>
    <row r="131" spans="1:2">
      <c r="A131" s="491" t="s">
        <v>1262</v>
      </c>
      <c r="B131" s="2" t="s">
        <v>1263</v>
      </c>
    </row>
    <row r="132" spans="1:2">
      <c r="A132" s="491" t="s">
        <v>1264</v>
      </c>
      <c r="B132" s="2" t="s">
        <v>1265</v>
      </c>
    </row>
    <row r="133" spans="1:2">
      <c r="A133" s="491" t="s">
        <v>1266</v>
      </c>
      <c r="B133" s="2" t="s">
        <v>1267</v>
      </c>
    </row>
    <row r="134" spans="1:2">
      <c r="A134" s="491" t="s">
        <v>1268</v>
      </c>
      <c r="B134" s="2" t="s">
        <v>1269</v>
      </c>
    </row>
    <row r="135" spans="1:2">
      <c r="A135" s="491" t="s">
        <v>1270</v>
      </c>
      <c r="B135" s="2" t="s">
        <v>1271</v>
      </c>
    </row>
    <row r="136" spans="1:2">
      <c r="A136" s="491" t="s">
        <v>1272</v>
      </c>
      <c r="B136" s="2" t="s">
        <v>1273</v>
      </c>
    </row>
    <row r="137" spans="1:2">
      <c r="A137" s="491" t="s">
        <v>1274</v>
      </c>
      <c r="B137" s="2" t="s">
        <v>1275</v>
      </c>
    </row>
    <row r="138" spans="1:2">
      <c r="A138" s="491" t="s">
        <v>1276</v>
      </c>
      <c r="B138" s="2" t="s">
        <v>1277</v>
      </c>
    </row>
    <row r="139" spans="1:2">
      <c r="A139" s="491" t="s">
        <v>1278</v>
      </c>
      <c r="B139" s="2" t="s">
        <v>1279</v>
      </c>
    </row>
    <row r="140" spans="1:2">
      <c r="A140" s="491" t="s">
        <v>1280</v>
      </c>
      <c r="B140" s="2" t="s">
        <v>1281</v>
      </c>
    </row>
    <row r="141" spans="1:2">
      <c r="A141" s="491" t="s">
        <v>1282</v>
      </c>
      <c r="B141" s="2" t="s">
        <v>1283</v>
      </c>
    </row>
    <row r="142" spans="1:2">
      <c r="A142" s="491" t="s">
        <v>1284</v>
      </c>
      <c r="B142" s="2" t="s">
        <v>1285</v>
      </c>
    </row>
    <row r="143" spans="1:2">
      <c r="A143" s="491" t="s">
        <v>1286</v>
      </c>
      <c r="B143" s="2" t="s">
        <v>1287</v>
      </c>
    </row>
    <row r="144" spans="1:2">
      <c r="A144" s="491" t="s">
        <v>1288</v>
      </c>
      <c r="B144" s="2" t="s">
        <v>1289</v>
      </c>
    </row>
    <row r="145" spans="1:2">
      <c r="A145" s="491" t="s">
        <v>1290</v>
      </c>
      <c r="B145" s="2" t="s">
        <v>1291</v>
      </c>
    </row>
    <row r="146" spans="1:2">
      <c r="A146" s="491" t="s">
        <v>1292</v>
      </c>
      <c r="B146" s="2" t="s">
        <v>1293</v>
      </c>
    </row>
    <row r="147" spans="1:2">
      <c r="A147" s="491" t="s">
        <v>1294</v>
      </c>
      <c r="B147" s="2" t="s">
        <v>1295</v>
      </c>
    </row>
    <row r="148" spans="1:2">
      <c r="A148" s="491" t="s">
        <v>1296</v>
      </c>
      <c r="B148" s="2" t="s">
        <v>1297</v>
      </c>
    </row>
    <row r="149" spans="1:2">
      <c r="A149" s="491" t="s">
        <v>1298</v>
      </c>
      <c r="B149" s="2" t="s">
        <v>1299</v>
      </c>
    </row>
    <row r="150" spans="1:2">
      <c r="A150" s="491" t="s">
        <v>1300</v>
      </c>
      <c r="B150" s="2" t="s">
        <v>1301</v>
      </c>
    </row>
    <row r="151" spans="1:2">
      <c r="A151" s="491" t="s">
        <v>1302</v>
      </c>
      <c r="B151" s="2" t="s">
        <v>1303</v>
      </c>
    </row>
    <row r="152" spans="1:2">
      <c r="A152" s="491" t="s">
        <v>1304</v>
      </c>
      <c r="B152" s="2" t="s">
        <v>1305</v>
      </c>
    </row>
    <row r="153" spans="1:2">
      <c r="A153" s="491" t="s">
        <v>1306</v>
      </c>
      <c r="B153" s="2" t="s">
        <v>1307</v>
      </c>
    </row>
    <row r="154" spans="1:2">
      <c r="A154" s="491" t="s">
        <v>1308</v>
      </c>
      <c r="B154" s="2" t="s">
        <v>1309</v>
      </c>
    </row>
    <row r="155" spans="1:2">
      <c r="A155" s="491" t="s">
        <v>1310</v>
      </c>
      <c r="B155" s="2" t="s">
        <v>1311</v>
      </c>
    </row>
    <row r="156" spans="1:2">
      <c r="A156" s="491" t="s">
        <v>1312</v>
      </c>
      <c r="B156" s="2" t="s">
        <v>1313</v>
      </c>
    </row>
    <row r="157" spans="1:2">
      <c r="A157" s="491" t="s">
        <v>1314</v>
      </c>
      <c r="B157" s="2" t="s">
        <v>1315</v>
      </c>
    </row>
    <row r="158" spans="1:2">
      <c r="A158" s="491" t="s">
        <v>1316</v>
      </c>
      <c r="B158" s="2" t="s">
        <v>1317</v>
      </c>
    </row>
    <row r="159" spans="1:2">
      <c r="A159" s="491" t="s">
        <v>1318</v>
      </c>
      <c r="B159" s="2" t="s">
        <v>1319</v>
      </c>
    </row>
    <row r="160" spans="1:2">
      <c r="A160" s="491" t="s">
        <v>1320</v>
      </c>
      <c r="B160" s="2" t="s">
        <v>1321</v>
      </c>
    </row>
    <row r="161" spans="1:2">
      <c r="A161" s="491" t="s">
        <v>1322</v>
      </c>
      <c r="B161" s="2" t="s">
        <v>1323</v>
      </c>
    </row>
    <row r="162" spans="1:2">
      <c r="A162" s="491" t="s">
        <v>1324</v>
      </c>
      <c r="B162" s="2" t="s">
        <v>1325</v>
      </c>
    </row>
    <row r="163" spans="1:2">
      <c r="A163" s="491" t="s">
        <v>1326</v>
      </c>
      <c r="B163" s="2" t="s">
        <v>1327</v>
      </c>
    </row>
    <row r="164" spans="1:2">
      <c r="A164" s="491" t="s">
        <v>1328</v>
      </c>
      <c r="B164" s="2" t="s">
        <v>1329</v>
      </c>
    </row>
    <row r="165" spans="1:2">
      <c r="A165" s="491" t="s">
        <v>1330</v>
      </c>
      <c r="B165" s="2" t="s">
        <v>1331</v>
      </c>
    </row>
    <row r="166" spans="1:2">
      <c r="A166" s="491" t="s">
        <v>1332</v>
      </c>
      <c r="B166" s="2" t="s">
        <v>1333</v>
      </c>
    </row>
    <row r="167" spans="1:2">
      <c r="A167" s="491" t="s">
        <v>1334</v>
      </c>
      <c r="B167" s="2" t="s">
        <v>1335</v>
      </c>
    </row>
    <row r="168" spans="1:2">
      <c r="A168" s="491" t="s">
        <v>1336</v>
      </c>
      <c r="B168" s="2" t="s">
        <v>1337</v>
      </c>
    </row>
    <row r="169" spans="1:2">
      <c r="A169" s="491" t="s">
        <v>1338</v>
      </c>
      <c r="B169" s="2" t="s">
        <v>1339</v>
      </c>
    </row>
    <row r="170" spans="1:2">
      <c r="A170" s="491" t="s">
        <v>1340</v>
      </c>
      <c r="B170" s="2" t="s">
        <v>1341</v>
      </c>
    </row>
    <row r="171" spans="1:2">
      <c r="A171" s="491" t="s">
        <v>1342</v>
      </c>
      <c r="B171" s="2" t="s">
        <v>1343</v>
      </c>
    </row>
    <row r="172" spans="1:2">
      <c r="A172" s="491" t="s">
        <v>1344</v>
      </c>
      <c r="B172" s="2" t="s">
        <v>1345</v>
      </c>
    </row>
    <row r="173" spans="1:2">
      <c r="A173" s="491" t="s">
        <v>1346</v>
      </c>
      <c r="B173" s="2" t="s">
        <v>1347</v>
      </c>
    </row>
    <row r="174" spans="1:2">
      <c r="A174" s="491" t="s">
        <v>1348</v>
      </c>
      <c r="B174" s="2" t="s">
        <v>1349</v>
      </c>
    </row>
    <row r="175" spans="1:2">
      <c r="A175" s="491" t="s">
        <v>1350</v>
      </c>
      <c r="B175" s="2" t="s">
        <v>1351</v>
      </c>
    </row>
    <row r="176" spans="1:2">
      <c r="A176" s="491" t="s">
        <v>1352</v>
      </c>
      <c r="B176" s="2" t="s">
        <v>1353</v>
      </c>
    </row>
    <row r="177" spans="1:2">
      <c r="A177" s="491" t="s">
        <v>1354</v>
      </c>
      <c r="B177" s="2" t="s">
        <v>1355</v>
      </c>
    </row>
    <row r="178" spans="1:2">
      <c r="A178" s="491" t="s">
        <v>1356</v>
      </c>
      <c r="B178" s="2" t="s">
        <v>1357</v>
      </c>
    </row>
    <row r="179" spans="1:2">
      <c r="A179" s="491" t="s">
        <v>1358</v>
      </c>
      <c r="B179" s="2" t="s">
        <v>1359</v>
      </c>
    </row>
    <row r="180" spans="1:2">
      <c r="A180" s="491" t="s">
        <v>1360</v>
      </c>
      <c r="B180" s="2" t="s">
        <v>1361</v>
      </c>
    </row>
    <row r="181" spans="1:2">
      <c r="A181" s="491" t="s">
        <v>1362</v>
      </c>
      <c r="B181" s="2" t="s">
        <v>1363</v>
      </c>
    </row>
    <row r="182" spans="1:2">
      <c r="A182" s="491" t="s">
        <v>1364</v>
      </c>
      <c r="B182" s="2" t="s">
        <v>1365</v>
      </c>
    </row>
    <row r="183" spans="1:2">
      <c r="A183" s="491" t="s">
        <v>1366</v>
      </c>
      <c r="B183" s="2" t="s">
        <v>1367</v>
      </c>
    </row>
    <row r="184" spans="1:2">
      <c r="A184" s="491" t="s">
        <v>1368</v>
      </c>
      <c r="B184" s="2" t="s">
        <v>1369</v>
      </c>
    </row>
    <row r="185" spans="1:2">
      <c r="A185" s="491" t="s">
        <v>1370</v>
      </c>
      <c r="B185" s="2" t="s">
        <v>1371</v>
      </c>
    </row>
    <row r="186" spans="1:2">
      <c r="A186" s="491" t="s">
        <v>1372</v>
      </c>
      <c r="B186" s="2" t="s">
        <v>1373</v>
      </c>
    </row>
    <row r="187" spans="1:2">
      <c r="A187" s="491" t="s">
        <v>1374</v>
      </c>
      <c r="B187" s="2" t="s">
        <v>1375</v>
      </c>
    </row>
    <row r="188" spans="1:2">
      <c r="A188" s="491" t="s">
        <v>1376</v>
      </c>
      <c r="B188" s="2" t="s">
        <v>1377</v>
      </c>
    </row>
    <row r="189" spans="1:2">
      <c r="A189" s="491" t="s">
        <v>1378</v>
      </c>
      <c r="B189" s="2" t="s">
        <v>1379</v>
      </c>
    </row>
    <row r="190" spans="1:2">
      <c r="A190" s="491" t="s">
        <v>1380</v>
      </c>
      <c r="B190" s="2" t="s">
        <v>1381</v>
      </c>
    </row>
    <row r="191" spans="1:2">
      <c r="A191" s="491" t="s">
        <v>1382</v>
      </c>
      <c r="B191" s="2" t="s">
        <v>1383</v>
      </c>
    </row>
    <row r="192" spans="1:2">
      <c r="A192" s="491" t="s">
        <v>1384</v>
      </c>
      <c r="B192" s="2" t="s">
        <v>1385</v>
      </c>
    </row>
    <row r="193" spans="1:2">
      <c r="A193" s="491" t="s">
        <v>1386</v>
      </c>
      <c r="B193" s="2" t="s">
        <v>1387</v>
      </c>
    </row>
    <row r="194" spans="1:2">
      <c r="A194" s="491" t="s">
        <v>1388</v>
      </c>
      <c r="B194" s="2" t="s">
        <v>1389</v>
      </c>
    </row>
    <row r="195" spans="1:2">
      <c r="A195" s="491" t="s">
        <v>1390</v>
      </c>
      <c r="B195" s="2" t="s">
        <v>1391</v>
      </c>
    </row>
    <row r="196" spans="1:2">
      <c r="A196" s="491" t="s">
        <v>1392</v>
      </c>
      <c r="B196" s="2" t="s">
        <v>1393</v>
      </c>
    </row>
    <row r="197" spans="1:2">
      <c r="A197" s="491" t="s">
        <v>1394</v>
      </c>
      <c r="B197" s="2" t="s">
        <v>1395</v>
      </c>
    </row>
    <row r="198" spans="1:2">
      <c r="A198" s="491" t="s">
        <v>1396</v>
      </c>
      <c r="B198" s="2" t="s">
        <v>1397</v>
      </c>
    </row>
    <row r="199" spans="1:2">
      <c r="A199" s="491" t="s">
        <v>1398</v>
      </c>
      <c r="B199" s="2" t="s">
        <v>1399</v>
      </c>
    </row>
    <row r="200" spans="1:2">
      <c r="A200" s="491" t="s">
        <v>1400</v>
      </c>
      <c r="B200" s="2" t="s">
        <v>1401</v>
      </c>
    </row>
    <row r="201" spans="1:2">
      <c r="A201" s="491" t="s">
        <v>1402</v>
      </c>
      <c r="B201" s="2" t="s">
        <v>1403</v>
      </c>
    </row>
    <row r="202" spans="1:2">
      <c r="A202" s="491" t="s">
        <v>1404</v>
      </c>
      <c r="B202" s="2" t="s">
        <v>1405</v>
      </c>
    </row>
    <row r="203" spans="1:2">
      <c r="A203" s="491" t="s">
        <v>1406</v>
      </c>
      <c r="B203" s="2" t="s">
        <v>1407</v>
      </c>
    </row>
    <row r="204" spans="1:2">
      <c r="A204" s="491" t="s">
        <v>1408</v>
      </c>
      <c r="B204" s="2" t="s">
        <v>1409</v>
      </c>
    </row>
    <row r="205" spans="1:2">
      <c r="A205" s="491" t="s">
        <v>1410</v>
      </c>
      <c r="B205" s="2" t="s">
        <v>1411</v>
      </c>
    </row>
    <row r="206" spans="1:2">
      <c r="A206" s="491" t="s">
        <v>1412</v>
      </c>
      <c r="B206" s="2" t="s">
        <v>1413</v>
      </c>
    </row>
    <row r="207" spans="1:2">
      <c r="A207" s="491" t="s">
        <v>1414</v>
      </c>
      <c r="B207" s="2" t="s">
        <v>1415</v>
      </c>
    </row>
    <row r="208" spans="1:2">
      <c r="A208" s="491" t="s">
        <v>1416</v>
      </c>
      <c r="B208" s="2" t="s">
        <v>1417</v>
      </c>
    </row>
    <row r="209" spans="1:2">
      <c r="A209" s="491" t="s">
        <v>1418</v>
      </c>
      <c r="B209" s="2" t="s">
        <v>1419</v>
      </c>
    </row>
    <row r="210" spans="1:2">
      <c r="A210" s="491" t="s">
        <v>1420</v>
      </c>
      <c r="B210" s="2" t="s">
        <v>1421</v>
      </c>
    </row>
    <row r="211" spans="1:2">
      <c r="A211" s="491" t="s">
        <v>1422</v>
      </c>
      <c r="B211" s="2" t="s">
        <v>1423</v>
      </c>
    </row>
    <row r="212" spans="1:2">
      <c r="A212" s="491" t="s">
        <v>1424</v>
      </c>
      <c r="B212" s="2" t="s">
        <v>1425</v>
      </c>
    </row>
    <row r="213" spans="1:2">
      <c r="A213" s="491" t="s">
        <v>1426</v>
      </c>
      <c r="B213" s="2" t="s">
        <v>1427</v>
      </c>
    </row>
    <row r="214" spans="1:2">
      <c r="A214" s="491" t="s">
        <v>1428</v>
      </c>
      <c r="B214" s="2" t="s">
        <v>1429</v>
      </c>
    </row>
    <row r="215" spans="1:2">
      <c r="A215" s="491" t="s">
        <v>1430</v>
      </c>
      <c r="B215" s="2" t="s">
        <v>1431</v>
      </c>
    </row>
    <row r="216" spans="1:2">
      <c r="A216" s="491" t="s">
        <v>1432</v>
      </c>
      <c r="B216" s="2" t="s">
        <v>1433</v>
      </c>
    </row>
    <row r="217" spans="1:2">
      <c r="A217" s="491" t="s">
        <v>1434</v>
      </c>
      <c r="B217" s="2" t="s">
        <v>1435</v>
      </c>
    </row>
    <row r="218" spans="1:2">
      <c r="A218" s="491" t="s">
        <v>1436</v>
      </c>
      <c r="B218" s="2" t="s">
        <v>1437</v>
      </c>
    </row>
    <row r="219" spans="1:2">
      <c r="A219" s="491" t="s">
        <v>1438</v>
      </c>
      <c r="B219" s="2" t="s">
        <v>1439</v>
      </c>
    </row>
    <row r="220" spans="1:2">
      <c r="A220" s="491" t="s">
        <v>1440</v>
      </c>
      <c r="B220" s="2" t="s">
        <v>1441</v>
      </c>
    </row>
    <row r="221" spans="1:2">
      <c r="A221" s="491" t="s">
        <v>1442</v>
      </c>
      <c r="B221" s="2" t="s">
        <v>1443</v>
      </c>
    </row>
    <row r="222" spans="1:2">
      <c r="A222" s="491" t="s">
        <v>1444</v>
      </c>
      <c r="B222" s="2" t="s">
        <v>1445</v>
      </c>
    </row>
    <row r="223" spans="1:2">
      <c r="A223" s="491" t="s">
        <v>1446</v>
      </c>
      <c r="B223" s="2" t="s">
        <v>1447</v>
      </c>
    </row>
    <row r="224" spans="1:2">
      <c r="A224" s="491" t="s">
        <v>1448</v>
      </c>
      <c r="B224" s="2" t="s">
        <v>1449</v>
      </c>
    </row>
    <row r="225" spans="1:2">
      <c r="A225" s="491" t="s">
        <v>1450</v>
      </c>
      <c r="B225" s="2" t="s">
        <v>1451</v>
      </c>
    </row>
    <row r="226" spans="1:2">
      <c r="A226" s="491" t="s">
        <v>1452</v>
      </c>
      <c r="B226" s="2" t="s">
        <v>1453</v>
      </c>
    </row>
    <row r="227" spans="1:2">
      <c r="A227" s="491" t="s">
        <v>1454</v>
      </c>
      <c r="B227" s="2" t="s">
        <v>1455</v>
      </c>
    </row>
    <row r="228" spans="1:2">
      <c r="A228" s="491" t="s">
        <v>1456</v>
      </c>
      <c r="B228" s="2" t="s">
        <v>1457</v>
      </c>
    </row>
    <row r="229" spans="1:2">
      <c r="A229" s="491" t="s">
        <v>1458</v>
      </c>
      <c r="B229" s="2" t="s">
        <v>1459</v>
      </c>
    </row>
    <row r="230" spans="1:2">
      <c r="A230" s="491" t="s">
        <v>1460</v>
      </c>
      <c r="B230" s="2" t="s">
        <v>1461</v>
      </c>
    </row>
    <row r="231" spans="1:2">
      <c r="A231" s="491" t="s">
        <v>1462</v>
      </c>
      <c r="B231" s="2" t="s">
        <v>1463</v>
      </c>
    </row>
    <row r="232" spans="1:2">
      <c r="A232" s="491" t="s">
        <v>1464</v>
      </c>
      <c r="B232" s="2" t="s">
        <v>1465</v>
      </c>
    </row>
    <row r="233" spans="1:2">
      <c r="A233" s="491" t="s">
        <v>1466</v>
      </c>
      <c r="B233" s="2" t="s">
        <v>1467</v>
      </c>
    </row>
    <row r="234" spans="1:2">
      <c r="A234" s="491" t="s">
        <v>1468</v>
      </c>
      <c r="B234" s="2" t="s">
        <v>1469</v>
      </c>
    </row>
    <row r="235" spans="1:2">
      <c r="A235" s="491" t="s">
        <v>1470</v>
      </c>
      <c r="B235" s="2" t="s">
        <v>1471</v>
      </c>
    </row>
    <row r="236" spans="1:2">
      <c r="A236" s="491" t="s">
        <v>1472</v>
      </c>
      <c r="B236" s="2" t="s">
        <v>1473</v>
      </c>
    </row>
    <row r="237" spans="1:2">
      <c r="A237" s="491" t="s">
        <v>1474</v>
      </c>
      <c r="B237" s="2" t="s">
        <v>1475</v>
      </c>
    </row>
    <row r="238" spans="1:2">
      <c r="A238" s="491" t="s">
        <v>1476</v>
      </c>
      <c r="B238" s="2" t="s">
        <v>1477</v>
      </c>
    </row>
    <row r="239" spans="1:2">
      <c r="A239" s="491" t="s">
        <v>1478</v>
      </c>
      <c r="B239" s="2" t="s">
        <v>1479</v>
      </c>
    </row>
    <row r="240" spans="1:2">
      <c r="A240" s="491" t="s">
        <v>1480</v>
      </c>
      <c r="B240" s="2" t="s">
        <v>1481</v>
      </c>
    </row>
    <row r="241" spans="1:2">
      <c r="A241" s="491" t="s">
        <v>1482</v>
      </c>
      <c r="B241" s="2" t="s">
        <v>1483</v>
      </c>
    </row>
    <row r="242" spans="1:2">
      <c r="A242" s="491" t="s">
        <v>1484</v>
      </c>
      <c r="B242" s="2" t="s">
        <v>1485</v>
      </c>
    </row>
    <row r="243" spans="1:2">
      <c r="A243" s="491" t="s">
        <v>1486</v>
      </c>
      <c r="B243" s="2" t="s">
        <v>1487</v>
      </c>
    </row>
    <row r="244" spans="1:2">
      <c r="A244" s="491" t="s">
        <v>1488</v>
      </c>
      <c r="B244" s="2" t="s">
        <v>1489</v>
      </c>
    </row>
    <row r="245" spans="1:2">
      <c r="A245" s="491" t="s">
        <v>1490</v>
      </c>
      <c r="B245" s="2" t="s">
        <v>1491</v>
      </c>
    </row>
    <row r="246" spans="1:2">
      <c r="A246" s="491" t="s">
        <v>1492</v>
      </c>
      <c r="B246" s="2" t="s">
        <v>1493</v>
      </c>
    </row>
    <row r="247" spans="1:2">
      <c r="A247" s="491" t="s">
        <v>1494</v>
      </c>
      <c r="B247" s="2" t="s">
        <v>1495</v>
      </c>
    </row>
    <row r="248" spans="1:2">
      <c r="A248" s="491" t="s">
        <v>1496</v>
      </c>
      <c r="B248" s="2" t="s">
        <v>1497</v>
      </c>
    </row>
    <row r="249" spans="1:2">
      <c r="A249" s="491" t="s">
        <v>1498</v>
      </c>
      <c r="B249" s="2" t="s">
        <v>1499</v>
      </c>
    </row>
    <row r="250" spans="1:2">
      <c r="A250" s="491" t="s">
        <v>1500</v>
      </c>
      <c r="B250" s="2" t="s">
        <v>1501</v>
      </c>
    </row>
    <row r="251" spans="1:2">
      <c r="A251" s="491" t="s">
        <v>1502</v>
      </c>
      <c r="B251" s="2" t="s">
        <v>1503</v>
      </c>
    </row>
    <row r="252" spans="1:2">
      <c r="A252" s="491" t="s">
        <v>1504</v>
      </c>
      <c r="B252" s="2" t="s">
        <v>1505</v>
      </c>
    </row>
    <row r="253" spans="1:2">
      <c r="A253" s="491" t="s">
        <v>1506</v>
      </c>
      <c r="B253" s="2" t="s">
        <v>1507</v>
      </c>
    </row>
    <row r="254" spans="1:2">
      <c r="A254" s="491" t="s">
        <v>1508</v>
      </c>
      <c r="B254" s="2" t="s">
        <v>1509</v>
      </c>
    </row>
    <row r="255" spans="1:2">
      <c r="A255" s="491" t="s">
        <v>1510</v>
      </c>
      <c r="B255" s="2" t="s">
        <v>1511</v>
      </c>
    </row>
    <row r="256" spans="1:2">
      <c r="A256" s="491" t="s">
        <v>1512</v>
      </c>
      <c r="B256" s="2" t="s">
        <v>1513</v>
      </c>
    </row>
    <row r="257" spans="1:2">
      <c r="A257" s="491" t="s">
        <v>1514</v>
      </c>
      <c r="B257" s="2" t="s">
        <v>1515</v>
      </c>
    </row>
    <row r="258" spans="1:2">
      <c r="A258" s="491" t="s">
        <v>1516</v>
      </c>
      <c r="B258" s="2" t="s">
        <v>1517</v>
      </c>
    </row>
    <row r="259" spans="1:2">
      <c r="A259" s="491" t="s">
        <v>1518</v>
      </c>
      <c r="B259" s="2" t="s">
        <v>1519</v>
      </c>
    </row>
    <row r="260" spans="1:2">
      <c r="A260" s="491" t="s">
        <v>1520</v>
      </c>
      <c r="B260" s="2" t="s">
        <v>1521</v>
      </c>
    </row>
    <row r="261" spans="1:2">
      <c r="A261" s="491" t="s">
        <v>1522</v>
      </c>
      <c r="B261" s="2" t="s">
        <v>1523</v>
      </c>
    </row>
    <row r="262" spans="1:2">
      <c r="A262" s="491" t="s">
        <v>1524</v>
      </c>
      <c r="B262" s="2" t="s">
        <v>1525</v>
      </c>
    </row>
    <row r="263" spans="1:2">
      <c r="A263" s="491" t="s">
        <v>1526</v>
      </c>
      <c r="B263" s="2" t="s">
        <v>1527</v>
      </c>
    </row>
    <row r="264" spans="1:2">
      <c r="A264" s="491" t="s">
        <v>1528</v>
      </c>
      <c r="B264" s="2" t="s">
        <v>1529</v>
      </c>
    </row>
    <row r="265" spans="1:2">
      <c r="A265" s="491" t="s">
        <v>1530</v>
      </c>
      <c r="B265" s="2" t="s">
        <v>1531</v>
      </c>
    </row>
    <row r="266" spans="1:2">
      <c r="A266" s="491" t="s">
        <v>1532</v>
      </c>
      <c r="B266" s="2" t="s">
        <v>1533</v>
      </c>
    </row>
    <row r="267" spans="1:2">
      <c r="A267" s="491" t="s">
        <v>1534</v>
      </c>
      <c r="B267" s="2" t="s">
        <v>1535</v>
      </c>
    </row>
    <row r="268" spans="1:2">
      <c r="A268" s="491" t="s">
        <v>1536</v>
      </c>
      <c r="B268" s="2" t="s">
        <v>1537</v>
      </c>
    </row>
    <row r="269" spans="1:2">
      <c r="A269" s="491" t="s">
        <v>1538</v>
      </c>
      <c r="B269" s="2" t="s">
        <v>1539</v>
      </c>
    </row>
    <row r="270" spans="1:2">
      <c r="A270" s="491" t="s">
        <v>1540</v>
      </c>
      <c r="B270" s="2" t="s">
        <v>1541</v>
      </c>
    </row>
    <row r="271" spans="1:2">
      <c r="A271" s="491" t="s">
        <v>1542</v>
      </c>
      <c r="B271" s="2" t="s">
        <v>1543</v>
      </c>
    </row>
    <row r="272" spans="1:2">
      <c r="A272" s="491" t="s">
        <v>1544</v>
      </c>
      <c r="B272" s="2" t="s">
        <v>1545</v>
      </c>
    </row>
    <row r="273" spans="1:2">
      <c r="A273" s="491" t="s">
        <v>1546</v>
      </c>
      <c r="B273" s="2" t="s">
        <v>1547</v>
      </c>
    </row>
    <row r="274" spans="1:2">
      <c r="A274" s="491" t="s">
        <v>1548</v>
      </c>
      <c r="B274" s="2" t="s">
        <v>1549</v>
      </c>
    </row>
    <row r="275" spans="1:2">
      <c r="A275" s="491" t="s">
        <v>1550</v>
      </c>
      <c r="B275" s="2" t="s">
        <v>1551</v>
      </c>
    </row>
    <row r="276" spans="1:2">
      <c r="A276" s="491" t="s">
        <v>1552</v>
      </c>
      <c r="B276" s="2" t="s">
        <v>1553</v>
      </c>
    </row>
    <row r="277" spans="1:2">
      <c r="A277" s="491" t="s">
        <v>1554</v>
      </c>
      <c r="B277" s="2" t="s">
        <v>1555</v>
      </c>
    </row>
    <row r="278" spans="1:2">
      <c r="A278" s="491" t="s">
        <v>1556</v>
      </c>
      <c r="B278" s="2" t="s">
        <v>1557</v>
      </c>
    </row>
    <row r="279" spans="1:2">
      <c r="A279" s="491" t="s">
        <v>1558</v>
      </c>
      <c r="B279" s="2" t="s">
        <v>1559</v>
      </c>
    </row>
    <row r="280" spans="1:2">
      <c r="A280" s="491" t="s">
        <v>4202</v>
      </c>
      <c r="B280" s="2" t="s">
        <v>1560</v>
      </c>
    </row>
    <row r="281" spans="1:2">
      <c r="A281" s="491" t="s">
        <v>1561</v>
      </c>
      <c r="B281" s="2" t="s">
        <v>1562</v>
      </c>
    </row>
    <row r="282" spans="1:2">
      <c r="A282" s="491" t="s">
        <v>1563</v>
      </c>
      <c r="B282" s="2" t="s">
        <v>1564</v>
      </c>
    </row>
    <row r="283" spans="1:2">
      <c r="A283" s="491" t="s">
        <v>1565</v>
      </c>
      <c r="B283" s="2" t="s">
        <v>1566</v>
      </c>
    </row>
    <row r="284" spans="1:2">
      <c r="A284" s="491" t="s">
        <v>1567</v>
      </c>
      <c r="B284" s="2" t="s">
        <v>1568</v>
      </c>
    </row>
    <row r="285" spans="1:2">
      <c r="A285" s="491" t="s">
        <v>1569</v>
      </c>
      <c r="B285" s="2" t="s">
        <v>1570</v>
      </c>
    </row>
    <row r="286" spans="1:2">
      <c r="A286" s="491" t="s">
        <v>1571</v>
      </c>
      <c r="B286" s="2" t="s">
        <v>1572</v>
      </c>
    </row>
    <row r="287" spans="1:2">
      <c r="A287" s="491" t="s">
        <v>1573</v>
      </c>
      <c r="B287" s="2" t="s">
        <v>1574</v>
      </c>
    </row>
    <row r="288" spans="1:2">
      <c r="A288" s="491" t="s">
        <v>1575</v>
      </c>
      <c r="B288" s="2" t="s">
        <v>1576</v>
      </c>
    </row>
    <row r="289" spans="1:2">
      <c r="A289" s="491" t="s">
        <v>1577</v>
      </c>
      <c r="B289" s="2" t="s">
        <v>1578</v>
      </c>
    </row>
    <row r="290" spans="1:2">
      <c r="A290" s="491" t="s">
        <v>1579</v>
      </c>
      <c r="B290" s="2" t="s">
        <v>1580</v>
      </c>
    </row>
    <row r="291" spans="1:2">
      <c r="A291" s="491" t="s">
        <v>1581</v>
      </c>
      <c r="B291" s="2" t="s">
        <v>1582</v>
      </c>
    </row>
    <row r="292" spans="1:2">
      <c r="A292" s="491" t="s">
        <v>1583</v>
      </c>
      <c r="B292" s="2" t="s">
        <v>1584</v>
      </c>
    </row>
    <row r="293" spans="1:2">
      <c r="A293" s="491" t="s">
        <v>1585</v>
      </c>
      <c r="B293" s="2" t="s">
        <v>1586</v>
      </c>
    </row>
    <row r="294" spans="1:2">
      <c r="A294" s="491" t="s">
        <v>1587</v>
      </c>
      <c r="B294" s="2" t="s">
        <v>1588</v>
      </c>
    </row>
    <row r="295" spans="1:2">
      <c r="A295" s="491" t="s">
        <v>1589</v>
      </c>
      <c r="B295" s="2" t="s">
        <v>1590</v>
      </c>
    </row>
    <row r="296" spans="1:2">
      <c r="A296" s="491" t="s">
        <v>1591</v>
      </c>
      <c r="B296" s="2" t="s">
        <v>1592</v>
      </c>
    </row>
    <row r="297" spans="1:2">
      <c r="A297" s="491" t="s">
        <v>1593</v>
      </c>
      <c r="B297" s="2" t="s">
        <v>1594</v>
      </c>
    </row>
    <row r="298" spans="1:2">
      <c r="A298" s="491" t="s">
        <v>1595</v>
      </c>
      <c r="B298" s="2" t="s">
        <v>1596</v>
      </c>
    </row>
    <row r="299" spans="1:2">
      <c r="A299" s="491" t="s">
        <v>1597</v>
      </c>
      <c r="B299" s="2" t="s">
        <v>1598</v>
      </c>
    </row>
    <row r="300" spans="1:2">
      <c r="A300" s="491" t="s">
        <v>1599</v>
      </c>
      <c r="B300" s="2" t="s">
        <v>1600</v>
      </c>
    </row>
    <row r="301" spans="1:2">
      <c r="A301" s="491" t="s">
        <v>1601</v>
      </c>
      <c r="B301" s="2" t="s">
        <v>1602</v>
      </c>
    </row>
    <row r="302" spans="1:2">
      <c r="A302" s="491" t="s">
        <v>1603</v>
      </c>
      <c r="B302" s="2" t="s">
        <v>1604</v>
      </c>
    </row>
    <row r="303" spans="1:2">
      <c r="A303" s="491" t="s">
        <v>1605</v>
      </c>
      <c r="B303" s="2" t="s">
        <v>1606</v>
      </c>
    </row>
    <row r="304" spans="1:2">
      <c r="A304" s="491" t="s">
        <v>1607</v>
      </c>
      <c r="B304" s="2" t="s">
        <v>1608</v>
      </c>
    </row>
    <row r="305" spans="1:2">
      <c r="A305" s="491" t="s">
        <v>1609</v>
      </c>
      <c r="B305" s="2" t="s">
        <v>1610</v>
      </c>
    </row>
    <row r="306" spans="1:2">
      <c r="A306" s="491" t="s">
        <v>1611</v>
      </c>
      <c r="B306" s="2" t="s">
        <v>1612</v>
      </c>
    </row>
    <row r="307" spans="1:2">
      <c r="A307" s="491" t="s">
        <v>1613</v>
      </c>
      <c r="B307" s="2" t="s">
        <v>1614</v>
      </c>
    </row>
    <row r="308" spans="1:2">
      <c r="A308" s="491" t="s">
        <v>1615</v>
      </c>
      <c r="B308" s="2" t="s">
        <v>1616</v>
      </c>
    </row>
    <row r="309" spans="1:2">
      <c r="A309" s="491" t="s">
        <v>1617</v>
      </c>
      <c r="B309" s="2" t="s">
        <v>1618</v>
      </c>
    </row>
    <row r="310" spans="1:2">
      <c r="A310" s="491" t="s">
        <v>1619</v>
      </c>
      <c r="B310" s="2" t="s">
        <v>1620</v>
      </c>
    </row>
    <row r="311" spans="1:2">
      <c r="A311" s="491" t="s">
        <v>1621</v>
      </c>
      <c r="B311" s="2" t="s">
        <v>1622</v>
      </c>
    </row>
    <row r="312" spans="1:2">
      <c r="A312" s="491" t="s">
        <v>1623</v>
      </c>
      <c r="B312" s="2" t="s">
        <v>1624</v>
      </c>
    </row>
    <row r="313" spans="1:2">
      <c r="A313" s="491" t="s">
        <v>1625</v>
      </c>
      <c r="B313" s="2" t="s">
        <v>1626</v>
      </c>
    </row>
    <row r="314" spans="1:2">
      <c r="A314" s="491" t="s">
        <v>1627</v>
      </c>
      <c r="B314" s="2" t="s">
        <v>1628</v>
      </c>
    </row>
    <row r="315" spans="1:2">
      <c r="A315" s="491" t="s">
        <v>1629</v>
      </c>
      <c r="B315" s="2" t="s">
        <v>1630</v>
      </c>
    </row>
    <row r="316" spans="1:2">
      <c r="A316" s="491" t="s">
        <v>1631</v>
      </c>
      <c r="B316" s="2" t="s">
        <v>1632</v>
      </c>
    </row>
    <row r="317" spans="1:2">
      <c r="A317" s="491" t="s">
        <v>1633</v>
      </c>
      <c r="B317" s="2" t="s">
        <v>1634</v>
      </c>
    </row>
    <row r="318" spans="1:2">
      <c r="A318" s="491" t="s">
        <v>1635</v>
      </c>
      <c r="B318" s="2" t="s">
        <v>1636</v>
      </c>
    </row>
    <row r="319" spans="1:2">
      <c r="A319" s="491" t="s">
        <v>1637</v>
      </c>
      <c r="B319" s="2" t="s">
        <v>1638</v>
      </c>
    </row>
    <row r="320" spans="1:2">
      <c r="A320" s="491" t="s">
        <v>1639</v>
      </c>
      <c r="B320" s="2" t="s">
        <v>1640</v>
      </c>
    </row>
    <row r="321" spans="1:2">
      <c r="A321" s="491" t="s">
        <v>1641</v>
      </c>
      <c r="B321" s="2" t="s">
        <v>1642</v>
      </c>
    </row>
    <row r="322" spans="1:2">
      <c r="A322" s="491" t="s">
        <v>1643</v>
      </c>
      <c r="B322" s="2" t="s">
        <v>1644</v>
      </c>
    </row>
    <row r="323" spans="1:2">
      <c r="A323" s="491" t="s">
        <v>1645</v>
      </c>
      <c r="B323" s="2" t="s">
        <v>1646</v>
      </c>
    </row>
    <row r="324" spans="1:2">
      <c r="A324" s="491" t="s">
        <v>1647</v>
      </c>
      <c r="B324" s="2" t="s">
        <v>1648</v>
      </c>
    </row>
    <row r="325" spans="1:2">
      <c r="A325" s="491" t="s">
        <v>1649</v>
      </c>
      <c r="B325" s="2" t="s">
        <v>1650</v>
      </c>
    </row>
    <row r="326" spans="1:2">
      <c r="A326" s="491" t="s">
        <v>1651</v>
      </c>
      <c r="B326" s="2" t="s">
        <v>1652</v>
      </c>
    </row>
    <row r="327" spans="1:2">
      <c r="A327" s="491" t="s">
        <v>1653</v>
      </c>
      <c r="B327" s="2" t="s">
        <v>1654</v>
      </c>
    </row>
    <row r="328" spans="1:2">
      <c r="A328" s="491" t="s">
        <v>1655</v>
      </c>
      <c r="B328" s="2" t="s">
        <v>1656</v>
      </c>
    </row>
    <row r="329" spans="1:2">
      <c r="A329" s="491" t="s">
        <v>1657</v>
      </c>
      <c r="B329" s="2" t="s">
        <v>1658</v>
      </c>
    </row>
    <row r="330" spans="1:2">
      <c r="A330" s="491" t="s">
        <v>1659</v>
      </c>
      <c r="B330" s="2" t="s">
        <v>1660</v>
      </c>
    </row>
    <row r="331" spans="1:2">
      <c r="A331" s="491" t="s">
        <v>1661</v>
      </c>
      <c r="B331" s="2" t="s">
        <v>1662</v>
      </c>
    </row>
    <row r="332" spans="1:2">
      <c r="A332" s="491" t="s">
        <v>1663</v>
      </c>
      <c r="B332" s="2" t="s">
        <v>1664</v>
      </c>
    </row>
    <row r="333" spans="1:2">
      <c r="A333" s="491" t="s">
        <v>1665</v>
      </c>
      <c r="B333" s="2" t="s">
        <v>1666</v>
      </c>
    </row>
    <row r="334" spans="1:2">
      <c r="A334" s="491" t="s">
        <v>1667</v>
      </c>
      <c r="B334" s="2" t="s">
        <v>1668</v>
      </c>
    </row>
    <row r="335" spans="1:2">
      <c r="A335" s="491" t="s">
        <v>1669</v>
      </c>
      <c r="B335" s="2" t="s">
        <v>1670</v>
      </c>
    </row>
    <row r="336" spans="1:2">
      <c r="A336" s="491" t="s">
        <v>1671</v>
      </c>
      <c r="B336" s="2" t="s">
        <v>1672</v>
      </c>
    </row>
    <row r="337" spans="1:2">
      <c r="A337" s="491" t="s">
        <v>1673</v>
      </c>
      <c r="B337" s="2" t="s">
        <v>1674</v>
      </c>
    </row>
    <row r="338" spans="1:2">
      <c r="A338" s="491" t="s">
        <v>1675</v>
      </c>
      <c r="B338" s="2" t="s">
        <v>1676</v>
      </c>
    </row>
    <row r="339" spans="1:2">
      <c r="A339" s="491" t="s">
        <v>1677</v>
      </c>
      <c r="B339" s="2" t="s">
        <v>1678</v>
      </c>
    </row>
    <row r="340" spans="1:2">
      <c r="A340" s="491" t="s">
        <v>1679</v>
      </c>
      <c r="B340" s="2" t="s">
        <v>1680</v>
      </c>
    </row>
    <row r="341" spans="1:2">
      <c r="A341" s="491" t="s">
        <v>1681</v>
      </c>
      <c r="B341" s="2" t="s">
        <v>1682</v>
      </c>
    </row>
    <row r="342" spans="1:2">
      <c r="A342" s="491" t="s">
        <v>1683</v>
      </c>
      <c r="B342" s="2" t="s">
        <v>1684</v>
      </c>
    </row>
    <row r="343" spans="1:2">
      <c r="A343" s="491" t="s">
        <v>1685</v>
      </c>
      <c r="B343" s="2" t="s">
        <v>1686</v>
      </c>
    </row>
    <row r="344" spans="1:2">
      <c r="A344" s="491" t="s">
        <v>1687</v>
      </c>
      <c r="B344" s="2" t="s">
        <v>1688</v>
      </c>
    </row>
    <row r="345" spans="1:2">
      <c r="A345" s="491" t="s">
        <v>1689</v>
      </c>
      <c r="B345" s="2" t="s">
        <v>1690</v>
      </c>
    </row>
    <row r="346" spans="1:2">
      <c r="A346" s="491" t="s">
        <v>1691</v>
      </c>
      <c r="B346" s="2" t="s">
        <v>1692</v>
      </c>
    </row>
    <row r="347" spans="1:2">
      <c r="A347" s="491" t="s">
        <v>1693</v>
      </c>
      <c r="B347" s="2" t="s">
        <v>1694</v>
      </c>
    </row>
    <row r="348" spans="1:2">
      <c r="A348" s="491" t="s">
        <v>1695</v>
      </c>
      <c r="B348" s="2" t="s">
        <v>1696</v>
      </c>
    </row>
    <row r="349" spans="1:2">
      <c r="A349" s="491" t="s">
        <v>1697</v>
      </c>
      <c r="B349" s="2" t="s">
        <v>1698</v>
      </c>
    </row>
    <row r="350" spans="1:2">
      <c r="A350" s="491" t="s">
        <v>1699</v>
      </c>
      <c r="B350" s="2" t="s">
        <v>1700</v>
      </c>
    </row>
    <row r="351" spans="1:2">
      <c r="A351" s="491" t="s">
        <v>1701</v>
      </c>
      <c r="B351" s="2" t="s">
        <v>1702</v>
      </c>
    </row>
    <row r="352" spans="1:2">
      <c r="A352" s="491" t="s">
        <v>1703</v>
      </c>
      <c r="B352" s="2" t="s">
        <v>1704</v>
      </c>
    </row>
    <row r="353" spans="1:2">
      <c r="A353" s="491" t="s">
        <v>1705</v>
      </c>
      <c r="B353" s="2" t="s">
        <v>1706</v>
      </c>
    </row>
    <row r="354" spans="1:2">
      <c r="A354" s="491" t="s">
        <v>1707</v>
      </c>
      <c r="B354" s="2" t="s">
        <v>1708</v>
      </c>
    </row>
    <row r="355" spans="1:2">
      <c r="A355" s="491" t="s">
        <v>1709</v>
      </c>
      <c r="B355" s="2" t="s">
        <v>1710</v>
      </c>
    </row>
    <row r="356" spans="1:2">
      <c r="A356" s="491" t="s">
        <v>1711</v>
      </c>
      <c r="B356" s="2" t="s">
        <v>1712</v>
      </c>
    </row>
    <row r="357" spans="1:2">
      <c r="A357" s="491" t="s">
        <v>1713</v>
      </c>
      <c r="B357" s="2" t="s">
        <v>1714</v>
      </c>
    </row>
    <row r="358" spans="1:2">
      <c r="A358" s="491" t="s">
        <v>1715</v>
      </c>
      <c r="B358" s="2" t="s">
        <v>1716</v>
      </c>
    </row>
    <row r="359" spans="1:2">
      <c r="A359" s="491" t="s">
        <v>1717</v>
      </c>
      <c r="B359" s="2" t="s">
        <v>1718</v>
      </c>
    </row>
    <row r="360" spans="1:2">
      <c r="A360" s="491" t="s">
        <v>1719</v>
      </c>
      <c r="B360" s="2" t="s">
        <v>1720</v>
      </c>
    </row>
    <row r="361" spans="1:2">
      <c r="A361" s="491" t="s">
        <v>1721</v>
      </c>
      <c r="B361" s="2" t="s">
        <v>1722</v>
      </c>
    </row>
    <row r="362" spans="1:2">
      <c r="A362" s="491" t="s">
        <v>1723</v>
      </c>
      <c r="B362" s="2" t="s">
        <v>1724</v>
      </c>
    </row>
    <row r="363" spans="1:2">
      <c r="A363" s="491" t="s">
        <v>1725</v>
      </c>
      <c r="B363" s="2" t="s">
        <v>1726</v>
      </c>
    </row>
    <row r="364" spans="1:2">
      <c r="A364" s="491" t="s">
        <v>1727</v>
      </c>
      <c r="B364" s="2" t="s">
        <v>1728</v>
      </c>
    </row>
    <row r="365" spans="1:2">
      <c r="A365" s="491" t="s">
        <v>1729</v>
      </c>
      <c r="B365" s="2" t="s">
        <v>1730</v>
      </c>
    </row>
    <row r="366" spans="1:2">
      <c r="A366" s="491" t="s">
        <v>1731</v>
      </c>
      <c r="B366" s="2" t="s">
        <v>1732</v>
      </c>
    </row>
    <row r="367" spans="1:2">
      <c r="A367" s="491" t="s">
        <v>1733</v>
      </c>
      <c r="B367" s="2" t="s">
        <v>1734</v>
      </c>
    </row>
    <row r="368" spans="1:2">
      <c r="A368" s="491" t="s">
        <v>1735</v>
      </c>
      <c r="B368" s="2" t="s">
        <v>1736</v>
      </c>
    </row>
    <row r="369" spans="1:2">
      <c r="A369" s="491" t="s">
        <v>1737</v>
      </c>
      <c r="B369" s="2" t="s">
        <v>1738</v>
      </c>
    </row>
    <row r="370" spans="1:2">
      <c r="A370" s="491" t="s">
        <v>1739</v>
      </c>
      <c r="B370" s="2" t="s">
        <v>1740</v>
      </c>
    </row>
    <row r="371" spans="1:2">
      <c r="A371" s="491" t="s">
        <v>1741</v>
      </c>
      <c r="B371" s="2" t="s">
        <v>1742</v>
      </c>
    </row>
    <row r="372" spans="1:2">
      <c r="A372" s="491" t="s">
        <v>1743</v>
      </c>
      <c r="B372" s="2" t="s">
        <v>1744</v>
      </c>
    </row>
    <row r="373" spans="1:2">
      <c r="A373" s="491" t="s">
        <v>1745</v>
      </c>
      <c r="B373" s="2" t="s">
        <v>1746</v>
      </c>
    </row>
    <row r="374" spans="1:2">
      <c r="A374" s="491" t="s">
        <v>1747</v>
      </c>
      <c r="B374" s="2" t="s">
        <v>1748</v>
      </c>
    </row>
    <row r="375" spans="1:2">
      <c r="A375" s="491" t="s">
        <v>1749</v>
      </c>
      <c r="B375" s="2" t="s">
        <v>1750</v>
      </c>
    </row>
    <row r="376" spans="1:2">
      <c r="A376" s="491" t="s">
        <v>1751</v>
      </c>
      <c r="B376" s="2" t="s">
        <v>1752</v>
      </c>
    </row>
    <row r="377" spans="1:2">
      <c r="A377" s="491" t="s">
        <v>1753</v>
      </c>
      <c r="B377" s="2" t="s">
        <v>1754</v>
      </c>
    </row>
    <row r="378" spans="1:2">
      <c r="A378" s="491" t="s">
        <v>1755</v>
      </c>
      <c r="B378" s="2" t="s">
        <v>1756</v>
      </c>
    </row>
    <row r="379" spans="1:2">
      <c r="A379" s="491" t="s">
        <v>1757</v>
      </c>
      <c r="B379" s="2" t="s">
        <v>1758</v>
      </c>
    </row>
    <row r="380" spans="1:2">
      <c r="A380" s="491" t="s">
        <v>1759</v>
      </c>
      <c r="B380" s="2" t="s">
        <v>1760</v>
      </c>
    </row>
    <row r="381" spans="1:2">
      <c r="A381" s="491" t="s">
        <v>1761</v>
      </c>
      <c r="B381" s="2" t="s">
        <v>1762</v>
      </c>
    </row>
    <row r="382" spans="1:2">
      <c r="A382" s="491" t="s">
        <v>1763</v>
      </c>
      <c r="B382" s="2" t="s">
        <v>1764</v>
      </c>
    </row>
    <row r="383" spans="1:2">
      <c r="A383" s="491" t="s">
        <v>1765</v>
      </c>
      <c r="B383" s="2" t="s">
        <v>1766</v>
      </c>
    </row>
    <row r="384" spans="1:2">
      <c r="A384" s="491" t="s">
        <v>1767</v>
      </c>
      <c r="B384" s="2" t="s">
        <v>1768</v>
      </c>
    </row>
    <row r="385" spans="1:2">
      <c r="A385" s="491" t="s">
        <v>1769</v>
      </c>
      <c r="B385" s="2" t="s">
        <v>1770</v>
      </c>
    </row>
    <row r="386" spans="1:2">
      <c r="A386" s="491" t="s">
        <v>1771</v>
      </c>
      <c r="B386" s="2" t="s">
        <v>1772</v>
      </c>
    </row>
    <row r="387" spans="1:2">
      <c r="A387" s="491" t="s">
        <v>1773</v>
      </c>
      <c r="B387" s="2" t="s">
        <v>1774</v>
      </c>
    </row>
    <row r="388" spans="1:2">
      <c r="A388" s="491" t="s">
        <v>1775</v>
      </c>
      <c r="B388" s="2" t="s">
        <v>1776</v>
      </c>
    </row>
    <row r="389" spans="1:2">
      <c r="A389" s="491" t="s">
        <v>1777</v>
      </c>
      <c r="B389" s="2" t="s">
        <v>1778</v>
      </c>
    </row>
    <row r="390" spans="1:2">
      <c r="A390" s="491" t="s">
        <v>1779</v>
      </c>
      <c r="B390" s="2" t="s">
        <v>1780</v>
      </c>
    </row>
    <row r="391" spans="1:2">
      <c r="A391" s="491" t="s">
        <v>1781</v>
      </c>
      <c r="B391" s="2" t="s">
        <v>1782</v>
      </c>
    </row>
    <row r="392" spans="1:2">
      <c r="A392" s="491" t="s">
        <v>1783</v>
      </c>
      <c r="B392" s="2" t="s">
        <v>1784</v>
      </c>
    </row>
    <row r="393" spans="1:2">
      <c r="A393" s="491" t="s">
        <v>1785</v>
      </c>
      <c r="B393" s="2" t="s">
        <v>1786</v>
      </c>
    </row>
    <row r="394" spans="1:2">
      <c r="A394" s="491" t="s">
        <v>1787</v>
      </c>
      <c r="B394" s="2" t="s">
        <v>1788</v>
      </c>
    </row>
    <row r="395" spans="1:2">
      <c r="A395" s="491" t="s">
        <v>1789</v>
      </c>
      <c r="B395" s="2" t="s">
        <v>1790</v>
      </c>
    </row>
    <row r="396" spans="1:2">
      <c r="A396" s="491" t="s">
        <v>1791</v>
      </c>
      <c r="B396" s="2" t="s">
        <v>1792</v>
      </c>
    </row>
    <row r="397" spans="1:2">
      <c r="A397" s="491" t="s">
        <v>1793</v>
      </c>
      <c r="B397" s="2" t="s">
        <v>1794</v>
      </c>
    </row>
    <row r="398" spans="1:2">
      <c r="A398" s="491" t="s">
        <v>1795</v>
      </c>
      <c r="B398" s="2" t="s">
        <v>1796</v>
      </c>
    </row>
    <row r="399" spans="1:2">
      <c r="A399" s="491" t="s">
        <v>1797</v>
      </c>
      <c r="B399" s="2" t="s">
        <v>1798</v>
      </c>
    </row>
    <row r="400" spans="1:2">
      <c r="A400" s="491" t="s">
        <v>1799</v>
      </c>
      <c r="B400" s="2" t="s">
        <v>1800</v>
      </c>
    </row>
    <row r="401" spans="1:2">
      <c r="A401" s="491" t="s">
        <v>1801</v>
      </c>
      <c r="B401" s="2" t="s">
        <v>1802</v>
      </c>
    </row>
    <row r="402" spans="1:2">
      <c r="A402" s="491" t="s">
        <v>1803</v>
      </c>
      <c r="B402" s="2" t="s">
        <v>1804</v>
      </c>
    </row>
    <row r="403" spans="1:2">
      <c r="A403" s="491" t="s">
        <v>1805</v>
      </c>
      <c r="B403" s="2" t="s">
        <v>1806</v>
      </c>
    </row>
    <row r="404" spans="1:2">
      <c r="A404" s="491" t="s">
        <v>1807</v>
      </c>
      <c r="B404" s="2" t="s">
        <v>1808</v>
      </c>
    </row>
    <row r="405" spans="1:2">
      <c r="A405" s="491" t="s">
        <v>1809</v>
      </c>
      <c r="B405" s="2" t="s">
        <v>1810</v>
      </c>
    </row>
    <row r="406" spans="1:2">
      <c r="A406" s="491" t="s">
        <v>1811</v>
      </c>
      <c r="B406" s="2" t="s">
        <v>1812</v>
      </c>
    </row>
    <row r="407" spans="1:2">
      <c r="A407" s="491" t="s">
        <v>1813</v>
      </c>
      <c r="B407" s="2" t="s">
        <v>1814</v>
      </c>
    </row>
    <row r="408" spans="1:2">
      <c r="A408" s="491" t="s">
        <v>1815</v>
      </c>
      <c r="B408" s="2" t="s">
        <v>1816</v>
      </c>
    </row>
    <row r="409" spans="1:2">
      <c r="A409" s="491" t="s">
        <v>1817</v>
      </c>
      <c r="B409" s="2" t="s">
        <v>1818</v>
      </c>
    </row>
    <row r="410" spans="1:2">
      <c r="A410" s="491" t="s">
        <v>1819</v>
      </c>
      <c r="B410" s="2" t="s">
        <v>1820</v>
      </c>
    </row>
    <row r="411" spans="1:2">
      <c r="A411" s="491" t="s">
        <v>1821</v>
      </c>
      <c r="B411" s="2" t="s">
        <v>1822</v>
      </c>
    </row>
    <row r="412" spans="1:2">
      <c r="A412" s="491" t="s">
        <v>1823</v>
      </c>
      <c r="B412" s="2" t="s">
        <v>1824</v>
      </c>
    </row>
    <row r="413" spans="1:2">
      <c r="A413" s="491" t="s">
        <v>1825</v>
      </c>
      <c r="B413" s="2" t="s">
        <v>1826</v>
      </c>
    </row>
    <row r="414" spans="1:2">
      <c r="A414" s="491" t="s">
        <v>1827</v>
      </c>
      <c r="B414" s="2" t="s">
        <v>1828</v>
      </c>
    </row>
    <row r="415" spans="1:2">
      <c r="A415" s="491" t="s">
        <v>1829</v>
      </c>
      <c r="B415" s="2" t="s">
        <v>1830</v>
      </c>
    </row>
    <row r="416" spans="1:2">
      <c r="A416" s="491" t="s">
        <v>1831</v>
      </c>
      <c r="B416" s="2" t="s">
        <v>1832</v>
      </c>
    </row>
    <row r="417" spans="1:2">
      <c r="A417" s="491" t="s">
        <v>1833</v>
      </c>
      <c r="B417" s="2" t="s">
        <v>1834</v>
      </c>
    </row>
    <row r="418" spans="1:2">
      <c r="A418" s="491" t="s">
        <v>1835</v>
      </c>
      <c r="B418" s="2" t="s">
        <v>1836</v>
      </c>
    </row>
    <row r="419" spans="1:2">
      <c r="A419" s="491" t="s">
        <v>1837</v>
      </c>
      <c r="B419" s="2" t="s">
        <v>1838</v>
      </c>
    </row>
    <row r="420" spans="1:2">
      <c r="A420" s="491" t="s">
        <v>1839</v>
      </c>
      <c r="B420" s="2" t="s">
        <v>1840</v>
      </c>
    </row>
    <row r="421" spans="1:2">
      <c r="A421" s="491" t="s">
        <v>1841</v>
      </c>
      <c r="B421" s="2" t="s">
        <v>1842</v>
      </c>
    </row>
    <row r="422" spans="1:2">
      <c r="A422" s="491" t="s">
        <v>1843</v>
      </c>
      <c r="B422" s="2" t="s">
        <v>1844</v>
      </c>
    </row>
    <row r="423" spans="1:2">
      <c r="A423" s="491" t="s">
        <v>1845</v>
      </c>
      <c r="B423" s="2" t="s">
        <v>1846</v>
      </c>
    </row>
    <row r="424" spans="1:2">
      <c r="A424" s="491" t="s">
        <v>1847</v>
      </c>
      <c r="B424" s="2" t="s">
        <v>1848</v>
      </c>
    </row>
    <row r="425" spans="1:2">
      <c r="A425" s="491" t="s">
        <v>1849</v>
      </c>
      <c r="B425" s="2" t="s">
        <v>1850</v>
      </c>
    </row>
    <row r="426" spans="1:2">
      <c r="A426" s="491" t="s">
        <v>1851</v>
      </c>
      <c r="B426" s="2" t="s">
        <v>1852</v>
      </c>
    </row>
    <row r="427" spans="1:2">
      <c r="A427" s="491" t="s">
        <v>1853</v>
      </c>
      <c r="B427" s="2" t="s">
        <v>1854</v>
      </c>
    </row>
    <row r="428" spans="1:2">
      <c r="A428" s="491" t="s">
        <v>1855</v>
      </c>
      <c r="B428" s="2" t="s">
        <v>1856</v>
      </c>
    </row>
    <row r="429" spans="1:2">
      <c r="A429" s="491" t="s">
        <v>1857</v>
      </c>
      <c r="B429" s="2" t="s">
        <v>1858</v>
      </c>
    </row>
    <row r="430" spans="1:2">
      <c r="A430" s="491" t="s">
        <v>1859</v>
      </c>
      <c r="B430" s="2" t="s">
        <v>1860</v>
      </c>
    </row>
    <row r="431" spans="1:2">
      <c r="A431" s="491" t="s">
        <v>1861</v>
      </c>
      <c r="B431" s="2" t="s">
        <v>1862</v>
      </c>
    </row>
    <row r="432" spans="1:2">
      <c r="A432" s="491" t="s">
        <v>1863</v>
      </c>
      <c r="B432" s="2" t="s">
        <v>1864</v>
      </c>
    </row>
    <row r="433" spans="1:2">
      <c r="A433" s="491" t="s">
        <v>1865</v>
      </c>
      <c r="B433" s="2" t="s">
        <v>1866</v>
      </c>
    </row>
    <row r="434" spans="1:2">
      <c r="A434" s="491" t="s">
        <v>1867</v>
      </c>
      <c r="B434" s="2" t="s">
        <v>1868</v>
      </c>
    </row>
    <row r="435" spans="1:2">
      <c r="A435" s="491" t="s">
        <v>1869</v>
      </c>
      <c r="B435" s="2" t="s">
        <v>1870</v>
      </c>
    </row>
    <row r="436" spans="1:2">
      <c r="A436" s="491" t="s">
        <v>1871</v>
      </c>
      <c r="B436" s="2" t="s">
        <v>1872</v>
      </c>
    </row>
    <row r="437" spans="1:2">
      <c r="A437" s="491" t="s">
        <v>1873</v>
      </c>
      <c r="B437" s="2" t="s">
        <v>1874</v>
      </c>
    </row>
    <row r="438" spans="1:2">
      <c r="A438" s="491" t="s">
        <v>1875</v>
      </c>
      <c r="B438" s="2" t="s">
        <v>1876</v>
      </c>
    </row>
    <row r="439" spans="1:2">
      <c r="A439" s="491" t="s">
        <v>1877</v>
      </c>
      <c r="B439" s="2" t="s">
        <v>1878</v>
      </c>
    </row>
    <row r="440" spans="1:2">
      <c r="A440" s="491" t="s">
        <v>1879</v>
      </c>
      <c r="B440" s="2" t="s">
        <v>1880</v>
      </c>
    </row>
    <row r="441" spans="1:2">
      <c r="A441" s="491" t="s">
        <v>1881</v>
      </c>
      <c r="B441" s="2" t="s">
        <v>1882</v>
      </c>
    </row>
    <row r="442" spans="1:2">
      <c r="A442" s="491" t="s">
        <v>1883</v>
      </c>
      <c r="B442" s="2" t="s">
        <v>1884</v>
      </c>
    </row>
    <row r="443" spans="1:2">
      <c r="A443" s="491" t="s">
        <v>1885</v>
      </c>
      <c r="B443" s="2" t="s">
        <v>1886</v>
      </c>
    </row>
    <row r="444" spans="1:2">
      <c r="A444" s="491" t="s">
        <v>1887</v>
      </c>
      <c r="B444" s="2" t="s">
        <v>1888</v>
      </c>
    </row>
    <row r="445" spans="1:2">
      <c r="A445" s="491" t="s">
        <v>1889</v>
      </c>
      <c r="B445" s="2" t="s">
        <v>1890</v>
      </c>
    </row>
    <row r="446" spans="1:2">
      <c r="A446" s="491" t="s">
        <v>1891</v>
      </c>
      <c r="B446" s="2" t="s">
        <v>1892</v>
      </c>
    </row>
    <row r="447" spans="1:2">
      <c r="A447" s="491" t="s">
        <v>1893</v>
      </c>
      <c r="B447" s="2" t="s">
        <v>1894</v>
      </c>
    </row>
    <row r="448" spans="1:2">
      <c r="A448" s="491" t="s">
        <v>1895</v>
      </c>
      <c r="B448" s="2" t="s">
        <v>1896</v>
      </c>
    </row>
    <row r="449" spans="1:2">
      <c r="A449" s="491" t="s">
        <v>1897</v>
      </c>
      <c r="B449" s="2" t="s">
        <v>1898</v>
      </c>
    </row>
    <row r="450" spans="1:2">
      <c r="A450" s="491" t="s">
        <v>1899</v>
      </c>
      <c r="B450" s="2" t="s">
        <v>1900</v>
      </c>
    </row>
    <row r="451" spans="1:2">
      <c r="A451" s="491" t="s">
        <v>1901</v>
      </c>
      <c r="B451" s="2" t="s">
        <v>1902</v>
      </c>
    </row>
    <row r="452" spans="1:2">
      <c r="A452" s="491" t="s">
        <v>1903</v>
      </c>
      <c r="B452" s="2" t="s">
        <v>1904</v>
      </c>
    </row>
    <row r="453" spans="1:2">
      <c r="A453" s="491" t="s">
        <v>1905</v>
      </c>
      <c r="B453" s="2" t="s">
        <v>1906</v>
      </c>
    </row>
    <row r="454" spans="1:2">
      <c r="A454" s="491" t="s">
        <v>1907</v>
      </c>
      <c r="B454" s="2" t="s">
        <v>1908</v>
      </c>
    </row>
    <row r="455" spans="1:2">
      <c r="A455" s="491" t="s">
        <v>1909</v>
      </c>
      <c r="B455" s="2" t="s">
        <v>1910</v>
      </c>
    </row>
    <row r="456" spans="1:2">
      <c r="A456" s="491" t="s">
        <v>1911</v>
      </c>
      <c r="B456" s="2" t="s">
        <v>1912</v>
      </c>
    </row>
    <row r="457" spans="1:2">
      <c r="A457" s="491" t="s">
        <v>1913</v>
      </c>
      <c r="B457" s="2" t="s">
        <v>1914</v>
      </c>
    </row>
    <row r="458" spans="1:2">
      <c r="A458" s="491" t="s">
        <v>1915</v>
      </c>
      <c r="B458" s="2" t="s">
        <v>1916</v>
      </c>
    </row>
    <row r="459" spans="1:2">
      <c r="A459" s="491" t="s">
        <v>1917</v>
      </c>
      <c r="B459" s="2" t="s">
        <v>1918</v>
      </c>
    </row>
    <row r="460" spans="1:2">
      <c r="A460" s="491" t="s">
        <v>1919</v>
      </c>
      <c r="B460" s="2" t="s">
        <v>1920</v>
      </c>
    </row>
    <row r="461" spans="1:2">
      <c r="A461" s="491" t="s">
        <v>1921</v>
      </c>
      <c r="B461" s="2" t="s">
        <v>1922</v>
      </c>
    </row>
    <row r="462" spans="1:2">
      <c r="A462" s="491" t="s">
        <v>1923</v>
      </c>
      <c r="B462" s="2" t="s">
        <v>1924</v>
      </c>
    </row>
    <row r="463" spans="1:2">
      <c r="A463" s="491" t="s">
        <v>1925</v>
      </c>
      <c r="B463" s="2" t="s">
        <v>1926</v>
      </c>
    </row>
    <row r="464" spans="1:2">
      <c r="A464" s="491" t="s">
        <v>1927</v>
      </c>
      <c r="B464" s="2" t="s">
        <v>1928</v>
      </c>
    </row>
    <row r="465" spans="1:2">
      <c r="A465" s="491" t="s">
        <v>1929</v>
      </c>
      <c r="B465" s="2" t="s">
        <v>1930</v>
      </c>
    </row>
    <row r="466" spans="1:2">
      <c r="A466" s="491" t="s">
        <v>1931</v>
      </c>
      <c r="B466" s="2" t="s">
        <v>1932</v>
      </c>
    </row>
    <row r="467" spans="1:2">
      <c r="A467" s="491" t="s">
        <v>1933</v>
      </c>
      <c r="B467" s="2" t="s">
        <v>1934</v>
      </c>
    </row>
    <row r="468" spans="1:2">
      <c r="A468" s="491" t="s">
        <v>1935</v>
      </c>
      <c r="B468" s="2" t="s">
        <v>1936</v>
      </c>
    </row>
    <row r="469" spans="1:2">
      <c r="A469" s="491" t="s">
        <v>1937</v>
      </c>
      <c r="B469" s="2" t="s">
        <v>1938</v>
      </c>
    </row>
    <row r="470" spans="1:2">
      <c r="A470" s="491" t="s">
        <v>1939</v>
      </c>
      <c r="B470" s="2" t="s">
        <v>1940</v>
      </c>
    </row>
    <row r="471" spans="1:2">
      <c r="A471" s="491" t="s">
        <v>1941</v>
      </c>
      <c r="B471" s="2" t="s">
        <v>1942</v>
      </c>
    </row>
    <row r="472" spans="1:2">
      <c r="A472" s="491" t="s">
        <v>1943</v>
      </c>
      <c r="B472" s="2" t="s">
        <v>1944</v>
      </c>
    </row>
    <row r="473" spans="1:2">
      <c r="A473" s="491" t="s">
        <v>1945</v>
      </c>
      <c r="B473" s="2" t="s">
        <v>1946</v>
      </c>
    </row>
    <row r="474" spans="1:2">
      <c r="A474" s="491" t="s">
        <v>1947</v>
      </c>
      <c r="B474" s="2" t="s">
        <v>1948</v>
      </c>
    </row>
    <row r="475" spans="1:2">
      <c r="A475" s="491" t="s">
        <v>1949</v>
      </c>
      <c r="B475" s="2" t="s">
        <v>1950</v>
      </c>
    </row>
    <row r="476" spans="1:2">
      <c r="A476" s="491" t="s">
        <v>1951</v>
      </c>
      <c r="B476" s="2" t="s">
        <v>1952</v>
      </c>
    </row>
    <row r="477" spans="1:2">
      <c r="A477" s="491" t="s">
        <v>1953</v>
      </c>
      <c r="B477" s="2" t="s">
        <v>1954</v>
      </c>
    </row>
    <row r="478" spans="1:2">
      <c r="A478" s="491" t="s">
        <v>1955</v>
      </c>
      <c r="B478" s="2" t="s">
        <v>1956</v>
      </c>
    </row>
    <row r="479" spans="1:2">
      <c r="A479" s="491" t="s">
        <v>1957</v>
      </c>
      <c r="B479" s="2" t="s">
        <v>1958</v>
      </c>
    </row>
    <row r="480" spans="1:2">
      <c r="A480" s="491" t="s">
        <v>1959</v>
      </c>
      <c r="B480" s="2" t="s">
        <v>1960</v>
      </c>
    </row>
    <row r="481" spans="1:2">
      <c r="A481" s="491" t="s">
        <v>1961</v>
      </c>
      <c r="B481" s="2" t="s">
        <v>1962</v>
      </c>
    </row>
    <row r="482" spans="1:2">
      <c r="A482" s="491" t="s">
        <v>1963</v>
      </c>
      <c r="B482" s="2" t="s">
        <v>1964</v>
      </c>
    </row>
    <row r="483" spans="1:2">
      <c r="A483" s="491" t="s">
        <v>1965</v>
      </c>
      <c r="B483" s="2" t="s">
        <v>1966</v>
      </c>
    </row>
    <row r="484" spans="1:2">
      <c r="A484" s="491" t="s">
        <v>1967</v>
      </c>
      <c r="B484" s="2" t="s">
        <v>1968</v>
      </c>
    </row>
    <row r="485" spans="1:2">
      <c r="A485" s="491" t="s">
        <v>1969</v>
      </c>
      <c r="B485" s="2" t="s">
        <v>1970</v>
      </c>
    </row>
    <row r="486" spans="1:2">
      <c r="A486" s="491" t="s">
        <v>1971</v>
      </c>
      <c r="B486" s="2" t="s">
        <v>1972</v>
      </c>
    </row>
    <row r="487" spans="1:2">
      <c r="A487" s="491" t="s">
        <v>1973</v>
      </c>
      <c r="B487" s="2" t="s">
        <v>1974</v>
      </c>
    </row>
    <row r="488" spans="1:2">
      <c r="A488" s="491" t="s">
        <v>1975</v>
      </c>
      <c r="B488" s="2" t="s">
        <v>1976</v>
      </c>
    </row>
    <row r="489" spans="1:2">
      <c r="A489" s="491" t="s">
        <v>1977</v>
      </c>
      <c r="B489" s="2" t="s">
        <v>1978</v>
      </c>
    </row>
    <row r="490" spans="1:2">
      <c r="A490" s="491" t="s">
        <v>1979</v>
      </c>
      <c r="B490" s="2" t="s">
        <v>1980</v>
      </c>
    </row>
    <row r="491" spans="1:2">
      <c r="A491" s="491" t="s">
        <v>1981</v>
      </c>
      <c r="B491" s="2" t="s">
        <v>1982</v>
      </c>
    </row>
    <row r="492" spans="1:2">
      <c r="A492" s="491" t="s">
        <v>1983</v>
      </c>
      <c r="B492" s="2" t="s">
        <v>1984</v>
      </c>
    </row>
    <row r="493" spans="1:2">
      <c r="A493" s="491" t="s">
        <v>1985</v>
      </c>
      <c r="B493" s="2" t="s">
        <v>1986</v>
      </c>
    </row>
    <row r="494" spans="1:2">
      <c r="A494" s="491" t="s">
        <v>1987</v>
      </c>
      <c r="B494" s="2" t="s">
        <v>1988</v>
      </c>
    </row>
    <row r="495" spans="1:2">
      <c r="A495" s="491" t="s">
        <v>1989</v>
      </c>
      <c r="B495" s="2" t="s">
        <v>1990</v>
      </c>
    </row>
    <row r="496" spans="1:2">
      <c r="A496" s="491" t="s">
        <v>1991</v>
      </c>
      <c r="B496" s="2" t="s">
        <v>1992</v>
      </c>
    </row>
    <row r="497" spans="1:2">
      <c r="A497" s="491" t="s">
        <v>1993</v>
      </c>
      <c r="B497" s="2" t="s">
        <v>1994</v>
      </c>
    </row>
    <row r="498" spans="1:2">
      <c r="A498" s="491" t="s">
        <v>1995</v>
      </c>
      <c r="B498" s="2" t="s">
        <v>1996</v>
      </c>
    </row>
    <row r="499" spans="1:2">
      <c r="A499" s="491" t="s">
        <v>1997</v>
      </c>
      <c r="B499" s="2" t="s">
        <v>1998</v>
      </c>
    </row>
    <row r="500" spans="1:2">
      <c r="A500" s="491" t="s">
        <v>1999</v>
      </c>
      <c r="B500" s="2" t="s">
        <v>2000</v>
      </c>
    </row>
    <row r="501" spans="1:2">
      <c r="A501" s="491" t="s">
        <v>2001</v>
      </c>
      <c r="B501" s="2" t="s">
        <v>2002</v>
      </c>
    </row>
    <row r="502" spans="1:2">
      <c r="A502" s="491" t="s">
        <v>2003</v>
      </c>
      <c r="B502" s="2" t="s">
        <v>2004</v>
      </c>
    </row>
    <row r="503" spans="1:2">
      <c r="A503" s="491" t="s">
        <v>2005</v>
      </c>
      <c r="B503" s="2" t="s">
        <v>2006</v>
      </c>
    </row>
    <row r="504" spans="1:2">
      <c r="A504" s="491" t="s">
        <v>2007</v>
      </c>
      <c r="B504" s="2" t="s">
        <v>2008</v>
      </c>
    </row>
    <row r="505" spans="1:2">
      <c r="A505" s="491" t="s">
        <v>2009</v>
      </c>
      <c r="B505" s="2" t="s">
        <v>2010</v>
      </c>
    </row>
    <row r="506" spans="1:2">
      <c r="A506" s="491" t="s">
        <v>2011</v>
      </c>
      <c r="B506" s="2" t="s">
        <v>2012</v>
      </c>
    </row>
    <row r="507" spans="1:2">
      <c r="A507" s="491" t="s">
        <v>2013</v>
      </c>
      <c r="B507" s="2" t="s">
        <v>2014</v>
      </c>
    </row>
    <row r="508" spans="1:2">
      <c r="A508" s="491" t="s">
        <v>2015</v>
      </c>
      <c r="B508" s="2" t="s">
        <v>2016</v>
      </c>
    </row>
    <row r="509" spans="1:2">
      <c r="A509" s="491" t="s">
        <v>2017</v>
      </c>
      <c r="B509" s="2" t="s">
        <v>2018</v>
      </c>
    </row>
    <row r="510" spans="1:2">
      <c r="A510" s="491" t="s">
        <v>2019</v>
      </c>
      <c r="B510" s="2" t="s">
        <v>2020</v>
      </c>
    </row>
    <row r="511" spans="1:2">
      <c r="A511" s="491" t="s">
        <v>2021</v>
      </c>
      <c r="B511" s="2" t="s">
        <v>2022</v>
      </c>
    </row>
    <row r="512" spans="1:2">
      <c r="A512" s="491" t="s">
        <v>2023</v>
      </c>
      <c r="B512" s="2" t="s">
        <v>2024</v>
      </c>
    </row>
    <row r="513" spans="1:2">
      <c r="A513" s="491" t="s">
        <v>2025</v>
      </c>
      <c r="B513" s="2" t="s">
        <v>2026</v>
      </c>
    </row>
    <row r="514" spans="1:2">
      <c r="A514" s="491" t="s">
        <v>2027</v>
      </c>
      <c r="B514" s="2" t="s">
        <v>2028</v>
      </c>
    </row>
    <row r="515" spans="1:2">
      <c r="A515" s="491" t="s">
        <v>2029</v>
      </c>
      <c r="B515" s="2" t="s">
        <v>2030</v>
      </c>
    </row>
    <row r="516" spans="1:2">
      <c r="A516" s="491" t="s">
        <v>2031</v>
      </c>
      <c r="B516" s="2" t="s">
        <v>2032</v>
      </c>
    </row>
    <row r="517" spans="1:2">
      <c r="A517" s="491" t="s">
        <v>2033</v>
      </c>
      <c r="B517" s="2" t="s">
        <v>2034</v>
      </c>
    </row>
    <row r="518" spans="1:2">
      <c r="A518" s="491" t="s">
        <v>2035</v>
      </c>
      <c r="B518" s="2" t="s">
        <v>2036</v>
      </c>
    </row>
    <row r="519" spans="1:2">
      <c r="A519" s="491" t="s">
        <v>2037</v>
      </c>
      <c r="B519" s="2" t="s">
        <v>2038</v>
      </c>
    </row>
    <row r="520" spans="1:2">
      <c r="A520" s="491" t="s">
        <v>2039</v>
      </c>
      <c r="B520" s="2" t="s">
        <v>2040</v>
      </c>
    </row>
    <row r="521" spans="1:2">
      <c r="A521" s="491" t="s">
        <v>2041</v>
      </c>
      <c r="B521" s="2" t="s">
        <v>2042</v>
      </c>
    </row>
    <row r="522" spans="1:2">
      <c r="A522" s="491" t="s">
        <v>2043</v>
      </c>
      <c r="B522" s="2" t="s">
        <v>2044</v>
      </c>
    </row>
    <row r="523" spans="1:2">
      <c r="A523" s="491" t="s">
        <v>2045</v>
      </c>
      <c r="B523" s="2" t="s">
        <v>2046</v>
      </c>
    </row>
    <row r="524" spans="1:2">
      <c r="A524" s="491" t="s">
        <v>2047</v>
      </c>
      <c r="B524" s="2" t="s">
        <v>2048</v>
      </c>
    </row>
    <row r="525" spans="1:2">
      <c r="A525" s="491" t="s">
        <v>2049</v>
      </c>
      <c r="B525" s="2" t="s">
        <v>2050</v>
      </c>
    </row>
    <row r="526" spans="1:2">
      <c r="A526" s="491" t="s">
        <v>2051</v>
      </c>
      <c r="B526" s="2" t="s">
        <v>2052</v>
      </c>
    </row>
    <row r="527" spans="1:2">
      <c r="A527" s="491" t="s">
        <v>2053</v>
      </c>
      <c r="B527" s="2" t="s">
        <v>2054</v>
      </c>
    </row>
    <row r="528" spans="1:2">
      <c r="A528" s="491" t="s">
        <v>2055</v>
      </c>
      <c r="B528" s="2" t="s">
        <v>2056</v>
      </c>
    </row>
    <row r="529" spans="1:2">
      <c r="A529" s="491" t="s">
        <v>2057</v>
      </c>
      <c r="B529" s="2" t="s">
        <v>2058</v>
      </c>
    </row>
    <row r="530" spans="1:2">
      <c r="A530" s="491" t="s">
        <v>2059</v>
      </c>
      <c r="B530" s="2" t="s">
        <v>2060</v>
      </c>
    </row>
    <row r="531" spans="1:2">
      <c r="A531" s="491" t="s">
        <v>2061</v>
      </c>
      <c r="B531" s="2" t="s">
        <v>2062</v>
      </c>
    </row>
    <row r="532" spans="1:2">
      <c r="A532" s="491" t="s">
        <v>2063</v>
      </c>
      <c r="B532" s="2" t="s">
        <v>2064</v>
      </c>
    </row>
    <row r="533" spans="1:2">
      <c r="A533" s="491" t="s">
        <v>2065</v>
      </c>
      <c r="B533" s="2" t="s">
        <v>2066</v>
      </c>
    </row>
    <row r="534" spans="1:2">
      <c r="A534" s="491" t="s">
        <v>2067</v>
      </c>
      <c r="B534" s="2" t="s">
        <v>2068</v>
      </c>
    </row>
    <row r="535" spans="1:2">
      <c r="A535" s="491" t="s">
        <v>2069</v>
      </c>
      <c r="B535" s="2" t="s">
        <v>2070</v>
      </c>
    </row>
    <row r="536" spans="1:2">
      <c r="A536" s="491" t="s">
        <v>2071</v>
      </c>
      <c r="B536" s="2" t="s">
        <v>2072</v>
      </c>
    </row>
    <row r="537" spans="1:2">
      <c r="A537" s="491" t="s">
        <v>2073</v>
      </c>
      <c r="B537" s="2" t="s">
        <v>2074</v>
      </c>
    </row>
    <row r="538" spans="1:2">
      <c r="A538" s="491" t="s">
        <v>2075</v>
      </c>
      <c r="B538" s="2" t="s">
        <v>2076</v>
      </c>
    </row>
    <row r="539" spans="1:2">
      <c r="A539" s="491" t="s">
        <v>2077</v>
      </c>
      <c r="B539" s="2" t="s">
        <v>2078</v>
      </c>
    </row>
    <row r="540" spans="1:2">
      <c r="A540" s="491" t="s">
        <v>2079</v>
      </c>
      <c r="B540" s="2" t="s">
        <v>2080</v>
      </c>
    </row>
    <row r="541" spans="1:2">
      <c r="A541" s="491" t="s">
        <v>2081</v>
      </c>
      <c r="B541" s="2" t="s">
        <v>2082</v>
      </c>
    </row>
    <row r="542" spans="1:2">
      <c r="A542" s="491" t="s">
        <v>2083</v>
      </c>
      <c r="B542" s="2" t="s">
        <v>2084</v>
      </c>
    </row>
    <row r="543" spans="1:2">
      <c r="A543" s="491" t="s">
        <v>2085</v>
      </c>
      <c r="B543" s="2" t="s">
        <v>2086</v>
      </c>
    </row>
    <row r="544" spans="1:2">
      <c r="A544" s="491" t="s">
        <v>2087</v>
      </c>
      <c r="B544" s="2" t="s">
        <v>2088</v>
      </c>
    </row>
    <row r="545" spans="1:2">
      <c r="A545" s="491" t="s">
        <v>2089</v>
      </c>
      <c r="B545" s="2" t="s">
        <v>2090</v>
      </c>
    </row>
    <row r="546" spans="1:2">
      <c r="A546" s="491" t="s">
        <v>2091</v>
      </c>
      <c r="B546" s="2" t="s">
        <v>2092</v>
      </c>
    </row>
    <row r="547" spans="1:2">
      <c r="A547" s="491" t="s">
        <v>2093</v>
      </c>
      <c r="B547" s="2" t="s">
        <v>2094</v>
      </c>
    </row>
    <row r="548" spans="1:2">
      <c r="A548" s="491" t="s">
        <v>2095</v>
      </c>
      <c r="B548" s="2" t="s">
        <v>2096</v>
      </c>
    </row>
    <row r="549" spans="1:2">
      <c r="A549" s="491" t="s">
        <v>2097</v>
      </c>
      <c r="B549" s="2" t="s">
        <v>2098</v>
      </c>
    </row>
    <row r="550" spans="1:2">
      <c r="A550" s="491" t="s">
        <v>2099</v>
      </c>
      <c r="B550" s="2" t="s">
        <v>2100</v>
      </c>
    </row>
    <row r="551" spans="1:2">
      <c r="A551" s="491" t="s">
        <v>2101</v>
      </c>
      <c r="B551" s="2" t="s">
        <v>2102</v>
      </c>
    </row>
    <row r="552" spans="1:2">
      <c r="A552" s="491" t="s">
        <v>2103</v>
      </c>
      <c r="B552" s="2" t="s">
        <v>2104</v>
      </c>
    </row>
    <row r="553" spans="1:2">
      <c r="A553" s="491" t="s">
        <v>2105</v>
      </c>
      <c r="B553" s="2" t="s">
        <v>2106</v>
      </c>
    </row>
    <row r="554" spans="1:2">
      <c r="A554" s="491" t="s">
        <v>2107</v>
      </c>
      <c r="B554" s="2" t="s">
        <v>2108</v>
      </c>
    </row>
    <row r="555" spans="1:2">
      <c r="A555" s="491" t="s">
        <v>2109</v>
      </c>
      <c r="B555" s="2" t="s">
        <v>2110</v>
      </c>
    </row>
    <row r="556" spans="1:2">
      <c r="A556" s="491" t="s">
        <v>2111</v>
      </c>
      <c r="B556" s="2" t="s">
        <v>2112</v>
      </c>
    </row>
    <row r="557" spans="1:2">
      <c r="A557" s="491" t="s">
        <v>2113</v>
      </c>
      <c r="B557" s="2" t="s">
        <v>2114</v>
      </c>
    </row>
    <row r="558" spans="1:2">
      <c r="A558" s="491" t="s">
        <v>2115</v>
      </c>
      <c r="B558" s="2" t="s">
        <v>2116</v>
      </c>
    </row>
    <row r="559" spans="1:2">
      <c r="A559" s="491" t="s">
        <v>2117</v>
      </c>
      <c r="B559" s="2" t="s">
        <v>2118</v>
      </c>
    </row>
    <row r="560" spans="1:2">
      <c r="A560" s="491" t="s">
        <v>2119</v>
      </c>
      <c r="B560" s="2" t="s">
        <v>2120</v>
      </c>
    </row>
    <row r="561" spans="1:2">
      <c r="A561" s="491" t="s">
        <v>2121</v>
      </c>
      <c r="B561" s="2" t="s">
        <v>2122</v>
      </c>
    </row>
    <row r="562" spans="1:2">
      <c r="A562" s="491" t="s">
        <v>2123</v>
      </c>
      <c r="B562" s="2" t="s">
        <v>2124</v>
      </c>
    </row>
    <row r="563" spans="1:2">
      <c r="A563" s="491" t="s">
        <v>2125</v>
      </c>
      <c r="B563" s="2" t="s">
        <v>2126</v>
      </c>
    </row>
    <row r="564" spans="1:2">
      <c r="A564" s="491" t="s">
        <v>2127</v>
      </c>
      <c r="B564" s="2" t="s">
        <v>2128</v>
      </c>
    </row>
    <row r="565" spans="1:2">
      <c r="A565" s="491" t="s">
        <v>2129</v>
      </c>
      <c r="B565" s="2" t="s">
        <v>2130</v>
      </c>
    </row>
    <row r="566" spans="1:2">
      <c r="A566" s="491" t="s">
        <v>2131</v>
      </c>
      <c r="B566" s="2" t="s">
        <v>2132</v>
      </c>
    </row>
    <row r="567" spans="1:2">
      <c r="A567" s="491" t="s">
        <v>2133</v>
      </c>
      <c r="B567" s="2" t="s">
        <v>2134</v>
      </c>
    </row>
    <row r="568" spans="1:2">
      <c r="A568" s="491" t="s">
        <v>2135</v>
      </c>
      <c r="B568" s="2" t="s">
        <v>2136</v>
      </c>
    </row>
    <row r="569" spans="1:2">
      <c r="A569" s="491" t="s">
        <v>2137</v>
      </c>
      <c r="B569" s="2" t="s">
        <v>2138</v>
      </c>
    </row>
    <row r="570" spans="1:2">
      <c r="A570" s="491" t="s">
        <v>2139</v>
      </c>
      <c r="B570" s="2" t="s">
        <v>2140</v>
      </c>
    </row>
    <row r="571" spans="1:2">
      <c r="A571" s="491" t="s">
        <v>2141</v>
      </c>
      <c r="B571" s="2" t="s">
        <v>2142</v>
      </c>
    </row>
    <row r="572" spans="1:2">
      <c r="A572" s="491" t="s">
        <v>2143</v>
      </c>
      <c r="B572" s="2" t="s">
        <v>2144</v>
      </c>
    </row>
    <row r="573" spans="1:2">
      <c r="A573" s="491" t="s">
        <v>2145</v>
      </c>
      <c r="B573" s="2" t="s">
        <v>2146</v>
      </c>
    </row>
    <row r="574" spans="1:2">
      <c r="A574" s="491" t="s">
        <v>2147</v>
      </c>
      <c r="B574" s="2" t="s">
        <v>2148</v>
      </c>
    </row>
    <row r="575" spans="1:2">
      <c r="A575" s="491" t="s">
        <v>2149</v>
      </c>
      <c r="B575" s="2" t="s">
        <v>2150</v>
      </c>
    </row>
    <row r="576" spans="1:2">
      <c r="A576" s="491" t="s">
        <v>2151</v>
      </c>
      <c r="B576" s="2" t="s">
        <v>2152</v>
      </c>
    </row>
    <row r="577" spans="1:2">
      <c r="A577" s="491" t="s">
        <v>2153</v>
      </c>
      <c r="B577" s="2" t="s">
        <v>2154</v>
      </c>
    </row>
    <row r="578" spans="1:2">
      <c r="A578" s="491" t="s">
        <v>2155</v>
      </c>
      <c r="B578" s="2" t="s">
        <v>2156</v>
      </c>
    </row>
    <row r="579" spans="1:2">
      <c r="A579" s="491" t="s">
        <v>2157</v>
      </c>
      <c r="B579" s="2" t="s">
        <v>2158</v>
      </c>
    </row>
    <row r="580" spans="1:2">
      <c r="A580" s="491" t="s">
        <v>2159</v>
      </c>
      <c r="B580" s="2" t="s">
        <v>2160</v>
      </c>
    </row>
    <row r="581" spans="1:2">
      <c r="A581" s="491" t="s">
        <v>2161</v>
      </c>
      <c r="B581" s="2" t="s">
        <v>2162</v>
      </c>
    </row>
    <row r="582" spans="1:2">
      <c r="A582" s="491" t="s">
        <v>2163</v>
      </c>
      <c r="B582" s="2" t="s">
        <v>2164</v>
      </c>
    </row>
    <row r="583" spans="1:2">
      <c r="A583" s="491" t="s">
        <v>2165</v>
      </c>
      <c r="B583" s="2" t="s">
        <v>2166</v>
      </c>
    </row>
    <row r="584" spans="1:2">
      <c r="A584" s="491" t="s">
        <v>2167</v>
      </c>
      <c r="B584" s="2" t="s">
        <v>2168</v>
      </c>
    </row>
    <row r="585" spans="1:2">
      <c r="A585" s="491" t="s">
        <v>2169</v>
      </c>
      <c r="B585" s="2" t="s">
        <v>2170</v>
      </c>
    </row>
    <row r="586" spans="1:2">
      <c r="A586" s="491" t="s">
        <v>2171</v>
      </c>
      <c r="B586" s="2" t="s">
        <v>2172</v>
      </c>
    </row>
    <row r="587" spans="1:2">
      <c r="A587" s="491" t="s">
        <v>2173</v>
      </c>
      <c r="B587" s="2" t="s">
        <v>2174</v>
      </c>
    </row>
    <row r="588" spans="1:2">
      <c r="A588" s="491" t="s">
        <v>2175</v>
      </c>
      <c r="B588" s="2" t="s">
        <v>2176</v>
      </c>
    </row>
    <row r="589" spans="1:2">
      <c r="A589" s="491" t="s">
        <v>2177</v>
      </c>
      <c r="B589" s="2" t="s">
        <v>2178</v>
      </c>
    </row>
    <row r="590" spans="1:2">
      <c r="A590" s="491" t="s">
        <v>2179</v>
      </c>
      <c r="B590" s="2" t="s">
        <v>2180</v>
      </c>
    </row>
    <row r="591" spans="1:2">
      <c r="A591" s="491" t="s">
        <v>2181</v>
      </c>
      <c r="B591" s="2" t="s">
        <v>2182</v>
      </c>
    </row>
    <row r="592" spans="1:2">
      <c r="A592" s="491" t="s">
        <v>2183</v>
      </c>
      <c r="B592" s="2" t="s">
        <v>2184</v>
      </c>
    </row>
    <row r="593" spans="1:2">
      <c r="A593" s="491" t="s">
        <v>2185</v>
      </c>
      <c r="B593" s="2" t="s">
        <v>2186</v>
      </c>
    </row>
    <row r="594" spans="1:2">
      <c r="A594" s="491" t="s">
        <v>2187</v>
      </c>
      <c r="B594" s="2" t="s">
        <v>2188</v>
      </c>
    </row>
    <row r="595" spans="1:2">
      <c r="A595" s="491" t="s">
        <v>2189</v>
      </c>
      <c r="B595" s="2" t="s">
        <v>2190</v>
      </c>
    </row>
    <row r="596" spans="1:2">
      <c r="A596" s="491" t="s">
        <v>2191</v>
      </c>
      <c r="B596" s="2" t="s">
        <v>2192</v>
      </c>
    </row>
    <row r="597" spans="1:2">
      <c r="A597" s="491" t="s">
        <v>2193</v>
      </c>
      <c r="B597" s="2" t="s">
        <v>2194</v>
      </c>
    </row>
    <row r="598" spans="1:2">
      <c r="A598" s="491" t="s">
        <v>2195</v>
      </c>
      <c r="B598" s="2" t="s">
        <v>2196</v>
      </c>
    </row>
    <row r="599" spans="1:2">
      <c r="A599" s="491" t="s">
        <v>2197</v>
      </c>
      <c r="B599" s="2" t="s">
        <v>2198</v>
      </c>
    </row>
    <row r="600" spans="1:2">
      <c r="A600" s="491" t="s">
        <v>2199</v>
      </c>
      <c r="B600" s="2" t="s">
        <v>2200</v>
      </c>
    </row>
    <row r="601" spans="1:2">
      <c r="A601" s="491" t="s">
        <v>2201</v>
      </c>
      <c r="B601" s="2" t="s">
        <v>2202</v>
      </c>
    </row>
    <row r="602" spans="1:2">
      <c r="A602" s="491" t="s">
        <v>2203</v>
      </c>
      <c r="B602" s="2" t="s">
        <v>2204</v>
      </c>
    </row>
    <row r="603" spans="1:2">
      <c r="A603" s="491" t="s">
        <v>2205</v>
      </c>
      <c r="B603" s="2" t="s">
        <v>2206</v>
      </c>
    </row>
    <row r="604" spans="1:2">
      <c r="A604" s="491" t="s">
        <v>2207</v>
      </c>
      <c r="B604" s="2" t="s">
        <v>2208</v>
      </c>
    </row>
    <row r="605" spans="1:2">
      <c r="A605" s="491" t="s">
        <v>2209</v>
      </c>
      <c r="B605" s="2" t="s">
        <v>2210</v>
      </c>
    </row>
    <row r="606" spans="1:2">
      <c r="A606" s="491" t="s">
        <v>2211</v>
      </c>
      <c r="B606" s="2" t="s">
        <v>2212</v>
      </c>
    </row>
    <row r="607" spans="1:2">
      <c r="A607" s="491" t="s">
        <v>2213</v>
      </c>
      <c r="B607" s="2" t="s">
        <v>2214</v>
      </c>
    </row>
    <row r="608" spans="1:2">
      <c r="A608" s="491" t="s">
        <v>2215</v>
      </c>
      <c r="B608" s="2" t="s">
        <v>2216</v>
      </c>
    </row>
    <row r="609" spans="1:2">
      <c r="A609" s="491" t="s">
        <v>2217</v>
      </c>
      <c r="B609" s="2" t="s">
        <v>2218</v>
      </c>
    </row>
    <row r="610" spans="1:2">
      <c r="A610" s="491" t="s">
        <v>2219</v>
      </c>
      <c r="B610" s="2" t="s">
        <v>2220</v>
      </c>
    </row>
    <row r="611" spans="1:2">
      <c r="A611" s="491" t="s">
        <v>2221</v>
      </c>
      <c r="B611" s="2" t="s">
        <v>2222</v>
      </c>
    </row>
    <row r="612" spans="1:2">
      <c r="A612" s="491" t="s">
        <v>2223</v>
      </c>
      <c r="B612" s="2" t="s">
        <v>2224</v>
      </c>
    </row>
    <row r="613" spans="1:2">
      <c r="A613" s="491" t="s">
        <v>2225</v>
      </c>
      <c r="B613" s="2" t="s">
        <v>2226</v>
      </c>
    </row>
    <row r="614" spans="1:2">
      <c r="A614" s="491" t="s">
        <v>2227</v>
      </c>
      <c r="B614" s="2" t="s">
        <v>2228</v>
      </c>
    </row>
    <row r="615" spans="1:2">
      <c r="A615" s="491" t="s">
        <v>2229</v>
      </c>
      <c r="B615" s="2" t="s">
        <v>2230</v>
      </c>
    </row>
    <row r="616" spans="1:2">
      <c r="A616" s="491" t="s">
        <v>2231</v>
      </c>
      <c r="B616" s="2" t="s">
        <v>2232</v>
      </c>
    </row>
    <row r="617" spans="1:2">
      <c r="A617" s="491" t="s">
        <v>2233</v>
      </c>
      <c r="B617" s="2" t="s">
        <v>2234</v>
      </c>
    </row>
    <row r="618" spans="1:2">
      <c r="A618" s="491" t="s">
        <v>2235</v>
      </c>
      <c r="B618" s="2" t="s">
        <v>2236</v>
      </c>
    </row>
    <row r="619" spans="1:2">
      <c r="A619" s="491" t="s">
        <v>2237</v>
      </c>
      <c r="B619" s="2" t="s">
        <v>2238</v>
      </c>
    </row>
    <row r="620" spans="1:2">
      <c r="A620" s="491" t="s">
        <v>2239</v>
      </c>
      <c r="B620" s="2" t="s">
        <v>2240</v>
      </c>
    </row>
    <row r="621" spans="1:2">
      <c r="A621" s="491" t="s">
        <v>2241</v>
      </c>
      <c r="B621" s="2" t="s">
        <v>2242</v>
      </c>
    </row>
    <row r="622" spans="1:2">
      <c r="A622" s="491" t="s">
        <v>2243</v>
      </c>
      <c r="B622" s="2" t="s">
        <v>2244</v>
      </c>
    </row>
    <row r="623" spans="1:2">
      <c r="A623" s="491" t="s">
        <v>2245</v>
      </c>
      <c r="B623" s="2" t="s">
        <v>2246</v>
      </c>
    </row>
    <row r="624" spans="1:2">
      <c r="A624" s="491" t="s">
        <v>2247</v>
      </c>
      <c r="B624" s="2" t="s">
        <v>2248</v>
      </c>
    </row>
    <row r="625" spans="1:2">
      <c r="A625" s="491" t="s">
        <v>2249</v>
      </c>
      <c r="B625" s="2" t="s">
        <v>2250</v>
      </c>
    </row>
    <row r="626" spans="1:2">
      <c r="A626" s="491" t="s">
        <v>2251</v>
      </c>
      <c r="B626" s="2" t="s">
        <v>2252</v>
      </c>
    </row>
    <row r="627" spans="1:2">
      <c r="A627" s="491" t="s">
        <v>2253</v>
      </c>
      <c r="B627" s="2" t="s">
        <v>2254</v>
      </c>
    </row>
    <row r="628" spans="1:2">
      <c r="A628" s="491" t="s">
        <v>2255</v>
      </c>
      <c r="B628" s="2" t="s">
        <v>2256</v>
      </c>
    </row>
    <row r="629" spans="1:2">
      <c r="A629" s="491" t="s">
        <v>2257</v>
      </c>
      <c r="B629" s="2" t="s">
        <v>2258</v>
      </c>
    </row>
    <row r="630" spans="1:2">
      <c r="A630" s="491" t="s">
        <v>2259</v>
      </c>
      <c r="B630" s="2" t="s">
        <v>2260</v>
      </c>
    </row>
    <row r="631" spans="1:2">
      <c r="A631" s="491" t="s">
        <v>2261</v>
      </c>
      <c r="B631" s="2" t="s">
        <v>2262</v>
      </c>
    </row>
    <row r="632" spans="1:2">
      <c r="A632" s="491" t="s">
        <v>2263</v>
      </c>
      <c r="B632" s="2" t="s">
        <v>2264</v>
      </c>
    </row>
    <row r="633" spans="1:2">
      <c r="A633" s="491" t="s">
        <v>2265</v>
      </c>
      <c r="B633" s="2" t="s">
        <v>2266</v>
      </c>
    </row>
    <row r="634" spans="1:2">
      <c r="A634" s="491" t="s">
        <v>2267</v>
      </c>
      <c r="B634" s="2" t="s">
        <v>545</v>
      </c>
    </row>
    <row r="635" spans="1:2">
      <c r="A635" s="491" t="s">
        <v>546</v>
      </c>
      <c r="B635" s="2" t="s">
        <v>547</v>
      </c>
    </row>
    <row r="636" spans="1:2">
      <c r="A636" s="491" t="s">
        <v>548</v>
      </c>
      <c r="B636" s="2" t="s">
        <v>549</v>
      </c>
    </row>
    <row r="637" spans="1:2">
      <c r="A637" s="491" t="s">
        <v>550</v>
      </c>
      <c r="B637" s="2" t="s">
        <v>551</v>
      </c>
    </row>
    <row r="638" spans="1:2">
      <c r="A638" s="491" t="s">
        <v>552</v>
      </c>
      <c r="B638" s="2" t="s">
        <v>553</v>
      </c>
    </row>
    <row r="639" spans="1:2">
      <c r="A639" s="491" t="s">
        <v>554</v>
      </c>
      <c r="B639" s="2" t="s">
        <v>555</v>
      </c>
    </row>
    <row r="640" spans="1:2">
      <c r="A640" s="491" t="s">
        <v>556</v>
      </c>
      <c r="B640" s="2" t="s">
        <v>557</v>
      </c>
    </row>
    <row r="641" spans="1:2">
      <c r="A641" s="491" t="s">
        <v>558</v>
      </c>
      <c r="B641" s="2" t="s">
        <v>559</v>
      </c>
    </row>
    <row r="642" spans="1:2">
      <c r="A642" s="491" t="s">
        <v>560</v>
      </c>
      <c r="B642" s="2" t="s">
        <v>561</v>
      </c>
    </row>
    <row r="643" spans="1:2">
      <c r="A643" s="492"/>
      <c r="B643" s="493" t="s">
        <v>562</v>
      </c>
    </row>
    <row r="644" spans="1:2">
      <c r="A644" s="492"/>
      <c r="B644" s="493" t="s">
        <v>563</v>
      </c>
    </row>
    <row r="645" spans="1:2">
      <c r="A645" s="492"/>
      <c r="B645" s="493" t="s">
        <v>564</v>
      </c>
    </row>
    <row r="646" spans="1:2">
      <c r="A646" s="492"/>
      <c r="B646" s="493" t="s">
        <v>565</v>
      </c>
    </row>
    <row r="647" spans="1:2">
      <c r="A647" s="492"/>
      <c r="B647" s="493" t="s">
        <v>566</v>
      </c>
    </row>
    <row r="648" spans="1:2">
      <c r="A648" s="492"/>
      <c r="B648" s="493" t="s">
        <v>567</v>
      </c>
    </row>
    <row r="649" spans="1:2">
      <c r="A649" s="492"/>
      <c r="B649" s="493" t="s">
        <v>568</v>
      </c>
    </row>
    <row r="650" spans="1:2">
      <c r="B650" s="493" t="s">
        <v>569</v>
      </c>
    </row>
    <row r="651" spans="1:2">
      <c r="A651" s="492"/>
      <c r="B651" s="493" t="s">
        <v>570</v>
      </c>
    </row>
    <row r="652" spans="1:2">
      <c r="A652" s="492"/>
      <c r="B652" s="493" t="s">
        <v>571</v>
      </c>
    </row>
    <row r="653" spans="1:2">
      <c r="A653" s="494"/>
      <c r="B653" s="493" t="s">
        <v>572</v>
      </c>
    </row>
    <row r="654" spans="1:2">
      <c r="A654" s="492"/>
      <c r="B654" s="493" t="s">
        <v>573</v>
      </c>
    </row>
    <row r="655" spans="1:2">
      <c r="A655" s="494"/>
      <c r="B655" s="493" t="s">
        <v>574</v>
      </c>
    </row>
    <row r="656" spans="1:2">
      <c r="A656" s="492"/>
      <c r="B656" s="493" t="s">
        <v>575</v>
      </c>
    </row>
    <row r="657" spans="1:2">
      <c r="A657" s="492"/>
      <c r="B657" s="493" t="s">
        <v>576</v>
      </c>
    </row>
    <row r="658" spans="1:2">
      <c r="A658" s="492"/>
      <c r="B658" s="493" t="s">
        <v>577</v>
      </c>
    </row>
    <row r="659" spans="1:2">
      <c r="A659" s="492"/>
      <c r="B659" s="493" t="s">
        <v>578</v>
      </c>
    </row>
    <row r="660" spans="1:2">
      <c r="A660" s="492"/>
      <c r="B660" s="493" t="s">
        <v>579</v>
      </c>
    </row>
    <row r="661" spans="1:2">
      <c r="A661" s="492"/>
      <c r="B661" s="493" t="s">
        <v>580</v>
      </c>
    </row>
  </sheetData>
  <phoneticPr fontId="66"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dimension ref="A3:E36"/>
  <sheetViews>
    <sheetView workbookViewId="0"/>
  </sheetViews>
  <sheetFormatPr defaultRowHeight="12.75"/>
  <cols>
    <col min="1" max="1" width="2.7109375" style="3" bestFit="1" customWidth="1"/>
    <col min="2" max="2" width="2.7109375" style="3" customWidth="1"/>
    <col min="3" max="3" width="31.42578125" style="3" customWidth="1"/>
    <col min="4" max="16384" width="9.140625" style="3"/>
  </cols>
  <sheetData>
    <row r="3" spans="1:5">
      <c r="A3" s="495">
        <v>1</v>
      </c>
      <c r="B3" s="495"/>
      <c r="C3" s="495" t="s">
        <v>3574</v>
      </c>
      <c r="D3" s="495" t="s">
        <v>581</v>
      </c>
      <c r="E3" s="495" t="s">
        <v>582</v>
      </c>
    </row>
    <row r="4" spans="1:5" ht="13.5">
      <c r="A4" s="495">
        <v>2</v>
      </c>
      <c r="B4" s="495"/>
      <c r="C4" s="496" t="s">
        <v>583</v>
      </c>
      <c r="D4" s="495" t="s">
        <v>584</v>
      </c>
      <c r="E4" s="495" t="s">
        <v>585</v>
      </c>
    </row>
    <row r="5" spans="1:5" ht="13.5">
      <c r="A5" s="495">
        <v>3</v>
      </c>
      <c r="B5" s="495"/>
      <c r="C5" s="496" t="s">
        <v>586</v>
      </c>
      <c r="D5" s="495" t="s">
        <v>587</v>
      </c>
      <c r="E5" s="495" t="s">
        <v>588</v>
      </c>
    </row>
    <row r="6" spans="1:5" ht="13.5">
      <c r="A6" s="495">
        <v>4</v>
      </c>
      <c r="B6" s="495"/>
      <c r="C6" s="496" t="s">
        <v>4200</v>
      </c>
      <c r="D6" s="495" t="s">
        <v>589</v>
      </c>
      <c r="E6" s="495" t="s">
        <v>4200</v>
      </c>
    </row>
    <row r="7" spans="1:5" ht="13.5">
      <c r="A7" s="495">
        <v>5</v>
      </c>
      <c r="B7" s="495"/>
      <c r="C7" s="496" t="s">
        <v>590</v>
      </c>
      <c r="D7" s="495" t="s">
        <v>591</v>
      </c>
      <c r="E7" s="495" t="s">
        <v>592</v>
      </c>
    </row>
    <row r="8" spans="1:5" ht="13.5">
      <c r="A8" s="495">
        <v>6</v>
      </c>
      <c r="B8" s="495"/>
      <c r="C8" s="496" t="s">
        <v>4199</v>
      </c>
      <c r="D8" s="495" t="s">
        <v>593</v>
      </c>
      <c r="E8" s="495" t="s">
        <v>2551</v>
      </c>
    </row>
    <row r="9" spans="1:5" ht="13.5">
      <c r="A9" s="495">
        <v>7</v>
      </c>
      <c r="B9" s="495"/>
      <c r="C9" s="496" t="s">
        <v>594</v>
      </c>
      <c r="D9" s="495" t="s">
        <v>595</v>
      </c>
      <c r="E9" s="495" t="s">
        <v>596</v>
      </c>
    </row>
    <row r="10" spans="1:5" ht="13.5">
      <c r="A10" s="495">
        <v>8</v>
      </c>
      <c r="B10" s="495"/>
      <c r="C10" s="496" t="s">
        <v>597</v>
      </c>
      <c r="D10" s="495" t="s">
        <v>598</v>
      </c>
      <c r="E10" s="495" t="s">
        <v>599</v>
      </c>
    </row>
    <row r="11" spans="1:5" ht="13.5">
      <c r="A11" s="495">
        <v>9</v>
      </c>
      <c r="B11" s="495"/>
      <c r="C11" s="496" t="s">
        <v>600</v>
      </c>
      <c r="D11" s="495" t="s">
        <v>601</v>
      </c>
      <c r="E11" s="495" t="s">
        <v>602</v>
      </c>
    </row>
    <row r="12" spans="1:5" ht="13.5">
      <c r="A12" s="495">
        <v>10</v>
      </c>
      <c r="B12" s="495"/>
      <c r="C12" s="496" t="s">
        <v>603</v>
      </c>
      <c r="D12" s="495" t="s">
        <v>604</v>
      </c>
      <c r="E12" s="495" t="s">
        <v>605</v>
      </c>
    </row>
    <row r="13" spans="1:5" ht="13.5">
      <c r="A13" s="495">
        <v>11</v>
      </c>
      <c r="B13" s="495"/>
      <c r="C13" s="496" t="s">
        <v>606</v>
      </c>
      <c r="D13" s="495" t="s">
        <v>607</v>
      </c>
      <c r="E13" s="495" t="s">
        <v>608</v>
      </c>
    </row>
    <row r="14" spans="1:5" ht="13.5">
      <c r="A14" s="495">
        <v>12</v>
      </c>
      <c r="B14" s="495"/>
      <c r="C14" s="496" t="s">
        <v>609</v>
      </c>
      <c r="D14" s="495" t="s">
        <v>610</v>
      </c>
      <c r="E14" s="495" t="s">
        <v>611</v>
      </c>
    </row>
    <row r="15" spans="1:5" ht="13.5">
      <c r="A15" s="495">
        <v>13</v>
      </c>
      <c r="B15" s="495"/>
      <c r="C15" s="496" t="s">
        <v>612</v>
      </c>
      <c r="D15" s="495" t="s">
        <v>613</v>
      </c>
      <c r="E15" s="495" t="s">
        <v>614</v>
      </c>
    </row>
    <row r="16" spans="1:5" ht="13.5">
      <c r="A16" s="495">
        <v>14</v>
      </c>
      <c r="B16" s="495"/>
      <c r="C16" s="496" t="s">
        <v>615</v>
      </c>
      <c r="D16" s="495" t="s">
        <v>616</v>
      </c>
      <c r="E16" s="495" t="s">
        <v>617</v>
      </c>
    </row>
    <row r="17" spans="1:5" ht="13.5">
      <c r="A17" s="495">
        <v>15</v>
      </c>
      <c r="B17" s="495"/>
      <c r="C17" s="496" t="s">
        <v>618</v>
      </c>
      <c r="D17" s="495" t="s">
        <v>619</v>
      </c>
      <c r="E17" s="495" t="s">
        <v>620</v>
      </c>
    </row>
    <row r="18" spans="1:5" ht="13.5">
      <c r="A18" s="495">
        <v>16</v>
      </c>
      <c r="B18" s="495"/>
      <c r="C18" s="496" t="s">
        <v>621</v>
      </c>
      <c r="D18" s="495" t="s">
        <v>622</v>
      </c>
      <c r="E18" s="495" t="s">
        <v>623</v>
      </c>
    </row>
    <row r="19" spans="1:5" ht="13.5">
      <c r="A19" s="495">
        <v>17</v>
      </c>
      <c r="B19" s="495"/>
      <c r="C19" s="496" t="s">
        <v>624</v>
      </c>
      <c r="D19" s="495" t="s">
        <v>625</v>
      </c>
      <c r="E19" s="495" t="s">
        <v>626</v>
      </c>
    </row>
    <row r="20" spans="1:5" ht="13.5">
      <c r="A20" s="495">
        <v>18</v>
      </c>
      <c r="B20" s="495"/>
      <c r="C20" s="496" t="s">
        <v>627</v>
      </c>
      <c r="D20" s="495" t="s">
        <v>628</v>
      </c>
      <c r="E20" s="495" t="s">
        <v>629</v>
      </c>
    </row>
    <row r="21" spans="1:5" ht="13.5">
      <c r="A21" s="495">
        <v>19</v>
      </c>
      <c r="B21" s="495"/>
      <c r="C21" s="496" t="s">
        <v>630</v>
      </c>
      <c r="D21" s="495" t="s">
        <v>631</v>
      </c>
      <c r="E21" s="495" t="s">
        <v>632</v>
      </c>
    </row>
    <row r="22" spans="1:5" ht="13.5">
      <c r="A22" s="495">
        <v>20</v>
      </c>
      <c r="B22" s="495"/>
      <c r="C22" s="496" t="s">
        <v>633</v>
      </c>
      <c r="D22" s="495" t="s">
        <v>634</v>
      </c>
      <c r="E22" s="495" t="s">
        <v>635</v>
      </c>
    </row>
    <row r="23" spans="1:5" ht="13.5">
      <c r="A23" s="495">
        <v>21</v>
      </c>
      <c r="B23" s="495"/>
      <c r="C23" s="496" t="s">
        <v>636</v>
      </c>
      <c r="D23" s="495" t="s">
        <v>637</v>
      </c>
      <c r="E23" s="495" t="s">
        <v>638</v>
      </c>
    </row>
    <row r="24" spans="1:5" ht="14.25">
      <c r="A24" s="495">
        <v>22</v>
      </c>
      <c r="B24" s="495"/>
      <c r="C24" s="497" t="s">
        <v>639</v>
      </c>
      <c r="D24" s="495" t="s">
        <v>640</v>
      </c>
      <c r="E24" s="495" t="s">
        <v>641</v>
      </c>
    </row>
    <row r="25" spans="1:5" ht="14.25">
      <c r="A25" s="495">
        <v>23</v>
      </c>
      <c r="B25" s="495"/>
      <c r="C25" s="498" t="s">
        <v>642</v>
      </c>
      <c r="D25" s="495" t="s">
        <v>643</v>
      </c>
      <c r="E25" s="495" t="s">
        <v>644</v>
      </c>
    </row>
    <row r="26" spans="1:5" ht="14.25">
      <c r="A26" s="495">
        <v>24</v>
      </c>
      <c r="B26" s="495"/>
      <c r="C26" s="497" t="s">
        <v>4203</v>
      </c>
      <c r="D26" s="495" t="s">
        <v>645</v>
      </c>
      <c r="E26" s="495" t="s">
        <v>646</v>
      </c>
    </row>
    <row r="27" spans="1:5" ht="14.25">
      <c r="A27" s="495">
        <v>25</v>
      </c>
      <c r="B27" s="495"/>
      <c r="C27" s="497" t="s">
        <v>4204</v>
      </c>
      <c r="D27" s="495" t="s">
        <v>647</v>
      </c>
      <c r="E27" s="495" t="s">
        <v>648</v>
      </c>
    </row>
    <row r="28" spans="1:5" ht="14.25">
      <c r="A28" s="495">
        <v>26</v>
      </c>
      <c r="B28" s="495"/>
      <c r="C28" s="498" t="s">
        <v>4205</v>
      </c>
      <c r="D28" s="495" t="s">
        <v>649</v>
      </c>
      <c r="E28" s="495" t="s">
        <v>650</v>
      </c>
    </row>
    <row r="29" spans="1:5" ht="14.25">
      <c r="A29" s="495">
        <v>27</v>
      </c>
      <c r="B29" s="495"/>
      <c r="C29" s="498" t="s">
        <v>4206</v>
      </c>
      <c r="D29" s="495" t="s">
        <v>651</v>
      </c>
      <c r="E29" s="495" t="s">
        <v>652</v>
      </c>
    </row>
    <row r="30" spans="1:5" ht="13.5">
      <c r="A30" s="495">
        <v>28</v>
      </c>
      <c r="B30" s="495"/>
      <c r="C30" s="499" t="s">
        <v>4213</v>
      </c>
      <c r="D30" s="495" t="s">
        <v>653</v>
      </c>
      <c r="E30" s="495" t="s">
        <v>654</v>
      </c>
    </row>
    <row r="31" spans="1:5" ht="14.25">
      <c r="A31" s="495">
        <v>29</v>
      </c>
      <c r="B31" s="495"/>
      <c r="C31" s="500" t="s">
        <v>4207</v>
      </c>
      <c r="D31" s="501" t="s">
        <v>655</v>
      </c>
      <c r="E31" s="501" t="s">
        <v>656</v>
      </c>
    </row>
    <row r="32" spans="1:5" ht="14.25">
      <c r="A32" s="495">
        <v>30</v>
      </c>
      <c r="B32" s="495"/>
      <c r="C32" s="500" t="s">
        <v>4208</v>
      </c>
      <c r="D32" s="501" t="s">
        <v>657</v>
      </c>
      <c r="E32" s="501" t="s">
        <v>658</v>
      </c>
    </row>
    <row r="33" spans="1:5" ht="14.25">
      <c r="A33" s="495">
        <v>31</v>
      </c>
      <c r="B33" s="495"/>
      <c r="C33" s="500" t="s">
        <v>4209</v>
      </c>
      <c r="D33" s="501" t="s">
        <v>659</v>
      </c>
      <c r="E33" s="501" t="s">
        <v>660</v>
      </c>
    </row>
    <row r="34" spans="1:5" ht="14.25">
      <c r="A34" s="495">
        <v>32</v>
      </c>
      <c r="B34" s="495"/>
      <c r="C34" s="502" t="s">
        <v>4210</v>
      </c>
      <c r="D34" s="501" t="s">
        <v>661</v>
      </c>
      <c r="E34" s="501" t="s">
        <v>662</v>
      </c>
    </row>
    <row r="35" spans="1:5" ht="14.25">
      <c r="A35" s="495">
        <v>33</v>
      </c>
      <c r="B35" s="495"/>
      <c r="C35" s="502" t="s">
        <v>4211</v>
      </c>
      <c r="D35" s="501" t="s">
        <v>663</v>
      </c>
      <c r="E35" s="501" t="s">
        <v>664</v>
      </c>
    </row>
    <row r="36" spans="1:5">
      <c r="A36" s="495">
        <v>34</v>
      </c>
      <c r="B36" s="495"/>
      <c r="C36" s="501" t="s">
        <v>665</v>
      </c>
      <c r="D36" s="501" t="s">
        <v>666</v>
      </c>
      <c r="E36" s="501" t="s">
        <v>667</v>
      </c>
    </row>
  </sheetData>
  <sheetProtection sheet="1" objects="1" scenarios="1"/>
  <phoneticPr fontId="66"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dimension ref="A1:A36"/>
  <sheetViews>
    <sheetView workbookViewId="0"/>
  </sheetViews>
  <sheetFormatPr defaultRowHeight="12"/>
  <cols>
    <col min="1" max="16384" width="9.140625" style="503"/>
  </cols>
  <sheetData>
    <row r="1" spans="1:1" ht="15" customHeight="1">
      <c r="A1" s="503" t="s">
        <v>668</v>
      </c>
    </row>
    <row r="2" spans="1:1" ht="15" customHeight="1">
      <c r="A2" s="503" t="s">
        <v>669</v>
      </c>
    </row>
    <row r="3" spans="1:1" ht="15" customHeight="1">
      <c r="A3" s="503" t="s">
        <v>670</v>
      </c>
    </row>
    <row r="4" spans="1:1" ht="15" customHeight="1">
      <c r="A4" s="503" t="s">
        <v>671</v>
      </c>
    </row>
    <row r="5" spans="1:1" ht="15" customHeight="1">
      <c r="A5" s="503" t="s">
        <v>672</v>
      </c>
    </row>
    <row r="6" spans="1:1" ht="15" customHeight="1">
      <c r="A6" s="503" t="s">
        <v>673</v>
      </c>
    </row>
    <row r="7" spans="1:1" ht="15" customHeight="1">
      <c r="A7" s="503" t="s">
        <v>674</v>
      </c>
    </row>
    <row r="8" spans="1:1" ht="15" customHeight="1">
      <c r="A8" s="503" t="s">
        <v>675</v>
      </c>
    </row>
    <row r="9" spans="1:1" ht="15" customHeight="1">
      <c r="A9" s="503" t="s">
        <v>676</v>
      </c>
    </row>
    <row r="10" spans="1:1" ht="15" customHeight="1">
      <c r="A10" s="503" t="s">
        <v>677</v>
      </c>
    </row>
    <row r="11" spans="1:1" ht="15" customHeight="1">
      <c r="A11" s="503" t="s">
        <v>678</v>
      </c>
    </row>
    <row r="12" spans="1:1" ht="15" customHeight="1">
      <c r="A12" s="503" t="s">
        <v>679</v>
      </c>
    </row>
    <row r="13" spans="1:1" ht="15" customHeight="1">
      <c r="A13" s="503" t="s">
        <v>680</v>
      </c>
    </row>
    <row r="14" spans="1:1" ht="15" customHeight="1">
      <c r="A14" s="503" t="s">
        <v>681</v>
      </c>
    </row>
    <row r="15" spans="1:1" ht="15" customHeight="1">
      <c r="A15" s="503" t="s">
        <v>682</v>
      </c>
    </row>
    <row r="16" spans="1:1" ht="15" customHeight="1">
      <c r="A16" s="503" t="s">
        <v>683</v>
      </c>
    </row>
    <row r="17" spans="1:1" ht="15" customHeight="1">
      <c r="A17" s="503" t="s">
        <v>684</v>
      </c>
    </row>
    <row r="18" spans="1:1" ht="15" customHeight="1">
      <c r="A18" s="503" t="s">
        <v>685</v>
      </c>
    </row>
    <row r="19" spans="1:1" ht="15" customHeight="1">
      <c r="A19" s="503" t="s">
        <v>686</v>
      </c>
    </row>
    <row r="20" spans="1:1" ht="15" customHeight="1">
      <c r="A20" s="503" t="s">
        <v>687</v>
      </c>
    </row>
    <row r="21" spans="1:1" ht="15" customHeight="1">
      <c r="A21" s="503" t="s">
        <v>688</v>
      </c>
    </row>
    <row r="22" spans="1:1" ht="15" customHeight="1">
      <c r="A22" s="503" t="s">
        <v>689</v>
      </c>
    </row>
    <row r="23" spans="1:1" ht="15" customHeight="1">
      <c r="A23" s="503" t="s">
        <v>690</v>
      </c>
    </row>
    <row r="24" spans="1:1" ht="15" customHeight="1">
      <c r="A24" s="503" t="s">
        <v>691</v>
      </c>
    </row>
    <row r="25" spans="1:1" ht="15" customHeight="1">
      <c r="A25" s="503" t="s">
        <v>692</v>
      </c>
    </row>
    <row r="26" spans="1:1" ht="15" customHeight="1">
      <c r="A26" s="503" t="s">
        <v>693</v>
      </c>
    </row>
    <row r="27" spans="1:1" ht="15" customHeight="1">
      <c r="A27" s="503" t="s">
        <v>694</v>
      </c>
    </row>
    <row r="28" spans="1:1" ht="15" customHeight="1">
      <c r="A28" s="503" t="s">
        <v>695</v>
      </c>
    </row>
    <row r="29" spans="1:1" ht="15" customHeight="1">
      <c r="A29" s="503" t="s">
        <v>696</v>
      </c>
    </row>
    <row r="30" spans="1:1" ht="15" customHeight="1">
      <c r="A30" s="503" t="s">
        <v>697</v>
      </c>
    </row>
    <row r="31" spans="1:1" ht="15" customHeight="1">
      <c r="A31" s="503" t="s">
        <v>698</v>
      </c>
    </row>
    <row r="32" spans="1:1" ht="15" customHeight="1">
      <c r="A32" s="503" t="s">
        <v>699</v>
      </c>
    </row>
    <row r="33" spans="1:1" ht="15" customHeight="1">
      <c r="A33" s="503" t="s">
        <v>700</v>
      </c>
    </row>
    <row r="34" spans="1:1" ht="15" customHeight="1">
      <c r="A34" s="503" t="s">
        <v>701</v>
      </c>
    </row>
    <row r="35" spans="1:1" ht="15" customHeight="1">
      <c r="A35" s="503" t="s">
        <v>702</v>
      </c>
    </row>
    <row r="36" spans="1:1" ht="15" customHeight="1">
      <c r="A36" s="503" t="s">
        <v>703</v>
      </c>
    </row>
  </sheetData>
  <phoneticPr fontId="66" type="noConversion"/>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dimension ref="A1:E160"/>
  <sheetViews>
    <sheetView workbookViewId="0"/>
  </sheetViews>
  <sheetFormatPr defaultColWidth="1.7109375" defaultRowHeight="12.75"/>
  <cols>
    <col min="1" max="1" width="3.140625" style="505" bestFit="1" customWidth="1"/>
    <col min="2" max="2" width="5.28515625" style="505" bestFit="1" customWidth="1"/>
    <col min="3" max="3" width="110.7109375" style="505" bestFit="1" customWidth="1"/>
    <col min="4" max="4" width="97.7109375" style="505" bestFit="1" customWidth="1"/>
    <col min="5" max="5" width="131.28515625" style="505" bestFit="1" customWidth="1"/>
    <col min="6" max="16384" width="1.7109375" style="505"/>
  </cols>
  <sheetData>
    <row r="1" spans="1:5">
      <c r="A1" s="504" t="s">
        <v>2384</v>
      </c>
      <c r="C1" s="505" t="s">
        <v>704</v>
      </c>
      <c r="D1" s="505" t="s">
        <v>705</v>
      </c>
      <c r="E1" s="505" t="s">
        <v>706</v>
      </c>
    </row>
    <row r="2" spans="1:5">
      <c r="A2" s="504" t="s">
        <v>2385</v>
      </c>
      <c r="B2" s="505" t="s">
        <v>2386</v>
      </c>
      <c r="C2" s="505" t="s">
        <v>707</v>
      </c>
      <c r="D2" s="505" t="s">
        <v>708</v>
      </c>
      <c r="E2" s="505" t="s">
        <v>709</v>
      </c>
    </row>
    <row r="3" spans="1:5">
      <c r="A3" s="504" t="s">
        <v>2387</v>
      </c>
      <c r="B3" s="505" t="s">
        <v>2388</v>
      </c>
      <c r="C3" s="505" t="s">
        <v>710</v>
      </c>
      <c r="D3" s="505" t="s">
        <v>711</v>
      </c>
      <c r="E3" s="505" t="s">
        <v>712</v>
      </c>
    </row>
    <row r="4" spans="1:5">
      <c r="A4" s="504" t="s">
        <v>4096</v>
      </c>
      <c r="B4" s="505" t="s">
        <v>2389</v>
      </c>
      <c r="C4" s="505" t="s">
        <v>713</v>
      </c>
      <c r="D4" s="505" t="s">
        <v>714</v>
      </c>
      <c r="E4" s="505" t="s">
        <v>715</v>
      </c>
    </row>
    <row r="5" spans="1:5">
      <c r="A5" s="504" t="s">
        <v>4097</v>
      </c>
      <c r="B5" s="505" t="s">
        <v>2390</v>
      </c>
      <c r="C5" s="505" t="s">
        <v>716</v>
      </c>
      <c r="D5" s="505" t="s">
        <v>717</v>
      </c>
      <c r="E5" s="505" t="s">
        <v>717</v>
      </c>
    </row>
    <row r="6" spans="1:5">
      <c r="A6" s="504" t="s">
        <v>4098</v>
      </c>
      <c r="B6" s="505" t="s">
        <v>2391</v>
      </c>
      <c r="C6" s="505" t="s">
        <v>718</v>
      </c>
      <c r="D6" s="505" t="s">
        <v>719</v>
      </c>
      <c r="E6" s="505" t="s">
        <v>720</v>
      </c>
    </row>
    <row r="7" spans="1:5">
      <c r="A7" s="504" t="s">
        <v>4099</v>
      </c>
      <c r="B7" s="505" t="s">
        <v>2392</v>
      </c>
      <c r="C7" s="505" t="s">
        <v>721</v>
      </c>
      <c r="D7" s="505" t="s">
        <v>721</v>
      </c>
      <c r="E7" s="505" t="s">
        <v>721</v>
      </c>
    </row>
    <row r="8" spans="1:5">
      <c r="A8" s="504" t="s">
        <v>4100</v>
      </c>
      <c r="B8" s="505" t="s">
        <v>2393</v>
      </c>
      <c r="C8" s="505" t="s">
        <v>722</v>
      </c>
      <c r="D8" s="505" t="s">
        <v>723</v>
      </c>
      <c r="E8" s="505" t="s">
        <v>724</v>
      </c>
    </row>
    <row r="9" spans="1:5">
      <c r="A9" s="504" t="s">
        <v>2394</v>
      </c>
      <c r="B9" s="505" t="s">
        <v>2395</v>
      </c>
      <c r="C9" s="505" t="s">
        <v>725</v>
      </c>
      <c r="D9" s="505" t="s">
        <v>726</v>
      </c>
      <c r="E9" s="505" t="s">
        <v>727</v>
      </c>
    </row>
    <row r="10" spans="1:5">
      <c r="A10" s="504">
        <v>10</v>
      </c>
      <c r="B10" s="505" t="s">
        <v>2396</v>
      </c>
      <c r="C10" s="505" t="s">
        <v>728</v>
      </c>
      <c r="D10" s="505" t="s">
        <v>729</v>
      </c>
      <c r="E10" s="505" t="s">
        <v>730</v>
      </c>
    </row>
    <row r="11" spans="1:5">
      <c r="A11" s="504">
        <v>11</v>
      </c>
      <c r="B11" s="505" t="s">
        <v>2397</v>
      </c>
      <c r="C11" s="505" t="s">
        <v>731</v>
      </c>
      <c r="D11" s="505" t="s">
        <v>732</v>
      </c>
      <c r="E11" s="505" t="s">
        <v>733</v>
      </c>
    </row>
    <row r="12" spans="1:5">
      <c r="A12" s="504">
        <v>12</v>
      </c>
      <c r="B12" s="505" t="s">
        <v>2399</v>
      </c>
      <c r="C12" s="505" t="s">
        <v>734</v>
      </c>
      <c r="D12" s="505" t="s">
        <v>735</v>
      </c>
      <c r="E12" s="505" t="s">
        <v>736</v>
      </c>
    </row>
    <row r="13" spans="1:5">
      <c r="A13" s="504">
        <v>13</v>
      </c>
      <c r="B13" s="505" t="s">
        <v>2390</v>
      </c>
      <c r="C13" s="505" t="s">
        <v>737</v>
      </c>
      <c r="D13" s="505" t="s">
        <v>738</v>
      </c>
      <c r="E13" s="505" t="s">
        <v>739</v>
      </c>
    </row>
    <row r="14" spans="1:5">
      <c r="A14" s="504">
        <v>14</v>
      </c>
      <c r="B14" s="505" t="s">
        <v>2391</v>
      </c>
      <c r="C14" s="505" t="s">
        <v>740</v>
      </c>
      <c r="D14" s="505" t="s">
        <v>741</v>
      </c>
      <c r="E14" s="505" t="s">
        <v>742</v>
      </c>
    </row>
    <row r="15" spans="1:5">
      <c r="A15" s="504">
        <v>15</v>
      </c>
      <c r="B15" s="505" t="s">
        <v>2392</v>
      </c>
      <c r="C15" s="505" t="s">
        <v>743</v>
      </c>
      <c r="D15" s="505" t="s">
        <v>744</v>
      </c>
      <c r="E15" s="505" t="s">
        <v>745</v>
      </c>
    </row>
    <row r="16" spans="1:5">
      <c r="A16" s="504">
        <v>16</v>
      </c>
      <c r="B16" s="505" t="s">
        <v>2393</v>
      </c>
      <c r="C16" s="505" t="s">
        <v>746</v>
      </c>
      <c r="D16" s="505" t="s">
        <v>747</v>
      </c>
      <c r="E16" s="505" t="s">
        <v>748</v>
      </c>
    </row>
    <row r="17" spans="1:5">
      <c r="A17" s="504">
        <v>17</v>
      </c>
      <c r="B17" s="505" t="s">
        <v>2395</v>
      </c>
      <c r="C17" s="505" t="s">
        <v>749</v>
      </c>
      <c r="D17" s="505" t="s">
        <v>750</v>
      </c>
      <c r="E17" s="505" t="s">
        <v>751</v>
      </c>
    </row>
    <row r="18" spans="1:5">
      <c r="A18" s="504">
        <v>18</v>
      </c>
      <c r="B18" s="505" t="s">
        <v>2396</v>
      </c>
      <c r="C18" s="505" t="s">
        <v>752</v>
      </c>
      <c r="D18" s="505" t="s">
        <v>753</v>
      </c>
      <c r="E18" s="505" t="s">
        <v>754</v>
      </c>
    </row>
    <row r="19" spans="1:5">
      <c r="A19" s="504">
        <v>19</v>
      </c>
      <c r="B19" s="505" t="s">
        <v>2401</v>
      </c>
      <c r="C19" s="505" t="s">
        <v>755</v>
      </c>
      <c r="D19" s="505" t="s">
        <v>756</v>
      </c>
      <c r="E19" s="505" t="s">
        <v>757</v>
      </c>
    </row>
    <row r="20" spans="1:5">
      <c r="A20" s="504">
        <v>20</v>
      </c>
      <c r="B20" s="505" t="s">
        <v>2402</v>
      </c>
      <c r="C20" s="505" t="s">
        <v>758</v>
      </c>
      <c r="D20" s="505" t="s">
        <v>759</v>
      </c>
      <c r="E20" s="505" t="s">
        <v>760</v>
      </c>
    </row>
    <row r="21" spans="1:5">
      <c r="A21" s="504">
        <v>21</v>
      </c>
      <c r="B21" s="505" t="s">
        <v>2404</v>
      </c>
      <c r="C21" s="505" t="s">
        <v>761</v>
      </c>
      <c r="D21" s="505" t="s">
        <v>762</v>
      </c>
      <c r="E21" s="505" t="s">
        <v>763</v>
      </c>
    </row>
    <row r="22" spans="1:5">
      <c r="A22" s="504">
        <v>22</v>
      </c>
      <c r="B22" s="505" t="s">
        <v>2406</v>
      </c>
      <c r="C22" s="505" t="s">
        <v>764</v>
      </c>
      <c r="D22" s="505" t="s">
        <v>765</v>
      </c>
      <c r="E22" s="505" t="s">
        <v>766</v>
      </c>
    </row>
    <row r="23" spans="1:5">
      <c r="A23" s="504">
        <v>23</v>
      </c>
      <c r="B23" s="505" t="s">
        <v>2390</v>
      </c>
      <c r="C23" s="505" t="s">
        <v>767</v>
      </c>
      <c r="D23" s="505" t="s">
        <v>768</v>
      </c>
      <c r="E23" s="505" t="s">
        <v>769</v>
      </c>
    </row>
    <row r="24" spans="1:5">
      <c r="A24" s="504">
        <v>24</v>
      </c>
      <c r="B24" s="505" t="s">
        <v>2391</v>
      </c>
      <c r="C24" s="505" t="s">
        <v>770</v>
      </c>
      <c r="D24" s="505" t="s">
        <v>771</v>
      </c>
      <c r="E24" s="505" t="s">
        <v>772</v>
      </c>
    </row>
    <row r="25" spans="1:5">
      <c r="A25" s="504">
        <v>25</v>
      </c>
      <c r="B25" s="505" t="s">
        <v>2392</v>
      </c>
      <c r="C25" s="505" t="s">
        <v>773</v>
      </c>
      <c r="D25" s="505" t="s">
        <v>774</v>
      </c>
      <c r="E25" s="505" t="s">
        <v>775</v>
      </c>
    </row>
    <row r="26" spans="1:5">
      <c r="A26" s="504">
        <v>26</v>
      </c>
      <c r="B26" s="505" t="s">
        <v>2393</v>
      </c>
      <c r="C26" s="505" t="s">
        <v>776</v>
      </c>
      <c r="D26" s="505" t="s">
        <v>777</v>
      </c>
      <c r="E26" s="505" t="s">
        <v>778</v>
      </c>
    </row>
    <row r="27" spans="1:5">
      <c r="A27" s="504">
        <v>27</v>
      </c>
      <c r="B27" s="505" t="s">
        <v>2395</v>
      </c>
      <c r="C27" s="505" t="s">
        <v>779</v>
      </c>
      <c r="D27" s="505" t="s">
        <v>780</v>
      </c>
      <c r="E27" s="505" t="s">
        <v>781</v>
      </c>
    </row>
    <row r="28" spans="1:5">
      <c r="A28" s="504">
        <v>28</v>
      </c>
      <c r="B28" s="505" t="s">
        <v>2396</v>
      </c>
      <c r="C28" s="505" t="s">
        <v>782</v>
      </c>
      <c r="D28" s="505" t="s">
        <v>783</v>
      </c>
      <c r="E28" s="505" t="s">
        <v>784</v>
      </c>
    </row>
    <row r="29" spans="1:5">
      <c r="A29" s="504">
        <v>29</v>
      </c>
      <c r="B29" s="505" t="s">
        <v>2401</v>
      </c>
      <c r="C29" s="505" t="s">
        <v>785</v>
      </c>
      <c r="D29" s="505" t="s">
        <v>786</v>
      </c>
      <c r="E29" s="505" t="s">
        <v>787</v>
      </c>
    </row>
    <row r="30" spans="1:5">
      <c r="A30" s="504" t="s">
        <v>4124</v>
      </c>
      <c r="B30" s="505" t="s">
        <v>2402</v>
      </c>
      <c r="C30" s="505" t="s">
        <v>788</v>
      </c>
      <c r="D30" s="505" t="s">
        <v>789</v>
      </c>
      <c r="E30" s="505" t="s">
        <v>790</v>
      </c>
    </row>
    <row r="31" spans="1:5">
      <c r="A31" s="504" t="s">
        <v>4112</v>
      </c>
      <c r="B31" s="505" t="s">
        <v>2407</v>
      </c>
      <c r="C31" s="505" t="s">
        <v>791</v>
      </c>
      <c r="D31" s="505" t="s">
        <v>792</v>
      </c>
      <c r="E31" s="505" t="s">
        <v>793</v>
      </c>
    </row>
    <row r="32" spans="1:5">
      <c r="A32" s="504" t="s">
        <v>4111</v>
      </c>
      <c r="B32" s="505" t="s">
        <v>2408</v>
      </c>
      <c r="C32" s="505" t="s">
        <v>794</v>
      </c>
      <c r="D32" s="505" t="s">
        <v>795</v>
      </c>
      <c r="E32" s="505" t="s">
        <v>796</v>
      </c>
    </row>
    <row r="33" spans="1:5">
      <c r="A33" s="504" t="s">
        <v>2409</v>
      </c>
      <c r="B33" s="505" t="s">
        <v>2410</v>
      </c>
      <c r="C33" s="505" t="s">
        <v>797</v>
      </c>
      <c r="D33" s="505" t="s">
        <v>798</v>
      </c>
      <c r="E33" s="505" t="s">
        <v>799</v>
      </c>
    </row>
    <row r="34" spans="1:5">
      <c r="A34" s="504" t="s">
        <v>2411</v>
      </c>
      <c r="B34" s="505" t="s">
        <v>2412</v>
      </c>
      <c r="C34" s="505" t="s">
        <v>800</v>
      </c>
      <c r="D34" s="505" t="s">
        <v>801</v>
      </c>
      <c r="E34" s="505" t="s">
        <v>802</v>
      </c>
    </row>
    <row r="35" spans="1:5">
      <c r="A35" s="504" t="s">
        <v>2413</v>
      </c>
      <c r="B35" s="505" t="s">
        <v>2414</v>
      </c>
      <c r="C35" s="505" t="s">
        <v>803</v>
      </c>
      <c r="D35" s="505" t="s">
        <v>804</v>
      </c>
      <c r="E35" s="505" t="s">
        <v>805</v>
      </c>
    </row>
    <row r="36" spans="1:5">
      <c r="A36" s="504" t="s">
        <v>2415</v>
      </c>
      <c r="B36" s="505" t="s">
        <v>2390</v>
      </c>
      <c r="C36" s="505" t="s">
        <v>806</v>
      </c>
      <c r="D36" s="505" t="s">
        <v>807</v>
      </c>
      <c r="E36" s="505" t="s">
        <v>808</v>
      </c>
    </row>
    <row r="37" spans="1:5">
      <c r="A37" s="504" t="s">
        <v>2416</v>
      </c>
      <c r="B37" s="505" t="s">
        <v>2391</v>
      </c>
      <c r="C37" s="505" t="s">
        <v>809</v>
      </c>
      <c r="D37" s="505" t="s">
        <v>810</v>
      </c>
      <c r="E37" s="505" t="s">
        <v>811</v>
      </c>
    </row>
    <row r="38" spans="1:5">
      <c r="A38" s="504" t="s">
        <v>2417</v>
      </c>
      <c r="B38" s="505" t="s">
        <v>2392</v>
      </c>
      <c r="C38" s="505" t="s">
        <v>812</v>
      </c>
      <c r="D38" s="505" t="s">
        <v>813</v>
      </c>
      <c r="E38" s="505" t="s">
        <v>814</v>
      </c>
    </row>
    <row r="39" spans="1:5">
      <c r="A39" s="504" t="s">
        <v>2418</v>
      </c>
      <c r="B39" s="505" t="s">
        <v>2393</v>
      </c>
      <c r="C39" s="505" t="s">
        <v>815</v>
      </c>
      <c r="D39" s="505" t="s">
        <v>816</v>
      </c>
      <c r="E39" s="505" t="s">
        <v>817</v>
      </c>
    </row>
    <row r="40" spans="1:5">
      <c r="A40" s="504" t="s">
        <v>4113</v>
      </c>
      <c r="B40" s="505" t="s">
        <v>2395</v>
      </c>
      <c r="C40" s="505" t="s">
        <v>818</v>
      </c>
      <c r="D40" s="505" t="s">
        <v>819</v>
      </c>
      <c r="E40" s="505" t="s">
        <v>820</v>
      </c>
    </row>
    <row r="41" spans="1:5">
      <c r="A41" s="504" t="s">
        <v>2419</v>
      </c>
      <c r="B41" s="505" t="s">
        <v>2420</v>
      </c>
      <c r="C41" s="505" t="s">
        <v>821</v>
      </c>
      <c r="D41" s="505" t="s">
        <v>822</v>
      </c>
      <c r="E41" s="505" t="s">
        <v>823</v>
      </c>
    </row>
    <row r="42" spans="1:5">
      <c r="A42" s="504" t="s">
        <v>2421</v>
      </c>
      <c r="B42" s="505" t="s">
        <v>2422</v>
      </c>
      <c r="C42" s="505" t="s">
        <v>824</v>
      </c>
      <c r="D42" s="505" t="s">
        <v>825</v>
      </c>
      <c r="E42" s="505" t="s">
        <v>826</v>
      </c>
    </row>
    <row r="43" spans="1:5">
      <c r="A43" s="504" t="s">
        <v>4114</v>
      </c>
      <c r="B43" s="505" t="s">
        <v>2423</v>
      </c>
      <c r="C43" s="505" t="s">
        <v>827</v>
      </c>
      <c r="D43" s="505" t="s">
        <v>828</v>
      </c>
      <c r="E43" s="505" t="s">
        <v>829</v>
      </c>
    </row>
    <row r="44" spans="1:5">
      <c r="A44" s="504" t="s">
        <v>4115</v>
      </c>
      <c r="B44" s="505" t="s">
        <v>2424</v>
      </c>
      <c r="C44" s="505" t="s">
        <v>830</v>
      </c>
      <c r="D44" s="505" t="s">
        <v>831</v>
      </c>
      <c r="E44" s="505" t="s">
        <v>832</v>
      </c>
    </row>
    <row r="45" spans="1:5">
      <c r="A45" s="504" t="s">
        <v>4116</v>
      </c>
      <c r="B45" s="505" t="s">
        <v>2425</v>
      </c>
      <c r="C45" s="505" t="s">
        <v>833</v>
      </c>
      <c r="D45" s="505" t="s">
        <v>834</v>
      </c>
      <c r="E45" s="505" t="s">
        <v>835</v>
      </c>
    </row>
    <row r="46" spans="1:5">
      <c r="A46" s="504" t="s">
        <v>4125</v>
      </c>
      <c r="B46" s="505" t="s">
        <v>2390</v>
      </c>
      <c r="C46" s="505" t="s">
        <v>836</v>
      </c>
      <c r="D46" s="505" t="s">
        <v>837</v>
      </c>
      <c r="E46" s="505" t="s">
        <v>838</v>
      </c>
    </row>
    <row r="47" spans="1:5">
      <c r="A47" s="504" t="s">
        <v>4084</v>
      </c>
      <c r="B47" s="505" t="s">
        <v>2391</v>
      </c>
      <c r="C47" s="505" t="s">
        <v>839</v>
      </c>
      <c r="D47" s="505" t="s">
        <v>840</v>
      </c>
      <c r="E47" s="505" t="s">
        <v>841</v>
      </c>
    </row>
    <row r="48" spans="1:5">
      <c r="A48" s="504" t="s">
        <v>4085</v>
      </c>
      <c r="B48" s="505" t="s">
        <v>2392</v>
      </c>
      <c r="C48" s="505" t="s">
        <v>842</v>
      </c>
      <c r="D48" s="505" t="s">
        <v>843</v>
      </c>
      <c r="E48" s="505" t="s">
        <v>844</v>
      </c>
    </row>
    <row r="49" spans="1:5">
      <c r="A49" s="504" t="s">
        <v>4092</v>
      </c>
      <c r="B49" s="505" t="s">
        <v>2393</v>
      </c>
      <c r="C49" s="505" t="s">
        <v>845</v>
      </c>
      <c r="D49" s="505" t="s">
        <v>846</v>
      </c>
      <c r="E49" s="505" t="s">
        <v>847</v>
      </c>
    </row>
    <row r="50" spans="1:5">
      <c r="A50" s="504" t="s">
        <v>4107</v>
      </c>
      <c r="B50" s="505" t="s">
        <v>2395</v>
      </c>
      <c r="C50" s="505" t="s">
        <v>848</v>
      </c>
      <c r="D50" s="505" t="s">
        <v>849</v>
      </c>
      <c r="E50" s="505" t="s">
        <v>850</v>
      </c>
    </row>
    <row r="51" spans="1:5">
      <c r="A51" s="504" t="s">
        <v>4080</v>
      </c>
      <c r="B51" s="505" t="s">
        <v>2396</v>
      </c>
      <c r="C51" s="505" t="s">
        <v>851</v>
      </c>
      <c r="D51" s="505" t="s">
        <v>852</v>
      </c>
      <c r="E51" s="505" t="s">
        <v>853</v>
      </c>
    </row>
    <row r="52" spans="1:5">
      <c r="A52" s="504" t="s">
        <v>4130</v>
      </c>
      <c r="B52" s="505" t="s">
        <v>2401</v>
      </c>
      <c r="C52" s="505" t="s">
        <v>854</v>
      </c>
      <c r="D52" s="505" t="s">
        <v>855</v>
      </c>
      <c r="E52" s="505" t="s">
        <v>856</v>
      </c>
    </row>
    <row r="53" spans="1:5">
      <c r="A53" s="504" t="s">
        <v>2426</v>
      </c>
      <c r="B53" s="505" t="s">
        <v>2427</v>
      </c>
      <c r="C53" s="505" t="s">
        <v>857</v>
      </c>
      <c r="D53" s="505" t="s">
        <v>858</v>
      </c>
      <c r="E53" s="505" t="s">
        <v>859</v>
      </c>
    </row>
    <row r="54" spans="1:5">
      <c r="A54" s="504" t="s">
        <v>2428</v>
      </c>
      <c r="B54" s="505" t="s">
        <v>2429</v>
      </c>
      <c r="C54" s="505" t="s">
        <v>860</v>
      </c>
      <c r="D54" s="505" t="s">
        <v>861</v>
      </c>
      <c r="E54" s="505" t="s">
        <v>862</v>
      </c>
    </row>
    <row r="55" spans="1:5">
      <c r="A55" s="504" t="s">
        <v>4117</v>
      </c>
      <c r="B55" s="505" t="s">
        <v>2423</v>
      </c>
      <c r="C55" s="505" t="s">
        <v>827</v>
      </c>
      <c r="D55" s="505" t="s">
        <v>828</v>
      </c>
      <c r="E55" s="505" t="s">
        <v>863</v>
      </c>
    </row>
    <row r="56" spans="1:5">
      <c r="A56" s="504" t="s">
        <v>4118</v>
      </c>
      <c r="B56" s="505" t="s">
        <v>2424</v>
      </c>
      <c r="C56" s="505" t="s">
        <v>830</v>
      </c>
      <c r="D56" s="505" t="s">
        <v>864</v>
      </c>
      <c r="E56" s="505" t="s">
        <v>832</v>
      </c>
    </row>
    <row r="57" spans="1:5">
      <c r="A57" s="504" t="s">
        <v>4119</v>
      </c>
      <c r="B57" s="505" t="s">
        <v>2425</v>
      </c>
      <c r="C57" s="505" t="s">
        <v>833</v>
      </c>
      <c r="D57" s="505" t="s">
        <v>865</v>
      </c>
      <c r="E57" s="505" t="s">
        <v>835</v>
      </c>
    </row>
    <row r="58" spans="1:5">
      <c r="A58" s="504" t="s">
        <v>4126</v>
      </c>
      <c r="B58" s="505" t="s">
        <v>2390</v>
      </c>
      <c r="C58" s="505" t="s">
        <v>836</v>
      </c>
      <c r="D58" s="505" t="s">
        <v>837</v>
      </c>
      <c r="E58" s="505" t="s">
        <v>838</v>
      </c>
    </row>
    <row r="59" spans="1:5">
      <c r="A59" s="504" t="s">
        <v>4087</v>
      </c>
      <c r="B59" s="505" t="s">
        <v>2391</v>
      </c>
      <c r="C59" s="505" t="s">
        <v>866</v>
      </c>
      <c r="D59" s="505" t="s">
        <v>867</v>
      </c>
      <c r="E59" s="505" t="s">
        <v>841</v>
      </c>
    </row>
    <row r="60" spans="1:5">
      <c r="A60" s="504" t="s">
        <v>4088</v>
      </c>
      <c r="B60" s="505" t="s">
        <v>2392</v>
      </c>
      <c r="C60" s="505" t="s">
        <v>868</v>
      </c>
      <c r="D60" s="505" t="s">
        <v>843</v>
      </c>
      <c r="E60" s="505" t="s">
        <v>869</v>
      </c>
    </row>
    <row r="61" spans="1:5">
      <c r="A61" s="504" t="s">
        <v>4093</v>
      </c>
      <c r="B61" s="505" t="s">
        <v>2393</v>
      </c>
      <c r="C61" s="505" t="s">
        <v>870</v>
      </c>
      <c r="D61" s="505" t="s">
        <v>871</v>
      </c>
      <c r="E61" s="505" t="s">
        <v>872</v>
      </c>
    </row>
    <row r="62" spans="1:5">
      <c r="A62" s="504" t="s">
        <v>4120</v>
      </c>
      <c r="B62" s="505" t="s">
        <v>2395</v>
      </c>
      <c r="C62" s="505" t="s">
        <v>873</v>
      </c>
      <c r="D62" s="505" t="s">
        <v>874</v>
      </c>
      <c r="E62" s="505" t="s">
        <v>875</v>
      </c>
    </row>
    <row r="63" spans="1:5">
      <c r="A63" s="504" t="s">
        <v>4122</v>
      </c>
      <c r="B63" s="505" t="s">
        <v>2396</v>
      </c>
      <c r="C63" s="505" t="s">
        <v>876</v>
      </c>
      <c r="D63" s="505" t="s">
        <v>877</v>
      </c>
      <c r="E63" s="505" t="s">
        <v>878</v>
      </c>
    </row>
    <row r="64" spans="1:5">
      <c r="A64" s="504" t="s">
        <v>4108</v>
      </c>
      <c r="B64" s="505" t="s">
        <v>2401</v>
      </c>
      <c r="C64" s="505" t="s">
        <v>848</v>
      </c>
      <c r="D64" s="505" t="s">
        <v>849</v>
      </c>
      <c r="E64" s="505" t="s">
        <v>850</v>
      </c>
    </row>
    <row r="65" spans="1:5">
      <c r="A65" s="504" t="s">
        <v>4082</v>
      </c>
      <c r="B65" s="505" t="s">
        <v>2402</v>
      </c>
      <c r="C65" s="505" t="s">
        <v>879</v>
      </c>
      <c r="D65" s="505" t="s">
        <v>880</v>
      </c>
      <c r="E65" s="505" t="s">
        <v>881</v>
      </c>
    </row>
    <row r="66" spans="1:5">
      <c r="A66" s="504" t="s">
        <v>2430</v>
      </c>
      <c r="B66" s="505" t="s">
        <v>2431</v>
      </c>
      <c r="C66" s="505" t="s">
        <v>882</v>
      </c>
      <c r="D66" s="505" t="s">
        <v>883</v>
      </c>
      <c r="E66" s="505" t="s">
        <v>884</v>
      </c>
    </row>
    <row r="67" spans="1:5">
      <c r="A67" s="504" t="s">
        <v>2432</v>
      </c>
      <c r="B67" s="505" t="s">
        <v>2433</v>
      </c>
      <c r="C67" s="505" t="s">
        <v>885</v>
      </c>
      <c r="D67" s="505" t="s">
        <v>886</v>
      </c>
      <c r="E67" s="505" t="s">
        <v>887</v>
      </c>
    </row>
    <row r="68" spans="1:5">
      <c r="A68" s="504" t="s">
        <v>2434</v>
      </c>
      <c r="B68" s="505" t="s">
        <v>2390</v>
      </c>
      <c r="C68" s="505" t="s">
        <v>888</v>
      </c>
      <c r="D68" s="505" t="s">
        <v>889</v>
      </c>
      <c r="E68" s="505" t="s">
        <v>890</v>
      </c>
    </row>
    <row r="69" spans="1:5">
      <c r="A69" s="504" t="s">
        <v>2435</v>
      </c>
      <c r="B69" s="505" t="s">
        <v>2391</v>
      </c>
      <c r="C69" s="505" t="s">
        <v>891</v>
      </c>
      <c r="D69" s="505" t="s">
        <v>892</v>
      </c>
      <c r="E69" s="505" t="s">
        <v>893</v>
      </c>
    </row>
    <row r="70" spans="1:5">
      <c r="A70" s="504" t="s">
        <v>4121</v>
      </c>
      <c r="B70" s="505" t="s">
        <v>2392</v>
      </c>
      <c r="C70" s="505" t="s">
        <v>894</v>
      </c>
      <c r="D70" s="505" t="s">
        <v>895</v>
      </c>
      <c r="E70" s="505" t="s">
        <v>896</v>
      </c>
    </row>
    <row r="71" spans="1:5">
      <c r="A71" s="504" t="s">
        <v>2436</v>
      </c>
      <c r="B71" s="505" t="s">
        <v>2437</v>
      </c>
      <c r="C71" s="505" t="s">
        <v>897</v>
      </c>
      <c r="D71" s="505" t="s">
        <v>898</v>
      </c>
      <c r="E71" s="505" t="s">
        <v>899</v>
      </c>
    </row>
    <row r="72" spans="1:5">
      <c r="A72" s="504" t="s">
        <v>2438</v>
      </c>
      <c r="B72" s="505" t="s">
        <v>2439</v>
      </c>
      <c r="C72" s="505" t="s">
        <v>900</v>
      </c>
      <c r="D72" s="505" t="s">
        <v>901</v>
      </c>
      <c r="E72" s="505" t="s">
        <v>902</v>
      </c>
    </row>
    <row r="73" spans="1:5">
      <c r="A73" s="504" t="s">
        <v>2440</v>
      </c>
      <c r="B73" s="505" t="s">
        <v>2390</v>
      </c>
      <c r="C73" s="505" t="s">
        <v>903</v>
      </c>
      <c r="D73" s="505" t="s">
        <v>904</v>
      </c>
      <c r="E73" s="505" t="s">
        <v>905</v>
      </c>
    </row>
    <row r="74" spans="1:5">
      <c r="A74" s="504" t="s">
        <v>2441</v>
      </c>
      <c r="B74" s="505" t="s">
        <v>2442</v>
      </c>
      <c r="C74" s="505" t="s">
        <v>906</v>
      </c>
      <c r="D74" s="505" t="s">
        <v>907</v>
      </c>
      <c r="E74" s="505" t="s">
        <v>908</v>
      </c>
    </row>
    <row r="75" spans="1:5">
      <c r="A75" s="504" t="s">
        <v>2443</v>
      </c>
      <c r="B75" s="505" t="s">
        <v>2444</v>
      </c>
      <c r="C75" s="505" t="s">
        <v>909</v>
      </c>
      <c r="D75" s="505" t="s">
        <v>910</v>
      </c>
      <c r="E75" s="505" t="s">
        <v>911</v>
      </c>
    </row>
    <row r="76" spans="1:5">
      <c r="A76" s="504" t="s">
        <v>2445</v>
      </c>
      <c r="B76" s="505" t="s">
        <v>2390</v>
      </c>
      <c r="C76" s="505" t="s">
        <v>912</v>
      </c>
      <c r="D76" s="505" t="s">
        <v>913</v>
      </c>
      <c r="E76" s="505" t="s">
        <v>914</v>
      </c>
    </row>
    <row r="77" spans="1:5">
      <c r="A77" s="504" t="s">
        <v>2446</v>
      </c>
      <c r="B77" s="505" t="s">
        <v>2391</v>
      </c>
      <c r="C77" s="505" t="s">
        <v>915</v>
      </c>
      <c r="D77" s="505" t="s">
        <v>916</v>
      </c>
      <c r="E77" s="505" t="s">
        <v>917</v>
      </c>
    </row>
    <row r="78" spans="1:5">
      <c r="A78" s="504" t="s">
        <v>2447</v>
      </c>
      <c r="B78" s="505" t="s">
        <v>2392</v>
      </c>
      <c r="C78" s="505" t="s">
        <v>918</v>
      </c>
      <c r="D78" s="505" t="s">
        <v>919</v>
      </c>
      <c r="E78" s="505" t="s">
        <v>920</v>
      </c>
    </row>
    <row r="79" spans="1:5">
      <c r="A79" s="505">
        <v>79</v>
      </c>
      <c r="C79" s="505" t="s">
        <v>921</v>
      </c>
      <c r="D79" s="505" t="s">
        <v>922</v>
      </c>
      <c r="E79" s="505" t="s">
        <v>923</v>
      </c>
    </row>
    <row r="80" spans="1:5">
      <c r="A80" s="505">
        <v>80</v>
      </c>
      <c r="B80" s="505" t="s">
        <v>2386</v>
      </c>
      <c r="C80" s="505" t="s">
        <v>924</v>
      </c>
      <c r="D80" s="505" t="s">
        <v>925</v>
      </c>
      <c r="E80" s="505" t="s">
        <v>926</v>
      </c>
    </row>
    <row r="81" spans="1:5">
      <c r="A81" s="505">
        <v>81</v>
      </c>
      <c r="B81" s="505" t="s">
        <v>2388</v>
      </c>
      <c r="C81" s="505" t="s">
        <v>927</v>
      </c>
      <c r="D81" s="505" t="s">
        <v>928</v>
      </c>
      <c r="E81" s="505" t="s">
        <v>929</v>
      </c>
    </row>
    <row r="82" spans="1:5">
      <c r="A82" s="505">
        <v>82</v>
      </c>
      <c r="B82" s="505" t="s">
        <v>2389</v>
      </c>
      <c r="C82" s="505" t="s">
        <v>930</v>
      </c>
      <c r="D82" s="505" t="s">
        <v>931</v>
      </c>
      <c r="E82" s="505" t="s">
        <v>932</v>
      </c>
    </row>
    <row r="83" spans="1:5">
      <c r="A83" s="505">
        <v>83</v>
      </c>
      <c r="B83" s="505" t="s">
        <v>2390</v>
      </c>
      <c r="C83" s="505" t="s">
        <v>933</v>
      </c>
      <c r="D83" s="505" t="s">
        <v>934</v>
      </c>
      <c r="E83" s="505" t="s">
        <v>935</v>
      </c>
    </row>
    <row r="84" spans="1:5">
      <c r="A84" s="505">
        <v>84</v>
      </c>
      <c r="B84" s="505" t="s">
        <v>2391</v>
      </c>
      <c r="C84" s="505" t="s">
        <v>936</v>
      </c>
      <c r="D84" s="505" t="s">
        <v>937</v>
      </c>
      <c r="E84" s="505" t="s">
        <v>938</v>
      </c>
    </row>
    <row r="85" spans="1:5">
      <c r="A85" s="505">
        <v>85</v>
      </c>
      <c r="B85" s="505" t="s">
        <v>2397</v>
      </c>
      <c r="C85" s="505" t="s">
        <v>939</v>
      </c>
      <c r="D85" s="505" t="s">
        <v>940</v>
      </c>
      <c r="E85" s="505" t="s">
        <v>941</v>
      </c>
    </row>
    <row r="86" spans="1:5">
      <c r="A86" s="505">
        <v>86</v>
      </c>
      <c r="B86" s="505" t="s">
        <v>2455</v>
      </c>
      <c r="C86" s="505" t="s">
        <v>942</v>
      </c>
      <c r="D86" s="505" t="s">
        <v>943</v>
      </c>
      <c r="E86" s="505" t="s">
        <v>944</v>
      </c>
    </row>
    <row r="87" spans="1:5">
      <c r="A87" s="505">
        <v>87</v>
      </c>
      <c r="B87" s="505" t="s">
        <v>2457</v>
      </c>
      <c r="C87" s="505" t="s">
        <v>945</v>
      </c>
      <c r="D87" s="505" t="s">
        <v>946</v>
      </c>
      <c r="E87" s="505" t="s">
        <v>947</v>
      </c>
    </row>
    <row r="88" spans="1:5">
      <c r="A88" s="505">
        <v>88</v>
      </c>
      <c r="B88" s="505" t="s">
        <v>2459</v>
      </c>
      <c r="C88" s="505" t="s">
        <v>948</v>
      </c>
      <c r="D88" s="505" t="s">
        <v>949</v>
      </c>
      <c r="E88" s="505" t="s">
        <v>950</v>
      </c>
    </row>
    <row r="89" spans="1:5">
      <c r="A89" s="505">
        <v>89</v>
      </c>
      <c r="B89" s="505" t="s">
        <v>2390</v>
      </c>
      <c r="C89" s="505" t="s">
        <v>951</v>
      </c>
      <c r="D89" s="505" t="s">
        <v>952</v>
      </c>
      <c r="E89" s="505" t="s">
        <v>953</v>
      </c>
    </row>
    <row r="90" spans="1:5">
      <c r="A90" s="505">
        <v>90</v>
      </c>
      <c r="B90" s="505" t="s">
        <v>2462</v>
      </c>
      <c r="C90" s="505" t="s">
        <v>954</v>
      </c>
      <c r="D90" s="505" t="s">
        <v>955</v>
      </c>
      <c r="E90" s="505" t="s">
        <v>956</v>
      </c>
    </row>
    <row r="91" spans="1:5">
      <c r="A91" s="505">
        <v>91</v>
      </c>
      <c r="B91" s="505" t="s">
        <v>2464</v>
      </c>
      <c r="C91" s="505" t="s">
        <v>957</v>
      </c>
      <c r="D91" s="505" t="s">
        <v>958</v>
      </c>
      <c r="E91" s="505" t="s">
        <v>959</v>
      </c>
    </row>
    <row r="92" spans="1:5">
      <c r="A92" s="505">
        <v>92</v>
      </c>
      <c r="B92" s="505" t="s">
        <v>2390</v>
      </c>
      <c r="C92" s="505" t="s">
        <v>960</v>
      </c>
      <c r="D92" s="505" t="s">
        <v>961</v>
      </c>
      <c r="E92" s="505" t="s">
        <v>962</v>
      </c>
    </row>
    <row r="93" spans="1:5">
      <c r="A93" s="505">
        <v>93</v>
      </c>
      <c r="B93" s="505" t="s">
        <v>2467</v>
      </c>
      <c r="C93" s="505" t="s">
        <v>963</v>
      </c>
      <c r="D93" s="505" t="s">
        <v>964</v>
      </c>
      <c r="E93" s="505" t="s">
        <v>965</v>
      </c>
    </row>
    <row r="94" spans="1:5">
      <c r="A94" s="505">
        <v>94</v>
      </c>
      <c r="B94" s="505" t="s">
        <v>2469</v>
      </c>
      <c r="C94" s="505" t="s">
        <v>966</v>
      </c>
      <c r="D94" s="505" t="s">
        <v>967</v>
      </c>
      <c r="E94" s="505" t="s">
        <v>968</v>
      </c>
    </row>
    <row r="95" spans="1:5">
      <c r="A95" s="505">
        <v>95</v>
      </c>
      <c r="B95" s="505" t="s">
        <v>2390</v>
      </c>
      <c r="C95" s="505" t="s">
        <v>969</v>
      </c>
      <c r="D95" s="505" t="s">
        <v>970</v>
      </c>
      <c r="E95" s="505" t="s">
        <v>971</v>
      </c>
    </row>
    <row r="96" spans="1:5">
      <c r="A96" s="505">
        <v>96</v>
      </c>
      <c r="B96" s="505" t="s">
        <v>2391</v>
      </c>
      <c r="C96" s="505" t="s">
        <v>972</v>
      </c>
      <c r="D96" s="505" t="s">
        <v>973</v>
      </c>
      <c r="E96" s="505" t="s">
        <v>974</v>
      </c>
    </row>
    <row r="97" spans="1:5">
      <c r="A97" s="505">
        <v>97</v>
      </c>
      <c r="B97" s="505" t="s">
        <v>2473</v>
      </c>
      <c r="C97" s="505" t="s">
        <v>975</v>
      </c>
      <c r="D97" s="505" t="s">
        <v>976</v>
      </c>
      <c r="E97" s="505" t="s">
        <v>977</v>
      </c>
    </row>
    <row r="98" spans="1:5">
      <c r="A98" s="505">
        <v>98</v>
      </c>
      <c r="B98" s="505" t="s">
        <v>2475</v>
      </c>
      <c r="C98" s="505" t="s">
        <v>978</v>
      </c>
      <c r="D98" s="505" t="s">
        <v>979</v>
      </c>
      <c r="E98" s="505" t="s">
        <v>980</v>
      </c>
    </row>
    <row r="99" spans="1:5">
      <c r="A99" s="505">
        <v>99</v>
      </c>
      <c r="B99" s="505" t="s">
        <v>2390</v>
      </c>
      <c r="C99" s="505" t="s">
        <v>981</v>
      </c>
      <c r="D99" s="505" t="s">
        <v>982</v>
      </c>
      <c r="E99" s="505" t="s">
        <v>983</v>
      </c>
    </row>
    <row r="100" spans="1:5">
      <c r="A100" s="505">
        <v>100</v>
      </c>
      <c r="B100" s="505" t="s">
        <v>2478</v>
      </c>
      <c r="C100" s="505" t="s">
        <v>984</v>
      </c>
      <c r="D100" s="505" t="s">
        <v>985</v>
      </c>
      <c r="E100" s="505" t="s">
        <v>986</v>
      </c>
    </row>
    <row r="101" spans="1:5">
      <c r="A101" s="505">
        <v>101</v>
      </c>
      <c r="B101" s="505" t="s">
        <v>2410</v>
      </c>
      <c r="C101" s="505" t="s">
        <v>987</v>
      </c>
      <c r="D101" s="505" t="s">
        <v>988</v>
      </c>
      <c r="E101" s="505" t="s">
        <v>989</v>
      </c>
    </row>
    <row r="102" spans="1:5">
      <c r="A102" s="505">
        <v>102</v>
      </c>
      <c r="B102" s="505" t="s">
        <v>2412</v>
      </c>
      <c r="C102" s="505" t="s">
        <v>990</v>
      </c>
      <c r="D102" s="505" t="s">
        <v>991</v>
      </c>
      <c r="E102" s="505" t="s">
        <v>992</v>
      </c>
    </row>
    <row r="103" spans="1:5">
      <c r="A103" s="505">
        <v>103</v>
      </c>
      <c r="B103" s="505" t="s">
        <v>2414</v>
      </c>
      <c r="C103" s="505" t="s">
        <v>993</v>
      </c>
      <c r="D103" s="505" t="s">
        <v>994</v>
      </c>
      <c r="E103" s="505" t="s">
        <v>995</v>
      </c>
    </row>
    <row r="104" spans="1:5">
      <c r="A104" s="505">
        <v>104</v>
      </c>
      <c r="B104" s="505" t="s">
        <v>2423</v>
      </c>
      <c r="C104" s="505" t="s">
        <v>996</v>
      </c>
      <c r="D104" s="505" t="s">
        <v>997</v>
      </c>
      <c r="E104" s="505" t="s">
        <v>998</v>
      </c>
    </row>
    <row r="105" spans="1:5">
      <c r="A105" s="505">
        <v>105</v>
      </c>
      <c r="B105" s="505" t="s">
        <v>2424</v>
      </c>
      <c r="C105" s="505" t="s">
        <v>999</v>
      </c>
      <c r="D105" s="505" t="s">
        <v>1000</v>
      </c>
      <c r="E105" s="505" t="s">
        <v>1001</v>
      </c>
    </row>
    <row r="106" spans="1:5">
      <c r="A106" s="505">
        <v>106</v>
      </c>
      <c r="B106" s="505" t="s">
        <v>2425</v>
      </c>
      <c r="C106" s="505" t="s">
        <v>1002</v>
      </c>
      <c r="D106" s="505" t="s">
        <v>1003</v>
      </c>
      <c r="E106" s="505" t="s">
        <v>1004</v>
      </c>
    </row>
    <row r="107" spans="1:5">
      <c r="A107" s="505">
        <v>107</v>
      </c>
      <c r="B107" s="505" t="s">
        <v>2390</v>
      </c>
      <c r="C107" s="505" t="s">
        <v>836</v>
      </c>
      <c r="D107" s="505" t="s">
        <v>837</v>
      </c>
      <c r="E107" s="505" t="s">
        <v>838</v>
      </c>
    </row>
    <row r="108" spans="1:5">
      <c r="A108" s="505">
        <v>108</v>
      </c>
      <c r="B108" s="505" t="s">
        <v>2391</v>
      </c>
      <c r="C108" s="505" t="s">
        <v>1005</v>
      </c>
      <c r="D108" s="505" t="s">
        <v>1006</v>
      </c>
      <c r="E108" s="505" t="s">
        <v>1007</v>
      </c>
    </row>
    <row r="109" spans="1:5">
      <c r="A109" s="505">
        <v>109</v>
      </c>
      <c r="B109" s="505" t="s">
        <v>2392</v>
      </c>
      <c r="C109" s="505" t="s">
        <v>1008</v>
      </c>
      <c r="D109" s="505" t="s">
        <v>1009</v>
      </c>
      <c r="E109" s="505" t="s">
        <v>1010</v>
      </c>
    </row>
    <row r="110" spans="1:5">
      <c r="A110" s="505">
        <v>110</v>
      </c>
      <c r="B110" s="505" t="s">
        <v>2393</v>
      </c>
      <c r="C110" s="505" t="s">
        <v>1011</v>
      </c>
      <c r="D110" s="505" t="s">
        <v>1012</v>
      </c>
      <c r="E110" s="505" t="s">
        <v>1013</v>
      </c>
    </row>
    <row r="111" spans="1:5">
      <c r="A111" s="505">
        <v>111</v>
      </c>
      <c r="B111" s="505" t="s">
        <v>2395</v>
      </c>
      <c r="C111" s="505" t="s">
        <v>1014</v>
      </c>
      <c r="D111" s="505" t="s">
        <v>1015</v>
      </c>
      <c r="E111" s="505" t="s">
        <v>1016</v>
      </c>
    </row>
    <row r="112" spans="1:5">
      <c r="A112" s="505">
        <v>112</v>
      </c>
      <c r="B112" s="505" t="s">
        <v>2396</v>
      </c>
      <c r="C112" s="505" t="s">
        <v>1017</v>
      </c>
      <c r="D112" s="505" t="s">
        <v>1018</v>
      </c>
      <c r="E112" s="505" t="s">
        <v>1019</v>
      </c>
    </row>
    <row r="113" spans="1:5">
      <c r="A113" s="505">
        <v>113</v>
      </c>
      <c r="B113" s="505" t="s">
        <v>2401</v>
      </c>
      <c r="C113" s="505" t="s">
        <v>1020</v>
      </c>
      <c r="D113" s="505" t="s">
        <v>1021</v>
      </c>
      <c r="E113" s="505" t="s">
        <v>1022</v>
      </c>
    </row>
    <row r="114" spans="1:5">
      <c r="A114" s="505">
        <v>114</v>
      </c>
      <c r="B114" s="505" t="s">
        <v>2402</v>
      </c>
      <c r="C114" s="505" t="s">
        <v>1023</v>
      </c>
      <c r="D114" s="505" t="s">
        <v>1024</v>
      </c>
      <c r="E114" s="505" t="s">
        <v>1025</v>
      </c>
    </row>
    <row r="115" spans="1:5">
      <c r="A115" s="505">
        <v>115</v>
      </c>
      <c r="B115" s="505" t="s">
        <v>2407</v>
      </c>
      <c r="C115" s="505" t="s">
        <v>1026</v>
      </c>
      <c r="D115" s="505" t="s">
        <v>1027</v>
      </c>
      <c r="E115" s="505" t="s">
        <v>1028</v>
      </c>
    </row>
    <row r="116" spans="1:5">
      <c r="A116" s="505">
        <v>116</v>
      </c>
      <c r="B116" s="505" t="s">
        <v>2408</v>
      </c>
      <c r="C116" s="505" t="s">
        <v>1029</v>
      </c>
      <c r="D116" s="505" t="s">
        <v>1030</v>
      </c>
      <c r="E116" s="505" t="s">
        <v>1031</v>
      </c>
    </row>
    <row r="117" spans="1:5">
      <c r="A117" s="505">
        <v>117</v>
      </c>
      <c r="B117" s="505" t="s">
        <v>2490</v>
      </c>
      <c r="C117" s="505" t="s">
        <v>1032</v>
      </c>
      <c r="D117" s="505" t="s">
        <v>1033</v>
      </c>
      <c r="E117" s="505" t="s">
        <v>1034</v>
      </c>
    </row>
    <row r="118" spans="1:5">
      <c r="A118" s="505">
        <v>118</v>
      </c>
      <c r="B118" s="505" t="s">
        <v>2420</v>
      </c>
      <c r="C118" s="505" t="s">
        <v>1035</v>
      </c>
      <c r="D118" s="505" t="s">
        <v>1036</v>
      </c>
      <c r="E118" s="505" t="s">
        <v>1037</v>
      </c>
    </row>
    <row r="119" spans="1:5">
      <c r="A119" s="505">
        <v>119</v>
      </c>
      <c r="B119" s="505" t="s">
        <v>2422</v>
      </c>
      <c r="C119" s="505" t="s">
        <v>1038</v>
      </c>
      <c r="D119" s="505" t="s">
        <v>1039</v>
      </c>
      <c r="E119" s="505" t="s">
        <v>1040</v>
      </c>
    </row>
    <row r="120" spans="1:5">
      <c r="A120" s="505">
        <v>120</v>
      </c>
      <c r="B120" s="505" t="s">
        <v>2390</v>
      </c>
      <c r="C120" s="505" t="s">
        <v>1041</v>
      </c>
      <c r="D120" s="505" t="s">
        <v>1042</v>
      </c>
      <c r="E120" s="505" t="s">
        <v>1043</v>
      </c>
    </row>
    <row r="121" spans="1:5">
      <c r="A121" s="505">
        <v>121</v>
      </c>
      <c r="B121" s="505" t="s">
        <v>2427</v>
      </c>
      <c r="C121" s="505" t="s">
        <v>1044</v>
      </c>
      <c r="D121" s="505" t="s">
        <v>1045</v>
      </c>
      <c r="E121" s="505" t="s">
        <v>1046</v>
      </c>
    </row>
    <row r="122" spans="1:5">
      <c r="A122" s="505">
        <v>122</v>
      </c>
      <c r="B122" s="505" t="s">
        <v>2431</v>
      </c>
      <c r="C122" s="505" t="s">
        <v>1047</v>
      </c>
      <c r="D122" s="505" t="s">
        <v>1048</v>
      </c>
      <c r="E122" s="505" t="s">
        <v>1049</v>
      </c>
    </row>
    <row r="123" spans="1:5">
      <c r="A123" s="505">
        <v>123</v>
      </c>
      <c r="B123" s="505" t="s">
        <v>2433</v>
      </c>
      <c r="C123" s="505" t="s">
        <v>1050</v>
      </c>
      <c r="D123" s="505" t="s">
        <v>1051</v>
      </c>
      <c r="E123" s="505" t="s">
        <v>1052</v>
      </c>
    </row>
    <row r="124" spans="1:5">
      <c r="A124" s="505">
        <v>124</v>
      </c>
      <c r="B124" s="505" t="s">
        <v>2423</v>
      </c>
      <c r="C124" s="505" t="s">
        <v>1053</v>
      </c>
      <c r="D124" s="505" t="s">
        <v>1054</v>
      </c>
      <c r="E124" s="505" t="s">
        <v>1055</v>
      </c>
    </row>
    <row r="125" spans="1:5">
      <c r="A125" s="505">
        <v>125</v>
      </c>
      <c r="B125" s="505" t="s">
        <v>2424</v>
      </c>
      <c r="C125" s="505" t="s">
        <v>1056</v>
      </c>
      <c r="D125" s="505" t="s">
        <v>1057</v>
      </c>
      <c r="E125" s="505" t="s">
        <v>1058</v>
      </c>
    </row>
    <row r="126" spans="1:5">
      <c r="A126" s="505">
        <v>126</v>
      </c>
      <c r="B126" s="505" t="s">
        <v>2425</v>
      </c>
      <c r="C126" s="505" t="s">
        <v>1059</v>
      </c>
      <c r="D126" s="505" t="s">
        <v>1060</v>
      </c>
      <c r="E126" s="505" t="s">
        <v>1061</v>
      </c>
    </row>
    <row r="127" spans="1:5">
      <c r="A127" s="505">
        <v>127</v>
      </c>
      <c r="B127" s="505" t="s">
        <v>2390</v>
      </c>
      <c r="C127" s="505" t="s">
        <v>836</v>
      </c>
      <c r="D127" s="505" t="s">
        <v>837</v>
      </c>
      <c r="E127" s="505" t="s">
        <v>838</v>
      </c>
    </row>
    <row r="128" spans="1:5">
      <c r="A128" s="505">
        <v>128</v>
      </c>
      <c r="B128" s="505" t="s">
        <v>2391</v>
      </c>
      <c r="C128" s="505" t="s">
        <v>1062</v>
      </c>
      <c r="D128" s="505" t="s">
        <v>1063</v>
      </c>
      <c r="E128" s="505" t="s">
        <v>1064</v>
      </c>
    </row>
    <row r="129" spans="1:5">
      <c r="A129" s="505">
        <v>129</v>
      </c>
      <c r="B129" s="505" t="s">
        <v>2392</v>
      </c>
      <c r="C129" s="505" t="s">
        <v>1065</v>
      </c>
      <c r="D129" s="505" t="s">
        <v>1066</v>
      </c>
      <c r="E129" s="505" t="s">
        <v>1067</v>
      </c>
    </row>
    <row r="130" spans="1:5">
      <c r="A130" s="505">
        <v>130</v>
      </c>
      <c r="B130" s="505" t="s">
        <v>2393</v>
      </c>
      <c r="C130" s="505" t="s">
        <v>1068</v>
      </c>
      <c r="D130" s="505" t="s">
        <v>1069</v>
      </c>
      <c r="E130" s="505" t="s">
        <v>1070</v>
      </c>
    </row>
    <row r="131" spans="1:5">
      <c r="A131" s="505">
        <v>131</v>
      </c>
      <c r="B131" s="505" t="s">
        <v>2395</v>
      </c>
      <c r="C131" s="505" t="s">
        <v>1071</v>
      </c>
      <c r="D131" s="505" t="s">
        <v>1072</v>
      </c>
      <c r="E131" s="505" t="s">
        <v>1073</v>
      </c>
    </row>
    <row r="132" spans="1:5">
      <c r="A132" s="505">
        <v>132</v>
      </c>
      <c r="B132" s="505" t="s">
        <v>2396</v>
      </c>
      <c r="C132" s="505" t="s">
        <v>1074</v>
      </c>
      <c r="D132" s="505" t="s">
        <v>1075</v>
      </c>
      <c r="E132" s="505" t="s">
        <v>1076</v>
      </c>
    </row>
    <row r="133" spans="1:5">
      <c r="A133" s="505">
        <v>133</v>
      </c>
      <c r="B133" s="505" t="s">
        <v>2401</v>
      </c>
      <c r="C133" s="505" t="s">
        <v>1077</v>
      </c>
      <c r="D133" s="505" t="s">
        <v>1078</v>
      </c>
      <c r="E133" s="505" t="s">
        <v>1079</v>
      </c>
    </row>
    <row r="134" spans="1:5">
      <c r="A134" s="505">
        <v>134</v>
      </c>
      <c r="B134" s="505" t="s">
        <v>2402</v>
      </c>
      <c r="C134" s="505" t="s">
        <v>1080</v>
      </c>
      <c r="D134" s="505" t="s">
        <v>1081</v>
      </c>
      <c r="E134" s="505" t="s">
        <v>1082</v>
      </c>
    </row>
    <row r="135" spans="1:5">
      <c r="A135" s="505">
        <v>135</v>
      </c>
      <c r="B135" s="505" t="s">
        <v>2407</v>
      </c>
      <c r="C135" s="505" t="s">
        <v>1083</v>
      </c>
      <c r="D135" s="505" t="s">
        <v>1084</v>
      </c>
      <c r="E135" s="505" t="s">
        <v>1085</v>
      </c>
    </row>
    <row r="136" spans="1:5">
      <c r="A136" s="505">
        <v>136</v>
      </c>
      <c r="B136" s="505" t="s">
        <v>2437</v>
      </c>
      <c r="C136" s="505" t="s">
        <v>1086</v>
      </c>
      <c r="D136" s="505" t="s">
        <v>1087</v>
      </c>
      <c r="E136" s="505" t="s">
        <v>1088</v>
      </c>
    </row>
    <row r="137" spans="1:5">
      <c r="A137" s="505">
        <v>137</v>
      </c>
      <c r="B137" s="505" t="s">
        <v>2439</v>
      </c>
      <c r="C137" s="505" t="s">
        <v>1089</v>
      </c>
      <c r="D137" s="505" t="s">
        <v>1090</v>
      </c>
      <c r="E137" s="505" t="s">
        <v>1091</v>
      </c>
    </row>
    <row r="138" spans="1:5">
      <c r="A138" s="505">
        <v>138</v>
      </c>
      <c r="B138" s="505" t="s">
        <v>2390</v>
      </c>
      <c r="C138" s="505" t="s">
        <v>1092</v>
      </c>
      <c r="D138" s="505" t="s">
        <v>1093</v>
      </c>
      <c r="E138" s="505" t="s">
        <v>1094</v>
      </c>
    </row>
    <row r="139" spans="1:5">
      <c r="A139" s="505">
        <v>139</v>
      </c>
      <c r="B139" s="505" t="s">
        <v>2502</v>
      </c>
      <c r="C139" s="505" t="s">
        <v>1095</v>
      </c>
      <c r="D139" s="505" t="s">
        <v>1096</v>
      </c>
      <c r="E139" s="505" t="s">
        <v>1097</v>
      </c>
    </row>
    <row r="140" spans="1:5">
      <c r="A140" s="505">
        <v>140</v>
      </c>
      <c r="B140" s="505" t="s">
        <v>2503</v>
      </c>
      <c r="C140" s="505" t="s">
        <v>1098</v>
      </c>
      <c r="D140" s="505" t="s">
        <v>1099</v>
      </c>
      <c r="E140" s="505" t="s">
        <v>1100</v>
      </c>
    </row>
    <row r="141" spans="1:5">
      <c r="A141" s="505">
        <v>141</v>
      </c>
      <c r="B141" s="505" t="s">
        <v>2442</v>
      </c>
      <c r="C141" s="505" t="s">
        <v>1101</v>
      </c>
      <c r="D141" s="505" t="s">
        <v>1102</v>
      </c>
      <c r="E141" s="505" t="s">
        <v>1103</v>
      </c>
    </row>
    <row r="142" spans="1:5">
      <c r="A142" s="505">
        <v>142</v>
      </c>
      <c r="B142" s="505" t="s">
        <v>2444</v>
      </c>
      <c r="C142" s="505" t="s">
        <v>1104</v>
      </c>
      <c r="D142" s="505" t="s">
        <v>1105</v>
      </c>
      <c r="E142" s="505" t="s">
        <v>1106</v>
      </c>
    </row>
    <row r="143" spans="1:5">
      <c r="A143" s="505">
        <v>143</v>
      </c>
      <c r="B143" s="505" t="s">
        <v>2390</v>
      </c>
      <c r="C143" s="505" t="s">
        <v>1107</v>
      </c>
      <c r="D143" s="505" t="s">
        <v>1108</v>
      </c>
      <c r="E143" s="505" t="s">
        <v>1109</v>
      </c>
    </row>
    <row r="144" spans="1:5">
      <c r="A144" s="505">
        <v>144</v>
      </c>
      <c r="B144" s="505" t="s">
        <v>2391</v>
      </c>
      <c r="C144" s="505" t="s">
        <v>0</v>
      </c>
      <c r="D144" s="505" t="s">
        <v>1</v>
      </c>
      <c r="E144" s="505" t="s">
        <v>2</v>
      </c>
    </row>
    <row r="145" spans="1:5">
      <c r="A145" s="505">
        <v>145</v>
      </c>
      <c r="B145" s="505" t="s">
        <v>2392</v>
      </c>
      <c r="C145" s="505" t="s">
        <v>3</v>
      </c>
      <c r="D145" s="505" t="s">
        <v>4</v>
      </c>
      <c r="E145" s="505" t="s">
        <v>5</v>
      </c>
    </row>
    <row r="147" spans="1:5">
      <c r="A147" s="505">
        <v>146</v>
      </c>
      <c r="C147" s="506" t="s">
        <v>6</v>
      </c>
      <c r="D147" s="506" t="s">
        <v>7</v>
      </c>
      <c r="E147" s="506" t="s">
        <v>8</v>
      </c>
    </row>
    <row r="148" spans="1:5">
      <c r="A148" s="505">
        <v>147</v>
      </c>
      <c r="C148" s="506" t="s">
        <v>9</v>
      </c>
      <c r="D148" s="506" t="s">
        <v>10</v>
      </c>
      <c r="E148" s="506" t="s">
        <v>11</v>
      </c>
    </row>
    <row r="149" spans="1:5">
      <c r="A149" s="505">
        <v>148</v>
      </c>
      <c r="C149" s="506" t="s">
        <v>12</v>
      </c>
      <c r="D149" s="506" t="s">
        <v>13</v>
      </c>
      <c r="E149" s="506" t="s">
        <v>14</v>
      </c>
    </row>
    <row r="150" spans="1:5">
      <c r="A150" s="505">
        <v>149</v>
      </c>
      <c r="C150" s="506" t="s">
        <v>15</v>
      </c>
      <c r="D150" s="506" t="s">
        <v>16</v>
      </c>
      <c r="E150" s="506" t="s">
        <v>17</v>
      </c>
    </row>
    <row r="151" spans="1:5">
      <c r="A151" s="505">
        <v>150</v>
      </c>
      <c r="C151" s="506" t="s">
        <v>4147</v>
      </c>
      <c r="D151" s="506" t="s">
        <v>18</v>
      </c>
      <c r="E151" s="506" t="s">
        <v>19</v>
      </c>
    </row>
    <row r="152" spans="1:5">
      <c r="A152" s="505">
        <v>151</v>
      </c>
      <c r="C152" s="506" t="s">
        <v>4161</v>
      </c>
      <c r="D152" s="506" t="s">
        <v>20</v>
      </c>
      <c r="E152" s="506" t="s">
        <v>21</v>
      </c>
    </row>
    <row r="153" spans="1:5">
      <c r="A153" s="505">
        <v>152</v>
      </c>
      <c r="C153" s="506" t="s">
        <v>22</v>
      </c>
      <c r="D153" s="506" t="s">
        <v>23</v>
      </c>
      <c r="E153" s="506" t="s">
        <v>24</v>
      </c>
    </row>
    <row r="154" spans="1:5">
      <c r="A154" s="505">
        <v>153</v>
      </c>
      <c r="C154" s="506" t="s">
        <v>3514</v>
      </c>
      <c r="D154" s="506" t="s">
        <v>25</v>
      </c>
      <c r="E154" s="506" t="s">
        <v>26</v>
      </c>
    </row>
    <row r="155" spans="1:5">
      <c r="A155" s="505">
        <v>154</v>
      </c>
      <c r="C155" s="506" t="s">
        <v>3515</v>
      </c>
      <c r="D155" s="506" t="s">
        <v>27</v>
      </c>
      <c r="E155" s="506" t="s">
        <v>28</v>
      </c>
    </row>
    <row r="156" spans="1:5">
      <c r="A156" s="505">
        <v>155</v>
      </c>
      <c r="C156" s="506" t="s">
        <v>29</v>
      </c>
      <c r="D156" s="506" t="s">
        <v>30</v>
      </c>
      <c r="E156" s="506" t="s">
        <v>29</v>
      </c>
    </row>
    <row r="157" spans="1:5">
      <c r="A157" s="505">
        <v>156</v>
      </c>
      <c r="C157" s="506" t="s">
        <v>29</v>
      </c>
      <c r="D157" s="506" t="s">
        <v>30</v>
      </c>
      <c r="E157" s="506" t="s">
        <v>29</v>
      </c>
    </row>
    <row r="158" spans="1:5">
      <c r="A158" s="505">
        <v>157</v>
      </c>
      <c r="C158" s="506" t="s">
        <v>31</v>
      </c>
      <c r="D158" s="506" t="s">
        <v>31</v>
      </c>
      <c r="E158" s="506" t="s">
        <v>31</v>
      </c>
    </row>
    <row r="159" spans="1:5">
      <c r="A159" s="505">
        <v>158</v>
      </c>
      <c r="C159" s="506" t="s">
        <v>32</v>
      </c>
      <c r="D159" s="506" t="s">
        <v>33</v>
      </c>
      <c r="E159" s="506" t="s">
        <v>34</v>
      </c>
    </row>
    <row r="160" spans="1:5">
      <c r="A160" s="505">
        <v>159</v>
      </c>
    </row>
  </sheetData>
  <sheetProtection sheet="1" objects="1" scenarios="1" formatCells="0" formatColumns="0" formatRows="0" insertColumns="0" insertRows="0" insertHyperlinks="0"/>
  <phoneticPr fontId="66" type="noConversion"/>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E61"/>
  <sheetViews>
    <sheetView workbookViewId="0"/>
  </sheetViews>
  <sheetFormatPr defaultColWidth="1.7109375" defaultRowHeight="12.75"/>
  <cols>
    <col min="1" max="16384" width="1.7109375" style="507"/>
  </cols>
  <sheetData>
    <row r="1" spans="1:5">
      <c r="A1" s="507">
        <v>1</v>
      </c>
      <c r="B1" s="507" t="s">
        <v>2510</v>
      </c>
      <c r="C1" s="507" t="s">
        <v>3947</v>
      </c>
      <c r="D1" s="507" t="s">
        <v>35</v>
      </c>
      <c r="E1" s="507" t="s">
        <v>36</v>
      </c>
    </row>
    <row r="2" spans="1:5">
      <c r="A2" s="507">
        <v>2</v>
      </c>
      <c r="B2" s="507" t="s">
        <v>2511</v>
      </c>
      <c r="C2" s="507" t="s">
        <v>37</v>
      </c>
      <c r="D2" s="507" t="s">
        <v>38</v>
      </c>
      <c r="E2" s="507" t="s">
        <v>39</v>
      </c>
    </row>
    <row r="3" spans="1:5">
      <c r="A3" s="507">
        <v>3</v>
      </c>
      <c r="B3" s="507" t="s">
        <v>2512</v>
      </c>
      <c r="C3" s="507" t="s">
        <v>40</v>
      </c>
      <c r="D3" s="507" t="s">
        <v>41</v>
      </c>
      <c r="E3" s="507" t="s">
        <v>42</v>
      </c>
    </row>
    <row r="4" spans="1:5">
      <c r="A4" s="507">
        <v>4</v>
      </c>
      <c r="B4" s="507" t="s">
        <v>2513</v>
      </c>
      <c r="C4" s="507" t="s">
        <v>43</v>
      </c>
      <c r="D4" s="507" t="s">
        <v>44</v>
      </c>
      <c r="E4" s="507" t="s">
        <v>45</v>
      </c>
    </row>
    <row r="5" spans="1:5">
      <c r="A5" s="507">
        <v>5</v>
      </c>
      <c r="B5" s="507" t="s">
        <v>2514</v>
      </c>
      <c r="C5" s="507" t="s">
        <v>46</v>
      </c>
      <c r="D5" s="507" t="s">
        <v>47</v>
      </c>
      <c r="E5" s="507" t="s">
        <v>48</v>
      </c>
    </row>
    <row r="6" spans="1:5">
      <c r="A6" s="507">
        <v>6</v>
      </c>
      <c r="B6" s="507" t="s">
        <v>2515</v>
      </c>
      <c r="C6" s="507" t="s">
        <v>49</v>
      </c>
      <c r="D6" s="507" t="s">
        <v>50</v>
      </c>
      <c r="E6" s="507" t="s">
        <v>51</v>
      </c>
    </row>
    <row r="7" spans="1:5">
      <c r="A7" s="507">
        <v>7</v>
      </c>
      <c r="B7" s="507" t="s">
        <v>2516</v>
      </c>
      <c r="C7" s="507" t="s">
        <v>52</v>
      </c>
      <c r="D7" s="507" t="s">
        <v>53</v>
      </c>
      <c r="E7" s="507" t="s">
        <v>54</v>
      </c>
    </row>
    <row r="8" spans="1:5">
      <c r="A8" s="507">
        <v>8</v>
      </c>
      <c r="B8" s="507" t="s">
        <v>2517</v>
      </c>
      <c r="C8" s="507" t="s">
        <v>55</v>
      </c>
      <c r="D8" s="507" t="s">
        <v>56</v>
      </c>
      <c r="E8" s="507" t="s">
        <v>57</v>
      </c>
    </row>
    <row r="9" spans="1:5">
      <c r="A9" s="507">
        <v>9</v>
      </c>
      <c r="B9" s="507" t="s">
        <v>2518</v>
      </c>
      <c r="C9" s="507" t="s">
        <v>58</v>
      </c>
      <c r="D9" s="507" t="s">
        <v>59</v>
      </c>
      <c r="E9" s="507" t="s">
        <v>60</v>
      </c>
    </row>
    <row r="10" spans="1:5">
      <c r="A10" s="507">
        <v>10</v>
      </c>
      <c r="B10" s="507" t="s">
        <v>2511</v>
      </c>
      <c r="C10" s="507" t="s">
        <v>61</v>
      </c>
      <c r="D10" s="507" t="s">
        <v>62</v>
      </c>
      <c r="E10" s="507" t="s">
        <v>63</v>
      </c>
    </row>
    <row r="11" spans="1:5">
      <c r="A11" s="507">
        <v>11</v>
      </c>
      <c r="B11" s="507" t="s">
        <v>2386</v>
      </c>
      <c r="C11" s="507" t="s">
        <v>64</v>
      </c>
      <c r="D11" s="507" t="s">
        <v>65</v>
      </c>
      <c r="E11" s="507" t="s">
        <v>66</v>
      </c>
    </row>
    <row r="12" spans="1:5">
      <c r="A12" s="507">
        <v>12</v>
      </c>
      <c r="B12" s="507" t="s">
        <v>2410</v>
      </c>
      <c r="C12" s="507" t="s">
        <v>67</v>
      </c>
      <c r="D12" s="507" t="s">
        <v>68</v>
      </c>
      <c r="E12" s="507" t="s">
        <v>69</v>
      </c>
    </row>
    <row r="13" spans="1:5">
      <c r="A13" s="507">
        <v>13</v>
      </c>
      <c r="B13" s="507" t="s">
        <v>2442</v>
      </c>
      <c r="C13" s="507" t="s">
        <v>70</v>
      </c>
      <c r="D13" s="507" t="s">
        <v>71</v>
      </c>
      <c r="E13" s="507" t="s">
        <v>72</v>
      </c>
    </row>
    <row r="14" spans="1:5">
      <c r="A14" s="507">
        <v>14</v>
      </c>
      <c r="B14" s="507" t="s">
        <v>2519</v>
      </c>
      <c r="C14" s="507" t="s">
        <v>73</v>
      </c>
      <c r="D14" s="507" t="s">
        <v>74</v>
      </c>
      <c r="E14" s="507" t="s">
        <v>75</v>
      </c>
    </row>
    <row r="15" spans="1:5">
      <c r="A15" s="507">
        <v>15</v>
      </c>
      <c r="B15" s="507" t="s">
        <v>2520</v>
      </c>
      <c r="C15" s="507" t="s">
        <v>76</v>
      </c>
      <c r="D15" s="507" t="s">
        <v>77</v>
      </c>
      <c r="E15" s="507" t="s">
        <v>78</v>
      </c>
    </row>
    <row r="16" spans="1:5">
      <c r="A16" s="507">
        <v>16</v>
      </c>
      <c r="B16" s="507" t="s">
        <v>2521</v>
      </c>
      <c r="C16" s="507" t="s">
        <v>79</v>
      </c>
      <c r="D16" s="507" t="s">
        <v>80</v>
      </c>
      <c r="E16" s="507" t="s">
        <v>81</v>
      </c>
    </row>
    <row r="17" spans="1:5">
      <c r="A17" s="507">
        <v>17</v>
      </c>
      <c r="B17" s="507" t="s">
        <v>2390</v>
      </c>
      <c r="C17" s="507" t="s">
        <v>82</v>
      </c>
      <c r="D17" s="507" t="s">
        <v>83</v>
      </c>
      <c r="E17" s="507" t="s">
        <v>84</v>
      </c>
    </row>
    <row r="18" spans="1:5">
      <c r="A18" s="507">
        <v>18</v>
      </c>
      <c r="B18" s="507" t="s">
        <v>2391</v>
      </c>
      <c r="C18" s="507" t="s">
        <v>85</v>
      </c>
      <c r="D18" s="507" t="s">
        <v>86</v>
      </c>
      <c r="E18" s="507" t="s">
        <v>87</v>
      </c>
    </row>
    <row r="19" spans="1:5">
      <c r="A19" s="507">
        <v>19</v>
      </c>
      <c r="B19" s="507" t="s">
        <v>2392</v>
      </c>
      <c r="C19" s="507" t="s">
        <v>88</v>
      </c>
      <c r="D19" s="507" t="s">
        <v>89</v>
      </c>
      <c r="E19" s="507" t="s">
        <v>90</v>
      </c>
    </row>
    <row r="20" spans="1:5">
      <c r="A20" s="507">
        <v>20</v>
      </c>
      <c r="B20" s="507" t="s">
        <v>2522</v>
      </c>
      <c r="C20" s="507" t="s">
        <v>91</v>
      </c>
      <c r="D20" s="507" t="s">
        <v>92</v>
      </c>
      <c r="E20" s="507" t="s">
        <v>93</v>
      </c>
    </row>
    <row r="21" spans="1:5">
      <c r="A21" s="507">
        <v>21</v>
      </c>
      <c r="B21" s="507" t="s">
        <v>2523</v>
      </c>
      <c r="C21" s="507" t="s">
        <v>94</v>
      </c>
      <c r="D21" s="507" t="s">
        <v>95</v>
      </c>
      <c r="E21" s="507" t="s">
        <v>96</v>
      </c>
    </row>
    <row r="22" spans="1:5">
      <c r="A22" s="507">
        <v>22</v>
      </c>
      <c r="B22" s="507" t="s">
        <v>2524</v>
      </c>
      <c r="C22" s="507" t="s">
        <v>97</v>
      </c>
      <c r="D22" s="507" t="s">
        <v>98</v>
      </c>
      <c r="E22" s="507" t="s">
        <v>99</v>
      </c>
    </row>
    <row r="23" spans="1:5">
      <c r="A23" s="507">
        <v>23</v>
      </c>
      <c r="B23" s="507" t="s">
        <v>2390</v>
      </c>
      <c r="C23" s="507" t="s">
        <v>100</v>
      </c>
      <c r="D23" s="507" t="s">
        <v>101</v>
      </c>
      <c r="E23" s="507" t="s">
        <v>102</v>
      </c>
    </row>
    <row r="24" spans="1:5">
      <c r="A24" s="507">
        <v>24</v>
      </c>
      <c r="B24" s="507" t="s">
        <v>2525</v>
      </c>
      <c r="C24" s="507" t="s">
        <v>103</v>
      </c>
      <c r="D24" s="507" t="s">
        <v>104</v>
      </c>
      <c r="E24" s="507" t="s">
        <v>105</v>
      </c>
    </row>
    <row r="25" spans="1:5">
      <c r="A25" s="507">
        <v>25</v>
      </c>
      <c r="B25" s="507" t="s">
        <v>2512</v>
      </c>
      <c r="C25" s="507" t="s">
        <v>106</v>
      </c>
      <c r="D25" s="507" t="s">
        <v>107</v>
      </c>
      <c r="E25" s="507" t="s">
        <v>108</v>
      </c>
    </row>
    <row r="26" spans="1:5">
      <c r="A26" s="507">
        <v>26</v>
      </c>
      <c r="B26" s="507" t="s">
        <v>2526</v>
      </c>
      <c r="C26" s="507" t="s">
        <v>109</v>
      </c>
      <c r="D26" s="507" t="s">
        <v>110</v>
      </c>
      <c r="E26" s="507" t="s">
        <v>111</v>
      </c>
    </row>
    <row r="27" spans="1:5">
      <c r="A27" s="507">
        <v>27</v>
      </c>
      <c r="B27" s="507" t="s">
        <v>2527</v>
      </c>
      <c r="C27" s="507" t="s">
        <v>112</v>
      </c>
      <c r="D27" s="507" t="s">
        <v>113</v>
      </c>
      <c r="E27" s="507" t="s">
        <v>114</v>
      </c>
    </row>
    <row r="28" spans="1:5">
      <c r="A28" s="507">
        <v>28</v>
      </c>
      <c r="B28" s="507" t="s">
        <v>2510</v>
      </c>
      <c r="C28" s="507" t="s">
        <v>115</v>
      </c>
      <c r="D28" s="507" t="s">
        <v>116</v>
      </c>
      <c r="E28" s="507" t="s">
        <v>117</v>
      </c>
    </row>
    <row r="29" spans="1:5">
      <c r="A29" s="507">
        <v>29</v>
      </c>
      <c r="B29" s="507" t="s">
        <v>2511</v>
      </c>
      <c r="C29" s="507" t="s">
        <v>118</v>
      </c>
      <c r="D29" s="507" t="s">
        <v>119</v>
      </c>
      <c r="E29" s="507" t="s">
        <v>120</v>
      </c>
    </row>
    <row r="30" spans="1:5">
      <c r="A30" s="507">
        <v>30</v>
      </c>
      <c r="B30" s="507" t="s">
        <v>2528</v>
      </c>
      <c r="C30" s="507" t="s">
        <v>121</v>
      </c>
      <c r="D30" s="507" t="s">
        <v>122</v>
      </c>
      <c r="E30" s="507" t="s">
        <v>123</v>
      </c>
    </row>
    <row r="31" spans="1:5">
      <c r="A31" s="507">
        <v>31</v>
      </c>
      <c r="B31" s="507" t="s">
        <v>2529</v>
      </c>
      <c r="C31" s="507" t="s">
        <v>124</v>
      </c>
      <c r="D31" s="507" t="s">
        <v>125</v>
      </c>
      <c r="E31" s="507" t="s">
        <v>126</v>
      </c>
    </row>
    <row r="32" spans="1:5">
      <c r="A32" s="507">
        <v>32</v>
      </c>
      <c r="B32" s="507" t="s">
        <v>2530</v>
      </c>
      <c r="C32" s="507" t="s">
        <v>127</v>
      </c>
      <c r="D32" s="507" t="s">
        <v>128</v>
      </c>
      <c r="E32" s="507" t="s">
        <v>129</v>
      </c>
    </row>
    <row r="33" spans="1:5">
      <c r="A33" s="507">
        <v>33</v>
      </c>
      <c r="B33" s="507" t="s">
        <v>2390</v>
      </c>
      <c r="C33" s="507" t="s">
        <v>130</v>
      </c>
      <c r="D33" s="507" t="s">
        <v>131</v>
      </c>
      <c r="E33" s="507" t="s">
        <v>132</v>
      </c>
    </row>
    <row r="34" spans="1:5">
      <c r="A34" s="507">
        <v>34</v>
      </c>
      <c r="B34" s="507" t="s">
        <v>2391</v>
      </c>
      <c r="C34" s="507" t="s">
        <v>133</v>
      </c>
      <c r="D34" s="507" t="s">
        <v>134</v>
      </c>
      <c r="E34" s="507" t="s">
        <v>135</v>
      </c>
    </row>
    <row r="35" spans="1:5">
      <c r="A35" s="507">
        <v>35</v>
      </c>
      <c r="B35" s="507" t="s">
        <v>2531</v>
      </c>
      <c r="C35" s="507" t="s">
        <v>136</v>
      </c>
      <c r="D35" s="507" t="s">
        <v>137</v>
      </c>
      <c r="E35" s="507" t="s">
        <v>138</v>
      </c>
    </row>
    <row r="36" spans="1:5">
      <c r="A36" s="507">
        <v>36</v>
      </c>
      <c r="B36" s="507" t="s">
        <v>2532</v>
      </c>
      <c r="C36" s="507" t="s">
        <v>139</v>
      </c>
      <c r="D36" s="507" t="s">
        <v>140</v>
      </c>
      <c r="E36" s="507" t="s">
        <v>141</v>
      </c>
    </row>
    <row r="37" spans="1:5">
      <c r="A37" s="507">
        <v>37</v>
      </c>
      <c r="B37" s="507" t="s">
        <v>2390</v>
      </c>
      <c r="C37" s="507" t="s">
        <v>142</v>
      </c>
      <c r="D37" s="507" t="s">
        <v>143</v>
      </c>
      <c r="E37" s="507" t="s">
        <v>144</v>
      </c>
    </row>
    <row r="38" spans="1:5">
      <c r="A38" s="507">
        <v>38</v>
      </c>
      <c r="B38" s="507" t="s">
        <v>2391</v>
      </c>
      <c r="C38" s="507" t="s">
        <v>145</v>
      </c>
      <c r="D38" s="507" t="s">
        <v>146</v>
      </c>
      <c r="E38" s="507" t="s">
        <v>147</v>
      </c>
    </row>
    <row r="39" spans="1:5">
      <c r="A39" s="507">
        <v>39</v>
      </c>
      <c r="B39" s="507" t="s">
        <v>2533</v>
      </c>
      <c r="C39" s="507" t="s">
        <v>148</v>
      </c>
      <c r="D39" s="507" t="s">
        <v>149</v>
      </c>
      <c r="E39" s="507" t="s">
        <v>150</v>
      </c>
    </row>
    <row r="40" spans="1:5">
      <c r="A40" s="507">
        <v>40</v>
      </c>
      <c r="B40" s="507" t="s">
        <v>2534</v>
      </c>
      <c r="C40" s="507" t="s">
        <v>151</v>
      </c>
      <c r="D40" s="507" t="s">
        <v>152</v>
      </c>
      <c r="E40" s="507" t="s">
        <v>153</v>
      </c>
    </row>
    <row r="41" spans="1:5">
      <c r="A41" s="507">
        <v>41</v>
      </c>
      <c r="B41" s="507" t="s">
        <v>2390</v>
      </c>
      <c r="C41" s="507" t="s">
        <v>154</v>
      </c>
      <c r="D41" s="507" t="s">
        <v>155</v>
      </c>
      <c r="E41" s="507" t="s">
        <v>156</v>
      </c>
    </row>
    <row r="42" spans="1:5">
      <c r="A42" s="507">
        <v>42</v>
      </c>
      <c r="B42" s="507" t="s">
        <v>2535</v>
      </c>
      <c r="C42" s="507" t="s">
        <v>157</v>
      </c>
      <c r="D42" s="507" t="s">
        <v>158</v>
      </c>
      <c r="E42" s="507" t="s">
        <v>159</v>
      </c>
    </row>
    <row r="43" spans="1:5">
      <c r="A43" s="507">
        <v>43</v>
      </c>
      <c r="B43" s="507" t="s">
        <v>2536</v>
      </c>
      <c r="C43" s="507" t="s">
        <v>160</v>
      </c>
      <c r="D43" s="507" t="s">
        <v>161</v>
      </c>
      <c r="E43" s="507" t="s">
        <v>162</v>
      </c>
    </row>
    <row r="44" spans="1:5">
      <c r="A44" s="507">
        <v>44</v>
      </c>
      <c r="B44" s="507" t="s">
        <v>2537</v>
      </c>
      <c r="C44" s="507" t="s">
        <v>163</v>
      </c>
      <c r="D44" s="507" t="s">
        <v>164</v>
      </c>
      <c r="E44" s="507" t="s">
        <v>165</v>
      </c>
    </row>
    <row r="45" spans="1:5">
      <c r="A45" s="507">
        <v>45</v>
      </c>
      <c r="B45" s="507" t="s">
        <v>2511</v>
      </c>
      <c r="C45" s="507" t="s">
        <v>166</v>
      </c>
      <c r="D45" s="507" t="s">
        <v>167</v>
      </c>
      <c r="E45" s="507" t="s">
        <v>168</v>
      </c>
    </row>
    <row r="46" spans="1:5">
      <c r="A46" s="507">
        <v>46</v>
      </c>
      <c r="B46" s="507" t="s">
        <v>2538</v>
      </c>
      <c r="C46" s="507" t="s">
        <v>169</v>
      </c>
      <c r="D46" s="507" t="s">
        <v>170</v>
      </c>
      <c r="E46" s="507" t="s">
        <v>171</v>
      </c>
    </row>
    <row r="47" spans="1:5">
      <c r="A47" s="507">
        <v>47</v>
      </c>
      <c r="B47" s="507" t="s">
        <v>2539</v>
      </c>
      <c r="C47" s="507" t="s">
        <v>172</v>
      </c>
      <c r="D47" s="507" t="s">
        <v>173</v>
      </c>
      <c r="E47" s="507" t="s">
        <v>174</v>
      </c>
    </row>
    <row r="48" spans="1:5">
      <c r="A48" s="507">
        <v>48</v>
      </c>
      <c r="B48" s="507" t="s">
        <v>2540</v>
      </c>
      <c r="C48" s="507" t="s">
        <v>175</v>
      </c>
      <c r="D48" s="507" t="s">
        <v>176</v>
      </c>
      <c r="E48" s="507" t="s">
        <v>177</v>
      </c>
    </row>
    <row r="49" spans="1:5">
      <c r="A49" s="507">
        <v>49</v>
      </c>
      <c r="B49" s="507" t="s">
        <v>2541</v>
      </c>
      <c r="C49" s="507" t="s">
        <v>178</v>
      </c>
      <c r="D49" s="507" t="s">
        <v>179</v>
      </c>
      <c r="E49" s="507" t="s">
        <v>180</v>
      </c>
    </row>
    <row r="50" spans="1:5">
      <c r="A50" s="507">
        <v>50</v>
      </c>
      <c r="B50" s="507" t="s">
        <v>2542</v>
      </c>
      <c r="C50" s="507" t="s">
        <v>181</v>
      </c>
      <c r="D50" s="507" t="s">
        <v>182</v>
      </c>
      <c r="E50" s="507" t="s">
        <v>183</v>
      </c>
    </row>
    <row r="51" spans="1:5">
      <c r="A51" s="507">
        <v>51</v>
      </c>
      <c r="B51" s="507" t="s">
        <v>2390</v>
      </c>
      <c r="C51" s="507" t="s">
        <v>184</v>
      </c>
      <c r="D51" s="507" t="s">
        <v>185</v>
      </c>
      <c r="E51" s="507" t="s">
        <v>186</v>
      </c>
    </row>
    <row r="52" spans="1:5">
      <c r="A52" s="507">
        <v>52</v>
      </c>
      <c r="B52" s="507" t="s">
        <v>2543</v>
      </c>
      <c r="C52" s="507" t="s">
        <v>187</v>
      </c>
      <c r="D52" s="507" t="s">
        <v>188</v>
      </c>
      <c r="E52" s="507" t="s">
        <v>189</v>
      </c>
    </row>
    <row r="53" spans="1:5">
      <c r="A53" s="507">
        <v>53</v>
      </c>
      <c r="B53" s="507" t="s">
        <v>2544</v>
      </c>
      <c r="C53" s="507" t="s">
        <v>190</v>
      </c>
      <c r="D53" s="507" t="s">
        <v>191</v>
      </c>
      <c r="E53" s="507" t="s">
        <v>192</v>
      </c>
    </row>
    <row r="54" spans="1:5">
      <c r="A54" s="507">
        <v>54</v>
      </c>
      <c r="B54" s="507" t="s">
        <v>2545</v>
      </c>
      <c r="C54" s="507" t="s">
        <v>193</v>
      </c>
      <c r="D54" s="507" t="s">
        <v>194</v>
      </c>
      <c r="E54" s="507" t="s">
        <v>195</v>
      </c>
    </row>
    <row r="55" spans="1:5">
      <c r="A55" s="507">
        <v>55</v>
      </c>
      <c r="B55" s="507" t="s">
        <v>2527</v>
      </c>
      <c r="C55" s="507" t="s">
        <v>196</v>
      </c>
      <c r="D55" s="507" t="s">
        <v>197</v>
      </c>
      <c r="E55" s="507" t="s">
        <v>198</v>
      </c>
    </row>
    <row r="56" spans="1:5">
      <c r="A56" s="507">
        <v>56</v>
      </c>
      <c r="B56" s="507" t="s">
        <v>2546</v>
      </c>
      <c r="C56" s="507" t="s">
        <v>199</v>
      </c>
      <c r="D56" s="507" t="s">
        <v>200</v>
      </c>
      <c r="E56" s="507" t="s">
        <v>201</v>
      </c>
    </row>
    <row r="57" spans="1:5">
      <c r="A57" s="507">
        <v>57</v>
      </c>
      <c r="B57" s="507" t="s">
        <v>2547</v>
      </c>
      <c r="C57" s="507" t="s">
        <v>202</v>
      </c>
      <c r="D57" s="507" t="s">
        <v>203</v>
      </c>
      <c r="E57" s="507" t="s">
        <v>204</v>
      </c>
    </row>
    <row r="58" spans="1:5">
      <c r="A58" s="507">
        <v>58</v>
      </c>
      <c r="B58" s="507" t="s">
        <v>2548</v>
      </c>
      <c r="C58" s="507" t="s">
        <v>205</v>
      </c>
      <c r="D58" s="507" t="s">
        <v>206</v>
      </c>
      <c r="E58" s="507" t="s">
        <v>207</v>
      </c>
    </row>
    <row r="59" spans="1:5">
      <c r="A59" s="507">
        <v>59</v>
      </c>
      <c r="B59" s="507" t="s">
        <v>2390</v>
      </c>
      <c r="C59" s="507" t="s">
        <v>208</v>
      </c>
      <c r="D59" s="507" t="s">
        <v>209</v>
      </c>
      <c r="E59" s="507" t="s">
        <v>210</v>
      </c>
    </row>
    <row r="60" spans="1:5">
      <c r="A60" s="507">
        <v>60</v>
      </c>
      <c r="B60" s="507" t="s">
        <v>2549</v>
      </c>
      <c r="C60" s="507" t="s">
        <v>211</v>
      </c>
      <c r="D60" s="507" t="s">
        <v>212</v>
      </c>
      <c r="E60" s="507" t="s">
        <v>213</v>
      </c>
    </row>
    <row r="61" spans="1:5">
      <c r="A61" s="507">
        <v>61</v>
      </c>
      <c r="B61" s="507" t="s">
        <v>2546</v>
      </c>
      <c r="C61" s="507" t="s">
        <v>214</v>
      </c>
      <c r="D61" s="507" t="s">
        <v>215</v>
      </c>
      <c r="E61" s="507" t="s">
        <v>216</v>
      </c>
    </row>
  </sheetData>
  <sheetProtection sheet="1" objects="1" scenarios="1"/>
  <phoneticPr fontId="66" type="noConversion"/>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sheetPr>
    <tabColor rgb="FF0000CC"/>
  </sheetPr>
  <dimension ref="A1:GW147"/>
  <sheetViews>
    <sheetView topLeftCell="B1" zoomScale="265" zoomScaleNormal="9" workbookViewId="0">
      <selection activeCell="A7" sqref="A7:A8"/>
    </sheetView>
  </sheetViews>
  <sheetFormatPr defaultColWidth="0.42578125" defaultRowHeight="3.75" customHeight="1"/>
  <cols>
    <col min="1" max="1" width="3.140625" style="508" hidden="1" customWidth="1"/>
    <col min="2" max="16384" width="0.42578125" style="508"/>
  </cols>
  <sheetData>
    <row r="1" spans="1:205" ht="3.75" customHeight="1" thickBot="1">
      <c r="A1" s="728"/>
    </row>
    <row r="2" spans="1:205" ht="25.5" customHeight="1">
      <c r="B2" s="509"/>
      <c r="C2" s="510"/>
      <c r="D2" s="510"/>
      <c r="E2" s="510"/>
      <c r="F2" s="510"/>
      <c r="G2" s="510"/>
      <c r="H2" s="510"/>
      <c r="I2" s="1365" t="s">
        <v>217</v>
      </c>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6"/>
      <c r="AK2" s="1367" t="s">
        <v>2551</v>
      </c>
      <c r="AL2" s="1368"/>
      <c r="AM2" s="1368"/>
      <c r="AN2" s="1368"/>
      <c r="AO2" s="1368"/>
      <c r="AP2" s="1368"/>
      <c r="AQ2" s="1368"/>
      <c r="AR2" s="1368"/>
      <c r="AS2" s="511"/>
      <c r="AT2" s="1342">
        <f ca="1">VstupHlavička!$B$3</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511"/>
      <c r="CU2" s="512"/>
      <c r="CW2" s="1367" t="s">
        <v>4200</v>
      </c>
      <c r="CX2" s="1368"/>
      <c r="CY2" s="1368"/>
      <c r="CZ2" s="1368"/>
      <c r="DA2" s="1368"/>
      <c r="DB2" s="1368"/>
      <c r="DC2" s="1368"/>
      <c r="DD2" s="511"/>
      <c r="DE2" s="1342">
        <f ca="1">VstupHlavička!$B$4</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511"/>
      <c r="EW2" s="512"/>
      <c r="GQ2" s="510"/>
      <c r="GR2" s="510"/>
      <c r="GS2" s="510"/>
      <c r="GT2" s="510"/>
      <c r="GU2" s="510"/>
      <c r="GV2" s="510"/>
      <c r="GW2" s="513"/>
    </row>
    <row r="3" spans="1:205" ht="3" customHeight="1"/>
    <row r="4" spans="1:205" ht="11.25" customHeight="1">
      <c r="B4" s="1344" t="s">
        <v>218</v>
      </c>
      <c r="C4" s="1345"/>
      <c r="D4" s="1345"/>
      <c r="E4" s="1345"/>
      <c r="F4" s="1345"/>
      <c r="G4" s="1345"/>
      <c r="H4" s="1345"/>
      <c r="I4" s="1345"/>
      <c r="J4" s="1345"/>
      <c r="K4" s="1346"/>
      <c r="L4" s="1347" t="s">
        <v>219</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SUVAHAVUJ!$E$2</f>
        <v>Číslo riadku</v>
      </c>
      <c r="AR4" s="1354"/>
      <c r="AS4" s="1354"/>
      <c r="AT4" s="1354"/>
      <c r="AU4" s="1354"/>
      <c r="AV4" s="1354"/>
      <c r="AW4" s="1354"/>
      <c r="AX4" s="1355"/>
      <c r="AY4" s="1362" t="str">
        <f ca="1">SUVAHAVUJ!$I$1</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369">
        <f ca="1">SUVAHAVUJ!$T$1</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3" t="s">
        <v>220</v>
      </c>
      <c r="C5" s="1374"/>
      <c r="D5" s="1374"/>
      <c r="E5" s="1374"/>
      <c r="F5" s="1374"/>
      <c r="G5" s="1374"/>
      <c r="H5" s="1374"/>
      <c r="I5" s="1374"/>
      <c r="J5" s="1374"/>
      <c r="K5" s="1375"/>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376"/>
      <c r="AZ5" s="1377"/>
      <c r="BA5" s="1377"/>
      <c r="BB5" s="1377"/>
      <c r="BC5" s="1377"/>
      <c r="BD5" s="1378"/>
      <c r="BE5" s="1379" t="str">
        <f ca="1">SUVAHAVUJ!$I$2</f>
        <v>Brutto-časť 1</v>
      </c>
      <c r="BF5" s="1380"/>
      <c r="BG5" s="1380"/>
      <c r="BH5" s="1380"/>
      <c r="BI5" s="1380"/>
      <c r="BJ5" s="1380"/>
      <c r="BK5" s="1380"/>
      <c r="BL5" s="1380"/>
      <c r="BM5" s="1380"/>
      <c r="BN5" s="1380"/>
      <c r="BO5" s="1380"/>
      <c r="BP5" s="1380"/>
      <c r="BQ5" s="1380"/>
      <c r="BR5" s="1380"/>
      <c r="BS5" s="1380"/>
      <c r="BT5" s="1380"/>
      <c r="BU5" s="1380"/>
      <c r="BV5" s="1380"/>
      <c r="BW5" s="1380"/>
      <c r="BX5" s="1380"/>
      <c r="BY5" s="1380"/>
      <c r="BZ5" s="1380"/>
      <c r="CA5" s="1380"/>
      <c r="CB5" s="1380"/>
      <c r="CC5" s="1380"/>
      <c r="CD5" s="1380"/>
      <c r="CE5" s="1380"/>
      <c r="CF5" s="1380"/>
      <c r="CG5" s="1380"/>
      <c r="CH5" s="1380"/>
      <c r="CI5" s="1380"/>
      <c r="CJ5" s="1380"/>
      <c r="CK5" s="1380"/>
      <c r="CL5" s="1380"/>
      <c r="CM5" s="1380"/>
      <c r="CN5" s="1380"/>
      <c r="CO5" s="1380"/>
      <c r="CP5" s="1380"/>
      <c r="CQ5" s="1380"/>
      <c r="CR5" s="1380"/>
      <c r="CS5" s="1380"/>
      <c r="CT5" s="1380"/>
      <c r="CU5" s="1380"/>
      <c r="CV5" s="1380"/>
      <c r="CW5" s="1380"/>
      <c r="CX5" s="1380"/>
      <c r="CY5" s="1380"/>
      <c r="CZ5" s="1380"/>
      <c r="DA5" s="1380"/>
      <c r="DB5" s="1380"/>
      <c r="DC5" s="1380"/>
      <c r="DD5" s="1380"/>
      <c r="DE5" s="1380"/>
      <c r="DF5" s="1380"/>
      <c r="DG5" s="1380"/>
      <c r="DH5" s="1380"/>
      <c r="DI5" s="1381"/>
      <c r="DJ5" s="1382" t="str">
        <f ca="1">SUVAHAVUJ!$N$2</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0"/>
      <c r="FD5" s="1371"/>
      <c r="FE5" s="1371"/>
      <c r="FF5" s="1371"/>
      <c r="FG5" s="1371"/>
      <c r="FH5" s="1371"/>
      <c r="FI5" s="1371"/>
      <c r="FJ5" s="1371"/>
      <c r="FK5" s="1371"/>
      <c r="FL5" s="1371"/>
      <c r="FM5" s="1371"/>
      <c r="FN5" s="1371"/>
      <c r="FO5" s="1371"/>
      <c r="FP5" s="1371"/>
      <c r="FQ5" s="1371"/>
      <c r="FR5" s="1371"/>
      <c r="FS5" s="1371"/>
      <c r="FT5" s="1371"/>
      <c r="FU5" s="1371"/>
      <c r="FV5" s="1371"/>
      <c r="FW5" s="1371"/>
      <c r="FX5" s="1371"/>
      <c r="FY5" s="1371"/>
      <c r="FZ5" s="1371"/>
      <c r="GA5" s="1371"/>
      <c r="GB5" s="1371"/>
      <c r="GC5" s="1371"/>
      <c r="GD5" s="1371"/>
      <c r="GE5" s="1371"/>
      <c r="GF5" s="1371"/>
      <c r="GG5" s="1371"/>
      <c r="GH5" s="1371"/>
      <c r="GI5" s="1371"/>
      <c r="GJ5" s="1371"/>
      <c r="GK5" s="1371"/>
      <c r="GL5" s="1371"/>
      <c r="GM5" s="1371"/>
      <c r="GN5" s="1371"/>
      <c r="GO5" s="1371"/>
      <c r="GP5" s="1371"/>
      <c r="GQ5" s="1371"/>
      <c r="GR5" s="1371"/>
      <c r="GS5" s="1371"/>
      <c r="GT5" s="1371"/>
      <c r="GU5" s="1371"/>
      <c r="GV5" s="1371"/>
      <c r="GW5" s="1372"/>
    </row>
    <row r="6" spans="1:205" ht="10.5" customHeight="1">
      <c r="B6" s="1370" t="s">
        <v>3498</v>
      </c>
      <c r="C6" s="1371"/>
      <c r="D6" s="1371"/>
      <c r="E6" s="1371"/>
      <c r="F6" s="1371"/>
      <c r="G6" s="1371"/>
      <c r="H6" s="1371"/>
      <c r="I6" s="1371"/>
      <c r="J6" s="1371"/>
      <c r="K6" s="1372"/>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376"/>
      <c r="AZ6" s="1377"/>
      <c r="BA6" s="1377"/>
      <c r="BB6" s="1377"/>
      <c r="BC6" s="1377"/>
      <c r="BD6" s="1378"/>
      <c r="BE6" s="1383" t="str">
        <f ca="1">SUVAHAVUJ!$K$2</f>
        <v>Oprávky</v>
      </c>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4"/>
      <c r="CE6" s="1384"/>
      <c r="CF6" s="1384"/>
      <c r="CG6" s="1384"/>
      <c r="CH6" s="1384"/>
      <c r="CI6" s="1384"/>
      <c r="CJ6" s="1384"/>
      <c r="CK6" s="1384"/>
      <c r="CL6" s="1384"/>
      <c r="CM6" s="1384"/>
      <c r="CN6" s="1384"/>
      <c r="CO6" s="1384"/>
      <c r="CP6" s="1384"/>
      <c r="CQ6" s="1384"/>
      <c r="CR6" s="1384"/>
      <c r="CS6" s="1384"/>
      <c r="CT6" s="1384"/>
      <c r="CU6" s="1384"/>
      <c r="CV6" s="1384"/>
      <c r="CW6" s="1384"/>
      <c r="CX6" s="1384"/>
      <c r="CY6" s="1384"/>
      <c r="CZ6" s="1384"/>
      <c r="DA6" s="1384"/>
      <c r="DB6" s="1384"/>
      <c r="DC6" s="1384"/>
      <c r="DD6" s="1384"/>
      <c r="DE6" s="1384"/>
      <c r="DF6" s="1384"/>
      <c r="DG6" s="1384"/>
      <c r="DH6" s="1384"/>
      <c r="DI6" s="1385"/>
      <c r="DJ6" s="1362"/>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386" t="str">
        <f ca="1">SUVAHAVUJ!$N$2</f>
        <v>Netto</v>
      </c>
      <c r="FD6" s="1387"/>
      <c r="FE6" s="1387"/>
      <c r="FF6" s="1387"/>
      <c r="FG6" s="1387"/>
      <c r="FH6" s="1387"/>
      <c r="FI6" s="1387"/>
      <c r="FJ6" s="1387"/>
      <c r="FK6" s="1387"/>
      <c r="FL6" s="1387"/>
      <c r="FM6" s="1387"/>
      <c r="FN6" s="1387"/>
      <c r="FO6" s="1387"/>
      <c r="FP6" s="1387"/>
      <c r="FQ6" s="1387"/>
      <c r="FR6" s="1387"/>
      <c r="FS6" s="1387"/>
      <c r="FT6" s="1387"/>
      <c r="FU6" s="1387"/>
      <c r="FV6" s="1387"/>
      <c r="FW6" s="1387"/>
      <c r="FX6" s="1387"/>
      <c r="FY6" s="1387"/>
      <c r="FZ6" s="1387"/>
      <c r="GA6" s="1387"/>
      <c r="GB6" s="1387"/>
      <c r="GC6" s="1387"/>
      <c r="GD6" s="1387"/>
      <c r="GE6" s="1387"/>
      <c r="GF6" s="1387"/>
      <c r="GG6" s="1387"/>
      <c r="GH6" s="1387"/>
      <c r="GI6" s="1387"/>
      <c r="GJ6" s="1387"/>
      <c r="GK6" s="1387"/>
      <c r="GL6" s="1387"/>
      <c r="GM6" s="1387"/>
      <c r="GN6" s="1387"/>
      <c r="GO6" s="1387"/>
      <c r="GP6" s="1387"/>
      <c r="GQ6" s="1387"/>
      <c r="GR6" s="1387"/>
      <c r="GS6" s="1387"/>
      <c r="GT6" s="1387"/>
      <c r="GU6" s="1387"/>
      <c r="GV6" s="1387"/>
      <c r="GW6" s="1388"/>
    </row>
    <row r="7" spans="1:205" s="516" customFormat="1" ht="25.5" customHeight="1">
      <c r="A7" s="1390">
        <v>1</v>
      </c>
      <c r="B7" s="1391"/>
      <c r="C7" s="1391"/>
      <c r="D7" s="1391"/>
      <c r="E7" s="1391"/>
      <c r="F7" s="1391"/>
      <c r="G7" s="1391"/>
      <c r="H7" s="1391"/>
      <c r="I7" s="1391"/>
      <c r="J7" s="1391"/>
      <c r="K7" s="1391"/>
      <c r="L7" s="1392" t="str">
        <f ca="1">SUVAHAVUJ!$D$3</f>
        <v>Spolu majetok r. 02 + r. 33 + r. 74</v>
      </c>
      <c r="M7" s="1393"/>
      <c r="N7" s="1393"/>
      <c r="O7" s="1393"/>
      <c r="P7" s="1393"/>
      <c r="Q7" s="1393"/>
      <c r="R7" s="1393"/>
      <c r="S7" s="1393"/>
      <c r="T7" s="1393"/>
      <c r="U7" s="1393"/>
      <c r="V7" s="1393"/>
      <c r="W7" s="1393"/>
      <c r="X7" s="1393"/>
      <c r="Y7" s="1393"/>
      <c r="Z7" s="1393"/>
      <c r="AA7" s="1393"/>
      <c r="AB7" s="1393"/>
      <c r="AC7" s="1393"/>
      <c r="AD7" s="1393"/>
      <c r="AE7" s="1393"/>
      <c r="AF7" s="1393"/>
      <c r="AG7" s="1393"/>
      <c r="AH7" s="1393"/>
      <c r="AI7" s="1393"/>
      <c r="AJ7" s="1393"/>
      <c r="AK7" s="1393"/>
      <c r="AL7" s="1393"/>
      <c r="AM7" s="1393"/>
      <c r="AN7" s="1393"/>
      <c r="AO7" s="1393"/>
      <c r="AP7" s="1393"/>
      <c r="AQ7" s="1394" t="s">
        <v>2384</v>
      </c>
      <c r="AR7" s="1394"/>
      <c r="AS7" s="1394"/>
      <c r="AT7" s="1394"/>
      <c r="AU7" s="1394"/>
      <c r="AV7" s="1394"/>
      <c r="AW7" s="1394"/>
      <c r="AX7" s="1394"/>
      <c r="AY7" s="514"/>
      <c r="AZ7" s="515"/>
      <c r="BA7" s="1389" t="str">
        <f ca="1">MID(SUVAHAVUJ!AD3,1,1)</f>
        <v xml:space="preserve"> </v>
      </c>
      <c r="BB7" s="1389"/>
      <c r="BC7" s="1389"/>
      <c r="BD7" s="1389"/>
      <c r="BE7" s="1389"/>
      <c r="BF7" s="1389"/>
      <c r="BG7" s="1389" t="str">
        <f ca="1">MID(SUVAHAVUJ!AD3,2,1)</f>
        <v xml:space="preserve"> </v>
      </c>
      <c r="BH7" s="1389"/>
      <c r="BI7" s="1389"/>
      <c r="BJ7" s="1389"/>
      <c r="BK7" s="1389"/>
      <c r="BL7" s="1389" t="str">
        <f ca="1">MID(SUVAHAVUJ!AD3,3,1)</f>
        <v xml:space="preserve"> </v>
      </c>
      <c r="BM7" s="1389"/>
      <c r="BN7" s="1389"/>
      <c r="BO7" s="1389"/>
      <c r="BP7" s="1389"/>
      <c r="BQ7" s="1389"/>
      <c r="BR7" s="1389" t="str">
        <f ca="1">MID(SUVAHAVUJ!AD3,4,1)</f>
        <v xml:space="preserve"> </v>
      </c>
      <c r="BS7" s="1389"/>
      <c r="BT7" s="1389"/>
      <c r="BU7" s="1389"/>
      <c r="BV7" s="1389"/>
      <c r="BW7" s="1389" t="str">
        <f ca="1">MID(SUVAHAVUJ!AD3,5,1)</f>
        <v xml:space="preserve"> </v>
      </c>
      <c r="BX7" s="1389"/>
      <c r="BY7" s="1389"/>
      <c r="BZ7" s="1389"/>
      <c r="CA7" s="1389"/>
      <c r="CB7" s="1389"/>
      <c r="CC7" s="1389" t="str">
        <f ca="1">MID(SUVAHAVUJ!AD3,6,1)</f>
        <v xml:space="preserve"> </v>
      </c>
      <c r="CD7" s="1389"/>
      <c r="CE7" s="1389"/>
      <c r="CF7" s="1389"/>
      <c r="CG7" s="1389"/>
      <c r="CH7" s="1389" t="str">
        <f ca="1">MID(SUVAHAVUJ!AD3,7,1)</f>
        <v xml:space="preserve"> </v>
      </c>
      <c r="CI7" s="1389"/>
      <c r="CJ7" s="1389"/>
      <c r="CK7" s="1389"/>
      <c r="CL7" s="1389"/>
      <c r="CM7" s="1389"/>
      <c r="CN7" s="1389" t="str">
        <f ca="1">MID(SUVAHAVUJ!AD3,8,1)</f>
        <v xml:space="preserve"> </v>
      </c>
      <c r="CO7" s="1389"/>
      <c r="CP7" s="1389"/>
      <c r="CQ7" s="1389"/>
      <c r="CR7" s="1389"/>
      <c r="CS7" s="1389" t="str">
        <f ca="1">MID(SUVAHAVUJ!AD3,9,1)</f>
        <v xml:space="preserve"> </v>
      </c>
      <c r="CT7" s="1389"/>
      <c r="CU7" s="1389"/>
      <c r="CV7" s="1389"/>
      <c r="CW7" s="1389"/>
      <c r="CX7" s="1389"/>
      <c r="CY7" s="1389" t="str">
        <f ca="1">MID(SUVAHAVUJ!AD3,10,1)</f>
        <v xml:space="preserve"> </v>
      </c>
      <c r="CZ7" s="1389"/>
      <c r="DA7" s="1389"/>
      <c r="DB7" s="1389"/>
      <c r="DC7" s="1389"/>
      <c r="DD7" s="1389" t="str">
        <f ca="1">MID(SUVAHAVUJ!AD3,11,1)</f>
        <v>0</v>
      </c>
      <c r="DE7" s="1389"/>
      <c r="DF7" s="1389"/>
      <c r="DG7" s="1389"/>
      <c r="DH7" s="1389"/>
      <c r="DI7" s="1395"/>
      <c r="DJ7" s="514"/>
      <c r="DK7" s="515"/>
      <c r="DL7" s="1389" t="str">
        <f ca="1">MID(SUVAHAVUJ!AF3,1,1)</f>
        <v xml:space="preserve"> </v>
      </c>
      <c r="DM7" s="1389"/>
      <c r="DN7" s="1389"/>
      <c r="DO7" s="1389"/>
      <c r="DP7" s="1389"/>
      <c r="DQ7" s="1389"/>
      <c r="DR7" s="1389" t="str">
        <f ca="1">MID(SUVAHAVUJ!AF3,2,1)</f>
        <v xml:space="preserve"> </v>
      </c>
      <c r="DS7" s="1389"/>
      <c r="DT7" s="1389"/>
      <c r="DU7" s="1389"/>
      <c r="DV7" s="1389"/>
      <c r="DW7" s="1389" t="str">
        <f ca="1">MID(SUVAHAVUJ!AF3,3,1)</f>
        <v xml:space="preserve"> </v>
      </c>
      <c r="DX7" s="1389"/>
      <c r="DY7" s="1389"/>
      <c r="DZ7" s="1389"/>
      <c r="EA7" s="1389"/>
      <c r="EB7" s="1389"/>
      <c r="EC7" s="1389" t="str">
        <f ca="1">MID(SUVAHAVUJ!AF3,4,1)</f>
        <v xml:space="preserve"> </v>
      </c>
      <c r="ED7" s="1389"/>
      <c r="EE7" s="1389"/>
      <c r="EF7" s="1389"/>
      <c r="EG7" s="1389"/>
      <c r="EH7" s="1389" t="str">
        <f ca="1">MID(SUVAHAVUJ!AF3,5,1)</f>
        <v xml:space="preserve"> </v>
      </c>
      <c r="EI7" s="1389"/>
      <c r="EJ7" s="1389"/>
      <c r="EK7" s="1389"/>
      <c r="EL7" s="1389"/>
      <c r="EM7" s="1389"/>
      <c r="EN7" s="1389" t="str">
        <f ca="1">MID(SUVAHAVUJ!AF3,6,1)</f>
        <v xml:space="preserve"> </v>
      </c>
      <c r="EO7" s="1389"/>
      <c r="EP7" s="1389"/>
      <c r="EQ7" s="1389"/>
      <c r="ER7" s="1389"/>
      <c r="ES7" s="1389" t="str">
        <f ca="1">MID(SUVAHAVUJ!AF3,7,1)</f>
        <v xml:space="preserve"> </v>
      </c>
      <c r="ET7" s="1389"/>
      <c r="EU7" s="1389"/>
      <c r="EV7" s="1389"/>
      <c r="EW7" s="1389"/>
      <c r="EX7" s="1389"/>
      <c r="EY7" s="1389" t="str">
        <f ca="1">MID(SUVAHAVUJ!AF3,8,1)</f>
        <v xml:space="preserve"> </v>
      </c>
      <c r="EZ7" s="1389"/>
      <c r="FA7" s="1389"/>
      <c r="FB7" s="1389"/>
      <c r="FC7" s="1389"/>
      <c r="FD7" s="1389" t="str">
        <f ca="1">MID(SUVAHAVUJ!AF3,9,1)</f>
        <v xml:space="preserve"> </v>
      </c>
      <c r="FE7" s="1389"/>
      <c r="FF7" s="1389"/>
      <c r="FG7" s="1389"/>
      <c r="FH7" s="1389"/>
      <c r="FI7" s="1389"/>
      <c r="FJ7" s="1389" t="str">
        <f ca="1">MID(SUVAHAVUJ!AF3,10,1)</f>
        <v xml:space="preserve"> </v>
      </c>
      <c r="FK7" s="1389"/>
      <c r="FL7" s="1389"/>
      <c r="FM7" s="1389"/>
      <c r="FN7" s="1389"/>
      <c r="FO7" s="1343" t="str">
        <f ca="1">MID(SUVAHAVUJ!AF3,11,1)</f>
        <v>0</v>
      </c>
      <c r="FP7" s="1343"/>
      <c r="FQ7" s="1343"/>
      <c r="FR7" s="1343"/>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A8" s="1390"/>
      <c r="B8" s="1391"/>
      <c r="C8" s="1391"/>
      <c r="D8" s="1391"/>
      <c r="E8" s="1391"/>
      <c r="F8" s="1391"/>
      <c r="G8" s="1391"/>
      <c r="H8" s="1391"/>
      <c r="I8" s="1391"/>
      <c r="J8" s="1391"/>
      <c r="K8" s="1391"/>
      <c r="L8" s="1393"/>
      <c r="M8" s="1393"/>
      <c r="N8" s="1393"/>
      <c r="O8" s="1393"/>
      <c r="P8" s="1393"/>
      <c r="Q8" s="1393"/>
      <c r="R8" s="1393"/>
      <c r="S8" s="1393"/>
      <c r="T8" s="1393"/>
      <c r="U8" s="1393"/>
      <c r="V8" s="1393"/>
      <c r="W8" s="1393"/>
      <c r="X8" s="1393"/>
      <c r="Y8" s="1393"/>
      <c r="Z8" s="1393"/>
      <c r="AA8" s="1393"/>
      <c r="AB8" s="1393"/>
      <c r="AC8" s="1393"/>
      <c r="AD8" s="1393"/>
      <c r="AE8" s="1393"/>
      <c r="AF8" s="1393"/>
      <c r="AG8" s="1393"/>
      <c r="AH8" s="1393"/>
      <c r="AI8" s="1393"/>
      <c r="AJ8" s="1393"/>
      <c r="AK8" s="1393"/>
      <c r="AL8" s="1393"/>
      <c r="AM8" s="1393"/>
      <c r="AN8" s="1393"/>
      <c r="AO8" s="1393"/>
      <c r="AP8" s="1393"/>
      <c r="AQ8" s="1394"/>
      <c r="AR8" s="1394"/>
      <c r="AS8" s="1394"/>
      <c r="AT8" s="1394"/>
      <c r="AU8" s="1394"/>
      <c r="AV8" s="1394"/>
      <c r="AW8" s="1394"/>
      <c r="AX8" s="1394"/>
      <c r="AY8" s="514"/>
      <c r="AZ8" s="515"/>
      <c r="BA8" s="1389" t="str">
        <f ca="1">MID(SUVAHAVUJ!AE3,1,1)</f>
        <v xml:space="preserve"> </v>
      </c>
      <c r="BB8" s="1389"/>
      <c r="BC8" s="1389"/>
      <c r="BD8" s="1389"/>
      <c r="BE8" s="1389"/>
      <c r="BF8" s="1389"/>
      <c r="BG8" s="1389" t="str">
        <f ca="1">MID(SUVAHAVUJ!AE3,2,1)</f>
        <v xml:space="preserve"> </v>
      </c>
      <c r="BH8" s="1389"/>
      <c r="BI8" s="1389"/>
      <c r="BJ8" s="1389"/>
      <c r="BK8" s="1389"/>
      <c r="BL8" s="1389" t="str">
        <f ca="1">MID(SUVAHAVUJ!AE3,3,1)</f>
        <v xml:space="preserve"> </v>
      </c>
      <c r="BM8" s="1389"/>
      <c r="BN8" s="1389"/>
      <c r="BO8" s="1389"/>
      <c r="BP8" s="1389"/>
      <c r="BQ8" s="1389"/>
      <c r="BR8" s="1389" t="str">
        <f ca="1">MID(SUVAHAVUJ!AE3,4,1)</f>
        <v xml:space="preserve"> </v>
      </c>
      <c r="BS8" s="1389"/>
      <c r="BT8" s="1389"/>
      <c r="BU8" s="1389"/>
      <c r="BV8" s="1389"/>
      <c r="BW8" s="1389" t="str">
        <f ca="1">MID(SUVAHAVUJ!AE3,5,1)</f>
        <v xml:space="preserve"> </v>
      </c>
      <c r="BX8" s="1389"/>
      <c r="BY8" s="1389"/>
      <c r="BZ8" s="1389"/>
      <c r="CA8" s="1389"/>
      <c r="CB8" s="1389"/>
      <c r="CC8" s="1389" t="str">
        <f ca="1">MID(SUVAHAVUJ!AE3,6,1)</f>
        <v xml:space="preserve"> </v>
      </c>
      <c r="CD8" s="1389"/>
      <c r="CE8" s="1389"/>
      <c r="CF8" s="1389"/>
      <c r="CG8" s="1389"/>
      <c r="CH8" s="1389" t="str">
        <f ca="1">MID(SUVAHAVUJ!AE3,7,1)</f>
        <v xml:space="preserve"> </v>
      </c>
      <c r="CI8" s="1389"/>
      <c r="CJ8" s="1389"/>
      <c r="CK8" s="1389"/>
      <c r="CL8" s="1389"/>
      <c r="CM8" s="1389"/>
      <c r="CN8" s="1389" t="str">
        <f ca="1">MID(SUVAHAVUJ!AE3,8,1)</f>
        <v xml:space="preserve"> </v>
      </c>
      <c r="CO8" s="1389"/>
      <c r="CP8" s="1389"/>
      <c r="CQ8" s="1389"/>
      <c r="CR8" s="1389"/>
      <c r="CS8" s="1389" t="str">
        <f ca="1">MID(SUVAHAVUJ!AE3,9,1)</f>
        <v xml:space="preserve"> </v>
      </c>
      <c r="CT8" s="1389"/>
      <c r="CU8" s="1389"/>
      <c r="CV8" s="1389"/>
      <c r="CW8" s="1389"/>
      <c r="CX8" s="1389"/>
      <c r="CY8" s="1389" t="str">
        <f ca="1">MID(SUVAHAVUJ!AE3,10,1)</f>
        <v xml:space="preserve"> </v>
      </c>
      <c r="CZ8" s="1389"/>
      <c r="DA8" s="1389"/>
      <c r="DB8" s="1389"/>
      <c r="DC8" s="1389"/>
      <c r="DD8" s="1389" t="str">
        <f ca="1">MID(SUVAHAVUJ!AE3,11,1)</f>
        <v>0</v>
      </c>
      <c r="DE8" s="1389"/>
      <c r="DF8" s="1389"/>
      <c r="DG8" s="1389"/>
      <c r="DH8" s="1389"/>
      <c r="DI8" s="1395"/>
      <c r="DJ8" s="1398"/>
      <c r="DK8" s="1398"/>
      <c r="DL8" s="1398"/>
      <c r="DM8" s="1398"/>
      <c r="DN8" s="1398"/>
      <c r="DO8" s="1398"/>
      <c r="DP8" s="1398"/>
      <c r="DQ8" s="1398"/>
      <c r="DR8" s="1398"/>
      <c r="DS8" s="1398"/>
      <c r="DT8" s="1398"/>
      <c r="DU8" s="1398"/>
      <c r="DV8" s="1398"/>
      <c r="DW8" s="1398"/>
      <c r="DX8" s="1398"/>
      <c r="DY8" s="1398"/>
      <c r="DZ8" s="1398"/>
      <c r="EA8" s="1398"/>
      <c r="EB8" s="1398"/>
      <c r="EC8" s="1398"/>
      <c r="ED8" s="1398"/>
      <c r="EE8" s="1398"/>
      <c r="EF8" s="1398"/>
      <c r="EG8" s="1398"/>
      <c r="EH8" s="1398"/>
      <c r="EI8" s="1398"/>
      <c r="EJ8" s="1398"/>
      <c r="EK8" s="1398"/>
      <c r="EL8" s="1398"/>
      <c r="EM8" s="1398"/>
      <c r="EN8" s="514"/>
      <c r="EO8" s="515"/>
      <c r="EP8" s="1389" t="str">
        <f ca="1">MID(SUVAHAVUJ!AG3,1,1)</f>
        <v xml:space="preserve"> </v>
      </c>
      <c r="EQ8" s="1389"/>
      <c r="ER8" s="1389"/>
      <c r="ES8" s="1389"/>
      <c r="ET8" s="1389"/>
      <c r="EU8" s="1389"/>
      <c r="EV8" s="1389" t="str">
        <f ca="1">MID(SUVAHAVUJ!AG3,2,1)</f>
        <v xml:space="preserve"> </v>
      </c>
      <c r="EW8" s="1389"/>
      <c r="EX8" s="1389"/>
      <c r="EY8" s="1389"/>
      <c r="EZ8" s="1389"/>
      <c r="FA8" s="1389" t="str">
        <f ca="1">MID(SUVAHAVUJ!AG3,3,1)</f>
        <v xml:space="preserve"> </v>
      </c>
      <c r="FB8" s="1389"/>
      <c r="FC8" s="1389"/>
      <c r="FD8" s="1389"/>
      <c r="FE8" s="1389"/>
      <c r="FF8" s="1389"/>
      <c r="FG8" s="1389" t="str">
        <f ca="1">MID(SUVAHAVUJ!AG3,4,1)</f>
        <v xml:space="preserve"> </v>
      </c>
      <c r="FH8" s="1389"/>
      <c r="FI8" s="1389"/>
      <c r="FJ8" s="1389"/>
      <c r="FK8" s="1389"/>
      <c r="FL8" s="1389" t="str">
        <f ca="1">MID(SUVAHAVUJ!AG3,5,1)</f>
        <v xml:space="preserve"> </v>
      </c>
      <c r="FM8" s="1389"/>
      <c r="FN8" s="1389"/>
      <c r="FO8" s="1389"/>
      <c r="FP8" s="1389"/>
      <c r="FQ8" s="1389"/>
      <c r="FR8" s="1389" t="str">
        <f ca="1">MID(SUVAHAVUJ!AG3,6,1)</f>
        <v xml:space="preserve"> </v>
      </c>
      <c r="FS8" s="1389"/>
      <c r="FT8" s="1389"/>
      <c r="FU8" s="1389"/>
      <c r="FV8" s="1389"/>
      <c r="FW8" s="1389" t="str">
        <f ca="1">MID(SUVAHAVUJ!AG3,7,1)</f>
        <v xml:space="preserve"> </v>
      </c>
      <c r="FX8" s="1389"/>
      <c r="FY8" s="1389"/>
      <c r="FZ8" s="1389"/>
      <c r="GA8" s="1389"/>
      <c r="GB8" s="1389"/>
      <c r="GC8" s="1389" t="str">
        <f ca="1">MID(SUVAHAVUJ!AG3,8,1)</f>
        <v xml:space="preserve"> </v>
      </c>
      <c r="GD8" s="1389"/>
      <c r="GE8" s="1389"/>
      <c r="GF8" s="1389"/>
      <c r="GG8" s="1389"/>
      <c r="GH8" s="1389" t="str">
        <f ca="1">MID(SUVAHAVUJ!AG3,9,1)</f>
        <v xml:space="preserve"> </v>
      </c>
      <c r="GI8" s="1389"/>
      <c r="GJ8" s="1389"/>
      <c r="GK8" s="1389"/>
      <c r="GL8" s="1389"/>
      <c r="GM8" s="1389"/>
      <c r="GN8" s="1389" t="str">
        <f ca="1">MID(SUVAHAVUJ!AG3,10,1)</f>
        <v xml:space="preserve"> </v>
      </c>
      <c r="GO8" s="1389"/>
      <c r="GP8" s="1389"/>
      <c r="GQ8" s="1389"/>
      <c r="GR8" s="1389"/>
      <c r="GS8" s="1343" t="str">
        <f ca="1">MID(SUVAHAVUJ!AG3,11,1)</f>
        <v>0</v>
      </c>
      <c r="GT8" s="1343"/>
      <c r="GU8" s="1343"/>
      <c r="GV8" s="1343"/>
      <c r="GW8" s="1396"/>
    </row>
    <row r="9" spans="1:205" s="516" customFormat="1" ht="25.5" customHeight="1">
      <c r="A9" s="1390">
        <v>2</v>
      </c>
      <c r="B9" s="1399" t="s">
        <v>2386</v>
      </c>
      <c r="C9" s="1399"/>
      <c r="D9" s="1399"/>
      <c r="E9" s="1399"/>
      <c r="F9" s="1399"/>
      <c r="G9" s="1399"/>
      <c r="H9" s="1399"/>
      <c r="I9" s="1399"/>
      <c r="J9" s="1399"/>
      <c r="K9" s="1399"/>
      <c r="L9" s="1392" t="str">
        <f ca="1">SUVAHAVUJ!$D4</f>
        <v>Neobežný majetok r. 03 + r. 11 + r. 21</v>
      </c>
      <c r="M9" s="1393"/>
      <c r="N9" s="1393"/>
      <c r="O9" s="1393"/>
      <c r="P9" s="1393"/>
      <c r="Q9" s="1393"/>
      <c r="R9" s="1393"/>
      <c r="S9" s="1393"/>
      <c r="T9" s="1393"/>
      <c r="U9" s="1393"/>
      <c r="V9" s="1393"/>
      <c r="W9" s="1393"/>
      <c r="X9" s="1393"/>
      <c r="Y9" s="1393"/>
      <c r="Z9" s="1393"/>
      <c r="AA9" s="1393"/>
      <c r="AB9" s="1393"/>
      <c r="AC9" s="1393"/>
      <c r="AD9" s="1393"/>
      <c r="AE9" s="1393"/>
      <c r="AF9" s="1393"/>
      <c r="AG9" s="1393"/>
      <c r="AH9" s="1393"/>
      <c r="AI9" s="1393"/>
      <c r="AJ9" s="1393"/>
      <c r="AK9" s="1393"/>
      <c r="AL9" s="1393"/>
      <c r="AM9" s="1393"/>
      <c r="AN9" s="1393"/>
      <c r="AO9" s="1393"/>
      <c r="AP9" s="1393"/>
      <c r="AQ9" s="1394" t="s">
        <v>2385</v>
      </c>
      <c r="AR9" s="1394"/>
      <c r="AS9" s="1394"/>
      <c r="AT9" s="1394"/>
      <c r="AU9" s="1394"/>
      <c r="AV9" s="1394"/>
      <c r="AW9" s="1394"/>
      <c r="AX9" s="1394"/>
      <c r="AY9" s="514"/>
      <c r="AZ9" s="515"/>
      <c r="BA9" s="1343" t="str">
        <f ca="1">MID(SUVAHAVUJ!AD4,1,1)</f>
        <v xml:space="preserve"> </v>
      </c>
      <c r="BB9" s="1343"/>
      <c r="BC9" s="1343"/>
      <c r="BD9" s="1343"/>
      <c r="BE9" s="1343"/>
      <c r="BF9" s="1343"/>
      <c r="BG9" s="1343" t="str">
        <f ca="1">MID(SUVAHAVUJ!AD4,2,1)</f>
        <v xml:space="preserve"> </v>
      </c>
      <c r="BH9" s="1343"/>
      <c r="BI9" s="1343"/>
      <c r="BJ9" s="1343"/>
      <c r="BK9" s="1343"/>
      <c r="BL9" s="1343" t="str">
        <f ca="1">MID(SUVAHAVUJ!AD4,3,1)</f>
        <v xml:space="preserve"> </v>
      </c>
      <c r="BM9" s="1343"/>
      <c r="BN9" s="1343"/>
      <c r="BO9" s="1343"/>
      <c r="BP9" s="1343"/>
      <c r="BQ9" s="1343"/>
      <c r="BR9" s="1343" t="str">
        <f ca="1">MID(SUVAHAVUJ!AD4,4,1)</f>
        <v xml:space="preserve"> </v>
      </c>
      <c r="BS9" s="1343"/>
      <c r="BT9" s="1343"/>
      <c r="BU9" s="1343"/>
      <c r="BV9" s="1343"/>
      <c r="BW9" s="1343" t="str">
        <f ca="1">MID(SUVAHAVUJ!AD4,5,1)</f>
        <v xml:space="preserve"> </v>
      </c>
      <c r="BX9" s="1343"/>
      <c r="BY9" s="1343"/>
      <c r="BZ9" s="1343"/>
      <c r="CA9" s="1343"/>
      <c r="CB9" s="1343"/>
      <c r="CC9" s="1343" t="str">
        <f ca="1">MID(SUVAHAVUJ!AD4,6,1)</f>
        <v xml:space="preserve"> </v>
      </c>
      <c r="CD9" s="1343"/>
      <c r="CE9" s="1343"/>
      <c r="CF9" s="1343"/>
      <c r="CG9" s="1343"/>
      <c r="CH9" s="1343" t="str">
        <f ca="1">MID(SUVAHAVUJ!AD4,7,1)</f>
        <v xml:space="preserve"> </v>
      </c>
      <c r="CI9" s="1343"/>
      <c r="CJ9" s="1343"/>
      <c r="CK9" s="1343"/>
      <c r="CL9" s="1343"/>
      <c r="CM9" s="1343"/>
      <c r="CN9" s="1343" t="str">
        <f ca="1">MID(SUVAHAVUJ!AD4,8,1)</f>
        <v xml:space="preserve"> </v>
      </c>
      <c r="CO9" s="1343"/>
      <c r="CP9" s="1343"/>
      <c r="CQ9" s="1343"/>
      <c r="CR9" s="1343"/>
      <c r="CS9" s="1343" t="str">
        <f ca="1">MID(SUVAHAVUJ!AD4,9,1)</f>
        <v xml:space="preserve"> </v>
      </c>
      <c r="CT9" s="1343"/>
      <c r="CU9" s="1343"/>
      <c r="CV9" s="1343"/>
      <c r="CW9" s="1343"/>
      <c r="CX9" s="1343"/>
      <c r="CY9" s="1343" t="str">
        <f ca="1">MID(SUVAHAVUJ!AD4,10,1)</f>
        <v xml:space="preserve"> </v>
      </c>
      <c r="CZ9" s="1343"/>
      <c r="DA9" s="1343"/>
      <c r="DB9" s="1343"/>
      <c r="DC9" s="1343"/>
      <c r="DD9" s="1343" t="str">
        <f ca="1">MID(SUVAHAVUJ!AD4,11,1)</f>
        <v>0</v>
      </c>
      <c r="DE9" s="1343"/>
      <c r="DF9" s="1343"/>
      <c r="DG9" s="1343"/>
      <c r="DH9" s="1343"/>
      <c r="DI9" s="1396"/>
      <c r="DJ9" s="514"/>
      <c r="DK9" s="515"/>
      <c r="DL9" s="1389" t="str">
        <f ca="1">MID(SUVAHAVUJ!AF4,1,1)</f>
        <v xml:space="preserve"> </v>
      </c>
      <c r="DM9" s="1389"/>
      <c r="DN9" s="1389"/>
      <c r="DO9" s="1389"/>
      <c r="DP9" s="1389"/>
      <c r="DQ9" s="1389"/>
      <c r="DR9" s="1389" t="str">
        <f ca="1">MID(SUVAHAVUJ!AF4,2,1)</f>
        <v xml:space="preserve"> </v>
      </c>
      <c r="DS9" s="1389"/>
      <c r="DT9" s="1389"/>
      <c r="DU9" s="1389"/>
      <c r="DV9" s="1389"/>
      <c r="DW9" s="1389" t="str">
        <f ca="1">MID(SUVAHAVUJ!AF4,3,1)</f>
        <v xml:space="preserve"> </v>
      </c>
      <c r="DX9" s="1389"/>
      <c r="DY9" s="1389"/>
      <c r="DZ9" s="1389"/>
      <c r="EA9" s="1389"/>
      <c r="EB9" s="1389"/>
      <c r="EC9" s="1389" t="str">
        <f ca="1">MID(SUVAHAVUJ!AF4,4,1)</f>
        <v xml:space="preserve"> </v>
      </c>
      <c r="ED9" s="1389"/>
      <c r="EE9" s="1389"/>
      <c r="EF9" s="1389"/>
      <c r="EG9" s="1389"/>
      <c r="EH9" s="1389" t="str">
        <f ca="1">MID(SUVAHAVUJ!AF4,5,1)</f>
        <v xml:space="preserve"> </v>
      </c>
      <c r="EI9" s="1389"/>
      <c r="EJ9" s="1389"/>
      <c r="EK9" s="1389"/>
      <c r="EL9" s="1389"/>
      <c r="EM9" s="1389"/>
      <c r="EN9" s="1389" t="str">
        <f ca="1">MID(SUVAHAVUJ!AF4,6,1)</f>
        <v xml:space="preserve"> </v>
      </c>
      <c r="EO9" s="1389"/>
      <c r="EP9" s="1389"/>
      <c r="EQ9" s="1389"/>
      <c r="ER9" s="1389"/>
      <c r="ES9" s="1389" t="str">
        <f ca="1">MID(SUVAHAVUJ!AF4,7,1)</f>
        <v xml:space="preserve"> </v>
      </c>
      <c r="ET9" s="1389"/>
      <c r="EU9" s="1389"/>
      <c r="EV9" s="1389"/>
      <c r="EW9" s="1389"/>
      <c r="EX9" s="1389"/>
      <c r="EY9" s="1389" t="str">
        <f ca="1">MID(SUVAHAVUJ!AF4,8,1)</f>
        <v xml:space="preserve"> </v>
      </c>
      <c r="EZ9" s="1389"/>
      <c r="FA9" s="1389"/>
      <c r="FB9" s="1389"/>
      <c r="FC9" s="1389"/>
      <c r="FD9" s="1389" t="str">
        <f ca="1">MID(SUVAHAVUJ!AF4,9,1)</f>
        <v xml:space="preserve"> </v>
      </c>
      <c r="FE9" s="1389"/>
      <c r="FF9" s="1389"/>
      <c r="FG9" s="1389"/>
      <c r="FH9" s="1389"/>
      <c r="FI9" s="1389"/>
      <c r="FJ9" s="1389" t="str">
        <f ca="1">MID(SUVAHAVUJ!AF4,10,1)</f>
        <v xml:space="preserve"> </v>
      </c>
      <c r="FK9" s="1389"/>
      <c r="FL9" s="1389"/>
      <c r="FM9" s="1389"/>
      <c r="FN9" s="1389"/>
      <c r="FO9" s="1343" t="str">
        <f ca="1">MID(SUVAHAVUJ!AF4,11,1)</f>
        <v>0</v>
      </c>
      <c r="FP9" s="1343"/>
      <c r="FQ9" s="1343"/>
      <c r="FR9" s="1343"/>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A10" s="1390"/>
      <c r="B10" s="1399"/>
      <c r="C10" s="1399"/>
      <c r="D10" s="1399"/>
      <c r="E10" s="1399"/>
      <c r="F10" s="1399"/>
      <c r="G10" s="1399"/>
      <c r="H10" s="1399"/>
      <c r="I10" s="1399"/>
      <c r="J10" s="1399"/>
      <c r="K10" s="1399"/>
      <c r="L10" s="1393"/>
      <c r="M10" s="1393"/>
      <c r="N10" s="1393"/>
      <c r="O10" s="1393"/>
      <c r="P10" s="1393"/>
      <c r="Q10" s="1393"/>
      <c r="R10" s="1393"/>
      <c r="S10" s="1393"/>
      <c r="T10" s="1393"/>
      <c r="U10" s="1393"/>
      <c r="V10" s="1393"/>
      <c r="W10" s="1393"/>
      <c r="X10" s="1393"/>
      <c r="Y10" s="1393"/>
      <c r="Z10" s="1393"/>
      <c r="AA10" s="1393"/>
      <c r="AB10" s="1393"/>
      <c r="AC10" s="1393"/>
      <c r="AD10" s="1393"/>
      <c r="AE10" s="1393"/>
      <c r="AF10" s="1393"/>
      <c r="AG10" s="1393"/>
      <c r="AH10" s="1393"/>
      <c r="AI10" s="1393"/>
      <c r="AJ10" s="1393"/>
      <c r="AK10" s="1393"/>
      <c r="AL10" s="1393"/>
      <c r="AM10" s="1393"/>
      <c r="AN10" s="1393"/>
      <c r="AO10" s="1393"/>
      <c r="AP10" s="1393"/>
      <c r="AQ10" s="1394"/>
      <c r="AR10" s="1394"/>
      <c r="AS10" s="1394"/>
      <c r="AT10" s="1394"/>
      <c r="AU10" s="1394"/>
      <c r="AV10" s="1394"/>
      <c r="AW10" s="1394"/>
      <c r="AX10" s="1394"/>
      <c r="AY10" s="514"/>
      <c r="AZ10" s="515"/>
      <c r="BA10" s="1389" t="str">
        <f ca="1">MID(SUVAHAVUJ!AE4,1,1)</f>
        <v xml:space="preserve"> </v>
      </c>
      <c r="BB10" s="1389"/>
      <c r="BC10" s="1389"/>
      <c r="BD10" s="1389"/>
      <c r="BE10" s="1389"/>
      <c r="BF10" s="1389"/>
      <c r="BG10" s="1389" t="str">
        <f ca="1">MID(SUVAHAVUJ!AE4,2,1)</f>
        <v xml:space="preserve"> </v>
      </c>
      <c r="BH10" s="1389"/>
      <c r="BI10" s="1389"/>
      <c r="BJ10" s="1389"/>
      <c r="BK10" s="1389"/>
      <c r="BL10" s="1389" t="str">
        <f ca="1">MID(SUVAHAVUJ!AE4,3,1)</f>
        <v xml:space="preserve"> </v>
      </c>
      <c r="BM10" s="1389"/>
      <c r="BN10" s="1389"/>
      <c r="BO10" s="1389"/>
      <c r="BP10" s="1389"/>
      <c r="BQ10" s="1389"/>
      <c r="BR10" s="1389" t="str">
        <f ca="1">MID(SUVAHAVUJ!AE4,4,1)</f>
        <v xml:space="preserve"> </v>
      </c>
      <c r="BS10" s="1389"/>
      <c r="BT10" s="1389"/>
      <c r="BU10" s="1389"/>
      <c r="BV10" s="1389"/>
      <c r="BW10" s="1389" t="str">
        <f ca="1">MID(SUVAHAVUJ!AE4,5,1)</f>
        <v xml:space="preserve"> </v>
      </c>
      <c r="BX10" s="1389"/>
      <c r="BY10" s="1389"/>
      <c r="BZ10" s="1389"/>
      <c r="CA10" s="1389"/>
      <c r="CB10" s="1389"/>
      <c r="CC10" s="1389" t="str">
        <f ca="1">MID(SUVAHAVUJ!AE4,6,1)</f>
        <v xml:space="preserve"> </v>
      </c>
      <c r="CD10" s="1389"/>
      <c r="CE10" s="1389"/>
      <c r="CF10" s="1389"/>
      <c r="CG10" s="1389"/>
      <c r="CH10" s="1389" t="str">
        <f ca="1">MID(SUVAHAVUJ!AE4,7,1)</f>
        <v xml:space="preserve"> </v>
      </c>
      <c r="CI10" s="1389"/>
      <c r="CJ10" s="1389"/>
      <c r="CK10" s="1389"/>
      <c r="CL10" s="1389"/>
      <c r="CM10" s="1389"/>
      <c r="CN10" s="1389" t="str">
        <f ca="1">MID(SUVAHAVUJ!AE4,8,1)</f>
        <v xml:space="preserve"> </v>
      </c>
      <c r="CO10" s="1389"/>
      <c r="CP10" s="1389"/>
      <c r="CQ10" s="1389"/>
      <c r="CR10" s="1389"/>
      <c r="CS10" s="1389" t="str">
        <f ca="1">MID(SUVAHAVUJ!AE4,9,1)</f>
        <v xml:space="preserve"> </v>
      </c>
      <c r="CT10" s="1389"/>
      <c r="CU10" s="1389"/>
      <c r="CV10" s="1389"/>
      <c r="CW10" s="1389"/>
      <c r="CX10" s="1389"/>
      <c r="CY10" s="1389" t="str">
        <f ca="1">MID(SUVAHAVUJ!AE4,10,1)</f>
        <v xml:space="preserve"> </v>
      </c>
      <c r="CZ10" s="1389"/>
      <c r="DA10" s="1389"/>
      <c r="DB10" s="1389"/>
      <c r="DC10" s="1389"/>
      <c r="DD10" s="1389" t="str">
        <f ca="1">MID(SUVAHAVUJ!AE4,11,1)</f>
        <v>0</v>
      </c>
      <c r="DE10" s="1389"/>
      <c r="DF10" s="1389"/>
      <c r="DG10" s="1389"/>
      <c r="DH10" s="1389"/>
      <c r="DI10" s="1395"/>
      <c r="DJ10" s="1398"/>
      <c r="DK10" s="1398"/>
      <c r="DL10" s="1398"/>
      <c r="DM10" s="1398"/>
      <c r="DN10" s="1398"/>
      <c r="DO10" s="1398"/>
      <c r="DP10" s="1398"/>
      <c r="DQ10" s="1398"/>
      <c r="DR10" s="1398"/>
      <c r="DS10" s="1398"/>
      <c r="DT10" s="1398"/>
      <c r="DU10" s="1398"/>
      <c r="DV10" s="1398"/>
      <c r="DW10" s="1398"/>
      <c r="DX10" s="1398"/>
      <c r="DY10" s="1398"/>
      <c r="DZ10" s="1398"/>
      <c r="EA10" s="1398"/>
      <c r="EB10" s="1398"/>
      <c r="EC10" s="1398"/>
      <c r="ED10" s="1398"/>
      <c r="EE10" s="1398"/>
      <c r="EF10" s="1398"/>
      <c r="EG10" s="1398"/>
      <c r="EH10" s="1398"/>
      <c r="EI10" s="1398"/>
      <c r="EJ10" s="1398"/>
      <c r="EK10" s="1398"/>
      <c r="EL10" s="1398"/>
      <c r="EM10" s="1398"/>
      <c r="EN10" s="514"/>
      <c r="EO10" s="515"/>
      <c r="EP10" s="1389" t="str">
        <f ca="1">MID(SUVAHAVUJ!AG4,1,1)</f>
        <v xml:space="preserve"> </v>
      </c>
      <c r="EQ10" s="1389"/>
      <c r="ER10" s="1389"/>
      <c r="ES10" s="1389"/>
      <c r="ET10" s="1389"/>
      <c r="EU10" s="1389"/>
      <c r="EV10" s="1389" t="str">
        <f ca="1">MID(SUVAHAVUJ!AG4,2,1)</f>
        <v xml:space="preserve"> </v>
      </c>
      <c r="EW10" s="1389"/>
      <c r="EX10" s="1389"/>
      <c r="EY10" s="1389"/>
      <c r="EZ10" s="1389"/>
      <c r="FA10" s="1389" t="str">
        <f ca="1">MID(SUVAHAVUJ!AG4,3,1)</f>
        <v xml:space="preserve"> </v>
      </c>
      <c r="FB10" s="1389"/>
      <c r="FC10" s="1389"/>
      <c r="FD10" s="1389"/>
      <c r="FE10" s="1389"/>
      <c r="FF10" s="1389"/>
      <c r="FG10" s="1389" t="str">
        <f ca="1">MID(SUVAHAVUJ!AG4,4,1)</f>
        <v xml:space="preserve"> </v>
      </c>
      <c r="FH10" s="1389"/>
      <c r="FI10" s="1389"/>
      <c r="FJ10" s="1389"/>
      <c r="FK10" s="1389"/>
      <c r="FL10" s="1389" t="str">
        <f ca="1">MID(SUVAHAVUJ!AG4,5,1)</f>
        <v xml:space="preserve"> </v>
      </c>
      <c r="FM10" s="1389"/>
      <c r="FN10" s="1389"/>
      <c r="FO10" s="1389"/>
      <c r="FP10" s="1389"/>
      <c r="FQ10" s="1389"/>
      <c r="FR10" s="1389" t="str">
        <f ca="1">MID(SUVAHAVUJ!AG4,6,1)</f>
        <v xml:space="preserve"> </v>
      </c>
      <c r="FS10" s="1389"/>
      <c r="FT10" s="1389"/>
      <c r="FU10" s="1389"/>
      <c r="FV10" s="1389"/>
      <c r="FW10" s="1389" t="str">
        <f ca="1">MID(SUVAHAVUJ!AG4,7,1)</f>
        <v xml:space="preserve"> </v>
      </c>
      <c r="FX10" s="1389"/>
      <c r="FY10" s="1389"/>
      <c r="FZ10" s="1389"/>
      <c r="GA10" s="1389"/>
      <c r="GB10" s="1389"/>
      <c r="GC10" s="1389" t="str">
        <f ca="1">MID(SUVAHAVUJ!AG4,8,1)</f>
        <v xml:space="preserve"> </v>
      </c>
      <c r="GD10" s="1389"/>
      <c r="GE10" s="1389"/>
      <c r="GF10" s="1389"/>
      <c r="GG10" s="1389"/>
      <c r="GH10" s="1389" t="str">
        <f ca="1">MID(SUVAHAVUJ!AG4,9,1)</f>
        <v xml:space="preserve"> </v>
      </c>
      <c r="GI10" s="1389"/>
      <c r="GJ10" s="1389"/>
      <c r="GK10" s="1389"/>
      <c r="GL10" s="1389"/>
      <c r="GM10" s="1389"/>
      <c r="GN10" s="1389" t="str">
        <f ca="1">MID(SUVAHAVUJ!AG4,10,1)</f>
        <v xml:space="preserve"> </v>
      </c>
      <c r="GO10" s="1389"/>
      <c r="GP10" s="1389"/>
      <c r="GQ10" s="1389"/>
      <c r="GR10" s="1389"/>
      <c r="GS10" s="1343" t="str">
        <f ca="1">MID(SUVAHAVUJ!AG4,11,1)</f>
        <v>0</v>
      </c>
      <c r="GT10" s="1343"/>
      <c r="GU10" s="1343"/>
      <c r="GV10" s="1343"/>
      <c r="GW10" s="1396"/>
    </row>
    <row r="11" spans="1:205" s="516" customFormat="1" ht="23.25" customHeight="1">
      <c r="A11" s="1390">
        <v>3</v>
      </c>
      <c r="B11" s="1399" t="s">
        <v>2388</v>
      </c>
      <c r="C11" s="1399"/>
      <c r="D11" s="1399"/>
      <c r="E11" s="1399"/>
      <c r="F11" s="1399"/>
      <c r="G11" s="1399"/>
      <c r="H11" s="1399"/>
      <c r="I11" s="1399"/>
      <c r="J11" s="1399"/>
      <c r="K11" s="1399"/>
      <c r="L11" s="1392" t="str">
        <f ca="1">SUVAHAVUJ!$D5</f>
        <v>Dlhodobý nehmotný majetok súčet  (r. 04 až r. 10)</v>
      </c>
      <c r="M11" s="1393"/>
      <c r="N11" s="1393"/>
      <c r="O11" s="1393"/>
      <c r="P11" s="1393"/>
      <c r="Q11" s="1393"/>
      <c r="R11" s="1393"/>
      <c r="S11" s="1393"/>
      <c r="T11" s="1393"/>
      <c r="U11" s="1393"/>
      <c r="V11" s="1393"/>
      <c r="W11" s="1393"/>
      <c r="X11" s="1393"/>
      <c r="Y11" s="1393"/>
      <c r="Z11" s="1393"/>
      <c r="AA11" s="1393"/>
      <c r="AB11" s="1393"/>
      <c r="AC11" s="1393"/>
      <c r="AD11" s="1393"/>
      <c r="AE11" s="1393"/>
      <c r="AF11" s="1393"/>
      <c r="AG11" s="1393"/>
      <c r="AH11" s="1393"/>
      <c r="AI11" s="1393"/>
      <c r="AJ11" s="1393"/>
      <c r="AK11" s="1393"/>
      <c r="AL11" s="1393"/>
      <c r="AM11" s="1393"/>
      <c r="AN11" s="1393"/>
      <c r="AO11" s="1393"/>
      <c r="AP11" s="1393"/>
      <c r="AQ11" s="1394" t="s">
        <v>2387</v>
      </c>
      <c r="AR11" s="1394"/>
      <c r="AS11" s="1394"/>
      <c r="AT11" s="1394"/>
      <c r="AU11" s="1394"/>
      <c r="AV11" s="1394"/>
      <c r="AW11" s="1394"/>
      <c r="AX11" s="1394"/>
      <c r="AY11" s="514"/>
      <c r="AZ11" s="515"/>
      <c r="BA11" s="1343" t="str">
        <f ca="1">MID(SUVAHAVUJ!AD5,1,1)</f>
        <v xml:space="preserve"> </v>
      </c>
      <c r="BB11" s="1343"/>
      <c r="BC11" s="1343"/>
      <c r="BD11" s="1343"/>
      <c r="BE11" s="1343"/>
      <c r="BF11" s="1343"/>
      <c r="BG11" s="1343" t="str">
        <f ca="1">MID(SUVAHAVUJ!AD5,2,1)</f>
        <v xml:space="preserve"> </v>
      </c>
      <c r="BH11" s="1343"/>
      <c r="BI11" s="1343"/>
      <c r="BJ11" s="1343"/>
      <c r="BK11" s="1343"/>
      <c r="BL11" s="1343" t="str">
        <f ca="1">MID(SUVAHAVUJ!AD5,3,1)</f>
        <v xml:space="preserve"> </v>
      </c>
      <c r="BM11" s="1343"/>
      <c r="BN11" s="1343"/>
      <c r="BO11" s="1343"/>
      <c r="BP11" s="1343"/>
      <c r="BQ11" s="1343"/>
      <c r="BR11" s="1343" t="str">
        <f ca="1">MID(SUVAHAVUJ!AD5,4,1)</f>
        <v xml:space="preserve"> </v>
      </c>
      <c r="BS11" s="1343"/>
      <c r="BT11" s="1343"/>
      <c r="BU11" s="1343"/>
      <c r="BV11" s="1343"/>
      <c r="BW11" s="1343" t="str">
        <f ca="1">MID(SUVAHAVUJ!AD5,5,1)</f>
        <v xml:space="preserve"> </v>
      </c>
      <c r="BX11" s="1343"/>
      <c r="BY11" s="1343"/>
      <c r="BZ11" s="1343"/>
      <c r="CA11" s="1343"/>
      <c r="CB11" s="1343"/>
      <c r="CC11" s="1343" t="str">
        <f ca="1">MID(SUVAHAVUJ!AD5,6,1)</f>
        <v xml:space="preserve"> </v>
      </c>
      <c r="CD11" s="1343"/>
      <c r="CE11" s="1343"/>
      <c r="CF11" s="1343"/>
      <c r="CG11" s="1343"/>
      <c r="CH11" s="1343" t="str">
        <f ca="1">MID(SUVAHAVUJ!AD5,7,1)</f>
        <v xml:space="preserve"> </v>
      </c>
      <c r="CI11" s="1343"/>
      <c r="CJ11" s="1343"/>
      <c r="CK11" s="1343"/>
      <c r="CL11" s="1343"/>
      <c r="CM11" s="1343"/>
      <c r="CN11" s="1343" t="str">
        <f ca="1">MID(SUVAHAVUJ!AD5,8,1)</f>
        <v xml:space="preserve"> </v>
      </c>
      <c r="CO11" s="1343"/>
      <c r="CP11" s="1343"/>
      <c r="CQ11" s="1343"/>
      <c r="CR11" s="1343"/>
      <c r="CS11" s="1343" t="str">
        <f ca="1">MID(SUVAHAVUJ!AD5,9,1)</f>
        <v xml:space="preserve"> </v>
      </c>
      <c r="CT11" s="1343"/>
      <c r="CU11" s="1343"/>
      <c r="CV11" s="1343"/>
      <c r="CW11" s="1343"/>
      <c r="CX11" s="1343"/>
      <c r="CY11" s="1343" t="str">
        <f ca="1">MID(SUVAHAVUJ!AD5,10,1)</f>
        <v xml:space="preserve"> </v>
      </c>
      <c r="CZ11" s="1343"/>
      <c r="DA11" s="1343"/>
      <c r="DB11" s="1343"/>
      <c r="DC11" s="1343"/>
      <c r="DD11" s="1343" t="str">
        <f ca="1">MID(SUVAHAVUJ!AD5,11,1)</f>
        <v>0</v>
      </c>
      <c r="DE11" s="1343"/>
      <c r="DF11" s="1343"/>
      <c r="DG11" s="1343"/>
      <c r="DH11" s="1343"/>
      <c r="DI11" s="1396"/>
      <c r="DJ11" s="514"/>
      <c r="DK11" s="515"/>
      <c r="DL11" s="1389" t="str">
        <f ca="1">MID(SUVAHAVUJ!AF5,1,1)</f>
        <v xml:space="preserve"> </v>
      </c>
      <c r="DM11" s="1389"/>
      <c r="DN11" s="1389"/>
      <c r="DO11" s="1389"/>
      <c r="DP11" s="1389"/>
      <c r="DQ11" s="1389"/>
      <c r="DR11" s="1389" t="str">
        <f ca="1">MID(SUVAHAVUJ!AF5,2,1)</f>
        <v xml:space="preserve"> </v>
      </c>
      <c r="DS11" s="1389"/>
      <c r="DT11" s="1389"/>
      <c r="DU11" s="1389"/>
      <c r="DV11" s="1389"/>
      <c r="DW11" s="1389" t="str">
        <f ca="1">MID(SUVAHAVUJ!AF5,3,1)</f>
        <v xml:space="preserve"> </v>
      </c>
      <c r="DX11" s="1389"/>
      <c r="DY11" s="1389"/>
      <c r="DZ11" s="1389"/>
      <c r="EA11" s="1389"/>
      <c r="EB11" s="1389"/>
      <c r="EC11" s="1389" t="str">
        <f ca="1">MID(SUVAHAVUJ!AF5,4,1)</f>
        <v xml:space="preserve"> </v>
      </c>
      <c r="ED11" s="1389"/>
      <c r="EE11" s="1389"/>
      <c r="EF11" s="1389"/>
      <c r="EG11" s="1389"/>
      <c r="EH11" s="1389" t="str">
        <f ca="1">MID(SUVAHAVUJ!AF5,5,1)</f>
        <v xml:space="preserve"> </v>
      </c>
      <c r="EI11" s="1389"/>
      <c r="EJ11" s="1389"/>
      <c r="EK11" s="1389"/>
      <c r="EL11" s="1389"/>
      <c r="EM11" s="1389"/>
      <c r="EN11" s="1389" t="str">
        <f ca="1">MID(SUVAHAVUJ!AF5,6,1)</f>
        <v xml:space="preserve"> </v>
      </c>
      <c r="EO11" s="1389"/>
      <c r="EP11" s="1389"/>
      <c r="EQ11" s="1389"/>
      <c r="ER11" s="1389"/>
      <c r="ES11" s="1389" t="str">
        <f ca="1">MID(SUVAHAVUJ!AF5,7,1)</f>
        <v xml:space="preserve"> </v>
      </c>
      <c r="ET11" s="1389"/>
      <c r="EU11" s="1389"/>
      <c r="EV11" s="1389"/>
      <c r="EW11" s="1389"/>
      <c r="EX11" s="1389"/>
      <c r="EY11" s="1389" t="str">
        <f ca="1">MID(SUVAHAVUJ!AF5,8,1)</f>
        <v xml:space="preserve"> </v>
      </c>
      <c r="EZ11" s="1389"/>
      <c r="FA11" s="1389"/>
      <c r="FB11" s="1389"/>
      <c r="FC11" s="1389"/>
      <c r="FD11" s="1389" t="str">
        <f ca="1">MID(SUVAHAVUJ!AF5,9,1)</f>
        <v xml:space="preserve"> </v>
      </c>
      <c r="FE11" s="1389"/>
      <c r="FF11" s="1389"/>
      <c r="FG11" s="1389"/>
      <c r="FH11" s="1389"/>
      <c r="FI11" s="1389"/>
      <c r="FJ11" s="1389" t="str">
        <f ca="1">MID(SUVAHAVUJ!AF5,10,1)</f>
        <v xml:space="preserve"> </v>
      </c>
      <c r="FK11" s="1389"/>
      <c r="FL11" s="1389"/>
      <c r="FM11" s="1389"/>
      <c r="FN11" s="1389"/>
      <c r="FO11" s="1343" t="str">
        <f ca="1">MID(SUVAHAVUJ!AF5,11,1)</f>
        <v>0</v>
      </c>
      <c r="FP11" s="1343"/>
      <c r="FQ11" s="1343"/>
      <c r="FR11" s="1343"/>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A12" s="1390"/>
      <c r="B12" s="1399"/>
      <c r="C12" s="1399"/>
      <c r="D12" s="1399"/>
      <c r="E12" s="1399"/>
      <c r="F12" s="1399"/>
      <c r="G12" s="1399"/>
      <c r="H12" s="1399"/>
      <c r="I12" s="1399"/>
      <c r="J12" s="1399"/>
      <c r="K12" s="1399"/>
      <c r="L12" s="1393"/>
      <c r="M12" s="1393"/>
      <c r="N12" s="1393"/>
      <c r="O12" s="1393"/>
      <c r="P12" s="1393"/>
      <c r="Q12" s="1393"/>
      <c r="R12" s="1393"/>
      <c r="S12" s="1393"/>
      <c r="T12" s="1393"/>
      <c r="U12" s="1393"/>
      <c r="V12" s="1393"/>
      <c r="W12" s="1393"/>
      <c r="X12" s="1393"/>
      <c r="Y12" s="1393"/>
      <c r="Z12" s="1393"/>
      <c r="AA12" s="1393"/>
      <c r="AB12" s="1393"/>
      <c r="AC12" s="1393"/>
      <c r="AD12" s="1393"/>
      <c r="AE12" s="1393"/>
      <c r="AF12" s="1393"/>
      <c r="AG12" s="1393"/>
      <c r="AH12" s="1393"/>
      <c r="AI12" s="1393"/>
      <c r="AJ12" s="1393"/>
      <c r="AK12" s="1393"/>
      <c r="AL12" s="1393"/>
      <c r="AM12" s="1393"/>
      <c r="AN12" s="1393"/>
      <c r="AO12" s="1393"/>
      <c r="AP12" s="1393"/>
      <c r="AQ12" s="1394"/>
      <c r="AR12" s="1394"/>
      <c r="AS12" s="1394"/>
      <c r="AT12" s="1394"/>
      <c r="AU12" s="1394"/>
      <c r="AV12" s="1394"/>
      <c r="AW12" s="1394"/>
      <c r="AX12" s="1394"/>
      <c r="AY12" s="514"/>
      <c r="AZ12" s="515"/>
      <c r="BA12" s="1389" t="str">
        <f ca="1">MID(SUVAHAVUJ!AE5,1,1)</f>
        <v xml:space="preserve"> </v>
      </c>
      <c r="BB12" s="1389"/>
      <c r="BC12" s="1389"/>
      <c r="BD12" s="1389"/>
      <c r="BE12" s="1389"/>
      <c r="BF12" s="1389"/>
      <c r="BG12" s="1389" t="str">
        <f ca="1">MID(SUVAHAVUJ!AE5,2,1)</f>
        <v xml:space="preserve"> </v>
      </c>
      <c r="BH12" s="1389"/>
      <c r="BI12" s="1389"/>
      <c r="BJ12" s="1389"/>
      <c r="BK12" s="1389"/>
      <c r="BL12" s="1389" t="str">
        <f ca="1">MID(SUVAHAVUJ!AE5,3,1)</f>
        <v xml:space="preserve"> </v>
      </c>
      <c r="BM12" s="1389"/>
      <c r="BN12" s="1389"/>
      <c r="BO12" s="1389"/>
      <c r="BP12" s="1389"/>
      <c r="BQ12" s="1389"/>
      <c r="BR12" s="1389" t="str">
        <f ca="1">MID(SUVAHAVUJ!AE5,4,1)</f>
        <v xml:space="preserve"> </v>
      </c>
      <c r="BS12" s="1389"/>
      <c r="BT12" s="1389"/>
      <c r="BU12" s="1389"/>
      <c r="BV12" s="1389"/>
      <c r="BW12" s="1389" t="str">
        <f ca="1">MID(SUVAHAVUJ!AE5,5,1)</f>
        <v xml:space="preserve"> </v>
      </c>
      <c r="BX12" s="1389"/>
      <c r="BY12" s="1389"/>
      <c r="BZ12" s="1389"/>
      <c r="CA12" s="1389"/>
      <c r="CB12" s="1389"/>
      <c r="CC12" s="1389" t="str">
        <f ca="1">MID(SUVAHAVUJ!AE5,6,1)</f>
        <v xml:space="preserve"> </v>
      </c>
      <c r="CD12" s="1389"/>
      <c r="CE12" s="1389"/>
      <c r="CF12" s="1389"/>
      <c r="CG12" s="1389"/>
      <c r="CH12" s="1389" t="str">
        <f ca="1">MID(SUVAHAVUJ!AE5,7,1)</f>
        <v xml:space="preserve"> </v>
      </c>
      <c r="CI12" s="1389"/>
      <c r="CJ12" s="1389"/>
      <c r="CK12" s="1389"/>
      <c r="CL12" s="1389"/>
      <c r="CM12" s="1389"/>
      <c r="CN12" s="1389" t="str">
        <f ca="1">MID(SUVAHAVUJ!AE5,8,1)</f>
        <v xml:space="preserve"> </v>
      </c>
      <c r="CO12" s="1389"/>
      <c r="CP12" s="1389"/>
      <c r="CQ12" s="1389"/>
      <c r="CR12" s="1389"/>
      <c r="CS12" s="1389" t="str">
        <f ca="1">MID(SUVAHAVUJ!AE5,9,1)</f>
        <v xml:space="preserve"> </v>
      </c>
      <c r="CT12" s="1389"/>
      <c r="CU12" s="1389"/>
      <c r="CV12" s="1389"/>
      <c r="CW12" s="1389"/>
      <c r="CX12" s="1389"/>
      <c r="CY12" s="1389" t="str">
        <f ca="1">MID(SUVAHAVUJ!AE5,10,1)</f>
        <v xml:space="preserve"> </v>
      </c>
      <c r="CZ12" s="1389"/>
      <c r="DA12" s="1389"/>
      <c r="DB12" s="1389"/>
      <c r="DC12" s="1389"/>
      <c r="DD12" s="1389" t="str">
        <f ca="1">MID(SUVAHAVUJ!AE5,11,1)</f>
        <v>0</v>
      </c>
      <c r="DE12" s="1389"/>
      <c r="DF12" s="1389"/>
      <c r="DG12" s="1389"/>
      <c r="DH12" s="1389"/>
      <c r="DI12" s="1395"/>
      <c r="DJ12" s="1398"/>
      <c r="DK12" s="1398"/>
      <c r="DL12" s="1398"/>
      <c r="DM12" s="1398"/>
      <c r="DN12" s="1398"/>
      <c r="DO12" s="1398"/>
      <c r="DP12" s="1398"/>
      <c r="DQ12" s="1398"/>
      <c r="DR12" s="1398"/>
      <c r="DS12" s="1398"/>
      <c r="DT12" s="1398"/>
      <c r="DU12" s="1398"/>
      <c r="DV12" s="1398"/>
      <c r="DW12" s="1398"/>
      <c r="DX12" s="1398"/>
      <c r="DY12" s="1398"/>
      <c r="DZ12" s="1398"/>
      <c r="EA12" s="1398"/>
      <c r="EB12" s="1398"/>
      <c r="EC12" s="1398"/>
      <c r="ED12" s="1398"/>
      <c r="EE12" s="1398"/>
      <c r="EF12" s="1398"/>
      <c r="EG12" s="1398"/>
      <c r="EH12" s="1398"/>
      <c r="EI12" s="1398"/>
      <c r="EJ12" s="1398"/>
      <c r="EK12" s="1398"/>
      <c r="EL12" s="1398"/>
      <c r="EM12" s="1398"/>
      <c r="EN12" s="514"/>
      <c r="EO12" s="515"/>
      <c r="EP12" s="1389" t="str">
        <f ca="1">MID(SUVAHAVUJ!AG5,1,1)</f>
        <v xml:space="preserve"> </v>
      </c>
      <c r="EQ12" s="1389"/>
      <c r="ER12" s="1389"/>
      <c r="ES12" s="1389"/>
      <c r="ET12" s="1389"/>
      <c r="EU12" s="1389"/>
      <c r="EV12" s="1389" t="str">
        <f ca="1">MID(SUVAHAVUJ!AG5,2,1)</f>
        <v xml:space="preserve"> </v>
      </c>
      <c r="EW12" s="1389"/>
      <c r="EX12" s="1389"/>
      <c r="EY12" s="1389"/>
      <c r="EZ12" s="1389"/>
      <c r="FA12" s="1389" t="str">
        <f ca="1">MID(SUVAHAVUJ!AG5,3,1)</f>
        <v xml:space="preserve"> </v>
      </c>
      <c r="FB12" s="1389"/>
      <c r="FC12" s="1389"/>
      <c r="FD12" s="1389"/>
      <c r="FE12" s="1389"/>
      <c r="FF12" s="1389"/>
      <c r="FG12" s="1389" t="str">
        <f ca="1">MID(SUVAHAVUJ!AG5,4,1)</f>
        <v xml:space="preserve"> </v>
      </c>
      <c r="FH12" s="1389"/>
      <c r="FI12" s="1389"/>
      <c r="FJ12" s="1389"/>
      <c r="FK12" s="1389"/>
      <c r="FL12" s="1389" t="str">
        <f ca="1">MID(SUVAHAVUJ!AG5,5,1)</f>
        <v xml:space="preserve"> </v>
      </c>
      <c r="FM12" s="1389"/>
      <c r="FN12" s="1389"/>
      <c r="FO12" s="1389"/>
      <c r="FP12" s="1389"/>
      <c r="FQ12" s="1389"/>
      <c r="FR12" s="1389" t="str">
        <f ca="1">MID(SUVAHAVUJ!AG5,6,1)</f>
        <v xml:space="preserve"> </v>
      </c>
      <c r="FS12" s="1389"/>
      <c r="FT12" s="1389"/>
      <c r="FU12" s="1389"/>
      <c r="FV12" s="1389"/>
      <c r="FW12" s="1389" t="str">
        <f ca="1">MID(SUVAHAVUJ!AG5,7,1)</f>
        <v xml:space="preserve"> </v>
      </c>
      <c r="FX12" s="1389"/>
      <c r="FY12" s="1389"/>
      <c r="FZ12" s="1389"/>
      <c r="GA12" s="1389"/>
      <c r="GB12" s="1389"/>
      <c r="GC12" s="1389" t="str">
        <f ca="1">MID(SUVAHAVUJ!AG5,8,1)</f>
        <v xml:space="preserve"> </v>
      </c>
      <c r="GD12" s="1389"/>
      <c r="GE12" s="1389"/>
      <c r="GF12" s="1389"/>
      <c r="GG12" s="1389"/>
      <c r="GH12" s="1389" t="str">
        <f ca="1">MID(SUVAHAVUJ!AG5,9,1)</f>
        <v xml:space="preserve"> </v>
      </c>
      <c r="GI12" s="1389"/>
      <c r="GJ12" s="1389"/>
      <c r="GK12" s="1389"/>
      <c r="GL12" s="1389"/>
      <c r="GM12" s="1389"/>
      <c r="GN12" s="1389" t="str">
        <f ca="1">MID(SUVAHAVUJ!AG5,10,1)</f>
        <v xml:space="preserve"> </v>
      </c>
      <c r="GO12" s="1389"/>
      <c r="GP12" s="1389"/>
      <c r="GQ12" s="1389"/>
      <c r="GR12" s="1389"/>
      <c r="GS12" s="1343" t="str">
        <f ca="1">MID(SUVAHAVUJ!AG5,11,1)</f>
        <v>0</v>
      </c>
      <c r="GT12" s="1343"/>
      <c r="GU12" s="1343"/>
      <c r="GV12" s="1343"/>
      <c r="GW12" s="1396"/>
    </row>
    <row r="13" spans="1:205" s="516" customFormat="1" ht="23.25" customHeight="1">
      <c r="A13" s="1390">
        <v>4</v>
      </c>
      <c r="B13" s="1400" t="s">
        <v>2389</v>
      </c>
      <c r="C13" s="1400"/>
      <c r="D13" s="1400"/>
      <c r="E13" s="1400"/>
      <c r="F13" s="1400"/>
      <c r="G13" s="1400"/>
      <c r="H13" s="1400"/>
      <c r="I13" s="1400"/>
      <c r="J13" s="1400"/>
      <c r="K13" s="1400"/>
      <c r="L13" s="1401" t="str">
        <f ca="1">SUVAHAVUJ!$D6</f>
        <v>Aktivované náklady na vývoj (012) - /072, 091A/</v>
      </c>
      <c r="M13" s="1402"/>
      <c r="N13" s="1402"/>
      <c r="O13" s="1402"/>
      <c r="P13" s="1402"/>
      <c r="Q13" s="1402"/>
      <c r="R13" s="1402"/>
      <c r="S13" s="1402"/>
      <c r="T13" s="1402"/>
      <c r="U13" s="1402"/>
      <c r="V13" s="1402"/>
      <c r="W13" s="1402"/>
      <c r="X13" s="1402"/>
      <c r="Y13" s="1402"/>
      <c r="Z13" s="1402"/>
      <c r="AA13" s="1402"/>
      <c r="AB13" s="1402"/>
      <c r="AC13" s="1402"/>
      <c r="AD13" s="1402"/>
      <c r="AE13" s="1402"/>
      <c r="AF13" s="1402"/>
      <c r="AG13" s="1402"/>
      <c r="AH13" s="1402"/>
      <c r="AI13" s="1402"/>
      <c r="AJ13" s="1402"/>
      <c r="AK13" s="1402"/>
      <c r="AL13" s="1402"/>
      <c r="AM13" s="1402"/>
      <c r="AN13" s="1402"/>
      <c r="AO13" s="1402"/>
      <c r="AP13" s="1402"/>
      <c r="AQ13" s="1394" t="s">
        <v>4096</v>
      </c>
      <c r="AR13" s="1394"/>
      <c r="AS13" s="1394"/>
      <c r="AT13" s="1394"/>
      <c r="AU13" s="1394"/>
      <c r="AV13" s="1394"/>
      <c r="AW13" s="1394"/>
      <c r="AX13" s="1394"/>
      <c r="AY13" s="514"/>
      <c r="AZ13" s="515"/>
      <c r="BA13" s="1343" t="str">
        <f ca="1">MID(SUVAHAVUJ!AD6,1,1)</f>
        <v xml:space="preserve"> </v>
      </c>
      <c r="BB13" s="1343"/>
      <c r="BC13" s="1343"/>
      <c r="BD13" s="1343"/>
      <c r="BE13" s="1343"/>
      <c r="BF13" s="1343"/>
      <c r="BG13" s="1343" t="str">
        <f ca="1">MID(SUVAHAVUJ!AD6,2,1)</f>
        <v xml:space="preserve"> </v>
      </c>
      <c r="BH13" s="1343"/>
      <c r="BI13" s="1343"/>
      <c r="BJ13" s="1343"/>
      <c r="BK13" s="1343"/>
      <c r="BL13" s="1343" t="str">
        <f ca="1">MID(SUVAHAVUJ!AD6,3,1)</f>
        <v xml:space="preserve"> </v>
      </c>
      <c r="BM13" s="1343"/>
      <c r="BN13" s="1343"/>
      <c r="BO13" s="1343"/>
      <c r="BP13" s="1343"/>
      <c r="BQ13" s="1343"/>
      <c r="BR13" s="1343" t="str">
        <f ca="1">MID(SUVAHAVUJ!AD6,4,1)</f>
        <v xml:space="preserve"> </v>
      </c>
      <c r="BS13" s="1343"/>
      <c r="BT13" s="1343"/>
      <c r="BU13" s="1343"/>
      <c r="BV13" s="1343"/>
      <c r="BW13" s="1343" t="str">
        <f ca="1">MID(SUVAHAVUJ!AD6,5,1)</f>
        <v xml:space="preserve"> </v>
      </c>
      <c r="BX13" s="1343"/>
      <c r="BY13" s="1343"/>
      <c r="BZ13" s="1343"/>
      <c r="CA13" s="1343"/>
      <c r="CB13" s="1343"/>
      <c r="CC13" s="1343" t="str">
        <f ca="1">MID(SUVAHAVUJ!AD6,6,1)</f>
        <v xml:space="preserve"> </v>
      </c>
      <c r="CD13" s="1343"/>
      <c r="CE13" s="1343"/>
      <c r="CF13" s="1343"/>
      <c r="CG13" s="1343"/>
      <c r="CH13" s="1343" t="str">
        <f ca="1">MID(SUVAHAVUJ!AD6,7,1)</f>
        <v xml:space="preserve"> </v>
      </c>
      <c r="CI13" s="1343"/>
      <c r="CJ13" s="1343"/>
      <c r="CK13" s="1343"/>
      <c r="CL13" s="1343"/>
      <c r="CM13" s="1343"/>
      <c r="CN13" s="1343" t="str">
        <f ca="1">MID(SUVAHAVUJ!AD6,8,1)</f>
        <v xml:space="preserve"> </v>
      </c>
      <c r="CO13" s="1343"/>
      <c r="CP13" s="1343"/>
      <c r="CQ13" s="1343"/>
      <c r="CR13" s="1343"/>
      <c r="CS13" s="1343" t="str">
        <f ca="1">MID(SUVAHAVUJ!AD6,9,1)</f>
        <v xml:space="preserve"> </v>
      </c>
      <c r="CT13" s="1343"/>
      <c r="CU13" s="1343"/>
      <c r="CV13" s="1343"/>
      <c r="CW13" s="1343"/>
      <c r="CX13" s="1343"/>
      <c r="CY13" s="1343" t="str">
        <f ca="1">MID(SUVAHAVUJ!AD6,10,1)</f>
        <v xml:space="preserve"> </v>
      </c>
      <c r="CZ13" s="1343"/>
      <c r="DA13" s="1343"/>
      <c r="DB13" s="1343"/>
      <c r="DC13" s="1343"/>
      <c r="DD13" s="1343" t="str">
        <f ca="1">MID(SUVAHAVUJ!AD6,11,1)</f>
        <v>0</v>
      </c>
      <c r="DE13" s="1343"/>
      <c r="DF13" s="1343"/>
      <c r="DG13" s="1343"/>
      <c r="DH13" s="1343"/>
      <c r="DI13" s="1396"/>
      <c r="DJ13" s="514"/>
      <c r="DK13" s="515"/>
      <c r="DL13" s="1389" t="str">
        <f ca="1">MID(SUVAHAVUJ!AF6,1,1)</f>
        <v xml:space="preserve"> </v>
      </c>
      <c r="DM13" s="1389"/>
      <c r="DN13" s="1389"/>
      <c r="DO13" s="1389"/>
      <c r="DP13" s="1389"/>
      <c r="DQ13" s="1389"/>
      <c r="DR13" s="1389" t="str">
        <f ca="1">MID(SUVAHAVUJ!AF6,2,1)</f>
        <v xml:space="preserve"> </v>
      </c>
      <c r="DS13" s="1389"/>
      <c r="DT13" s="1389"/>
      <c r="DU13" s="1389"/>
      <c r="DV13" s="1389"/>
      <c r="DW13" s="1389" t="str">
        <f ca="1">MID(SUVAHAVUJ!AF6,3,1)</f>
        <v xml:space="preserve"> </v>
      </c>
      <c r="DX13" s="1389"/>
      <c r="DY13" s="1389"/>
      <c r="DZ13" s="1389"/>
      <c r="EA13" s="1389"/>
      <c r="EB13" s="1389"/>
      <c r="EC13" s="1389" t="str">
        <f ca="1">MID(SUVAHAVUJ!AF6,4,1)</f>
        <v xml:space="preserve"> </v>
      </c>
      <c r="ED13" s="1389"/>
      <c r="EE13" s="1389"/>
      <c r="EF13" s="1389"/>
      <c r="EG13" s="1389"/>
      <c r="EH13" s="1389" t="str">
        <f ca="1">MID(SUVAHAVUJ!AF6,5,1)</f>
        <v xml:space="preserve"> </v>
      </c>
      <c r="EI13" s="1389"/>
      <c r="EJ13" s="1389"/>
      <c r="EK13" s="1389"/>
      <c r="EL13" s="1389"/>
      <c r="EM13" s="1389"/>
      <c r="EN13" s="1389" t="str">
        <f ca="1">MID(SUVAHAVUJ!AF6,6,1)</f>
        <v xml:space="preserve"> </v>
      </c>
      <c r="EO13" s="1389"/>
      <c r="EP13" s="1389"/>
      <c r="EQ13" s="1389"/>
      <c r="ER13" s="1389"/>
      <c r="ES13" s="1389" t="str">
        <f ca="1">MID(SUVAHAVUJ!AF6,7,1)</f>
        <v xml:space="preserve"> </v>
      </c>
      <c r="ET13" s="1389"/>
      <c r="EU13" s="1389"/>
      <c r="EV13" s="1389"/>
      <c r="EW13" s="1389"/>
      <c r="EX13" s="1389"/>
      <c r="EY13" s="1389" t="str">
        <f ca="1">MID(SUVAHAVUJ!AF6,8,1)</f>
        <v xml:space="preserve"> </v>
      </c>
      <c r="EZ13" s="1389"/>
      <c r="FA13" s="1389"/>
      <c r="FB13" s="1389"/>
      <c r="FC13" s="1389"/>
      <c r="FD13" s="1389" t="str">
        <f ca="1">MID(SUVAHAVUJ!AF6,9,1)</f>
        <v xml:space="preserve"> </v>
      </c>
      <c r="FE13" s="1389"/>
      <c r="FF13" s="1389"/>
      <c r="FG13" s="1389"/>
      <c r="FH13" s="1389"/>
      <c r="FI13" s="1389"/>
      <c r="FJ13" s="1389" t="str">
        <f ca="1">MID(SUVAHAVUJ!AF6,10,1)</f>
        <v xml:space="preserve"> </v>
      </c>
      <c r="FK13" s="1389"/>
      <c r="FL13" s="1389"/>
      <c r="FM13" s="1389"/>
      <c r="FN13" s="1389"/>
      <c r="FO13" s="1343" t="str">
        <f ca="1">MID(SUVAHAVUJ!AF6,11,1)</f>
        <v>0</v>
      </c>
      <c r="FP13" s="1343"/>
      <c r="FQ13" s="1343"/>
      <c r="FR13" s="1343"/>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A14" s="1390"/>
      <c r="B14" s="1400"/>
      <c r="C14" s="1400"/>
      <c r="D14" s="1400"/>
      <c r="E14" s="1400"/>
      <c r="F14" s="1400"/>
      <c r="G14" s="1400"/>
      <c r="H14" s="1400"/>
      <c r="I14" s="1400"/>
      <c r="J14" s="1400"/>
      <c r="K14" s="1400"/>
      <c r="L14" s="1402"/>
      <c r="M14" s="1402"/>
      <c r="N14" s="1402"/>
      <c r="O14" s="1402"/>
      <c r="P14" s="1402"/>
      <c r="Q14" s="1402"/>
      <c r="R14" s="1402"/>
      <c r="S14" s="1402"/>
      <c r="T14" s="1402"/>
      <c r="U14" s="1402"/>
      <c r="V14" s="1402"/>
      <c r="W14" s="1402"/>
      <c r="X14" s="1402"/>
      <c r="Y14" s="1402"/>
      <c r="Z14" s="1402"/>
      <c r="AA14" s="1402"/>
      <c r="AB14" s="1402"/>
      <c r="AC14" s="1402"/>
      <c r="AD14" s="1402"/>
      <c r="AE14" s="1402"/>
      <c r="AF14" s="1402"/>
      <c r="AG14" s="1402"/>
      <c r="AH14" s="1402"/>
      <c r="AI14" s="1402"/>
      <c r="AJ14" s="1402"/>
      <c r="AK14" s="1402"/>
      <c r="AL14" s="1402"/>
      <c r="AM14" s="1402"/>
      <c r="AN14" s="1402"/>
      <c r="AO14" s="1402"/>
      <c r="AP14" s="1402"/>
      <c r="AQ14" s="1394"/>
      <c r="AR14" s="1394"/>
      <c r="AS14" s="1394"/>
      <c r="AT14" s="1394"/>
      <c r="AU14" s="1394"/>
      <c r="AV14" s="1394"/>
      <c r="AW14" s="1394"/>
      <c r="AX14" s="1394"/>
      <c r="AY14" s="514"/>
      <c r="AZ14" s="515"/>
      <c r="BA14" s="1389" t="str">
        <f ca="1">MID(SUVAHAVUJ!AE6,1,1)</f>
        <v xml:space="preserve"> </v>
      </c>
      <c r="BB14" s="1389"/>
      <c r="BC14" s="1389"/>
      <c r="BD14" s="1389"/>
      <c r="BE14" s="1389"/>
      <c r="BF14" s="1389"/>
      <c r="BG14" s="1389" t="str">
        <f ca="1">MID(SUVAHAVUJ!AE6,2,1)</f>
        <v xml:space="preserve"> </v>
      </c>
      <c r="BH14" s="1389"/>
      <c r="BI14" s="1389"/>
      <c r="BJ14" s="1389"/>
      <c r="BK14" s="1389"/>
      <c r="BL14" s="1389" t="str">
        <f ca="1">MID(SUVAHAVUJ!AE6,3,1)</f>
        <v xml:space="preserve"> </v>
      </c>
      <c r="BM14" s="1389"/>
      <c r="BN14" s="1389"/>
      <c r="BO14" s="1389"/>
      <c r="BP14" s="1389"/>
      <c r="BQ14" s="1389"/>
      <c r="BR14" s="1389" t="str">
        <f ca="1">MID(SUVAHAVUJ!AE6,4,1)</f>
        <v xml:space="preserve"> </v>
      </c>
      <c r="BS14" s="1389"/>
      <c r="BT14" s="1389"/>
      <c r="BU14" s="1389"/>
      <c r="BV14" s="1389"/>
      <c r="BW14" s="1389" t="str">
        <f ca="1">MID(SUVAHAVUJ!AE6,5,1)</f>
        <v xml:space="preserve"> </v>
      </c>
      <c r="BX14" s="1389"/>
      <c r="BY14" s="1389"/>
      <c r="BZ14" s="1389"/>
      <c r="CA14" s="1389"/>
      <c r="CB14" s="1389"/>
      <c r="CC14" s="1389" t="str">
        <f ca="1">MID(SUVAHAVUJ!AE6,6,1)</f>
        <v xml:space="preserve"> </v>
      </c>
      <c r="CD14" s="1389"/>
      <c r="CE14" s="1389"/>
      <c r="CF14" s="1389"/>
      <c r="CG14" s="1389"/>
      <c r="CH14" s="1389" t="str">
        <f ca="1">MID(SUVAHAVUJ!AE6,7,1)</f>
        <v xml:space="preserve"> </v>
      </c>
      <c r="CI14" s="1389"/>
      <c r="CJ14" s="1389"/>
      <c r="CK14" s="1389"/>
      <c r="CL14" s="1389"/>
      <c r="CM14" s="1389"/>
      <c r="CN14" s="1389" t="str">
        <f ca="1">MID(SUVAHAVUJ!AE6,8,1)</f>
        <v xml:space="preserve"> </v>
      </c>
      <c r="CO14" s="1389"/>
      <c r="CP14" s="1389"/>
      <c r="CQ14" s="1389"/>
      <c r="CR14" s="1389"/>
      <c r="CS14" s="1389" t="str">
        <f ca="1">MID(SUVAHAVUJ!AE6,9,1)</f>
        <v xml:space="preserve"> </v>
      </c>
      <c r="CT14" s="1389"/>
      <c r="CU14" s="1389"/>
      <c r="CV14" s="1389"/>
      <c r="CW14" s="1389"/>
      <c r="CX14" s="1389"/>
      <c r="CY14" s="1389" t="str">
        <f ca="1">MID(SUVAHAVUJ!AE6,10,1)</f>
        <v xml:space="preserve"> </v>
      </c>
      <c r="CZ14" s="1389"/>
      <c r="DA14" s="1389"/>
      <c r="DB14" s="1389"/>
      <c r="DC14" s="1389"/>
      <c r="DD14" s="1389" t="str">
        <f ca="1">MID(SUVAHAVUJ!AE6,11,1)</f>
        <v>0</v>
      </c>
      <c r="DE14" s="1389"/>
      <c r="DF14" s="1389"/>
      <c r="DG14" s="1389"/>
      <c r="DH14" s="1389"/>
      <c r="DI14" s="1395"/>
      <c r="DJ14" s="1398"/>
      <c r="DK14" s="1398"/>
      <c r="DL14" s="1398"/>
      <c r="DM14" s="1398"/>
      <c r="DN14" s="1398"/>
      <c r="DO14" s="1398"/>
      <c r="DP14" s="1398"/>
      <c r="DQ14" s="1398"/>
      <c r="DR14" s="1398"/>
      <c r="DS14" s="1398"/>
      <c r="DT14" s="1398"/>
      <c r="DU14" s="1398"/>
      <c r="DV14" s="1398"/>
      <c r="DW14" s="1398"/>
      <c r="DX14" s="1398"/>
      <c r="DY14" s="1398"/>
      <c r="DZ14" s="1398"/>
      <c r="EA14" s="1398"/>
      <c r="EB14" s="1398"/>
      <c r="EC14" s="1398"/>
      <c r="ED14" s="1398"/>
      <c r="EE14" s="1398"/>
      <c r="EF14" s="1398"/>
      <c r="EG14" s="1398"/>
      <c r="EH14" s="1398"/>
      <c r="EI14" s="1398"/>
      <c r="EJ14" s="1398"/>
      <c r="EK14" s="1398"/>
      <c r="EL14" s="1398"/>
      <c r="EM14" s="1398"/>
      <c r="EN14" s="514"/>
      <c r="EO14" s="515"/>
      <c r="EP14" s="1389" t="str">
        <f ca="1">MID(SUVAHAVUJ!AG6,1,1)</f>
        <v xml:space="preserve"> </v>
      </c>
      <c r="EQ14" s="1389"/>
      <c r="ER14" s="1389"/>
      <c r="ES14" s="1389"/>
      <c r="ET14" s="1389"/>
      <c r="EU14" s="1389"/>
      <c r="EV14" s="1389" t="str">
        <f ca="1">MID(SUVAHAVUJ!AG6,2,1)</f>
        <v xml:space="preserve"> </v>
      </c>
      <c r="EW14" s="1389"/>
      <c r="EX14" s="1389"/>
      <c r="EY14" s="1389"/>
      <c r="EZ14" s="1389"/>
      <c r="FA14" s="1389" t="str">
        <f ca="1">MID(SUVAHAVUJ!AG6,3,1)</f>
        <v xml:space="preserve"> </v>
      </c>
      <c r="FB14" s="1389"/>
      <c r="FC14" s="1389"/>
      <c r="FD14" s="1389"/>
      <c r="FE14" s="1389"/>
      <c r="FF14" s="1389"/>
      <c r="FG14" s="1389" t="str">
        <f ca="1">MID(SUVAHAVUJ!AG6,4,1)</f>
        <v xml:space="preserve"> </v>
      </c>
      <c r="FH14" s="1389"/>
      <c r="FI14" s="1389"/>
      <c r="FJ14" s="1389"/>
      <c r="FK14" s="1389"/>
      <c r="FL14" s="1389" t="str">
        <f ca="1">MID(SUVAHAVUJ!AG6,5,1)</f>
        <v xml:space="preserve"> </v>
      </c>
      <c r="FM14" s="1389"/>
      <c r="FN14" s="1389"/>
      <c r="FO14" s="1389"/>
      <c r="FP14" s="1389"/>
      <c r="FQ14" s="1389"/>
      <c r="FR14" s="1389" t="str">
        <f ca="1">MID(SUVAHAVUJ!AG6,6,1)</f>
        <v xml:space="preserve"> </v>
      </c>
      <c r="FS14" s="1389"/>
      <c r="FT14" s="1389"/>
      <c r="FU14" s="1389"/>
      <c r="FV14" s="1389"/>
      <c r="FW14" s="1389" t="str">
        <f ca="1">MID(SUVAHAVUJ!AG6,7,1)</f>
        <v xml:space="preserve"> </v>
      </c>
      <c r="FX14" s="1389"/>
      <c r="FY14" s="1389"/>
      <c r="FZ14" s="1389"/>
      <c r="GA14" s="1389"/>
      <c r="GB14" s="1389"/>
      <c r="GC14" s="1389" t="str">
        <f ca="1">MID(SUVAHAVUJ!AG6,8,1)</f>
        <v xml:space="preserve"> </v>
      </c>
      <c r="GD14" s="1389"/>
      <c r="GE14" s="1389"/>
      <c r="GF14" s="1389"/>
      <c r="GG14" s="1389"/>
      <c r="GH14" s="1389" t="str">
        <f ca="1">MID(SUVAHAVUJ!AG6,9,1)</f>
        <v xml:space="preserve"> </v>
      </c>
      <c r="GI14" s="1389"/>
      <c r="GJ14" s="1389"/>
      <c r="GK14" s="1389"/>
      <c r="GL14" s="1389"/>
      <c r="GM14" s="1389"/>
      <c r="GN14" s="1389" t="str">
        <f ca="1">MID(SUVAHAVUJ!AG6,10,1)</f>
        <v xml:space="preserve"> </v>
      </c>
      <c r="GO14" s="1389"/>
      <c r="GP14" s="1389"/>
      <c r="GQ14" s="1389"/>
      <c r="GR14" s="1389"/>
      <c r="GS14" s="1343" t="str">
        <f ca="1">MID(SUVAHAVUJ!AG6,11,1)</f>
        <v>0</v>
      </c>
      <c r="GT14" s="1343"/>
      <c r="GU14" s="1343"/>
      <c r="GV14" s="1343"/>
      <c r="GW14" s="1396"/>
    </row>
    <row r="15" spans="1:205" s="516" customFormat="1" ht="24" customHeight="1">
      <c r="A15" s="1390">
        <v>5</v>
      </c>
      <c r="B15" s="1403" t="s">
        <v>2390</v>
      </c>
      <c r="C15" s="1403"/>
      <c r="D15" s="1403"/>
      <c r="E15" s="1403"/>
      <c r="F15" s="1403"/>
      <c r="G15" s="1403"/>
      <c r="H15" s="1403"/>
      <c r="I15" s="1403"/>
      <c r="J15" s="1403"/>
      <c r="K15" s="1403"/>
      <c r="L15" s="1401" t="str">
        <f ca="1">SUVAHAVUJ!$D7</f>
        <v>Softvér (013)-/073, 091A/</v>
      </c>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c r="AK15" s="1402"/>
      <c r="AL15" s="1402"/>
      <c r="AM15" s="1402"/>
      <c r="AN15" s="1402"/>
      <c r="AO15" s="1402"/>
      <c r="AP15" s="1402"/>
      <c r="AQ15" s="1394" t="s">
        <v>4097</v>
      </c>
      <c r="AR15" s="1394"/>
      <c r="AS15" s="1394"/>
      <c r="AT15" s="1394"/>
      <c r="AU15" s="1394"/>
      <c r="AV15" s="1394"/>
      <c r="AW15" s="1394"/>
      <c r="AX15" s="1394"/>
      <c r="AY15" s="514"/>
      <c r="AZ15" s="515"/>
      <c r="BA15" s="1343" t="str">
        <f ca="1">MID(SUVAHAVUJ!AD7,1,1)</f>
        <v xml:space="preserve"> </v>
      </c>
      <c r="BB15" s="1343"/>
      <c r="BC15" s="1343"/>
      <c r="BD15" s="1343"/>
      <c r="BE15" s="1343"/>
      <c r="BF15" s="1343"/>
      <c r="BG15" s="1343" t="str">
        <f ca="1">MID(SUVAHAVUJ!AD7,2,1)</f>
        <v xml:space="preserve"> </v>
      </c>
      <c r="BH15" s="1343"/>
      <c r="BI15" s="1343"/>
      <c r="BJ15" s="1343"/>
      <c r="BK15" s="1343"/>
      <c r="BL15" s="1343" t="str">
        <f ca="1">MID(SUVAHAVUJ!AD7,3,1)</f>
        <v xml:space="preserve"> </v>
      </c>
      <c r="BM15" s="1343"/>
      <c r="BN15" s="1343"/>
      <c r="BO15" s="1343"/>
      <c r="BP15" s="1343"/>
      <c r="BQ15" s="1343"/>
      <c r="BR15" s="1343" t="str">
        <f ca="1">MID(SUVAHAVUJ!AD7,4,1)</f>
        <v xml:space="preserve"> </v>
      </c>
      <c r="BS15" s="1343"/>
      <c r="BT15" s="1343"/>
      <c r="BU15" s="1343"/>
      <c r="BV15" s="1343"/>
      <c r="BW15" s="1343" t="str">
        <f ca="1">MID(SUVAHAVUJ!AD7,5,1)</f>
        <v xml:space="preserve"> </v>
      </c>
      <c r="BX15" s="1343"/>
      <c r="BY15" s="1343"/>
      <c r="BZ15" s="1343"/>
      <c r="CA15" s="1343"/>
      <c r="CB15" s="1343"/>
      <c r="CC15" s="1343" t="str">
        <f ca="1">MID(SUVAHAVUJ!AD7,6,1)</f>
        <v xml:space="preserve"> </v>
      </c>
      <c r="CD15" s="1343"/>
      <c r="CE15" s="1343"/>
      <c r="CF15" s="1343"/>
      <c r="CG15" s="1343"/>
      <c r="CH15" s="1343" t="str">
        <f ca="1">MID(SUVAHAVUJ!AD7,7,1)</f>
        <v xml:space="preserve"> </v>
      </c>
      <c r="CI15" s="1343"/>
      <c r="CJ15" s="1343"/>
      <c r="CK15" s="1343"/>
      <c r="CL15" s="1343"/>
      <c r="CM15" s="1343"/>
      <c r="CN15" s="1343" t="str">
        <f ca="1">MID(SUVAHAVUJ!AD7,8,1)</f>
        <v xml:space="preserve"> </v>
      </c>
      <c r="CO15" s="1343"/>
      <c r="CP15" s="1343"/>
      <c r="CQ15" s="1343"/>
      <c r="CR15" s="1343"/>
      <c r="CS15" s="1343" t="str">
        <f ca="1">MID(SUVAHAVUJ!AD7,9,1)</f>
        <v xml:space="preserve"> </v>
      </c>
      <c r="CT15" s="1343"/>
      <c r="CU15" s="1343"/>
      <c r="CV15" s="1343"/>
      <c r="CW15" s="1343"/>
      <c r="CX15" s="1343"/>
      <c r="CY15" s="1343" t="str">
        <f ca="1">MID(SUVAHAVUJ!AD7,10,1)</f>
        <v xml:space="preserve"> </v>
      </c>
      <c r="CZ15" s="1343"/>
      <c r="DA15" s="1343"/>
      <c r="DB15" s="1343"/>
      <c r="DC15" s="1343"/>
      <c r="DD15" s="1343" t="str">
        <f ca="1">MID(SUVAHAVUJ!AD7,11,1)</f>
        <v>0</v>
      </c>
      <c r="DE15" s="1343"/>
      <c r="DF15" s="1343"/>
      <c r="DG15" s="1343"/>
      <c r="DH15" s="1343"/>
      <c r="DI15" s="1396"/>
      <c r="DJ15" s="514"/>
      <c r="DK15" s="515"/>
      <c r="DL15" s="1389" t="str">
        <f ca="1">MID(SUVAHAVUJ!AF7,1,1)</f>
        <v xml:space="preserve"> </v>
      </c>
      <c r="DM15" s="1389"/>
      <c r="DN15" s="1389"/>
      <c r="DO15" s="1389"/>
      <c r="DP15" s="1389"/>
      <c r="DQ15" s="1389"/>
      <c r="DR15" s="1389" t="str">
        <f ca="1">MID(SUVAHAVUJ!AF7,2,1)</f>
        <v xml:space="preserve"> </v>
      </c>
      <c r="DS15" s="1389"/>
      <c r="DT15" s="1389"/>
      <c r="DU15" s="1389"/>
      <c r="DV15" s="1389"/>
      <c r="DW15" s="1389" t="str">
        <f ca="1">MID(SUVAHAVUJ!AF7,3,1)</f>
        <v xml:space="preserve"> </v>
      </c>
      <c r="DX15" s="1389"/>
      <c r="DY15" s="1389"/>
      <c r="DZ15" s="1389"/>
      <c r="EA15" s="1389"/>
      <c r="EB15" s="1389"/>
      <c r="EC15" s="1389" t="str">
        <f ca="1">MID(SUVAHAVUJ!AF7,4,1)</f>
        <v xml:space="preserve"> </v>
      </c>
      <c r="ED15" s="1389"/>
      <c r="EE15" s="1389"/>
      <c r="EF15" s="1389"/>
      <c r="EG15" s="1389"/>
      <c r="EH15" s="1389" t="str">
        <f ca="1">MID(SUVAHAVUJ!AF7,5,1)</f>
        <v xml:space="preserve"> </v>
      </c>
      <c r="EI15" s="1389"/>
      <c r="EJ15" s="1389"/>
      <c r="EK15" s="1389"/>
      <c r="EL15" s="1389"/>
      <c r="EM15" s="1389"/>
      <c r="EN15" s="1389" t="str">
        <f ca="1">MID(SUVAHAVUJ!AF7,6,1)</f>
        <v xml:space="preserve"> </v>
      </c>
      <c r="EO15" s="1389"/>
      <c r="EP15" s="1389"/>
      <c r="EQ15" s="1389"/>
      <c r="ER15" s="1389"/>
      <c r="ES15" s="1389" t="str">
        <f ca="1">MID(SUVAHAVUJ!AF7,7,1)</f>
        <v xml:space="preserve"> </v>
      </c>
      <c r="ET15" s="1389"/>
      <c r="EU15" s="1389"/>
      <c r="EV15" s="1389"/>
      <c r="EW15" s="1389"/>
      <c r="EX15" s="1389"/>
      <c r="EY15" s="1389" t="str">
        <f ca="1">MID(SUVAHAVUJ!AF7,8,1)</f>
        <v xml:space="preserve"> </v>
      </c>
      <c r="EZ15" s="1389"/>
      <c r="FA15" s="1389"/>
      <c r="FB15" s="1389"/>
      <c r="FC15" s="1389"/>
      <c r="FD15" s="1389" t="str">
        <f ca="1">MID(SUVAHAVUJ!AF7,9,1)</f>
        <v xml:space="preserve"> </v>
      </c>
      <c r="FE15" s="1389"/>
      <c r="FF15" s="1389"/>
      <c r="FG15" s="1389"/>
      <c r="FH15" s="1389"/>
      <c r="FI15" s="1389"/>
      <c r="FJ15" s="1389" t="str">
        <f ca="1">MID(SUVAHAVUJ!AF7,10,1)</f>
        <v xml:space="preserve"> </v>
      </c>
      <c r="FK15" s="1389"/>
      <c r="FL15" s="1389"/>
      <c r="FM15" s="1389"/>
      <c r="FN15" s="1389"/>
      <c r="FO15" s="1343" t="str">
        <f ca="1">MID(SUVAHAVUJ!AF7,11,1)</f>
        <v>0</v>
      </c>
      <c r="FP15" s="1343"/>
      <c r="FQ15" s="1343"/>
      <c r="FR15" s="1343"/>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A16" s="1390"/>
      <c r="B16" s="1403"/>
      <c r="C16" s="1403"/>
      <c r="D16" s="1403"/>
      <c r="E16" s="1403"/>
      <c r="F16" s="1403"/>
      <c r="G16" s="1403"/>
      <c r="H16" s="1403"/>
      <c r="I16" s="1403"/>
      <c r="J16" s="1403"/>
      <c r="K16" s="1403"/>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c r="AK16" s="1402"/>
      <c r="AL16" s="1402"/>
      <c r="AM16" s="1402"/>
      <c r="AN16" s="1402"/>
      <c r="AO16" s="1402"/>
      <c r="AP16" s="1402"/>
      <c r="AQ16" s="1394"/>
      <c r="AR16" s="1394"/>
      <c r="AS16" s="1394"/>
      <c r="AT16" s="1394"/>
      <c r="AU16" s="1394"/>
      <c r="AV16" s="1394"/>
      <c r="AW16" s="1394"/>
      <c r="AX16" s="1394"/>
      <c r="AY16" s="514"/>
      <c r="AZ16" s="515"/>
      <c r="BA16" s="1389" t="str">
        <f ca="1">MID(SUVAHAVUJ!AE7,1,1)</f>
        <v xml:space="preserve"> </v>
      </c>
      <c r="BB16" s="1389"/>
      <c r="BC16" s="1389"/>
      <c r="BD16" s="1389"/>
      <c r="BE16" s="1389"/>
      <c r="BF16" s="1389"/>
      <c r="BG16" s="1389" t="str">
        <f ca="1">MID(SUVAHAVUJ!AE7,2,1)</f>
        <v xml:space="preserve"> </v>
      </c>
      <c r="BH16" s="1389"/>
      <c r="BI16" s="1389"/>
      <c r="BJ16" s="1389"/>
      <c r="BK16" s="1389"/>
      <c r="BL16" s="1389" t="str">
        <f ca="1">MID(SUVAHAVUJ!AE7,3,1)</f>
        <v xml:space="preserve"> </v>
      </c>
      <c r="BM16" s="1389"/>
      <c r="BN16" s="1389"/>
      <c r="BO16" s="1389"/>
      <c r="BP16" s="1389"/>
      <c r="BQ16" s="1389"/>
      <c r="BR16" s="1389" t="str">
        <f ca="1">MID(SUVAHAVUJ!AE7,4,1)</f>
        <v xml:space="preserve"> </v>
      </c>
      <c r="BS16" s="1389"/>
      <c r="BT16" s="1389"/>
      <c r="BU16" s="1389"/>
      <c r="BV16" s="1389"/>
      <c r="BW16" s="1389" t="str">
        <f ca="1">MID(SUVAHAVUJ!AE7,5,1)</f>
        <v xml:space="preserve"> </v>
      </c>
      <c r="BX16" s="1389"/>
      <c r="BY16" s="1389"/>
      <c r="BZ16" s="1389"/>
      <c r="CA16" s="1389"/>
      <c r="CB16" s="1389"/>
      <c r="CC16" s="1389" t="str">
        <f ca="1">MID(SUVAHAVUJ!AE7,6,1)</f>
        <v xml:space="preserve"> </v>
      </c>
      <c r="CD16" s="1389"/>
      <c r="CE16" s="1389"/>
      <c r="CF16" s="1389"/>
      <c r="CG16" s="1389"/>
      <c r="CH16" s="1389" t="str">
        <f ca="1">MID(SUVAHAVUJ!AE7,7,1)</f>
        <v xml:space="preserve"> </v>
      </c>
      <c r="CI16" s="1389"/>
      <c r="CJ16" s="1389"/>
      <c r="CK16" s="1389"/>
      <c r="CL16" s="1389"/>
      <c r="CM16" s="1389"/>
      <c r="CN16" s="1389" t="str">
        <f ca="1">MID(SUVAHAVUJ!AE7,8,1)</f>
        <v xml:space="preserve"> </v>
      </c>
      <c r="CO16" s="1389"/>
      <c r="CP16" s="1389"/>
      <c r="CQ16" s="1389"/>
      <c r="CR16" s="1389"/>
      <c r="CS16" s="1389" t="str">
        <f ca="1">MID(SUVAHAVUJ!AE7,9,1)</f>
        <v xml:space="preserve"> </v>
      </c>
      <c r="CT16" s="1389"/>
      <c r="CU16" s="1389"/>
      <c r="CV16" s="1389"/>
      <c r="CW16" s="1389"/>
      <c r="CX16" s="1389"/>
      <c r="CY16" s="1389" t="str">
        <f ca="1">MID(SUVAHAVUJ!AE7,10,1)</f>
        <v xml:space="preserve"> </v>
      </c>
      <c r="CZ16" s="1389"/>
      <c r="DA16" s="1389"/>
      <c r="DB16" s="1389"/>
      <c r="DC16" s="1389"/>
      <c r="DD16" s="1389" t="str">
        <f ca="1">MID(SUVAHAVUJ!AE7,11,1)</f>
        <v>0</v>
      </c>
      <c r="DE16" s="1389"/>
      <c r="DF16" s="1389"/>
      <c r="DG16" s="1389"/>
      <c r="DH16" s="1389"/>
      <c r="DI16" s="1395"/>
      <c r="DJ16" s="1398"/>
      <c r="DK16" s="1398"/>
      <c r="DL16" s="1398"/>
      <c r="DM16" s="1398"/>
      <c r="DN16" s="1398"/>
      <c r="DO16" s="1398"/>
      <c r="DP16" s="1398"/>
      <c r="DQ16" s="1398"/>
      <c r="DR16" s="1398"/>
      <c r="DS16" s="1398"/>
      <c r="DT16" s="1398"/>
      <c r="DU16" s="1398"/>
      <c r="DV16" s="1398"/>
      <c r="DW16" s="1398"/>
      <c r="DX16" s="1398"/>
      <c r="DY16" s="1398"/>
      <c r="DZ16" s="1398"/>
      <c r="EA16" s="1398"/>
      <c r="EB16" s="1398"/>
      <c r="EC16" s="1398"/>
      <c r="ED16" s="1398"/>
      <c r="EE16" s="1398"/>
      <c r="EF16" s="1398"/>
      <c r="EG16" s="1398"/>
      <c r="EH16" s="1398"/>
      <c r="EI16" s="1398"/>
      <c r="EJ16" s="1398"/>
      <c r="EK16" s="1398"/>
      <c r="EL16" s="1398"/>
      <c r="EM16" s="1398"/>
      <c r="EN16" s="514"/>
      <c r="EO16" s="515"/>
      <c r="EP16" s="1389" t="str">
        <f ca="1">MID(SUVAHAVUJ!AG7,1,1)</f>
        <v xml:space="preserve"> </v>
      </c>
      <c r="EQ16" s="1389"/>
      <c r="ER16" s="1389"/>
      <c r="ES16" s="1389"/>
      <c r="ET16" s="1389"/>
      <c r="EU16" s="1389"/>
      <c r="EV16" s="1389" t="str">
        <f ca="1">MID(SUVAHAVUJ!AG7,2,1)</f>
        <v xml:space="preserve"> </v>
      </c>
      <c r="EW16" s="1389"/>
      <c r="EX16" s="1389"/>
      <c r="EY16" s="1389"/>
      <c r="EZ16" s="1389"/>
      <c r="FA16" s="1389" t="str">
        <f ca="1">MID(SUVAHAVUJ!AG7,3,1)</f>
        <v xml:space="preserve"> </v>
      </c>
      <c r="FB16" s="1389"/>
      <c r="FC16" s="1389"/>
      <c r="FD16" s="1389"/>
      <c r="FE16" s="1389"/>
      <c r="FF16" s="1389"/>
      <c r="FG16" s="1389" t="str">
        <f ca="1">MID(SUVAHAVUJ!AG7,4,1)</f>
        <v xml:space="preserve"> </v>
      </c>
      <c r="FH16" s="1389"/>
      <c r="FI16" s="1389"/>
      <c r="FJ16" s="1389"/>
      <c r="FK16" s="1389"/>
      <c r="FL16" s="1389" t="str">
        <f ca="1">MID(SUVAHAVUJ!AG7,5,1)</f>
        <v xml:space="preserve"> </v>
      </c>
      <c r="FM16" s="1389"/>
      <c r="FN16" s="1389"/>
      <c r="FO16" s="1389"/>
      <c r="FP16" s="1389"/>
      <c r="FQ16" s="1389"/>
      <c r="FR16" s="1389" t="str">
        <f ca="1">MID(SUVAHAVUJ!AG7,6,1)</f>
        <v xml:space="preserve"> </v>
      </c>
      <c r="FS16" s="1389"/>
      <c r="FT16" s="1389"/>
      <c r="FU16" s="1389"/>
      <c r="FV16" s="1389"/>
      <c r="FW16" s="1389" t="str">
        <f ca="1">MID(SUVAHAVUJ!AG7,7,1)</f>
        <v xml:space="preserve"> </v>
      </c>
      <c r="FX16" s="1389"/>
      <c r="FY16" s="1389"/>
      <c r="FZ16" s="1389"/>
      <c r="GA16" s="1389"/>
      <c r="GB16" s="1389"/>
      <c r="GC16" s="1389" t="str">
        <f ca="1">MID(SUVAHAVUJ!AG7,8,1)</f>
        <v xml:space="preserve"> </v>
      </c>
      <c r="GD16" s="1389"/>
      <c r="GE16" s="1389"/>
      <c r="GF16" s="1389"/>
      <c r="GG16" s="1389"/>
      <c r="GH16" s="1389" t="str">
        <f ca="1">MID(SUVAHAVUJ!AG7,9,1)</f>
        <v xml:space="preserve"> </v>
      </c>
      <c r="GI16" s="1389"/>
      <c r="GJ16" s="1389"/>
      <c r="GK16" s="1389"/>
      <c r="GL16" s="1389"/>
      <c r="GM16" s="1389"/>
      <c r="GN16" s="1389" t="str">
        <f ca="1">MID(SUVAHAVUJ!AG7,10,1)</f>
        <v xml:space="preserve"> </v>
      </c>
      <c r="GO16" s="1389"/>
      <c r="GP16" s="1389"/>
      <c r="GQ16" s="1389"/>
      <c r="GR16" s="1389"/>
      <c r="GS16" s="1343" t="str">
        <f ca="1">MID(SUVAHAVUJ!AG7,11,1)</f>
        <v>0</v>
      </c>
      <c r="GT16" s="1343"/>
      <c r="GU16" s="1343"/>
      <c r="GV16" s="1343"/>
      <c r="GW16" s="1396"/>
    </row>
    <row r="17" spans="1:205" s="516" customFormat="1" ht="23.25" customHeight="1">
      <c r="A17" s="1390">
        <v>6</v>
      </c>
      <c r="B17" s="1403" t="s">
        <v>2391</v>
      </c>
      <c r="C17" s="1403"/>
      <c r="D17" s="1403"/>
      <c r="E17" s="1403"/>
      <c r="F17" s="1403"/>
      <c r="G17" s="1403"/>
      <c r="H17" s="1403"/>
      <c r="I17" s="1403"/>
      <c r="J17" s="1403"/>
      <c r="K17" s="1403"/>
      <c r="L17" s="1401" t="str">
        <f ca="1">SUVAHAVUJ!$D8</f>
        <v>Oceniteľné práva (014)-/074, 091A/</v>
      </c>
      <c r="M17" s="1402"/>
      <c r="N17" s="1402"/>
      <c r="O17" s="1402"/>
      <c r="P17" s="1402"/>
      <c r="Q17" s="1402"/>
      <c r="R17" s="1402"/>
      <c r="S17" s="1402"/>
      <c r="T17" s="1402"/>
      <c r="U17" s="1402"/>
      <c r="V17" s="1402"/>
      <c r="W17" s="1402"/>
      <c r="X17" s="1402"/>
      <c r="Y17" s="1402"/>
      <c r="Z17" s="1402"/>
      <c r="AA17" s="1402"/>
      <c r="AB17" s="1402"/>
      <c r="AC17" s="1402"/>
      <c r="AD17" s="1402"/>
      <c r="AE17" s="1402"/>
      <c r="AF17" s="1402"/>
      <c r="AG17" s="1402"/>
      <c r="AH17" s="1402"/>
      <c r="AI17" s="1402"/>
      <c r="AJ17" s="1402"/>
      <c r="AK17" s="1402"/>
      <c r="AL17" s="1402"/>
      <c r="AM17" s="1402"/>
      <c r="AN17" s="1402"/>
      <c r="AO17" s="1402"/>
      <c r="AP17" s="1402"/>
      <c r="AQ17" s="1394" t="s">
        <v>4098</v>
      </c>
      <c r="AR17" s="1394"/>
      <c r="AS17" s="1394"/>
      <c r="AT17" s="1394"/>
      <c r="AU17" s="1394"/>
      <c r="AV17" s="1394"/>
      <c r="AW17" s="1394"/>
      <c r="AX17" s="1394"/>
      <c r="AY17" s="514"/>
      <c r="AZ17" s="515"/>
      <c r="BA17" s="1343" t="str">
        <f ca="1">MID(SUVAHAVUJ!AD8,1,1)</f>
        <v xml:space="preserve"> </v>
      </c>
      <c r="BB17" s="1343"/>
      <c r="BC17" s="1343"/>
      <c r="BD17" s="1343"/>
      <c r="BE17" s="1343"/>
      <c r="BF17" s="1343"/>
      <c r="BG17" s="1343" t="str">
        <f ca="1">MID(SUVAHAVUJ!AD8,2,1)</f>
        <v xml:space="preserve"> </v>
      </c>
      <c r="BH17" s="1343"/>
      <c r="BI17" s="1343"/>
      <c r="BJ17" s="1343"/>
      <c r="BK17" s="1343"/>
      <c r="BL17" s="1343" t="str">
        <f ca="1">MID(SUVAHAVUJ!AD8,3,1)</f>
        <v xml:space="preserve"> </v>
      </c>
      <c r="BM17" s="1343"/>
      <c r="BN17" s="1343"/>
      <c r="BO17" s="1343"/>
      <c r="BP17" s="1343"/>
      <c r="BQ17" s="1343"/>
      <c r="BR17" s="1343" t="str">
        <f ca="1">MID(SUVAHAVUJ!AD8,4,1)</f>
        <v xml:space="preserve"> </v>
      </c>
      <c r="BS17" s="1343"/>
      <c r="BT17" s="1343"/>
      <c r="BU17" s="1343"/>
      <c r="BV17" s="1343"/>
      <c r="BW17" s="1343" t="str">
        <f ca="1">MID(SUVAHAVUJ!AD8,5,1)</f>
        <v xml:space="preserve"> </v>
      </c>
      <c r="BX17" s="1343"/>
      <c r="BY17" s="1343"/>
      <c r="BZ17" s="1343"/>
      <c r="CA17" s="1343"/>
      <c r="CB17" s="1343"/>
      <c r="CC17" s="1343" t="str">
        <f ca="1">MID(SUVAHAVUJ!AD8,6,1)</f>
        <v xml:space="preserve"> </v>
      </c>
      <c r="CD17" s="1343"/>
      <c r="CE17" s="1343"/>
      <c r="CF17" s="1343"/>
      <c r="CG17" s="1343"/>
      <c r="CH17" s="1343" t="str">
        <f ca="1">MID(SUVAHAVUJ!AD8,7,1)</f>
        <v xml:space="preserve"> </v>
      </c>
      <c r="CI17" s="1343"/>
      <c r="CJ17" s="1343"/>
      <c r="CK17" s="1343"/>
      <c r="CL17" s="1343"/>
      <c r="CM17" s="1343"/>
      <c r="CN17" s="1343" t="str">
        <f ca="1">MID(SUVAHAVUJ!AD8,8,1)</f>
        <v xml:space="preserve"> </v>
      </c>
      <c r="CO17" s="1343"/>
      <c r="CP17" s="1343"/>
      <c r="CQ17" s="1343"/>
      <c r="CR17" s="1343"/>
      <c r="CS17" s="1343" t="str">
        <f ca="1">MID(SUVAHAVUJ!AD8,9,1)</f>
        <v xml:space="preserve"> </v>
      </c>
      <c r="CT17" s="1343"/>
      <c r="CU17" s="1343"/>
      <c r="CV17" s="1343"/>
      <c r="CW17" s="1343"/>
      <c r="CX17" s="1343"/>
      <c r="CY17" s="1343" t="str">
        <f ca="1">MID(SUVAHAVUJ!AD8,10,1)</f>
        <v xml:space="preserve"> </v>
      </c>
      <c r="CZ17" s="1343"/>
      <c r="DA17" s="1343"/>
      <c r="DB17" s="1343"/>
      <c r="DC17" s="1343"/>
      <c r="DD17" s="1343" t="str">
        <f ca="1">MID(SUVAHAVUJ!AD8,11,1)</f>
        <v>0</v>
      </c>
      <c r="DE17" s="1343"/>
      <c r="DF17" s="1343"/>
      <c r="DG17" s="1343"/>
      <c r="DH17" s="1343"/>
      <c r="DI17" s="1396"/>
      <c r="DJ17" s="514"/>
      <c r="DK17" s="515"/>
      <c r="DL17" s="1389" t="str">
        <f ca="1">MID(SUVAHAVUJ!AF8,1,1)</f>
        <v xml:space="preserve"> </v>
      </c>
      <c r="DM17" s="1389"/>
      <c r="DN17" s="1389"/>
      <c r="DO17" s="1389"/>
      <c r="DP17" s="1389"/>
      <c r="DQ17" s="1389"/>
      <c r="DR17" s="1389" t="str">
        <f ca="1">MID(SUVAHAVUJ!AF8,2,1)</f>
        <v xml:space="preserve"> </v>
      </c>
      <c r="DS17" s="1389"/>
      <c r="DT17" s="1389"/>
      <c r="DU17" s="1389"/>
      <c r="DV17" s="1389"/>
      <c r="DW17" s="1389" t="str">
        <f ca="1">MID(SUVAHAVUJ!AF8,3,1)</f>
        <v xml:space="preserve"> </v>
      </c>
      <c r="DX17" s="1389"/>
      <c r="DY17" s="1389"/>
      <c r="DZ17" s="1389"/>
      <c r="EA17" s="1389"/>
      <c r="EB17" s="1389"/>
      <c r="EC17" s="1389" t="str">
        <f ca="1">MID(SUVAHAVUJ!AF8,4,1)</f>
        <v xml:space="preserve"> </v>
      </c>
      <c r="ED17" s="1389"/>
      <c r="EE17" s="1389"/>
      <c r="EF17" s="1389"/>
      <c r="EG17" s="1389"/>
      <c r="EH17" s="1389" t="str">
        <f ca="1">MID(SUVAHAVUJ!AF8,5,1)</f>
        <v xml:space="preserve"> </v>
      </c>
      <c r="EI17" s="1389"/>
      <c r="EJ17" s="1389"/>
      <c r="EK17" s="1389"/>
      <c r="EL17" s="1389"/>
      <c r="EM17" s="1389"/>
      <c r="EN17" s="1389" t="str">
        <f ca="1">MID(SUVAHAVUJ!AF8,6,1)</f>
        <v xml:space="preserve"> </v>
      </c>
      <c r="EO17" s="1389"/>
      <c r="EP17" s="1389"/>
      <c r="EQ17" s="1389"/>
      <c r="ER17" s="1389"/>
      <c r="ES17" s="1389" t="str">
        <f ca="1">MID(SUVAHAVUJ!AF8,7,1)</f>
        <v xml:space="preserve"> </v>
      </c>
      <c r="ET17" s="1389"/>
      <c r="EU17" s="1389"/>
      <c r="EV17" s="1389"/>
      <c r="EW17" s="1389"/>
      <c r="EX17" s="1389"/>
      <c r="EY17" s="1389" t="str">
        <f ca="1">MID(SUVAHAVUJ!AF8,8,1)</f>
        <v xml:space="preserve"> </v>
      </c>
      <c r="EZ17" s="1389"/>
      <c r="FA17" s="1389"/>
      <c r="FB17" s="1389"/>
      <c r="FC17" s="1389"/>
      <c r="FD17" s="1389" t="str">
        <f ca="1">MID(SUVAHAVUJ!AF8,9,1)</f>
        <v xml:space="preserve"> </v>
      </c>
      <c r="FE17" s="1389"/>
      <c r="FF17" s="1389"/>
      <c r="FG17" s="1389"/>
      <c r="FH17" s="1389"/>
      <c r="FI17" s="1389"/>
      <c r="FJ17" s="1389" t="str">
        <f ca="1">MID(SUVAHAVUJ!AF8,10,1)</f>
        <v xml:space="preserve"> </v>
      </c>
      <c r="FK17" s="1389"/>
      <c r="FL17" s="1389"/>
      <c r="FM17" s="1389"/>
      <c r="FN17" s="1389"/>
      <c r="FO17" s="1343" t="str">
        <f ca="1">MID(SUVAHAVUJ!AF8,11,1)</f>
        <v>0</v>
      </c>
      <c r="FP17" s="1343"/>
      <c r="FQ17" s="1343"/>
      <c r="FR17" s="1343"/>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1:205" ht="23.25" customHeight="1">
      <c r="A18" s="1390"/>
      <c r="B18" s="1403"/>
      <c r="C18" s="1403"/>
      <c r="D18" s="1403"/>
      <c r="E18" s="1403"/>
      <c r="F18" s="1403"/>
      <c r="G18" s="1403"/>
      <c r="H18" s="1403"/>
      <c r="I18" s="1403"/>
      <c r="J18" s="1403"/>
      <c r="K18" s="1403"/>
      <c r="L18" s="1402"/>
      <c r="M18" s="1402"/>
      <c r="N18" s="1402"/>
      <c r="O18" s="1402"/>
      <c r="P18" s="1402"/>
      <c r="Q18" s="1402"/>
      <c r="R18" s="1402"/>
      <c r="S18" s="1402"/>
      <c r="T18" s="1402"/>
      <c r="U18" s="1402"/>
      <c r="V18" s="1402"/>
      <c r="W18" s="1402"/>
      <c r="X18" s="1402"/>
      <c r="Y18" s="1402"/>
      <c r="Z18" s="1402"/>
      <c r="AA18" s="1402"/>
      <c r="AB18" s="1402"/>
      <c r="AC18" s="1402"/>
      <c r="AD18" s="1402"/>
      <c r="AE18" s="1402"/>
      <c r="AF18" s="1402"/>
      <c r="AG18" s="1402"/>
      <c r="AH18" s="1402"/>
      <c r="AI18" s="1402"/>
      <c r="AJ18" s="1402"/>
      <c r="AK18" s="1402"/>
      <c r="AL18" s="1402"/>
      <c r="AM18" s="1402"/>
      <c r="AN18" s="1402"/>
      <c r="AO18" s="1402"/>
      <c r="AP18" s="1402"/>
      <c r="AQ18" s="1394"/>
      <c r="AR18" s="1394"/>
      <c r="AS18" s="1394"/>
      <c r="AT18" s="1394"/>
      <c r="AU18" s="1394"/>
      <c r="AV18" s="1394"/>
      <c r="AW18" s="1394"/>
      <c r="AX18" s="1394"/>
      <c r="AY18" s="514"/>
      <c r="AZ18" s="515"/>
      <c r="BA18" s="1389" t="str">
        <f ca="1">MID(SUVAHAVUJ!AE8,1,1)</f>
        <v xml:space="preserve"> </v>
      </c>
      <c r="BB18" s="1389"/>
      <c r="BC18" s="1389"/>
      <c r="BD18" s="1389"/>
      <c r="BE18" s="1389"/>
      <c r="BF18" s="1389"/>
      <c r="BG18" s="1389" t="str">
        <f ca="1">MID(SUVAHAVUJ!AE8,2,1)</f>
        <v xml:space="preserve"> </v>
      </c>
      <c r="BH18" s="1389"/>
      <c r="BI18" s="1389"/>
      <c r="BJ18" s="1389"/>
      <c r="BK18" s="1389"/>
      <c r="BL18" s="1389" t="str">
        <f ca="1">MID(SUVAHAVUJ!AE8,3,1)</f>
        <v xml:space="preserve"> </v>
      </c>
      <c r="BM18" s="1389"/>
      <c r="BN18" s="1389"/>
      <c r="BO18" s="1389"/>
      <c r="BP18" s="1389"/>
      <c r="BQ18" s="1389"/>
      <c r="BR18" s="1389" t="str">
        <f ca="1">MID(SUVAHAVUJ!AE8,4,1)</f>
        <v xml:space="preserve"> </v>
      </c>
      <c r="BS18" s="1389"/>
      <c r="BT18" s="1389"/>
      <c r="BU18" s="1389"/>
      <c r="BV18" s="1389"/>
      <c r="BW18" s="1389" t="str">
        <f ca="1">MID(SUVAHAVUJ!AE8,5,1)</f>
        <v xml:space="preserve"> </v>
      </c>
      <c r="BX18" s="1389"/>
      <c r="BY18" s="1389"/>
      <c r="BZ18" s="1389"/>
      <c r="CA18" s="1389"/>
      <c r="CB18" s="1389"/>
      <c r="CC18" s="1389" t="str">
        <f ca="1">MID(SUVAHAVUJ!AE8,6,1)</f>
        <v xml:space="preserve"> </v>
      </c>
      <c r="CD18" s="1389"/>
      <c r="CE18" s="1389"/>
      <c r="CF18" s="1389"/>
      <c r="CG18" s="1389"/>
      <c r="CH18" s="1389" t="str">
        <f ca="1">MID(SUVAHAVUJ!AE8,7,1)</f>
        <v xml:space="preserve"> </v>
      </c>
      <c r="CI18" s="1389"/>
      <c r="CJ18" s="1389"/>
      <c r="CK18" s="1389"/>
      <c r="CL18" s="1389"/>
      <c r="CM18" s="1389"/>
      <c r="CN18" s="1389" t="str">
        <f ca="1">MID(SUVAHAVUJ!AE8,8,1)</f>
        <v xml:space="preserve"> </v>
      </c>
      <c r="CO18" s="1389"/>
      <c r="CP18" s="1389"/>
      <c r="CQ18" s="1389"/>
      <c r="CR18" s="1389"/>
      <c r="CS18" s="1389" t="str">
        <f ca="1">MID(SUVAHAVUJ!AE8,9,1)</f>
        <v xml:space="preserve"> </v>
      </c>
      <c r="CT18" s="1389"/>
      <c r="CU18" s="1389"/>
      <c r="CV18" s="1389"/>
      <c r="CW18" s="1389"/>
      <c r="CX18" s="1389"/>
      <c r="CY18" s="1389" t="str">
        <f ca="1">MID(SUVAHAVUJ!AE8,10,1)</f>
        <v xml:space="preserve"> </v>
      </c>
      <c r="CZ18" s="1389"/>
      <c r="DA18" s="1389"/>
      <c r="DB18" s="1389"/>
      <c r="DC18" s="1389"/>
      <c r="DD18" s="1389" t="str">
        <f ca="1">MID(SUVAHAVUJ!AE8,11,1)</f>
        <v>0</v>
      </c>
      <c r="DE18" s="1389"/>
      <c r="DF18" s="1389"/>
      <c r="DG18" s="1389"/>
      <c r="DH18" s="1389"/>
      <c r="DI18" s="1395"/>
      <c r="DJ18" s="1398"/>
      <c r="DK18" s="1398"/>
      <c r="DL18" s="1398"/>
      <c r="DM18" s="1398"/>
      <c r="DN18" s="1398"/>
      <c r="DO18" s="1398"/>
      <c r="DP18" s="1398"/>
      <c r="DQ18" s="1398"/>
      <c r="DR18" s="1398"/>
      <c r="DS18" s="1398"/>
      <c r="DT18" s="1398"/>
      <c r="DU18" s="1398"/>
      <c r="DV18" s="1398"/>
      <c r="DW18" s="1398"/>
      <c r="DX18" s="1398"/>
      <c r="DY18" s="1398"/>
      <c r="DZ18" s="1398"/>
      <c r="EA18" s="1398"/>
      <c r="EB18" s="1398"/>
      <c r="EC18" s="1398"/>
      <c r="ED18" s="1398"/>
      <c r="EE18" s="1398"/>
      <c r="EF18" s="1398"/>
      <c r="EG18" s="1398"/>
      <c r="EH18" s="1398"/>
      <c r="EI18" s="1398"/>
      <c r="EJ18" s="1398"/>
      <c r="EK18" s="1398"/>
      <c r="EL18" s="1398"/>
      <c r="EM18" s="1398"/>
      <c r="EN18" s="514"/>
      <c r="EO18" s="515"/>
      <c r="EP18" s="1389" t="str">
        <f ca="1">MID(SUVAHAVUJ!AG8,1,1)</f>
        <v xml:space="preserve"> </v>
      </c>
      <c r="EQ18" s="1389"/>
      <c r="ER18" s="1389"/>
      <c r="ES18" s="1389"/>
      <c r="ET18" s="1389"/>
      <c r="EU18" s="1389"/>
      <c r="EV18" s="1389" t="str">
        <f ca="1">MID(SUVAHAVUJ!AG8,2,1)</f>
        <v xml:space="preserve"> </v>
      </c>
      <c r="EW18" s="1389"/>
      <c r="EX18" s="1389"/>
      <c r="EY18" s="1389"/>
      <c r="EZ18" s="1389"/>
      <c r="FA18" s="1389" t="str">
        <f ca="1">MID(SUVAHAVUJ!AG8,3,1)</f>
        <v xml:space="preserve"> </v>
      </c>
      <c r="FB18" s="1389"/>
      <c r="FC18" s="1389"/>
      <c r="FD18" s="1389"/>
      <c r="FE18" s="1389"/>
      <c r="FF18" s="1389"/>
      <c r="FG18" s="1389" t="str">
        <f ca="1">MID(SUVAHAVUJ!AG8,4,1)</f>
        <v xml:space="preserve"> </v>
      </c>
      <c r="FH18" s="1389"/>
      <c r="FI18" s="1389"/>
      <c r="FJ18" s="1389"/>
      <c r="FK18" s="1389"/>
      <c r="FL18" s="1389" t="str">
        <f ca="1">MID(SUVAHAVUJ!AG8,5,1)</f>
        <v xml:space="preserve"> </v>
      </c>
      <c r="FM18" s="1389"/>
      <c r="FN18" s="1389"/>
      <c r="FO18" s="1389"/>
      <c r="FP18" s="1389"/>
      <c r="FQ18" s="1389"/>
      <c r="FR18" s="1389" t="str">
        <f ca="1">MID(SUVAHAVUJ!AG8,6,1)</f>
        <v xml:space="preserve"> </v>
      </c>
      <c r="FS18" s="1389"/>
      <c r="FT18" s="1389"/>
      <c r="FU18" s="1389"/>
      <c r="FV18" s="1389"/>
      <c r="FW18" s="1389" t="str">
        <f ca="1">MID(SUVAHAVUJ!AG8,7,1)</f>
        <v xml:space="preserve"> </v>
      </c>
      <c r="FX18" s="1389"/>
      <c r="FY18" s="1389"/>
      <c r="FZ18" s="1389"/>
      <c r="GA18" s="1389"/>
      <c r="GB18" s="1389"/>
      <c r="GC18" s="1389" t="str">
        <f ca="1">MID(SUVAHAVUJ!AG8,8,1)</f>
        <v xml:space="preserve"> </v>
      </c>
      <c r="GD18" s="1389"/>
      <c r="GE18" s="1389"/>
      <c r="GF18" s="1389"/>
      <c r="GG18" s="1389"/>
      <c r="GH18" s="1389" t="str">
        <f ca="1">MID(SUVAHAVUJ!AG8,9,1)</f>
        <v xml:space="preserve"> </v>
      </c>
      <c r="GI18" s="1389"/>
      <c r="GJ18" s="1389"/>
      <c r="GK18" s="1389"/>
      <c r="GL18" s="1389"/>
      <c r="GM18" s="1389"/>
      <c r="GN18" s="1389" t="str">
        <f ca="1">MID(SUVAHAVUJ!AG8,10,1)</f>
        <v xml:space="preserve"> </v>
      </c>
      <c r="GO18" s="1389"/>
      <c r="GP18" s="1389"/>
      <c r="GQ18" s="1389"/>
      <c r="GR18" s="1389"/>
      <c r="GS18" s="1343" t="str">
        <f ca="1">MID(SUVAHAVUJ!AG8,11,1)</f>
        <v>0</v>
      </c>
      <c r="GT18" s="1343"/>
      <c r="GU18" s="1343"/>
      <c r="GV18" s="1343"/>
      <c r="GW18" s="1396"/>
    </row>
    <row r="19" spans="1:205" s="516" customFormat="1" ht="23.25" customHeight="1">
      <c r="A19" s="1390">
        <v>7</v>
      </c>
      <c r="B19" s="1403" t="s">
        <v>2392</v>
      </c>
      <c r="C19" s="1403"/>
      <c r="D19" s="1403"/>
      <c r="E19" s="1403"/>
      <c r="F19" s="1403"/>
      <c r="G19" s="1403"/>
      <c r="H19" s="1403"/>
      <c r="I19" s="1403"/>
      <c r="J19" s="1403"/>
      <c r="K19" s="1403"/>
      <c r="L19" s="1401" t="str">
        <f ca="1">SUVAHAVUJ!$D9</f>
        <v>Goodwill (015) - /075, 091A/</v>
      </c>
      <c r="M19" s="1402"/>
      <c r="N19" s="1402"/>
      <c r="O19" s="1402"/>
      <c r="P19" s="1402"/>
      <c r="Q19" s="1402"/>
      <c r="R19" s="1402"/>
      <c r="S19" s="1402"/>
      <c r="T19" s="1402"/>
      <c r="U19" s="1402"/>
      <c r="V19" s="1402"/>
      <c r="W19" s="1402"/>
      <c r="X19" s="1402"/>
      <c r="Y19" s="1402"/>
      <c r="Z19" s="1402"/>
      <c r="AA19" s="1402"/>
      <c r="AB19" s="1402"/>
      <c r="AC19" s="1402"/>
      <c r="AD19" s="1402"/>
      <c r="AE19" s="1402"/>
      <c r="AF19" s="1402"/>
      <c r="AG19" s="1402"/>
      <c r="AH19" s="1402"/>
      <c r="AI19" s="1402"/>
      <c r="AJ19" s="1402"/>
      <c r="AK19" s="1402"/>
      <c r="AL19" s="1402"/>
      <c r="AM19" s="1402"/>
      <c r="AN19" s="1402"/>
      <c r="AO19" s="1402"/>
      <c r="AP19" s="1402"/>
      <c r="AQ19" s="1394" t="s">
        <v>4099</v>
      </c>
      <c r="AR19" s="1394"/>
      <c r="AS19" s="1394"/>
      <c r="AT19" s="1394"/>
      <c r="AU19" s="1394"/>
      <c r="AV19" s="1394"/>
      <c r="AW19" s="1394"/>
      <c r="AX19" s="1394"/>
      <c r="AY19" s="514"/>
      <c r="AZ19" s="515"/>
      <c r="BA19" s="1343" t="str">
        <f ca="1">MID(SUVAHAVUJ!AD9,1,1)</f>
        <v xml:space="preserve"> </v>
      </c>
      <c r="BB19" s="1343"/>
      <c r="BC19" s="1343"/>
      <c r="BD19" s="1343"/>
      <c r="BE19" s="1343"/>
      <c r="BF19" s="1343"/>
      <c r="BG19" s="1343" t="str">
        <f ca="1">MID(SUVAHAVUJ!AD9,2,1)</f>
        <v xml:space="preserve"> </v>
      </c>
      <c r="BH19" s="1343"/>
      <c r="BI19" s="1343"/>
      <c r="BJ19" s="1343"/>
      <c r="BK19" s="1343"/>
      <c r="BL19" s="1343" t="str">
        <f ca="1">MID(SUVAHAVUJ!AD9,3,1)</f>
        <v xml:space="preserve"> </v>
      </c>
      <c r="BM19" s="1343"/>
      <c r="BN19" s="1343"/>
      <c r="BO19" s="1343"/>
      <c r="BP19" s="1343"/>
      <c r="BQ19" s="1343"/>
      <c r="BR19" s="1343" t="str">
        <f ca="1">MID(SUVAHAVUJ!AD9,4,1)</f>
        <v xml:space="preserve"> </v>
      </c>
      <c r="BS19" s="1343"/>
      <c r="BT19" s="1343"/>
      <c r="BU19" s="1343"/>
      <c r="BV19" s="1343"/>
      <c r="BW19" s="1343" t="str">
        <f ca="1">MID(SUVAHAVUJ!AD9,5,1)</f>
        <v xml:space="preserve"> </v>
      </c>
      <c r="BX19" s="1343"/>
      <c r="BY19" s="1343"/>
      <c r="BZ19" s="1343"/>
      <c r="CA19" s="1343"/>
      <c r="CB19" s="1343"/>
      <c r="CC19" s="1343" t="str">
        <f ca="1">MID(SUVAHAVUJ!AD9,6,1)</f>
        <v xml:space="preserve"> </v>
      </c>
      <c r="CD19" s="1343"/>
      <c r="CE19" s="1343"/>
      <c r="CF19" s="1343"/>
      <c r="CG19" s="1343"/>
      <c r="CH19" s="1343" t="str">
        <f ca="1">MID(SUVAHAVUJ!AD9,7,1)</f>
        <v xml:space="preserve"> </v>
      </c>
      <c r="CI19" s="1343"/>
      <c r="CJ19" s="1343"/>
      <c r="CK19" s="1343"/>
      <c r="CL19" s="1343"/>
      <c r="CM19" s="1343"/>
      <c r="CN19" s="1343" t="str">
        <f ca="1">MID(SUVAHAVUJ!AD9,8,1)</f>
        <v xml:space="preserve"> </v>
      </c>
      <c r="CO19" s="1343"/>
      <c r="CP19" s="1343"/>
      <c r="CQ19" s="1343"/>
      <c r="CR19" s="1343"/>
      <c r="CS19" s="1343" t="str">
        <f ca="1">MID(SUVAHAVUJ!AD9,9,1)</f>
        <v xml:space="preserve"> </v>
      </c>
      <c r="CT19" s="1343"/>
      <c r="CU19" s="1343"/>
      <c r="CV19" s="1343"/>
      <c r="CW19" s="1343"/>
      <c r="CX19" s="1343"/>
      <c r="CY19" s="1343" t="str">
        <f ca="1">MID(SUVAHAVUJ!AD9,10,1)</f>
        <v xml:space="preserve"> </v>
      </c>
      <c r="CZ19" s="1343"/>
      <c r="DA19" s="1343"/>
      <c r="DB19" s="1343"/>
      <c r="DC19" s="1343"/>
      <c r="DD19" s="1343" t="str">
        <f ca="1">MID(SUVAHAVUJ!AD9,11,1)</f>
        <v>0</v>
      </c>
      <c r="DE19" s="1343"/>
      <c r="DF19" s="1343"/>
      <c r="DG19" s="1343"/>
      <c r="DH19" s="1343"/>
      <c r="DI19" s="1396"/>
      <c r="DJ19" s="514"/>
      <c r="DK19" s="515"/>
      <c r="DL19" s="1389" t="str">
        <f ca="1">MID(SUVAHAVUJ!AF9,1,1)</f>
        <v xml:space="preserve"> </v>
      </c>
      <c r="DM19" s="1389"/>
      <c r="DN19" s="1389"/>
      <c r="DO19" s="1389"/>
      <c r="DP19" s="1389"/>
      <c r="DQ19" s="1389"/>
      <c r="DR19" s="1389" t="str">
        <f ca="1">MID(SUVAHAVUJ!AF9,2,1)</f>
        <v xml:space="preserve"> </v>
      </c>
      <c r="DS19" s="1389"/>
      <c r="DT19" s="1389"/>
      <c r="DU19" s="1389"/>
      <c r="DV19" s="1389"/>
      <c r="DW19" s="1389" t="str">
        <f ca="1">MID(SUVAHAVUJ!AF9,3,1)</f>
        <v xml:space="preserve"> </v>
      </c>
      <c r="DX19" s="1389"/>
      <c r="DY19" s="1389"/>
      <c r="DZ19" s="1389"/>
      <c r="EA19" s="1389"/>
      <c r="EB19" s="1389"/>
      <c r="EC19" s="1389" t="str">
        <f ca="1">MID(SUVAHAVUJ!AF9,4,1)</f>
        <v xml:space="preserve"> </v>
      </c>
      <c r="ED19" s="1389"/>
      <c r="EE19" s="1389"/>
      <c r="EF19" s="1389"/>
      <c r="EG19" s="1389"/>
      <c r="EH19" s="1389" t="str">
        <f ca="1">MID(SUVAHAVUJ!AF9,5,1)</f>
        <v xml:space="preserve"> </v>
      </c>
      <c r="EI19" s="1389"/>
      <c r="EJ19" s="1389"/>
      <c r="EK19" s="1389"/>
      <c r="EL19" s="1389"/>
      <c r="EM19" s="1389"/>
      <c r="EN19" s="1389" t="str">
        <f ca="1">MID(SUVAHAVUJ!AF9,6,1)</f>
        <v xml:space="preserve"> </v>
      </c>
      <c r="EO19" s="1389"/>
      <c r="EP19" s="1389"/>
      <c r="EQ19" s="1389"/>
      <c r="ER19" s="1389"/>
      <c r="ES19" s="1389" t="str">
        <f ca="1">MID(SUVAHAVUJ!AF9,7,1)</f>
        <v xml:space="preserve"> </v>
      </c>
      <c r="ET19" s="1389"/>
      <c r="EU19" s="1389"/>
      <c r="EV19" s="1389"/>
      <c r="EW19" s="1389"/>
      <c r="EX19" s="1389"/>
      <c r="EY19" s="1389" t="str">
        <f ca="1">MID(SUVAHAVUJ!AF9,8,1)</f>
        <v xml:space="preserve"> </v>
      </c>
      <c r="EZ19" s="1389"/>
      <c r="FA19" s="1389"/>
      <c r="FB19" s="1389"/>
      <c r="FC19" s="1389"/>
      <c r="FD19" s="1389" t="str">
        <f ca="1">MID(SUVAHAVUJ!AF9,9,1)</f>
        <v xml:space="preserve"> </v>
      </c>
      <c r="FE19" s="1389"/>
      <c r="FF19" s="1389"/>
      <c r="FG19" s="1389"/>
      <c r="FH19" s="1389"/>
      <c r="FI19" s="1389"/>
      <c r="FJ19" s="1389" t="str">
        <f ca="1">MID(SUVAHAVUJ!AF9,10,1)</f>
        <v xml:space="preserve"> </v>
      </c>
      <c r="FK19" s="1389"/>
      <c r="FL19" s="1389"/>
      <c r="FM19" s="1389"/>
      <c r="FN19" s="1389"/>
      <c r="FO19" s="1343" t="str">
        <f ca="1">MID(SUVAHAVUJ!AF9,11,1)</f>
        <v>0</v>
      </c>
      <c r="FP19" s="1343"/>
      <c r="FQ19" s="1343"/>
      <c r="FR19" s="1343"/>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1:205" ht="24" customHeight="1">
      <c r="A20" s="1390"/>
      <c r="B20" s="1403"/>
      <c r="C20" s="1403"/>
      <c r="D20" s="1403"/>
      <c r="E20" s="1403"/>
      <c r="F20" s="1403"/>
      <c r="G20" s="1403"/>
      <c r="H20" s="1403"/>
      <c r="I20" s="1403"/>
      <c r="J20" s="1403"/>
      <c r="K20" s="1403"/>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c r="AM20" s="1402"/>
      <c r="AN20" s="1402"/>
      <c r="AO20" s="1402"/>
      <c r="AP20" s="1402"/>
      <c r="AQ20" s="1394"/>
      <c r="AR20" s="1394"/>
      <c r="AS20" s="1394"/>
      <c r="AT20" s="1394"/>
      <c r="AU20" s="1394"/>
      <c r="AV20" s="1394"/>
      <c r="AW20" s="1394"/>
      <c r="AX20" s="1394"/>
      <c r="AY20" s="514"/>
      <c r="AZ20" s="515"/>
      <c r="BA20" s="1389" t="str">
        <f ca="1">MID(SUVAHAVUJ!AE9,1,1)</f>
        <v xml:space="preserve"> </v>
      </c>
      <c r="BB20" s="1389"/>
      <c r="BC20" s="1389"/>
      <c r="BD20" s="1389"/>
      <c r="BE20" s="1389"/>
      <c r="BF20" s="1389"/>
      <c r="BG20" s="1389" t="str">
        <f ca="1">MID(SUVAHAVUJ!AE9,2,1)</f>
        <v xml:space="preserve"> </v>
      </c>
      <c r="BH20" s="1389"/>
      <c r="BI20" s="1389"/>
      <c r="BJ20" s="1389"/>
      <c r="BK20" s="1389"/>
      <c r="BL20" s="1389" t="str">
        <f ca="1">MID(SUVAHAVUJ!AE9,3,1)</f>
        <v xml:space="preserve"> </v>
      </c>
      <c r="BM20" s="1389"/>
      <c r="BN20" s="1389"/>
      <c r="BO20" s="1389"/>
      <c r="BP20" s="1389"/>
      <c r="BQ20" s="1389"/>
      <c r="BR20" s="1389" t="str">
        <f ca="1">MID(SUVAHAVUJ!AE9,4,1)</f>
        <v xml:space="preserve"> </v>
      </c>
      <c r="BS20" s="1389"/>
      <c r="BT20" s="1389"/>
      <c r="BU20" s="1389"/>
      <c r="BV20" s="1389"/>
      <c r="BW20" s="1389" t="str">
        <f ca="1">MID(SUVAHAVUJ!AE9,5,1)</f>
        <v xml:space="preserve"> </v>
      </c>
      <c r="BX20" s="1389"/>
      <c r="BY20" s="1389"/>
      <c r="BZ20" s="1389"/>
      <c r="CA20" s="1389"/>
      <c r="CB20" s="1389"/>
      <c r="CC20" s="1389" t="str">
        <f ca="1">MID(SUVAHAVUJ!AE9,6,1)</f>
        <v xml:space="preserve"> </v>
      </c>
      <c r="CD20" s="1389"/>
      <c r="CE20" s="1389"/>
      <c r="CF20" s="1389"/>
      <c r="CG20" s="1389"/>
      <c r="CH20" s="1389" t="str">
        <f ca="1">MID(SUVAHAVUJ!AE9,7,1)</f>
        <v xml:space="preserve"> </v>
      </c>
      <c r="CI20" s="1389"/>
      <c r="CJ20" s="1389"/>
      <c r="CK20" s="1389"/>
      <c r="CL20" s="1389"/>
      <c r="CM20" s="1389"/>
      <c r="CN20" s="1389" t="str">
        <f ca="1">MID(SUVAHAVUJ!AE9,8,1)</f>
        <v xml:space="preserve"> </v>
      </c>
      <c r="CO20" s="1389"/>
      <c r="CP20" s="1389"/>
      <c r="CQ20" s="1389"/>
      <c r="CR20" s="1389"/>
      <c r="CS20" s="1389" t="str">
        <f ca="1">MID(SUVAHAVUJ!AE9,9,1)</f>
        <v xml:space="preserve"> </v>
      </c>
      <c r="CT20" s="1389"/>
      <c r="CU20" s="1389"/>
      <c r="CV20" s="1389"/>
      <c r="CW20" s="1389"/>
      <c r="CX20" s="1389"/>
      <c r="CY20" s="1389" t="str">
        <f ca="1">MID(SUVAHAVUJ!AE9,10,1)</f>
        <v xml:space="preserve"> </v>
      </c>
      <c r="CZ20" s="1389"/>
      <c r="DA20" s="1389"/>
      <c r="DB20" s="1389"/>
      <c r="DC20" s="1389"/>
      <c r="DD20" s="1389" t="str">
        <f ca="1">MID(SUVAHAVUJ!AE9,11,1)</f>
        <v>0</v>
      </c>
      <c r="DE20" s="1389"/>
      <c r="DF20" s="1389"/>
      <c r="DG20" s="1389"/>
      <c r="DH20" s="1389"/>
      <c r="DI20" s="1395"/>
      <c r="DJ20" s="1398"/>
      <c r="DK20" s="1398"/>
      <c r="DL20" s="1398"/>
      <c r="DM20" s="1398"/>
      <c r="DN20" s="1398"/>
      <c r="DO20" s="1398"/>
      <c r="DP20" s="1398"/>
      <c r="DQ20" s="1398"/>
      <c r="DR20" s="1398"/>
      <c r="DS20" s="1398"/>
      <c r="DT20" s="1398"/>
      <c r="DU20" s="1398"/>
      <c r="DV20" s="1398"/>
      <c r="DW20" s="1398"/>
      <c r="DX20" s="1398"/>
      <c r="DY20" s="1398"/>
      <c r="DZ20" s="1398"/>
      <c r="EA20" s="1398"/>
      <c r="EB20" s="1398"/>
      <c r="EC20" s="1398"/>
      <c r="ED20" s="1398"/>
      <c r="EE20" s="1398"/>
      <c r="EF20" s="1398"/>
      <c r="EG20" s="1398"/>
      <c r="EH20" s="1398"/>
      <c r="EI20" s="1398"/>
      <c r="EJ20" s="1398"/>
      <c r="EK20" s="1398"/>
      <c r="EL20" s="1398"/>
      <c r="EM20" s="1398"/>
      <c r="EN20" s="514"/>
      <c r="EO20" s="515"/>
      <c r="EP20" s="1389" t="str">
        <f ca="1">MID(SUVAHAVUJ!AG9,1,1)</f>
        <v xml:space="preserve"> </v>
      </c>
      <c r="EQ20" s="1389"/>
      <c r="ER20" s="1389"/>
      <c r="ES20" s="1389"/>
      <c r="ET20" s="1389"/>
      <c r="EU20" s="1389"/>
      <c r="EV20" s="1389" t="str">
        <f ca="1">MID(SUVAHAVUJ!AG9,2,1)</f>
        <v xml:space="preserve"> </v>
      </c>
      <c r="EW20" s="1389"/>
      <c r="EX20" s="1389"/>
      <c r="EY20" s="1389"/>
      <c r="EZ20" s="1389"/>
      <c r="FA20" s="1389" t="str">
        <f ca="1">MID(SUVAHAVUJ!AG9,3,1)</f>
        <v xml:space="preserve"> </v>
      </c>
      <c r="FB20" s="1389"/>
      <c r="FC20" s="1389"/>
      <c r="FD20" s="1389"/>
      <c r="FE20" s="1389"/>
      <c r="FF20" s="1389"/>
      <c r="FG20" s="1389" t="str">
        <f ca="1">MID(SUVAHAVUJ!AG9,4,1)</f>
        <v xml:space="preserve"> </v>
      </c>
      <c r="FH20" s="1389"/>
      <c r="FI20" s="1389"/>
      <c r="FJ20" s="1389"/>
      <c r="FK20" s="1389"/>
      <c r="FL20" s="1389" t="str">
        <f ca="1">MID(SUVAHAVUJ!AG9,5,1)</f>
        <v xml:space="preserve"> </v>
      </c>
      <c r="FM20" s="1389"/>
      <c r="FN20" s="1389"/>
      <c r="FO20" s="1389"/>
      <c r="FP20" s="1389"/>
      <c r="FQ20" s="1389"/>
      <c r="FR20" s="1389" t="str">
        <f ca="1">MID(SUVAHAVUJ!AG9,6,1)</f>
        <v xml:space="preserve"> </v>
      </c>
      <c r="FS20" s="1389"/>
      <c r="FT20" s="1389"/>
      <c r="FU20" s="1389"/>
      <c r="FV20" s="1389"/>
      <c r="FW20" s="1389" t="str">
        <f ca="1">MID(SUVAHAVUJ!AG9,7,1)</f>
        <v xml:space="preserve"> </v>
      </c>
      <c r="FX20" s="1389"/>
      <c r="FY20" s="1389"/>
      <c r="FZ20" s="1389"/>
      <c r="GA20" s="1389"/>
      <c r="GB20" s="1389"/>
      <c r="GC20" s="1389" t="str">
        <f ca="1">MID(SUVAHAVUJ!AG9,8,1)</f>
        <v xml:space="preserve"> </v>
      </c>
      <c r="GD20" s="1389"/>
      <c r="GE20" s="1389"/>
      <c r="GF20" s="1389"/>
      <c r="GG20" s="1389"/>
      <c r="GH20" s="1389" t="str">
        <f ca="1">MID(SUVAHAVUJ!AG9,9,1)</f>
        <v xml:space="preserve"> </v>
      </c>
      <c r="GI20" s="1389"/>
      <c r="GJ20" s="1389"/>
      <c r="GK20" s="1389"/>
      <c r="GL20" s="1389"/>
      <c r="GM20" s="1389"/>
      <c r="GN20" s="1389" t="str">
        <f ca="1">MID(SUVAHAVUJ!AG9,10,1)</f>
        <v xml:space="preserve"> </v>
      </c>
      <c r="GO20" s="1389"/>
      <c r="GP20" s="1389"/>
      <c r="GQ20" s="1389"/>
      <c r="GR20" s="1389"/>
      <c r="GS20" s="1343" t="str">
        <f ca="1">MID(SUVAHAVUJ!AG9,11,1)</f>
        <v>0</v>
      </c>
      <c r="GT20" s="1343"/>
      <c r="GU20" s="1343"/>
      <c r="GV20" s="1343"/>
      <c r="GW20" s="1396"/>
    </row>
    <row r="21" spans="1:205" s="516" customFormat="1" ht="23.25" customHeight="1">
      <c r="A21" s="1390">
        <v>8</v>
      </c>
      <c r="B21" s="1403" t="s">
        <v>2393</v>
      </c>
      <c r="C21" s="1403"/>
      <c r="D21" s="1403"/>
      <c r="E21" s="1403"/>
      <c r="F21" s="1403"/>
      <c r="G21" s="1403"/>
      <c r="H21" s="1403"/>
      <c r="I21" s="1403"/>
      <c r="J21" s="1403"/>
      <c r="K21" s="1403"/>
      <c r="L21" s="1401" t="str">
        <f ca="1">SUVAHAVUJ!$D10</f>
        <v>Ostatný dlhodobý nehmotný majetok (019, 01X)
- /079, 07X, 091A/</v>
      </c>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1402"/>
      <c r="AN21" s="1402"/>
      <c r="AO21" s="1402"/>
      <c r="AP21" s="1402"/>
      <c r="AQ21" s="1394" t="s">
        <v>4100</v>
      </c>
      <c r="AR21" s="1394"/>
      <c r="AS21" s="1394"/>
      <c r="AT21" s="1394"/>
      <c r="AU21" s="1394"/>
      <c r="AV21" s="1394"/>
      <c r="AW21" s="1394"/>
      <c r="AX21" s="1394"/>
      <c r="AY21" s="514"/>
      <c r="AZ21" s="515"/>
      <c r="BA21" s="1343" t="str">
        <f ca="1">MID(SUVAHAVUJ!AD10,1,1)</f>
        <v xml:space="preserve"> </v>
      </c>
      <c r="BB21" s="1343"/>
      <c r="BC21" s="1343"/>
      <c r="BD21" s="1343"/>
      <c r="BE21" s="1343"/>
      <c r="BF21" s="1343"/>
      <c r="BG21" s="1343" t="str">
        <f ca="1">MID(SUVAHAVUJ!AD10,2,1)</f>
        <v xml:space="preserve"> </v>
      </c>
      <c r="BH21" s="1343"/>
      <c r="BI21" s="1343"/>
      <c r="BJ21" s="1343"/>
      <c r="BK21" s="1343"/>
      <c r="BL21" s="1343" t="str">
        <f ca="1">MID(SUVAHAVUJ!AD10,3,1)</f>
        <v xml:space="preserve"> </v>
      </c>
      <c r="BM21" s="1343"/>
      <c r="BN21" s="1343"/>
      <c r="BO21" s="1343"/>
      <c r="BP21" s="1343"/>
      <c r="BQ21" s="1343"/>
      <c r="BR21" s="1343" t="str">
        <f ca="1">MID(SUVAHAVUJ!AD10,4,1)</f>
        <v xml:space="preserve"> </v>
      </c>
      <c r="BS21" s="1343"/>
      <c r="BT21" s="1343"/>
      <c r="BU21" s="1343"/>
      <c r="BV21" s="1343"/>
      <c r="BW21" s="1343" t="str">
        <f ca="1">MID(SUVAHAVUJ!AD10,5,1)</f>
        <v xml:space="preserve"> </v>
      </c>
      <c r="BX21" s="1343"/>
      <c r="BY21" s="1343"/>
      <c r="BZ21" s="1343"/>
      <c r="CA21" s="1343"/>
      <c r="CB21" s="1343"/>
      <c r="CC21" s="1343" t="str">
        <f ca="1">MID(SUVAHAVUJ!AD10,6,1)</f>
        <v xml:space="preserve"> </v>
      </c>
      <c r="CD21" s="1343"/>
      <c r="CE21" s="1343"/>
      <c r="CF21" s="1343"/>
      <c r="CG21" s="1343"/>
      <c r="CH21" s="1343" t="str">
        <f ca="1">MID(SUVAHAVUJ!AD10,7,1)</f>
        <v xml:space="preserve"> </v>
      </c>
      <c r="CI21" s="1343"/>
      <c r="CJ21" s="1343"/>
      <c r="CK21" s="1343"/>
      <c r="CL21" s="1343"/>
      <c r="CM21" s="1343"/>
      <c r="CN21" s="1343" t="str">
        <f ca="1">MID(SUVAHAVUJ!AD10,8,1)</f>
        <v xml:space="preserve"> </v>
      </c>
      <c r="CO21" s="1343"/>
      <c r="CP21" s="1343"/>
      <c r="CQ21" s="1343"/>
      <c r="CR21" s="1343"/>
      <c r="CS21" s="1343" t="str">
        <f ca="1">MID(SUVAHAVUJ!AD10,9,1)</f>
        <v xml:space="preserve"> </v>
      </c>
      <c r="CT21" s="1343"/>
      <c r="CU21" s="1343"/>
      <c r="CV21" s="1343"/>
      <c r="CW21" s="1343"/>
      <c r="CX21" s="1343"/>
      <c r="CY21" s="1343" t="str">
        <f ca="1">MID(SUVAHAVUJ!AD10,10,1)</f>
        <v xml:space="preserve"> </v>
      </c>
      <c r="CZ21" s="1343"/>
      <c r="DA21" s="1343"/>
      <c r="DB21" s="1343"/>
      <c r="DC21" s="1343"/>
      <c r="DD21" s="1343" t="str">
        <f ca="1">MID(SUVAHAVUJ!AD10,11,1)</f>
        <v>0</v>
      </c>
      <c r="DE21" s="1343"/>
      <c r="DF21" s="1343"/>
      <c r="DG21" s="1343"/>
      <c r="DH21" s="1343"/>
      <c r="DI21" s="1396"/>
      <c r="DJ21" s="514"/>
      <c r="DK21" s="515"/>
      <c r="DL21" s="1389" t="str">
        <f ca="1">MID(SUVAHAVUJ!AF10,1,1)</f>
        <v xml:space="preserve"> </v>
      </c>
      <c r="DM21" s="1389"/>
      <c r="DN21" s="1389"/>
      <c r="DO21" s="1389"/>
      <c r="DP21" s="1389"/>
      <c r="DQ21" s="1389"/>
      <c r="DR21" s="1389" t="str">
        <f ca="1">MID(SUVAHAVUJ!AF10,2,1)</f>
        <v xml:space="preserve"> </v>
      </c>
      <c r="DS21" s="1389"/>
      <c r="DT21" s="1389"/>
      <c r="DU21" s="1389"/>
      <c r="DV21" s="1389"/>
      <c r="DW21" s="1389" t="str">
        <f ca="1">MID(SUVAHAVUJ!AF10,3,1)</f>
        <v xml:space="preserve"> </v>
      </c>
      <c r="DX21" s="1389"/>
      <c r="DY21" s="1389"/>
      <c r="DZ21" s="1389"/>
      <c r="EA21" s="1389"/>
      <c r="EB21" s="1389"/>
      <c r="EC21" s="1389" t="str">
        <f ca="1">MID(SUVAHAVUJ!AF10,4,1)</f>
        <v xml:space="preserve"> </v>
      </c>
      <c r="ED21" s="1389"/>
      <c r="EE21" s="1389"/>
      <c r="EF21" s="1389"/>
      <c r="EG21" s="1389"/>
      <c r="EH21" s="1389" t="str">
        <f ca="1">MID(SUVAHAVUJ!AF10,5,1)</f>
        <v xml:space="preserve"> </v>
      </c>
      <c r="EI21" s="1389"/>
      <c r="EJ21" s="1389"/>
      <c r="EK21" s="1389"/>
      <c r="EL21" s="1389"/>
      <c r="EM21" s="1389"/>
      <c r="EN21" s="1389" t="str">
        <f ca="1">MID(SUVAHAVUJ!AF10,6,1)</f>
        <v xml:space="preserve"> </v>
      </c>
      <c r="EO21" s="1389"/>
      <c r="EP21" s="1389"/>
      <c r="EQ21" s="1389"/>
      <c r="ER21" s="1389"/>
      <c r="ES21" s="1389" t="str">
        <f ca="1">MID(SUVAHAVUJ!AF10,7,1)</f>
        <v xml:space="preserve"> </v>
      </c>
      <c r="ET21" s="1389"/>
      <c r="EU21" s="1389"/>
      <c r="EV21" s="1389"/>
      <c r="EW21" s="1389"/>
      <c r="EX21" s="1389"/>
      <c r="EY21" s="1389" t="str">
        <f ca="1">MID(SUVAHAVUJ!AF10,8,1)</f>
        <v xml:space="preserve"> </v>
      </c>
      <c r="EZ21" s="1389"/>
      <c r="FA21" s="1389"/>
      <c r="FB21" s="1389"/>
      <c r="FC21" s="1389"/>
      <c r="FD21" s="1389" t="str">
        <f ca="1">MID(SUVAHAVUJ!AF10,9,1)</f>
        <v xml:space="preserve"> </v>
      </c>
      <c r="FE21" s="1389"/>
      <c r="FF21" s="1389"/>
      <c r="FG21" s="1389"/>
      <c r="FH21" s="1389"/>
      <c r="FI21" s="1389"/>
      <c r="FJ21" s="1389" t="str">
        <f ca="1">MID(SUVAHAVUJ!AF10,10,1)</f>
        <v xml:space="preserve"> </v>
      </c>
      <c r="FK21" s="1389"/>
      <c r="FL21" s="1389"/>
      <c r="FM21" s="1389"/>
      <c r="FN21" s="1389"/>
      <c r="FO21" s="1343" t="str">
        <f ca="1">MID(SUVAHAVUJ!AF10,11,1)</f>
        <v>0</v>
      </c>
      <c r="FP21" s="1343"/>
      <c r="FQ21" s="1343"/>
      <c r="FR21" s="1343"/>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1:205" ht="23.25" customHeight="1">
      <c r="A22" s="1390"/>
      <c r="B22" s="1403"/>
      <c r="C22" s="1403"/>
      <c r="D22" s="1403"/>
      <c r="E22" s="1403"/>
      <c r="F22" s="1403"/>
      <c r="G22" s="1403"/>
      <c r="H22" s="1403"/>
      <c r="I22" s="1403"/>
      <c r="J22" s="1403"/>
      <c r="K22" s="1403"/>
      <c r="L22" s="1402"/>
      <c r="M22" s="1402"/>
      <c r="N22" s="1402"/>
      <c r="O22" s="1402"/>
      <c r="P22" s="1402"/>
      <c r="Q22" s="1402"/>
      <c r="R22" s="1402"/>
      <c r="S22" s="1402"/>
      <c r="T22" s="1402"/>
      <c r="U22" s="1402"/>
      <c r="V22" s="1402"/>
      <c r="W22" s="1402"/>
      <c r="X22" s="1402"/>
      <c r="Y22" s="1402"/>
      <c r="Z22" s="1402"/>
      <c r="AA22" s="1402"/>
      <c r="AB22" s="1402"/>
      <c r="AC22" s="1402"/>
      <c r="AD22" s="1402"/>
      <c r="AE22" s="1402"/>
      <c r="AF22" s="1402"/>
      <c r="AG22" s="1402"/>
      <c r="AH22" s="1402"/>
      <c r="AI22" s="1402"/>
      <c r="AJ22" s="1402"/>
      <c r="AK22" s="1402"/>
      <c r="AL22" s="1402"/>
      <c r="AM22" s="1402"/>
      <c r="AN22" s="1402"/>
      <c r="AO22" s="1402"/>
      <c r="AP22" s="1402"/>
      <c r="AQ22" s="1394"/>
      <c r="AR22" s="1394"/>
      <c r="AS22" s="1394"/>
      <c r="AT22" s="1394"/>
      <c r="AU22" s="1394"/>
      <c r="AV22" s="1394"/>
      <c r="AW22" s="1394"/>
      <c r="AX22" s="1394"/>
      <c r="AY22" s="514"/>
      <c r="AZ22" s="515"/>
      <c r="BA22" s="1389" t="str">
        <f ca="1">MID(SUVAHAVUJ!AE10,1,1)</f>
        <v xml:space="preserve"> </v>
      </c>
      <c r="BB22" s="1389"/>
      <c r="BC22" s="1389"/>
      <c r="BD22" s="1389"/>
      <c r="BE22" s="1389"/>
      <c r="BF22" s="1389"/>
      <c r="BG22" s="1389" t="str">
        <f ca="1">MID(SUVAHAVUJ!AE10,2,1)</f>
        <v xml:space="preserve"> </v>
      </c>
      <c r="BH22" s="1389"/>
      <c r="BI22" s="1389"/>
      <c r="BJ22" s="1389"/>
      <c r="BK22" s="1389"/>
      <c r="BL22" s="1389" t="str">
        <f ca="1">MID(SUVAHAVUJ!AE10,3,1)</f>
        <v xml:space="preserve"> </v>
      </c>
      <c r="BM22" s="1389"/>
      <c r="BN22" s="1389"/>
      <c r="BO22" s="1389"/>
      <c r="BP22" s="1389"/>
      <c r="BQ22" s="1389"/>
      <c r="BR22" s="1389" t="str">
        <f ca="1">MID(SUVAHAVUJ!AE10,4,1)</f>
        <v xml:space="preserve"> </v>
      </c>
      <c r="BS22" s="1389"/>
      <c r="BT22" s="1389"/>
      <c r="BU22" s="1389"/>
      <c r="BV22" s="1389"/>
      <c r="BW22" s="1389" t="str">
        <f ca="1">MID(SUVAHAVUJ!AE10,5,1)</f>
        <v xml:space="preserve"> </v>
      </c>
      <c r="BX22" s="1389"/>
      <c r="BY22" s="1389"/>
      <c r="BZ22" s="1389"/>
      <c r="CA22" s="1389"/>
      <c r="CB22" s="1389"/>
      <c r="CC22" s="1389" t="str">
        <f ca="1">MID(SUVAHAVUJ!AE10,6,1)</f>
        <v xml:space="preserve"> </v>
      </c>
      <c r="CD22" s="1389"/>
      <c r="CE22" s="1389"/>
      <c r="CF22" s="1389"/>
      <c r="CG22" s="1389"/>
      <c r="CH22" s="1389" t="str">
        <f ca="1">MID(SUVAHAVUJ!AE10,7,1)</f>
        <v xml:space="preserve"> </v>
      </c>
      <c r="CI22" s="1389"/>
      <c r="CJ22" s="1389"/>
      <c r="CK22" s="1389"/>
      <c r="CL22" s="1389"/>
      <c r="CM22" s="1389"/>
      <c r="CN22" s="1389" t="str">
        <f ca="1">MID(SUVAHAVUJ!AE10,8,1)</f>
        <v xml:space="preserve"> </v>
      </c>
      <c r="CO22" s="1389"/>
      <c r="CP22" s="1389"/>
      <c r="CQ22" s="1389"/>
      <c r="CR22" s="1389"/>
      <c r="CS22" s="1389" t="str">
        <f ca="1">MID(SUVAHAVUJ!AE10,9,1)</f>
        <v xml:space="preserve"> </v>
      </c>
      <c r="CT22" s="1389"/>
      <c r="CU22" s="1389"/>
      <c r="CV22" s="1389"/>
      <c r="CW22" s="1389"/>
      <c r="CX22" s="1389"/>
      <c r="CY22" s="1389" t="str">
        <f ca="1">MID(SUVAHAVUJ!AE10,10,1)</f>
        <v xml:space="preserve"> </v>
      </c>
      <c r="CZ22" s="1389"/>
      <c r="DA22" s="1389"/>
      <c r="DB22" s="1389"/>
      <c r="DC22" s="1389"/>
      <c r="DD22" s="1389" t="str">
        <f ca="1">MID(SUVAHAVUJ!AE10,11,1)</f>
        <v>0</v>
      </c>
      <c r="DE22" s="1389"/>
      <c r="DF22" s="1389"/>
      <c r="DG22" s="1389"/>
      <c r="DH22" s="1389"/>
      <c r="DI22" s="1395"/>
      <c r="DJ22" s="1398"/>
      <c r="DK22" s="1398"/>
      <c r="DL22" s="1398"/>
      <c r="DM22" s="1398"/>
      <c r="DN22" s="1398"/>
      <c r="DO22" s="1398"/>
      <c r="DP22" s="1398"/>
      <c r="DQ22" s="1398"/>
      <c r="DR22" s="1398"/>
      <c r="DS22" s="1398"/>
      <c r="DT22" s="1398"/>
      <c r="DU22" s="1398"/>
      <c r="DV22" s="1398"/>
      <c r="DW22" s="1398"/>
      <c r="DX22" s="1398"/>
      <c r="DY22" s="1398"/>
      <c r="DZ22" s="1398"/>
      <c r="EA22" s="1398"/>
      <c r="EB22" s="1398"/>
      <c r="EC22" s="1398"/>
      <c r="ED22" s="1398"/>
      <c r="EE22" s="1398"/>
      <c r="EF22" s="1398"/>
      <c r="EG22" s="1398"/>
      <c r="EH22" s="1398"/>
      <c r="EI22" s="1398"/>
      <c r="EJ22" s="1398"/>
      <c r="EK22" s="1398"/>
      <c r="EL22" s="1398"/>
      <c r="EM22" s="1398"/>
      <c r="EN22" s="514"/>
      <c r="EO22" s="515"/>
      <c r="EP22" s="1389" t="str">
        <f ca="1">MID(SUVAHAVUJ!AG10,1,1)</f>
        <v xml:space="preserve"> </v>
      </c>
      <c r="EQ22" s="1389"/>
      <c r="ER22" s="1389"/>
      <c r="ES22" s="1389"/>
      <c r="ET22" s="1389"/>
      <c r="EU22" s="1389"/>
      <c r="EV22" s="1389" t="str">
        <f ca="1">MID(SUVAHAVUJ!AG10,2,1)</f>
        <v xml:space="preserve"> </v>
      </c>
      <c r="EW22" s="1389"/>
      <c r="EX22" s="1389"/>
      <c r="EY22" s="1389"/>
      <c r="EZ22" s="1389"/>
      <c r="FA22" s="1389" t="str">
        <f ca="1">MID(SUVAHAVUJ!AG10,3,1)</f>
        <v xml:space="preserve"> </v>
      </c>
      <c r="FB22" s="1389"/>
      <c r="FC22" s="1389"/>
      <c r="FD22" s="1389"/>
      <c r="FE22" s="1389"/>
      <c r="FF22" s="1389"/>
      <c r="FG22" s="1389" t="str">
        <f ca="1">MID(SUVAHAVUJ!AG10,4,1)</f>
        <v xml:space="preserve"> </v>
      </c>
      <c r="FH22" s="1389"/>
      <c r="FI22" s="1389"/>
      <c r="FJ22" s="1389"/>
      <c r="FK22" s="1389"/>
      <c r="FL22" s="1389" t="str">
        <f ca="1">MID(SUVAHAVUJ!AG10,5,1)</f>
        <v xml:space="preserve"> </v>
      </c>
      <c r="FM22" s="1389"/>
      <c r="FN22" s="1389"/>
      <c r="FO22" s="1389"/>
      <c r="FP22" s="1389"/>
      <c r="FQ22" s="1389"/>
      <c r="FR22" s="1389" t="str">
        <f ca="1">MID(SUVAHAVUJ!AG10,6,1)</f>
        <v xml:space="preserve"> </v>
      </c>
      <c r="FS22" s="1389"/>
      <c r="FT22" s="1389"/>
      <c r="FU22" s="1389"/>
      <c r="FV22" s="1389"/>
      <c r="FW22" s="1389" t="str">
        <f ca="1">MID(SUVAHAVUJ!AG10,7,1)</f>
        <v xml:space="preserve"> </v>
      </c>
      <c r="FX22" s="1389"/>
      <c r="FY22" s="1389"/>
      <c r="FZ22" s="1389"/>
      <c r="GA22" s="1389"/>
      <c r="GB22" s="1389"/>
      <c r="GC22" s="1389" t="str">
        <f ca="1">MID(SUVAHAVUJ!AG10,8,1)</f>
        <v xml:space="preserve"> </v>
      </c>
      <c r="GD22" s="1389"/>
      <c r="GE22" s="1389"/>
      <c r="GF22" s="1389"/>
      <c r="GG22" s="1389"/>
      <c r="GH22" s="1389" t="str">
        <f ca="1">MID(SUVAHAVUJ!AG10,9,1)</f>
        <v xml:space="preserve"> </v>
      </c>
      <c r="GI22" s="1389"/>
      <c r="GJ22" s="1389"/>
      <c r="GK22" s="1389"/>
      <c r="GL22" s="1389"/>
      <c r="GM22" s="1389"/>
      <c r="GN22" s="1389" t="str">
        <f ca="1">MID(SUVAHAVUJ!AG10,10,1)</f>
        <v xml:space="preserve"> </v>
      </c>
      <c r="GO22" s="1389"/>
      <c r="GP22" s="1389"/>
      <c r="GQ22" s="1389"/>
      <c r="GR22" s="1389"/>
      <c r="GS22" s="1343" t="str">
        <f ca="1">MID(SUVAHAVUJ!AG10,11,1)</f>
        <v>0</v>
      </c>
      <c r="GT22" s="1343"/>
      <c r="GU22" s="1343"/>
      <c r="GV22" s="1343"/>
      <c r="GW22" s="1396"/>
    </row>
    <row r="23" spans="1:205" s="516" customFormat="1" ht="23.25" customHeight="1">
      <c r="A23" s="1390">
        <v>9</v>
      </c>
      <c r="B23" s="1403" t="s">
        <v>2395</v>
      </c>
      <c r="C23" s="1403"/>
      <c r="D23" s="1403"/>
      <c r="E23" s="1403"/>
      <c r="F23" s="1403"/>
      <c r="G23" s="1403"/>
      <c r="H23" s="1403"/>
      <c r="I23" s="1403"/>
      <c r="J23" s="1403"/>
      <c r="K23" s="1403"/>
      <c r="L23" s="1401" t="str">
        <f ca="1">SUVAHAVUJ!$D11</f>
        <v>Obstarávaný dlhodobý nehmotný majetok (041)
- /093/</v>
      </c>
      <c r="M23" s="1402"/>
      <c r="N23" s="1402"/>
      <c r="O23" s="1402"/>
      <c r="P23" s="1402"/>
      <c r="Q23" s="1402"/>
      <c r="R23" s="1402"/>
      <c r="S23" s="1402"/>
      <c r="T23" s="1402"/>
      <c r="U23" s="1402"/>
      <c r="V23" s="1402"/>
      <c r="W23" s="1402"/>
      <c r="X23" s="1402"/>
      <c r="Y23" s="1402"/>
      <c r="Z23" s="1402"/>
      <c r="AA23" s="1402"/>
      <c r="AB23" s="1402"/>
      <c r="AC23" s="1402"/>
      <c r="AD23" s="1402"/>
      <c r="AE23" s="1402"/>
      <c r="AF23" s="1402"/>
      <c r="AG23" s="1402"/>
      <c r="AH23" s="1402"/>
      <c r="AI23" s="1402"/>
      <c r="AJ23" s="1402"/>
      <c r="AK23" s="1402"/>
      <c r="AL23" s="1402"/>
      <c r="AM23" s="1402"/>
      <c r="AN23" s="1402"/>
      <c r="AO23" s="1402"/>
      <c r="AP23" s="1402"/>
      <c r="AQ23" s="1394" t="s">
        <v>2394</v>
      </c>
      <c r="AR23" s="1394"/>
      <c r="AS23" s="1394"/>
      <c r="AT23" s="1394"/>
      <c r="AU23" s="1394"/>
      <c r="AV23" s="1394"/>
      <c r="AW23" s="1394"/>
      <c r="AX23" s="1394"/>
      <c r="AY23" s="514"/>
      <c r="AZ23" s="515"/>
      <c r="BA23" s="1343" t="str">
        <f ca="1">MID(SUVAHAVUJ!AD11,1,1)</f>
        <v xml:space="preserve"> </v>
      </c>
      <c r="BB23" s="1343"/>
      <c r="BC23" s="1343"/>
      <c r="BD23" s="1343"/>
      <c r="BE23" s="1343"/>
      <c r="BF23" s="1343"/>
      <c r="BG23" s="1343" t="str">
        <f ca="1">MID(SUVAHAVUJ!AD11,2,1)</f>
        <v xml:space="preserve"> </v>
      </c>
      <c r="BH23" s="1343"/>
      <c r="BI23" s="1343"/>
      <c r="BJ23" s="1343"/>
      <c r="BK23" s="1343"/>
      <c r="BL23" s="1343" t="str">
        <f ca="1">MID(SUVAHAVUJ!AD11,3,1)</f>
        <v xml:space="preserve"> </v>
      </c>
      <c r="BM23" s="1343"/>
      <c r="BN23" s="1343"/>
      <c r="BO23" s="1343"/>
      <c r="BP23" s="1343"/>
      <c r="BQ23" s="1343"/>
      <c r="BR23" s="1343" t="str">
        <f ca="1">MID(SUVAHAVUJ!AD11,4,1)</f>
        <v xml:space="preserve"> </v>
      </c>
      <c r="BS23" s="1343"/>
      <c r="BT23" s="1343"/>
      <c r="BU23" s="1343"/>
      <c r="BV23" s="1343"/>
      <c r="BW23" s="1343" t="str">
        <f ca="1">MID(SUVAHAVUJ!AD11,5,1)</f>
        <v xml:space="preserve"> </v>
      </c>
      <c r="BX23" s="1343"/>
      <c r="BY23" s="1343"/>
      <c r="BZ23" s="1343"/>
      <c r="CA23" s="1343"/>
      <c r="CB23" s="1343"/>
      <c r="CC23" s="1343" t="str">
        <f ca="1">MID(SUVAHAVUJ!AD11,6,1)</f>
        <v xml:space="preserve"> </v>
      </c>
      <c r="CD23" s="1343"/>
      <c r="CE23" s="1343"/>
      <c r="CF23" s="1343"/>
      <c r="CG23" s="1343"/>
      <c r="CH23" s="1343" t="str">
        <f ca="1">MID(SUVAHAVUJ!AD11,7,1)</f>
        <v xml:space="preserve"> </v>
      </c>
      <c r="CI23" s="1343"/>
      <c r="CJ23" s="1343"/>
      <c r="CK23" s="1343"/>
      <c r="CL23" s="1343"/>
      <c r="CM23" s="1343"/>
      <c r="CN23" s="1343" t="str">
        <f ca="1">MID(SUVAHAVUJ!AD11,8,1)</f>
        <v xml:space="preserve"> </v>
      </c>
      <c r="CO23" s="1343"/>
      <c r="CP23" s="1343"/>
      <c r="CQ23" s="1343"/>
      <c r="CR23" s="1343"/>
      <c r="CS23" s="1343" t="str">
        <f ca="1">MID(SUVAHAVUJ!AD11,9,1)</f>
        <v xml:space="preserve"> </v>
      </c>
      <c r="CT23" s="1343"/>
      <c r="CU23" s="1343"/>
      <c r="CV23" s="1343"/>
      <c r="CW23" s="1343"/>
      <c r="CX23" s="1343"/>
      <c r="CY23" s="1343" t="str">
        <f ca="1">MID(SUVAHAVUJ!AD11,10,1)</f>
        <v xml:space="preserve"> </v>
      </c>
      <c r="CZ23" s="1343"/>
      <c r="DA23" s="1343"/>
      <c r="DB23" s="1343"/>
      <c r="DC23" s="1343"/>
      <c r="DD23" s="1343" t="str">
        <f ca="1">MID(SUVAHAVUJ!AD11,11,1)</f>
        <v>0</v>
      </c>
      <c r="DE23" s="1343"/>
      <c r="DF23" s="1343"/>
      <c r="DG23" s="1343"/>
      <c r="DH23" s="1343"/>
      <c r="DI23" s="1396"/>
      <c r="DJ23" s="514"/>
      <c r="DK23" s="515"/>
      <c r="DL23" s="1389" t="str">
        <f ca="1">MID(SUVAHAVUJ!AF11,1,1)</f>
        <v xml:space="preserve"> </v>
      </c>
      <c r="DM23" s="1389"/>
      <c r="DN23" s="1389"/>
      <c r="DO23" s="1389"/>
      <c r="DP23" s="1389"/>
      <c r="DQ23" s="1389"/>
      <c r="DR23" s="1389" t="str">
        <f ca="1">MID(SUVAHAVUJ!AF11,2,1)</f>
        <v xml:space="preserve"> </v>
      </c>
      <c r="DS23" s="1389"/>
      <c r="DT23" s="1389"/>
      <c r="DU23" s="1389"/>
      <c r="DV23" s="1389"/>
      <c r="DW23" s="1389" t="str">
        <f ca="1">MID(SUVAHAVUJ!AF11,3,1)</f>
        <v xml:space="preserve"> </v>
      </c>
      <c r="DX23" s="1389"/>
      <c r="DY23" s="1389"/>
      <c r="DZ23" s="1389"/>
      <c r="EA23" s="1389"/>
      <c r="EB23" s="1389"/>
      <c r="EC23" s="1389" t="str">
        <f ca="1">MID(SUVAHAVUJ!AF11,4,1)</f>
        <v xml:space="preserve"> </v>
      </c>
      <c r="ED23" s="1389"/>
      <c r="EE23" s="1389"/>
      <c r="EF23" s="1389"/>
      <c r="EG23" s="1389"/>
      <c r="EH23" s="1389" t="str">
        <f ca="1">MID(SUVAHAVUJ!AF11,5,1)</f>
        <v xml:space="preserve"> </v>
      </c>
      <c r="EI23" s="1389"/>
      <c r="EJ23" s="1389"/>
      <c r="EK23" s="1389"/>
      <c r="EL23" s="1389"/>
      <c r="EM23" s="1389"/>
      <c r="EN23" s="1389" t="str">
        <f ca="1">MID(SUVAHAVUJ!AF11,6,1)</f>
        <v xml:space="preserve"> </v>
      </c>
      <c r="EO23" s="1389"/>
      <c r="EP23" s="1389"/>
      <c r="EQ23" s="1389"/>
      <c r="ER23" s="1389"/>
      <c r="ES23" s="1389" t="str">
        <f ca="1">MID(SUVAHAVUJ!AF11,7,1)</f>
        <v xml:space="preserve"> </v>
      </c>
      <c r="ET23" s="1389"/>
      <c r="EU23" s="1389"/>
      <c r="EV23" s="1389"/>
      <c r="EW23" s="1389"/>
      <c r="EX23" s="1389"/>
      <c r="EY23" s="1389" t="str">
        <f ca="1">MID(SUVAHAVUJ!AF11,8,1)</f>
        <v xml:space="preserve"> </v>
      </c>
      <c r="EZ23" s="1389"/>
      <c r="FA23" s="1389"/>
      <c r="FB23" s="1389"/>
      <c r="FC23" s="1389"/>
      <c r="FD23" s="1389" t="str">
        <f ca="1">MID(SUVAHAVUJ!AF11,9,1)</f>
        <v xml:space="preserve"> </v>
      </c>
      <c r="FE23" s="1389"/>
      <c r="FF23" s="1389"/>
      <c r="FG23" s="1389"/>
      <c r="FH23" s="1389"/>
      <c r="FI23" s="1389"/>
      <c r="FJ23" s="1389" t="str">
        <f ca="1">MID(SUVAHAVUJ!AF11,10,1)</f>
        <v xml:space="preserve"> </v>
      </c>
      <c r="FK23" s="1389"/>
      <c r="FL23" s="1389"/>
      <c r="FM23" s="1389"/>
      <c r="FN23" s="1389"/>
      <c r="FO23" s="1343" t="str">
        <f ca="1">MID(SUVAHAVUJ!AF11,11,1)</f>
        <v>0</v>
      </c>
      <c r="FP23" s="1343"/>
      <c r="FQ23" s="1343"/>
      <c r="FR23" s="1343"/>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1:205" ht="23.25" customHeight="1">
      <c r="A24" s="1390"/>
      <c r="B24" s="1403"/>
      <c r="C24" s="1403"/>
      <c r="D24" s="1403"/>
      <c r="E24" s="1403"/>
      <c r="F24" s="1403"/>
      <c r="G24" s="1403"/>
      <c r="H24" s="1403"/>
      <c r="I24" s="1403"/>
      <c r="J24" s="1403"/>
      <c r="K24" s="1403"/>
      <c r="L24" s="1402"/>
      <c r="M24" s="1402"/>
      <c r="N24" s="1402"/>
      <c r="O24" s="1402"/>
      <c r="P24" s="1402"/>
      <c r="Q24" s="1402"/>
      <c r="R24" s="1402"/>
      <c r="S24" s="1402"/>
      <c r="T24" s="1402"/>
      <c r="U24" s="1402"/>
      <c r="V24" s="1402"/>
      <c r="W24" s="1402"/>
      <c r="X24" s="1402"/>
      <c r="Y24" s="1402"/>
      <c r="Z24" s="1402"/>
      <c r="AA24" s="1402"/>
      <c r="AB24" s="1402"/>
      <c r="AC24" s="1402"/>
      <c r="AD24" s="1402"/>
      <c r="AE24" s="1402"/>
      <c r="AF24" s="1402"/>
      <c r="AG24" s="1402"/>
      <c r="AH24" s="1402"/>
      <c r="AI24" s="1402"/>
      <c r="AJ24" s="1402"/>
      <c r="AK24" s="1402"/>
      <c r="AL24" s="1402"/>
      <c r="AM24" s="1402"/>
      <c r="AN24" s="1402"/>
      <c r="AO24" s="1402"/>
      <c r="AP24" s="1402"/>
      <c r="AQ24" s="1394"/>
      <c r="AR24" s="1394"/>
      <c r="AS24" s="1394"/>
      <c r="AT24" s="1394"/>
      <c r="AU24" s="1394"/>
      <c r="AV24" s="1394"/>
      <c r="AW24" s="1394"/>
      <c r="AX24" s="1394"/>
      <c r="AY24" s="514"/>
      <c r="AZ24" s="515"/>
      <c r="BA24" s="1389" t="str">
        <f ca="1">MID(SUVAHAVUJ!AE11,1,1)</f>
        <v xml:space="preserve"> </v>
      </c>
      <c r="BB24" s="1389"/>
      <c r="BC24" s="1389"/>
      <c r="BD24" s="1389"/>
      <c r="BE24" s="1389"/>
      <c r="BF24" s="1389"/>
      <c r="BG24" s="1389" t="str">
        <f ca="1">MID(SUVAHAVUJ!AE11,2,1)</f>
        <v xml:space="preserve"> </v>
      </c>
      <c r="BH24" s="1389"/>
      <c r="BI24" s="1389"/>
      <c r="BJ24" s="1389"/>
      <c r="BK24" s="1389"/>
      <c r="BL24" s="1389" t="str">
        <f ca="1">MID(SUVAHAVUJ!AE11,3,1)</f>
        <v xml:space="preserve"> </v>
      </c>
      <c r="BM24" s="1389"/>
      <c r="BN24" s="1389"/>
      <c r="BO24" s="1389"/>
      <c r="BP24" s="1389"/>
      <c r="BQ24" s="1389"/>
      <c r="BR24" s="1389" t="str">
        <f ca="1">MID(SUVAHAVUJ!AE11,4,1)</f>
        <v xml:space="preserve"> </v>
      </c>
      <c r="BS24" s="1389"/>
      <c r="BT24" s="1389"/>
      <c r="BU24" s="1389"/>
      <c r="BV24" s="1389"/>
      <c r="BW24" s="1389" t="str">
        <f ca="1">MID(SUVAHAVUJ!AE11,5,1)</f>
        <v xml:space="preserve"> </v>
      </c>
      <c r="BX24" s="1389"/>
      <c r="BY24" s="1389"/>
      <c r="BZ24" s="1389"/>
      <c r="CA24" s="1389"/>
      <c r="CB24" s="1389"/>
      <c r="CC24" s="1389" t="str">
        <f ca="1">MID(SUVAHAVUJ!AE11,6,1)</f>
        <v xml:space="preserve"> </v>
      </c>
      <c r="CD24" s="1389"/>
      <c r="CE24" s="1389"/>
      <c r="CF24" s="1389"/>
      <c r="CG24" s="1389"/>
      <c r="CH24" s="1389" t="str">
        <f ca="1">MID(SUVAHAVUJ!AE11,7,1)</f>
        <v xml:space="preserve"> </v>
      </c>
      <c r="CI24" s="1389"/>
      <c r="CJ24" s="1389"/>
      <c r="CK24" s="1389"/>
      <c r="CL24" s="1389"/>
      <c r="CM24" s="1389"/>
      <c r="CN24" s="1389" t="str">
        <f ca="1">MID(SUVAHAVUJ!AE11,8,1)</f>
        <v xml:space="preserve"> </v>
      </c>
      <c r="CO24" s="1389"/>
      <c r="CP24" s="1389"/>
      <c r="CQ24" s="1389"/>
      <c r="CR24" s="1389"/>
      <c r="CS24" s="1389" t="str">
        <f ca="1">MID(SUVAHAVUJ!AE11,9,1)</f>
        <v xml:space="preserve"> </v>
      </c>
      <c r="CT24" s="1389"/>
      <c r="CU24" s="1389"/>
      <c r="CV24" s="1389"/>
      <c r="CW24" s="1389"/>
      <c r="CX24" s="1389"/>
      <c r="CY24" s="1389" t="str">
        <f ca="1">MID(SUVAHAVUJ!AE11,10,1)</f>
        <v xml:space="preserve"> </v>
      </c>
      <c r="CZ24" s="1389"/>
      <c r="DA24" s="1389"/>
      <c r="DB24" s="1389"/>
      <c r="DC24" s="1389"/>
      <c r="DD24" s="1389" t="str">
        <f ca="1">MID(SUVAHAVUJ!AE11,11,1)</f>
        <v>0</v>
      </c>
      <c r="DE24" s="1389"/>
      <c r="DF24" s="1389"/>
      <c r="DG24" s="1389"/>
      <c r="DH24" s="1389"/>
      <c r="DI24" s="1395"/>
      <c r="DJ24" s="1398"/>
      <c r="DK24" s="1398"/>
      <c r="DL24" s="1398"/>
      <c r="DM24" s="1398"/>
      <c r="DN24" s="1398"/>
      <c r="DO24" s="1398"/>
      <c r="DP24" s="1398"/>
      <c r="DQ24" s="1398"/>
      <c r="DR24" s="1398"/>
      <c r="DS24" s="1398"/>
      <c r="DT24" s="1398"/>
      <c r="DU24" s="1398"/>
      <c r="DV24" s="1398"/>
      <c r="DW24" s="1398"/>
      <c r="DX24" s="1398"/>
      <c r="DY24" s="1398"/>
      <c r="DZ24" s="1398"/>
      <c r="EA24" s="1398"/>
      <c r="EB24" s="1398"/>
      <c r="EC24" s="1398"/>
      <c r="ED24" s="1398"/>
      <c r="EE24" s="1398"/>
      <c r="EF24" s="1398"/>
      <c r="EG24" s="1398"/>
      <c r="EH24" s="1398"/>
      <c r="EI24" s="1398"/>
      <c r="EJ24" s="1398"/>
      <c r="EK24" s="1398"/>
      <c r="EL24" s="1398"/>
      <c r="EM24" s="1398"/>
      <c r="EN24" s="514"/>
      <c r="EO24" s="515"/>
      <c r="EP24" s="1389" t="str">
        <f ca="1">MID(SUVAHAVUJ!AG11,1,1)</f>
        <v xml:space="preserve"> </v>
      </c>
      <c r="EQ24" s="1389"/>
      <c r="ER24" s="1389"/>
      <c r="ES24" s="1389"/>
      <c r="ET24" s="1389"/>
      <c r="EU24" s="1389"/>
      <c r="EV24" s="1389" t="str">
        <f ca="1">MID(SUVAHAVUJ!AG11,2,1)</f>
        <v xml:space="preserve"> </v>
      </c>
      <c r="EW24" s="1389"/>
      <c r="EX24" s="1389"/>
      <c r="EY24" s="1389"/>
      <c r="EZ24" s="1389"/>
      <c r="FA24" s="1389" t="str">
        <f ca="1">MID(SUVAHAVUJ!AG11,3,1)</f>
        <v xml:space="preserve"> </v>
      </c>
      <c r="FB24" s="1389"/>
      <c r="FC24" s="1389"/>
      <c r="FD24" s="1389"/>
      <c r="FE24" s="1389"/>
      <c r="FF24" s="1389"/>
      <c r="FG24" s="1389" t="str">
        <f ca="1">MID(SUVAHAVUJ!AG11,4,1)</f>
        <v xml:space="preserve"> </v>
      </c>
      <c r="FH24" s="1389"/>
      <c r="FI24" s="1389"/>
      <c r="FJ24" s="1389"/>
      <c r="FK24" s="1389"/>
      <c r="FL24" s="1389" t="str">
        <f ca="1">MID(SUVAHAVUJ!AG11,5,1)</f>
        <v xml:space="preserve"> </v>
      </c>
      <c r="FM24" s="1389"/>
      <c r="FN24" s="1389"/>
      <c r="FO24" s="1389"/>
      <c r="FP24" s="1389"/>
      <c r="FQ24" s="1389"/>
      <c r="FR24" s="1389" t="str">
        <f ca="1">MID(SUVAHAVUJ!AG11,6,1)</f>
        <v xml:space="preserve"> </v>
      </c>
      <c r="FS24" s="1389"/>
      <c r="FT24" s="1389"/>
      <c r="FU24" s="1389"/>
      <c r="FV24" s="1389"/>
      <c r="FW24" s="1389" t="str">
        <f ca="1">MID(SUVAHAVUJ!AG11,7,1)</f>
        <v xml:space="preserve"> </v>
      </c>
      <c r="FX24" s="1389"/>
      <c r="FY24" s="1389"/>
      <c r="FZ24" s="1389"/>
      <c r="GA24" s="1389"/>
      <c r="GB24" s="1389"/>
      <c r="GC24" s="1389" t="str">
        <f ca="1">MID(SUVAHAVUJ!AG11,8,1)</f>
        <v xml:space="preserve"> </v>
      </c>
      <c r="GD24" s="1389"/>
      <c r="GE24" s="1389"/>
      <c r="GF24" s="1389"/>
      <c r="GG24" s="1389"/>
      <c r="GH24" s="1389" t="str">
        <f ca="1">MID(SUVAHAVUJ!AG11,9,1)</f>
        <v xml:space="preserve"> </v>
      </c>
      <c r="GI24" s="1389"/>
      <c r="GJ24" s="1389"/>
      <c r="GK24" s="1389"/>
      <c r="GL24" s="1389"/>
      <c r="GM24" s="1389"/>
      <c r="GN24" s="1389" t="str">
        <f ca="1">MID(SUVAHAVUJ!AG11,10,1)</f>
        <v xml:space="preserve"> </v>
      </c>
      <c r="GO24" s="1389"/>
      <c r="GP24" s="1389"/>
      <c r="GQ24" s="1389"/>
      <c r="GR24" s="1389"/>
      <c r="GS24" s="1343" t="str">
        <f ca="1">MID(SUVAHAVUJ!AG11,11,1)</f>
        <v>0</v>
      </c>
      <c r="GT24" s="1343"/>
      <c r="GU24" s="1343"/>
      <c r="GV24" s="1343"/>
      <c r="GW24" s="1396"/>
    </row>
    <row r="25" spans="1:205" s="516" customFormat="1" ht="23.25" customHeight="1">
      <c r="A25" s="1390">
        <v>10</v>
      </c>
      <c r="B25" s="1403" t="s">
        <v>2396</v>
      </c>
      <c r="C25" s="1403"/>
      <c r="D25" s="1403"/>
      <c r="E25" s="1403"/>
      <c r="F25" s="1403"/>
      <c r="G25" s="1403"/>
      <c r="H25" s="1403"/>
      <c r="I25" s="1403"/>
      <c r="J25" s="1403"/>
      <c r="K25" s="1403"/>
      <c r="L25" s="1401" t="str">
        <f ca="1">SUVAHAVUJ!$D12</f>
        <v>Poskytnuté preddavky na dlhodobý nehmotný majetok (051) - /095A/</v>
      </c>
      <c r="M25" s="1402"/>
      <c r="N25" s="1402"/>
      <c r="O25" s="1402"/>
      <c r="P25" s="1402"/>
      <c r="Q25" s="1402"/>
      <c r="R25" s="1402"/>
      <c r="S25" s="1402"/>
      <c r="T25" s="1402"/>
      <c r="U25" s="1402"/>
      <c r="V25" s="1402"/>
      <c r="W25" s="1402"/>
      <c r="X25" s="1402"/>
      <c r="Y25" s="1402"/>
      <c r="Z25" s="1402"/>
      <c r="AA25" s="1402"/>
      <c r="AB25" s="1402"/>
      <c r="AC25" s="1402"/>
      <c r="AD25" s="1402"/>
      <c r="AE25" s="1402"/>
      <c r="AF25" s="1402"/>
      <c r="AG25" s="1402"/>
      <c r="AH25" s="1402"/>
      <c r="AI25" s="1402"/>
      <c r="AJ25" s="1402"/>
      <c r="AK25" s="1402"/>
      <c r="AL25" s="1402"/>
      <c r="AM25" s="1402"/>
      <c r="AN25" s="1402"/>
      <c r="AO25" s="1402"/>
      <c r="AP25" s="1402"/>
      <c r="AQ25" s="1394" t="s">
        <v>4109</v>
      </c>
      <c r="AR25" s="1394"/>
      <c r="AS25" s="1394"/>
      <c r="AT25" s="1394"/>
      <c r="AU25" s="1394"/>
      <c r="AV25" s="1394"/>
      <c r="AW25" s="1394"/>
      <c r="AX25" s="1394"/>
      <c r="AY25" s="514"/>
      <c r="AZ25" s="515"/>
      <c r="BA25" s="1343" t="str">
        <f ca="1">MID(SUVAHAVUJ!AD12,1,1)</f>
        <v xml:space="preserve"> </v>
      </c>
      <c r="BB25" s="1343"/>
      <c r="BC25" s="1343"/>
      <c r="BD25" s="1343"/>
      <c r="BE25" s="1343"/>
      <c r="BF25" s="1343"/>
      <c r="BG25" s="1343" t="str">
        <f ca="1">MID(SUVAHAVUJ!AD12,2,1)</f>
        <v xml:space="preserve"> </v>
      </c>
      <c r="BH25" s="1343"/>
      <c r="BI25" s="1343"/>
      <c r="BJ25" s="1343"/>
      <c r="BK25" s="1343"/>
      <c r="BL25" s="1343" t="str">
        <f ca="1">MID(SUVAHAVUJ!AD12,3,1)</f>
        <v xml:space="preserve"> </v>
      </c>
      <c r="BM25" s="1343"/>
      <c r="BN25" s="1343"/>
      <c r="BO25" s="1343"/>
      <c r="BP25" s="1343"/>
      <c r="BQ25" s="1343"/>
      <c r="BR25" s="1343" t="str">
        <f ca="1">MID(SUVAHAVUJ!AD12,4,1)</f>
        <v xml:space="preserve"> </v>
      </c>
      <c r="BS25" s="1343"/>
      <c r="BT25" s="1343"/>
      <c r="BU25" s="1343"/>
      <c r="BV25" s="1343"/>
      <c r="BW25" s="1343" t="str">
        <f ca="1">MID(SUVAHAVUJ!AD12,5,1)</f>
        <v xml:space="preserve"> </v>
      </c>
      <c r="BX25" s="1343"/>
      <c r="BY25" s="1343"/>
      <c r="BZ25" s="1343"/>
      <c r="CA25" s="1343"/>
      <c r="CB25" s="1343"/>
      <c r="CC25" s="1343" t="str">
        <f ca="1">MID(SUVAHAVUJ!AD12,6,1)</f>
        <v xml:space="preserve"> </v>
      </c>
      <c r="CD25" s="1343"/>
      <c r="CE25" s="1343"/>
      <c r="CF25" s="1343"/>
      <c r="CG25" s="1343"/>
      <c r="CH25" s="1343" t="str">
        <f ca="1">MID(SUVAHAVUJ!AD12,7,1)</f>
        <v xml:space="preserve"> </v>
      </c>
      <c r="CI25" s="1343"/>
      <c r="CJ25" s="1343"/>
      <c r="CK25" s="1343"/>
      <c r="CL25" s="1343"/>
      <c r="CM25" s="1343"/>
      <c r="CN25" s="1343" t="str">
        <f ca="1">MID(SUVAHAVUJ!AD12,8,1)</f>
        <v xml:space="preserve"> </v>
      </c>
      <c r="CO25" s="1343"/>
      <c r="CP25" s="1343"/>
      <c r="CQ25" s="1343"/>
      <c r="CR25" s="1343"/>
      <c r="CS25" s="1343" t="str">
        <f ca="1">MID(SUVAHAVUJ!AD12,9,1)</f>
        <v xml:space="preserve"> </v>
      </c>
      <c r="CT25" s="1343"/>
      <c r="CU25" s="1343"/>
      <c r="CV25" s="1343"/>
      <c r="CW25" s="1343"/>
      <c r="CX25" s="1343"/>
      <c r="CY25" s="1343" t="str">
        <f ca="1">MID(SUVAHAVUJ!AD12,10,1)</f>
        <v xml:space="preserve"> </v>
      </c>
      <c r="CZ25" s="1343"/>
      <c r="DA25" s="1343"/>
      <c r="DB25" s="1343"/>
      <c r="DC25" s="1343"/>
      <c r="DD25" s="1343" t="str">
        <f ca="1">MID(SUVAHAVUJ!AD12,11,1)</f>
        <v>0</v>
      </c>
      <c r="DE25" s="1343"/>
      <c r="DF25" s="1343"/>
      <c r="DG25" s="1343"/>
      <c r="DH25" s="1343"/>
      <c r="DI25" s="1396"/>
      <c r="DJ25" s="514"/>
      <c r="DK25" s="515"/>
      <c r="DL25" s="1389" t="str">
        <f ca="1">MID(SUVAHAVUJ!AF12,1,1)</f>
        <v xml:space="preserve"> </v>
      </c>
      <c r="DM25" s="1389"/>
      <c r="DN25" s="1389"/>
      <c r="DO25" s="1389"/>
      <c r="DP25" s="1389"/>
      <c r="DQ25" s="1389"/>
      <c r="DR25" s="1389" t="str">
        <f ca="1">MID(SUVAHAVUJ!AF12,2,1)</f>
        <v xml:space="preserve"> </v>
      </c>
      <c r="DS25" s="1389"/>
      <c r="DT25" s="1389"/>
      <c r="DU25" s="1389"/>
      <c r="DV25" s="1389"/>
      <c r="DW25" s="1389" t="str">
        <f ca="1">MID(SUVAHAVUJ!AF12,3,1)</f>
        <v xml:space="preserve"> </v>
      </c>
      <c r="DX25" s="1389"/>
      <c r="DY25" s="1389"/>
      <c r="DZ25" s="1389"/>
      <c r="EA25" s="1389"/>
      <c r="EB25" s="1389"/>
      <c r="EC25" s="1389" t="str">
        <f ca="1">MID(SUVAHAVUJ!AF12,4,1)</f>
        <v xml:space="preserve"> </v>
      </c>
      <c r="ED25" s="1389"/>
      <c r="EE25" s="1389"/>
      <c r="EF25" s="1389"/>
      <c r="EG25" s="1389"/>
      <c r="EH25" s="1389" t="str">
        <f ca="1">MID(SUVAHAVUJ!AF12,5,1)</f>
        <v xml:space="preserve"> </v>
      </c>
      <c r="EI25" s="1389"/>
      <c r="EJ25" s="1389"/>
      <c r="EK25" s="1389"/>
      <c r="EL25" s="1389"/>
      <c r="EM25" s="1389"/>
      <c r="EN25" s="1389" t="str">
        <f ca="1">MID(SUVAHAVUJ!AF12,6,1)</f>
        <v xml:space="preserve"> </v>
      </c>
      <c r="EO25" s="1389"/>
      <c r="EP25" s="1389"/>
      <c r="EQ25" s="1389"/>
      <c r="ER25" s="1389"/>
      <c r="ES25" s="1389" t="str">
        <f ca="1">MID(SUVAHAVUJ!AF12,7,1)</f>
        <v xml:space="preserve"> </v>
      </c>
      <c r="ET25" s="1389"/>
      <c r="EU25" s="1389"/>
      <c r="EV25" s="1389"/>
      <c r="EW25" s="1389"/>
      <c r="EX25" s="1389"/>
      <c r="EY25" s="1389" t="str">
        <f ca="1">MID(SUVAHAVUJ!AF12,8,1)</f>
        <v xml:space="preserve"> </v>
      </c>
      <c r="EZ25" s="1389"/>
      <c r="FA25" s="1389"/>
      <c r="FB25" s="1389"/>
      <c r="FC25" s="1389"/>
      <c r="FD25" s="1389" t="str">
        <f ca="1">MID(SUVAHAVUJ!AF12,9,1)</f>
        <v xml:space="preserve"> </v>
      </c>
      <c r="FE25" s="1389"/>
      <c r="FF25" s="1389"/>
      <c r="FG25" s="1389"/>
      <c r="FH25" s="1389"/>
      <c r="FI25" s="1389"/>
      <c r="FJ25" s="1389" t="str">
        <f ca="1">MID(SUVAHAVUJ!AF12,10,1)</f>
        <v xml:space="preserve"> </v>
      </c>
      <c r="FK25" s="1389"/>
      <c r="FL25" s="1389"/>
      <c r="FM25" s="1389"/>
      <c r="FN25" s="1389"/>
      <c r="FO25" s="1343" t="str">
        <f ca="1">MID(SUVAHAVUJ!AF12,11,1)</f>
        <v>0</v>
      </c>
      <c r="FP25" s="1343"/>
      <c r="FQ25" s="1343"/>
      <c r="FR25" s="1343"/>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1:205" ht="25.5" customHeight="1">
      <c r="A26" s="1390"/>
      <c r="B26" s="1403"/>
      <c r="C26" s="1403"/>
      <c r="D26" s="1403"/>
      <c r="E26" s="1403"/>
      <c r="F26" s="1403"/>
      <c r="G26" s="1403"/>
      <c r="H26" s="1403"/>
      <c r="I26" s="1403"/>
      <c r="J26" s="1403"/>
      <c r="K26" s="1403"/>
      <c r="L26" s="1402"/>
      <c r="M26" s="1402"/>
      <c r="N26" s="1402"/>
      <c r="O26" s="1402"/>
      <c r="P26" s="1402"/>
      <c r="Q26" s="1402"/>
      <c r="R26" s="1402"/>
      <c r="S26" s="1402"/>
      <c r="T26" s="1402"/>
      <c r="U26" s="1402"/>
      <c r="V26" s="1402"/>
      <c r="W26" s="1402"/>
      <c r="X26" s="1402"/>
      <c r="Y26" s="1402"/>
      <c r="Z26" s="1402"/>
      <c r="AA26" s="1402"/>
      <c r="AB26" s="1402"/>
      <c r="AC26" s="1402"/>
      <c r="AD26" s="1402"/>
      <c r="AE26" s="1402"/>
      <c r="AF26" s="1402"/>
      <c r="AG26" s="1402"/>
      <c r="AH26" s="1402"/>
      <c r="AI26" s="1402"/>
      <c r="AJ26" s="1402"/>
      <c r="AK26" s="1402"/>
      <c r="AL26" s="1402"/>
      <c r="AM26" s="1402"/>
      <c r="AN26" s="1402"/>
      <c r="AO26" s="1402"/>
      <c r="AP26" s="1402"/>
      <c r="AQ26" s="1394"/>
      <c r="AR26" s="1394"/>
      <c r="AS26" s="1394"/>
      <c r="AT26" s="1394"/>
      <c r="AU26" s="1394"/>
      <c r="AV26" s="1394"/>
      <c r="AW26" s="1394"/>
      <c r="AX26" s="1394"/>
      <c r="AY26" s="514"/>
      <c r="AZ26" s="515"/>
      <c r="BA26" s="1389" t="str">
        <f ca="1">MID(SUVAHAVUJ!AE12,1,1)</f>
        <v xml:space="preserve"> </v>
      </c>
      <c r="BB26" s="1389"/>
      <c r="BC26" s="1389"/>
      <c r="BD26" s="1389"/>
      <c r="BE26" s="1389"/>
      <c r="BF26" s="1389"/>
      <c r="BG26" s="1389" t="str">
        <f ca="1">MID(SUVAHAVUJ!AE12,2,1)</f>
        <v xml:space="preserve"> </v>
      </c>
      <c r="BH26" s="1389"/>
      <c r="BI26" s="1389"/>
      <c r="BJ26" s="1389"/>
      <c r="BK26" s="1389"/>
      <c r="BL26" s="1389" t="str">
        <f ca="1">MID(SUVAHAVUJ!AE12,3,1)</f>
        <v xml:space="preserve"> </v>
      </c>
      <c r="BM26" s="1389"/>
      <c r="BN26" s="1389"/>
      <c r="BO26" s="1389"/>
      <c r="BP26" s="1389"/>
      <c r="BQ26" s="1389"/>
      <c r="BR26" s="1389" t="str">
        <f ca="1">MID(SUVAHAVUJ!AE12,4,1)</f>
        <v xml:space="preserve"> </v>
      </c>
      <c r="BS26" s="1389"/>
      <c r="BT26" s="1389"/>
      <c r="BU26" s="1389"/>
      <c r="BV26" s="1389"/>
      <c r="BW26" s="1389" t="str">
        <f ca="1">MID(SUVAHAVUJ!AE12,5,1)</f>
        <v xml:space="preserve"> </v>
      </c>
      <c r="BX26" s="1389"/>
      <c r="BY26" s="1389"/>
      <c r="BZ26" s="1389"/>
      <c r="CA26" s="1389"/>
      <c r="CB26" s="1389"/>
      <c r="CC26" s="1389" t="str">
        <f ca="1">MID(SUVAHAVUJ!AE12,6,1)</f>
        <v xml:space="preserve"> </v>
      </c>
      <c r="CD26" s="1389"/>
      <c r="CE26" s="1389"/>
      <c r="CF26" s="1389"/>
      <c r="CG26" s="1389"/>
      <c r="CH26" s="1389" t="str">
        <f ca="1">MID(SUVAHAVUJ!AE12,7,1)</f>
        <v xml:space="preserve"> </v>
      </c>
      <c r="CI26" s="1389"/>
      <c r="CJ26" s="1389"/>
      <c r="CK26" s="1389"/>
      <c r="CL26" s="1389"/>
      <c r="CM26" s="1389"/>
      <c r="CN26" s="1389" t="str">
        <f ca="1">MID(SUVAHAVUJ!AE12,8,1)</f>
        <v xml:space="preserve"> </v>
      </c>
      <c r="CO26" s="1389"/>
      <c r="CP26" s="1389"/>
      <c r="CQ26" s="1389"/>
      <c r="CR26" s="1389"/>
      <c r="CS26" s="1389" t="str">
        <f ca="1">MID(SUVAHAVUJ!AE12,9,1)</f>
        <v xml:space="preserve"> </v>
      </c>
      <c r="CT26" s="1389"/>
      <c r="CU26" s="1389"/>
      <c r="CV26" s="1389"/>
      <c r="CW26" s="1389"/>
      <c r="CX26" s="1389"/>
      <c r="CY26" s="1389" t="str">
        <f ca="1">MID(SUVAHAVUJ!AE12,10,1)</f>
        <v xml:space="preserve"> </v>
      </c>
      <c r="CZ26" s="1389"/>
      <c r="DA26" s="1389"/>
      <c r="DB26" s="1389"/>
      <c r="DC26" s="1389"/>
      <c r="DD26" s="1389" t="str">
        <f ca="1">MID(SUVAHAVUJ!AE12,11,1)</f>
        <v>0</v>
      </c>
      <c r="DE26" s="1389"/>
      <c r="DF26" s="1389"/>
      <c r="DG26" s="1389"/>
      <c r="DH26" s="1389"/>
      <c r="DI26" s="1395"/>
      <c r="DJ26" s="1398"/>
      <c r="DK26" s="1398"/>
      <c r="DL26" s="1398"/>
      <c r="DM26" s="1398"/>
      <c r="DN26" s="1398"/>
      <c r="DO26" s="1398"/>
      <c r="DP26" s="1398"/>
      <c r="DQ26" s="1398"/>
      <c r="DR26" s="1398"/>
      <c r="DS26" s="1398"/>
      <c r="DT26" s="1398"/>
      <c r="DU26" s="1398"/>
      <c r="DV26" s="1398"/>
      <c r="DW26" s="1398"/>
      <c r="DX26" s="1398"/>
      <c r="DY26" s="1398"/>
      <c r="DZ26" s="1398"/>
      <c r="EA26" s="1398"/>
      <c r="EB26" s="1398"/>
      <c r="EC26" s="1398"/>
      <c r="ED26" s="1398"/>
      <c r="EE26" s="1398"/>
      <c r="EF26" s="1398"/>
      <c r="EG26" s="1398"/>
      <c r="EH26" s="1398"/>
      <c r="EI26" s="1398"/>
      <c r="EJ26" s="1398"/>
      <c r="EK26" s="1398"/>
      <c r="EL26" s="1398"/>
      <c r="EM26" s="1398"/>
      <c r="EN26" s="514"/>
      <c r="EO26" s="515"/>
      <c r="EP26" s="1389" t="str">
        <f ca="1">MID(SUVAHAVUJ!AG12,1,1)</f>
        <v xml:space="preserve"> </v>
      </c>
      <c r="EQ26" s="1389"/>
      <c r="ER26" s="1389"/>
      <c r="ES26" s="1389"/>
      <c r="ET26" s="1389"/>
      <c r="EU26" s="1389"/>
      <c r="EV26" s="1389" t="str">
        <f ca="1">MID(SUVAHAVUJ!AG12,2,1)</f>
        <v xml:space="preserve"> </v>
      </c>
      <c r="EW26" s="1389"/>
      <c r="EX26" s="1389"/>
      <c r="EY26" s="1389"/>
      <c r="EZ26" s="1389"/>
      <c r="FA26" s="1389" t="str">
        <f ca="1">MID(SUVAHAVUJ!AG12,3,1)</f>
        <v xml:space="preserve"> </v>
      </c>
      <c r="FB26" s="1389"/>
      <c r="FC26" s="1389"/>
      <c r="FD26" s="1389"/>
      <c r="FE26" s="1389"/>
      <c r="FF26" s="1389"/>
      <c r="FG26" s="1389" t="str">
        <f ca="1">MID(SUVAHAVUJ!AG12,4,1)</f>
        <v xml:space="preserve"> </v>
      </c>
      <c r="FH26" s="1389"/>
      <c r="FI26" s="1389"/>
      <c r="FJ26" s="1389"/>
      <c r="FK26" s="1389"/>
      <c r="FL26" s="1389" t="str">
        <f ca="1">MID(SUVAHAVUJ!AG12,5,1)</f>
        <v xml:space="preserve"> </v>
      </c>
      <c r="FM26" s="1389"/>
      <c r="FN26" s="1389"/>
      <c r="FO26" s="1389"/>
      <c r="FP26" s="1389"/>
      <c r="FQ26" s="1389"/>
      <c r="FR26" s="1389" t="str">
        <f ca="1">MID(SUVAHAVUJ!AG12,6,1)</f>
        <v xml:space="preserve"> </v>
      </c>
      <c r="FS26" s="1389"/>
      <c r="FT26" s="1389"/>
      <c r="FU26" s="1389"/>
      <c r="FV26" s="1389"/>
      <c r="FW26" s="1389" t="str">
        <f ca="1">MID(SUVAHAVUJ!AG12,7,1)</f>
        <v xml:space="preserve"> </v>
      </c>
      <c r="FX26" s="1389"/>
      <c r="FY26" s="1389"/>
      <c r="FZ26" s="1389"/>
      <c r="GA26" s="1389"/>
      <c r="GB26" s="1389"/>
      <c r="GC26" s="1389" t="str">
        <f ca="1">MID(SUVAHAVUJ!AG12,8,1)</f>
        <v xml:space="preserve"> </v>
      </c>
      <c r="GD26" s="1389"/>
      <c r="GE26" s="1389"/>
      <c r="GF26" s="1389"/>
      <c r="GG26" s="1389"/>
      <c r="GH26" s="1389" t="str">
        <f ca="1">MID(SUVAHAVUJ!AG12,9,1)</f>
        <v xml:space="preserve"> </v>
      </c>
      <c r="GI26" s="1389"/>
      <c r="GJ26" s="1389"/>
      <c r="GK26" s="1389"/>
      <c r="GL26" s="1389"/>
      <c r="GM26" s="1389"/>
      <c r="GN26" s="1389" t="str">
        <f ca="1">MID(SUVAHAVUJ!AG12,10,1)</f>
        <v xml:space="preserve"> </v>
      </c>
      <c r="GO26" s="1389"/>
      <c r="GP26" s="1389"/>
      <c r="GQ26" s="1389"/>
      <c r="GR26" s="1389"/>
      <c r="GS26" s="1343" t="str">
        <f ca="1">MID(SUVAHAVUJ!AG12,11,1)</f>
        <v>0</v>
      </c>
      <c r="GT26" s="1343"/>
      <c r="GU26" s="1343"/>
      <c r="GV26" s="1343"/>
      <c r="GW26" s="1396"/>
    </row>
    <row r="27" spans="1:205" s="516" customFormat="1" ht="23.25" customHeight="1">
      <c r="A27" s="1390">
        <v>11</v>
      </c>
      <c r="B27" s="1399" t="s">
        <v>2397</v>
      </c>
      <c r="C27" s="1399"/>
      <c r="D27" s="1399"/>
      <c r="E27" s="1399"/>
      <c r="F27" s="1399"/>
      <c r="G27" s="1399"/>
      <c r="H27" s="1399"/>
      <c r="I27" s="1399"/>
      <c r="J27" s="1399"/>
      <c r="K27" s="1399"/>
      <c r="L27" s="1392" t="str">
        <f ca="1">SUVAHAVUJ!$D13</f>
        <v>Dlhodobý hmotný majetok súčet (r. 12 až r. 20)</v>
      </c>
      <c r="M27" s="1393"/>
      <c r="N27" s="1393"/>
      <c r="O27" s="1393"/>
      <c r="P27" s="1393"/>
      <c r="Q27" s="1393"/>
      <c r="R27" s="1393"/>
      <c r="S27" s="1393"/>
      <c r="T27" s="1393"/>
      <c r="U27" s="1393"/>
      <c r="V27" s="1393"/>
      <c r="W27" s="1393"/>
      <c r="X27" s="1393"/>
      <c r="Y27" s="1393"/>
      <c r="Z27" s="1393"/>
      <c r="AA27" s="1393"/>
      <c r="AB27" s="1393"/>
      <c r="AC27" s="1393"/>
      <c r="AD27" s="1393"/>
      <c r="AE27" s="1393"/>
      <c r="AF27" s="1393"/>
      <c r="AG27" s="1393"/>
      <c r="AH27" s="1393"/>
      <c r="AI27" s="1393"/>
      <c r="AJ27" s="1393"/>
      <c r="AK27" s="1393"/>
      <c r="AL27" s="1393"/>
      <c r="AM27" s="1393"/>
      <c r="AN27" s="1393"/>
      <c r="AO27" s="1393"/>
      <c r="AP27" s="1393"/>
      <c r="AQ27" s="1394" t="s">
        <v>2398</v>
      </c>
      <c r="AR27" s="1394"/>
      <c r="AS27" s="1394"/>
      <c r="AT27" s="1394"/>
      <c r="AU27" s="1394"/>
      <c r="AV27" s="1394"/>
      <c r="AW27" s="1394"/>
      <c r="AX27" s="1394"/>
      <c r="AY27" s="514"/>
      <c r="AZ27" s="515"/>
      <c r="BA27" s="1343" t="str">
        <f ca="1">MID(SUVAHAVUJ!AD13,1,1)</f>
        <v xml:space="preserve"> </v>
      </c>
      <c r="BB27" s="1343"/>
      <c r="BC27" s="1343"/>
      <c r="BD27" s="1343"/>
      <c r="BE27" s="1343"/>
      <c r="BF27" s="1343"/>
      <c r="BG27" s="1343" t="str">
        <f ca="1">MID(SUVAHAVUJ!AD13,2,1)</f>
        <v xml:space="preserve"> </v>
      </c>
      <c r="BH27" s="1343"/>
      <c r="BI27" s="1343"/>
      <c r="BJ27" s="1343"/>
      <c r="BK27" s="1343"/>
      <c r="BL27" s="1343" t="str">
        <f ca="1">MID(SUVAHAVUJ!AD13,3,1)</f>
        <v xml:space="preserve"> </v>
      </c>
      <c r="BM27" s="1343"/>
      <c r="BN27" s="1343"/>
      <c r="BO27" s="1343"/>
      <c r="BP27" s="1343"/>
      <c r="BQ27" s="1343"/>
      <c r="BR27" s="1343" t="str">
        <f ca="1">MID(SUVAHAVUJ!AD13,4,1)</f>
        <v xml:space="preserve"> </v>
      </c>
      <c r="BS27" s="1343"/>
      <c r="BT27" s="1343"/>
      <c r="BU27" s="1343"/>
      <c r="BV27" s="1343"/>
      <c r="BW27" s="1343" t="str">
        <f ca="1">MID(SUVAHAVUJ!AD13,5,1)</f>
        <v xml:space="preserve"> </v>
      </c>
      <c r="BX27" s="1343"/>
      <c r="BY27" s="1343"/>
      <c r="BZ27" s="1343"/>
      <c r="CA27" s="1343"/>
      <c r="CB27" s="1343"/>
      <c r="CC27" s="1343" t="str">
        <f ca="1">MID(SUVAHAVUJ!AD13,6,1)</f>
        <v xml:space="preserve"> </v>
      </c>
      <c r="CD27" s="1343"/>
      <c r="CE27" s="1343"/>
      <c r="CF27" s="1343"/>
      <c r="CG27" s="1343"/>
      <c r="CH27" s="1343" t="str">
        <f ca="1">MID(SUVAHAVUJ!AD13,7,1)</f>
        <v xml:space="preserve"> </v>
      </c>
      <c r="CI27" s="1343"/>
      <c r="CJ27" s="1343"/>
      <c r="CK27" s="1343"/>
      <c r="CL27" s="1343"/>
      <c r="CM27" s="1343"/>
      <c r="CN27" s="1343" t="str">
        <f ca="1">MID(SUVAHAVUJ!AD13,8,1)</f>
        <v xml:space="preserve"> </v>
      </c>
      <c r="CO27" s="1343"/>
      <c r="CP27" s="1343"/>
      <c r="CQ27" s="1343"/>
      <c r="CR27" s="1343"/>
      <c r="CS27" s="1343" t="str">
        <f ca="1">MID(SUVAHAVUJ!AD13,9,1)</f>
        <v xml:space="preserve"> </v>
      </c>
      <c r="CT27" s="1343"/>
      <c r="CU27" s="1343"/>
      <c r="CV27" s="1343"/>
      <c r="CW27" s="1343"/>
      <c r="CX27" s="1343"/>
      <c r="CY27" s="1343" t="str">
        <f ca="1">MID(SUVAHAVUJ!AD13,10,1)</f>
        <v xml:space="preserve"> </v>
      </c>
      <c r="CZ27" s="1343"/>
      <c r="DA27" s="1343"/>
      <c r="DB27" s="1343"/>
      <c r="DC27" s="1343"/>
      <c r="DD27" s="1343" t="str">
        <f ca="1">MID(SUVAHAVUJ!AD13,11,1)</f>
        <v>0</v>
      </c>
      <c r="DE27" s="1343"/>
      <c r="DF27" s="1343"/>
      <c r="DG27" s="1343"/>
      <c r="DH27" s="1343"/>
      <c r="DI27" s="1396"/>
      <c r="DJ27" s="514"/>
      <c r="DK27" s="515"/>
      <c r="DL27" s="1389" t="str">
        <f ca="1">MID(SUVAHAVUJ!AF13,1,1)</f>
        <v xml:space="preserve"> </v>
      </c>
      <c r="DM27" s="1389"/>
      <c r="DN27" s="1389"/>
      <c r="DO27" s="1389"/>
      <c r="DP27" s="1389"/>
      <c r="DQ27" s="1389"/>
      <c r="DR27" s="1389" t="str">
        <f ca="1">MID(SUVAHAVUJ!AF13,2,1)</f>
        <v xml:space="preserve"> </v>
      </c>
      <c r="DS27" s="1389"/>
      <c r="DT27" s="1389"/>
      <c r="DU27" s="1389"/>
      <c r="DV27" s="1389"/>
      <c r="DW27" s="1389" t="str">
        <f ca="1">MID(SUVAHAVUJ!AF13,3,1)</f>
        <v xml:space="preserve"> </v>
      </c>
      <c r="DX27" s="1389"/>
      <c r="DY27" s="1389"/>
      <c r="DZ27" s="1389"/>
      <c r="EA27" s="1389"/>
      <c r="EB27" s="1389"/>
      <c r="EC27" s="1389" t="str">
        <f ca="1">MID(SUVAHAVUJ!AF13,4,1)</f>
        <v xml:space="preserve"> </v>
      </c>
      <c r="ED27" s="1389"/>
      <c r="EE27" s="1389"/>
      <c r="EF27" s="1389"/>
      <c r="EG27" s="1389"/>
      <c r="EH27" s="1389" t="str">
        <f ca="1">MID(SUVAHAVUJ!AF13,5,1)</f>
        <v xml:space="preserve"> </v>
      </c>
      <c r="EI27" s="1389"/>
      <c r="EJ27" s="1389"/>
      <c r="EK27" s="1389"/>
      <c r="EL27" s="1389"/>
      <c r="EM27" s="1389"/>
      <c r="EN27" s="1389" t="str">
        <f ca="1">MID(SUVAHAVUJ!AF13,6,1)</f>
        <v xml:space="preserve"> </v>
      </c>
      <c r="EO27" s="1389"/>
      <c r="EP27" s="1389"/>
      <c r="EQ27" s="1389"/>
      <c r="ER27" s="1389"/>
      <c r="ES27" s="1389" t="str">
        <f ca="1">MID(SUVAHAVUJ!AF13,7,1)</f>
        <v xml:space="preserve"> </v>
      </c>
      <c r="ET27" s="1389"/>
      <c r="EU27" s="1389"/>
      <c r="EV27" s="1389"/>
      <c r="EW27" s="1389"/>
      <c r="EX27" s="1389"/>
      <c r="EY27" s="1389" t="str">
        <f ca="1">MID(SUVAHAVUJ!AF13,8,1)</f>
        <v xml:space="preserve"> </v>
      </c>
      <c r="EZ27" s="1389"/>
      <c r="FA27" s="1389"/>
      <c r="FB27" s="1389"/>
      <c r="FC27" s="1389"/>
      <c r="FD27" s="1389" t="str">
        <f ca="1">MID(SUVAHAVUJ!AF13,9,1)</f>
        <v xml:space="preserve"> </v>
      </c>
      <c r="FE27" s="1389"/>
      <c r="FF27" s="1389"/>
      <c r="FG27" s="1389"/>
      <c r="FH27" s="1389"/>
      <c r="FI27" s="1389"/>
      <c r="FJ27" s="1389" t="str">
        <f ca="1">MID(SUVAHAVUJ!AF13,10,1)</f>
        <v xml:space="preserve"> </v>
      </c>
      <c r="FK27" s="1389"/>
      <c r="FL27" s="1389"/>
      <c r="FM27" s="1389"/>
      <c r="FN27" s="1389"/>
      <c r="FO27" s="1343" t="str">
        <f ca="1">MID(SUVAHAVUJ!AF13,11,1)</f>
        <v>0</v>
      </c>
      <c r="FP27" s="1343"/>
      <c r="FQ27" s="1343"/>
      <c r="FR27" s="1343"/>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1:205" ht="23.25" customHeight="1">
      <c r="A28" s="1390"/>
      <c r="B28" s="1399"/>
      <c r="C28" s="1399"/>
      <c r="D28" s="1399"/>
      <c r="E28" s="1399"/>
      <c r="F28" s="1399"/>
      <c r="G28" s="1399"/>
      <c r="H28" s="1399"/>
      <c r="I28" s="1399"/>
      <c r="J28" s="1399"/>
      <c r="K28" s="1399"/>
      <c r="L28" s="1393"/>
      <c r="M28" s="1393"/>
      <c r="N28" s="1393"/>
      <c r="O28" s="1393"/>
      <c r="P28" s="1393"/>
      <c r="Q28" s="1393"/>
      <c r="R28" s="1393"/>
      <c r="S28" s="1393"/>
      <c r="T28" s="1393"/>
      <c r="U28" s="1393"/>
      <c r="V28" s="1393"/>
      <c r="W28" s="1393"/>
      <c r="X28" s="1393"/>
      <c r="Y28" s="1393"/>
      <c r="Z28" s="1393"/>
      <c r="AA28" s="1393"/>
      <c r="AB28" s="1393"/>
      <c r="AC28" s="1393"/>
      <c r="AD28" s="1393"/>
      <c r="AE28" s="1393"/>
      <c r="AF28" s="1393"/>
      <c r="AG28" s="1393"/>
      <c r="AH28" s="1393"/>
      <c r="AI28" s="1393"/>
      <c r="AJ28" s="1393"/>
      <c r="AK28" s="1393"/>
      <c r="AL28" s="1393"/>
      <c r="AM28" s="1393"/>
      <c r="AN28" s="1393"/>
      <c r="AO28" s="1393"/>
      <c r="AP28" s="1393"/>
      <c r="AQ28" s="1394"/>
      <c r="AR28" s="1394"/>
      <c r="AS28" s="1394"/>
      <c r="AT28" s="1394"/>
      <c r="AU28" s="1394"/>
      <c r="AV28" s="1394"/>
      <c r="AW28" s="1394"/>
      <c r="AX28" s="1394"/>
      <c r="AY28" s="514"/>
      <c r="AZ28" s="515"/>
      <c r="BA28" s="1389" t="str">
        <f ca="1">MID(SUVAHAVUJ!AE13,1,1)</f>
        <v xml:space="preserve"> </v>
      </c>
      <c r="BB28" s="1389"/>
      <c r="BC28" s="1389"/>
      <c r="BD28" s="1389"/>
      <c r="BE28" s="1389"/>
      <c r="BF28" s="1389"/>
      <c r="BG28" s="1389" t="str">
        <f ca="1">MID(SUVAHAVUJ!AE13,2,1)</f>
        <v xml:space="preserve"> </v>
      </c>
      <c r="BH28" s="1389"/>
      <c r="BI28" s="1389"/>
      <c r="BJ28" s="1389"/>
      <c r="BK28" s="1389"/>
      <c r="BL28" s="1389" t="str">
        <f ca="1">MID(SUVAHAVUJ!AE13,3,1)</f>
        <v xml:space="preserve"> </v>
      </c>
      <c r="BM28" s="1389"/>
      <c r="BN28" s="1389"/>
      <c r="BO28" s="1389"/>
      <c r="BP28" s="1389"/>
      <c r="BQ28" s="1389"/>
      <c r="BR28" s="1389" t="str">
        <f ca="1">MID(SUVAHAVUJ!AE13,4,1)</f>
        <v xml:space="preserve"> </v>
      </c>
      <c r="BS28" s="1389"/>
      <c r="BT28" s="1389"/>
      <c r="BU28" s="1389"/>
      <c r="BV28" s="1389"/>
      <c r="BW28" s="1389" t="str">
        <f ca="1">MID(SUVAHAVUJ!AE13,5,1)</f>
        <v xml:space="preserve"> </v>
      </c>
      <c r="BX28" s="1389"/>
      <c r="BY28" s="1389"/>
      <c r="BZ28" s="1389"/>
      <c r="CA28" s="1389"/>
      <c r="CB28" s="1389"/>
      <c r="CC28" s="1389" t="str">
        <f ca="1">MID(SUVAHAVUJ!AE13,6,1)</f>
        <v xml:space="preserve"> </v>
      </c>
      <c r="CD28" s="1389"/>
      <c r="CE28" s="1389"/>
      <c r="CF28" s="1389"/>
      <c r="CG28" s="1389"/>
      <c r="CH28" s="1389" t="str">
        <f ca="1">MID(SUVAHAVUJ!AE13,7,1)</f>
        <v xml:space="preserve"> </v>
      </c>
      <c r="CI28" s="1389"/>
      <c r="CJ28" s="1389"/>
      <c r="CK28" s="1389"/>
      <c r="CL28" s="1389"/>
      <c r="CM28" s="1389"/>
      <c r="CN28" s="1389" t="str">
        <f ca="1">MID(SUVAHAVUJ!AE13,8,1)</f>
        <v xml:space="preserve"> </v>
      </c>
      <c r="CO28" s="1389"/>
      <c r="CP28" s="1389"/>
      <c r="CQ28" s="1389"/>
      <c r="CR28" s="1389"/>
      <c r="CS28" s="1389" t="str">
        <f ca="1">MID(SUVAHAVUJ!AE13,9,1)</f>
        <v xml:space="preserve"> </v>
      </c>
      <c r="CT28" s="1389"/>
      <c r="CU28" s="1389"/>
      <c r="CV28" s="1389"/>
      <c r="CW28" s="1389"/>
      <c r="CX28" s="1389"/>
      <c r="CY28" s="1389" t="str">
        <f ca="1">MID(SUVAHAVUJ!AE13,10,1)</f>
        <v xml:space="preserve"> </v>
      </c>
      <c r="CZ28" s="1389"/>
      <c r="DA28" s="1389"/>
      <c r="DB28" s="1389"/>
      <c r="DC28" s="1389"/>
      <c r="DD28" s="1389" t="str">
        <f ca="1">MID(SUVAHAVUJ!AE13,11,1)</f>
        <v>0</v>
      </c>
      <c r="DE28" s="1389"/>
      <c r="DF28" s="1389"/>
      <c r="DG28" s="1389"/>
      <c r="DH28" s="1389"/>
      <c r="DI28" s="1395"/>
      <c r="DJ28" s="1398"/>
      <c r="DK28" s="1398"/>
      <c r="DL28" s="1398"/>
      <c r="DM28" s="1398"/>
      <c r="DN28" s="1398"/>
      <c r="DO28" s="1398"/>
      <c r="DP28" s="1398"/>
      <c r="DQ28" s="1398"/>
      <c r="DR28" s="1398"/>
      <c r="DS28" s="1398"/>
      <c r="DT28" s="1398"/>
      <c r="DU28" s="1398"/>
      <c r="DV28" s="1398"/>
      <c r="DW28" s="1398"/>
      <c r="DX28" s="1398"/>
      <c r="DY28" s="1398"/>
      <c r="DZ28" s="1398"/>
      <c r="EA28" s="1398"/>
      <c r="EB28" s="1398"/>
      <c r="EC28" s="1398"/>
      <c r="ED28" s="1398"/>
      <c r="EE28" s="1398"/>
      <c r="EF28" s="1398"/>
      <c r="EG28" s="1398"/>
      <c r="EH28" s="1398"/>
      <c r="EI28" s="1398"/>
      <c r="EJ28" s="1398"/>
      <c r="EK28" s="1398"/>
      <c r="EL28" s="1398"/>
      <c r="EM28" s="1398"/>
      <c r="EN28" s="514"/>
      <c r="EO28" s="515"/>
      <c r="EP28" s="1389" t="str">
        <f ca="1">MID(SUVAHAVUJ!AG13,1,1)</f>
        <v xml:space="preserve"> </v>
      </c>
      <c r="EQ28" s="1389"/>
      <c r="ER28" s="1389"/>
      <c r="ES28" s="1389"/>
      <c r="ET28" s="1389"/>
      <c r="EU28" s="1389"/>
      <c r="EV28" s="1389" t="str">
        <f ca="1">MID(SUVAHAVUJ!AG13,2,1)</f>
        <v xml:space="preserve"> </v>
      </c>
      <c r="EW28" s="1389"/>
      <c r="EX28" s="1389"/>
      <c r="EY28" s="1389"/>
      <c r="EZ28" s="1389"/>
      <c r="FA28" s="1389" t="str">
        <f ca="1">MID(SUVAHAVUJ!AG13,3,1)</f>
        <v xml:space="preserve"> </v>
      </c>
      <c r="FB28" s="1389"/>
      <c r="FC28" s="1389"/>
      <c r="FD28" s="1389"/>
      <c r="FE28" s="1389"/>
      <c r="FF28" s="1389"/>
      <c r="FG28" s="1389" t="str">
        <f ca="1">MID(SUVAHAVUJ!AG13,4,1)</f>
        <v xml:space="preserve"> </v>
      </c>
      <c r="FH28" s="1389"/>
      <c r="FI28" s="1389"/>
      <c r="FJ28" s="1389"/>
      <c r="FK28" s="1389"/>
      <c r="FL28" s="1389" t="str">
        <f ca="1">MID(SUVAHAVUJ!AG13,5,1)</f>
        <v xml:space="preserve"> </v>
      </c>
      <c r="FM28" s="1389"/>
      <c r="FN28" s="1389"/>
      <c r="FO28" s="1389"/>
      <c r="FP28" s="1389"/>
      <c r="FQ28" s="1389"/>
      <c r="FR28" s="1389" t="str">
        <f ca="1">MID(SUVAHAVUJ!AG13,6,1)</f>
        <v xml:space="preserve"> </v>
      </c>
      <c r="FS28" s="1389"/>
      <c r="FT28" s="1389"/>
      <c r="FU28" s="1389"/>
      <c r="FV28" s="1389"/>
      <c r="FW28" s="1389" t="str">
        <f ca="1">MID(SUVAHAVUJ!AG13,7,1)</f>
        <v xml:space="preserve"> </v>
      </c>
      <c r="FX28" s="1389"/>
      <c r="FY28" s="1389"/>
      <c r="FZ28" s="1389"/>
      <c r="GA28" s="1389"/>
      <c r="GB28" s="1389"/>
      <c r="GC28" s="1389" t="str">
        <f ca="1">MID(SUVAHAVUJ!AG13,8,1)</f>
        <v xml:space="preserve"> </v>
      </c>
      <c r="GD28" s="1389"/>
      <c r="GE28" s="1389"/>
      <c r="GF28" s="1389"/>
      <c r="GG28" s="1389"/>
      <c r="GH28" s="1389" t="str">
        <f ca="1">MID(SUVAHAVUJ!AG13,9,1)</f>
        <v xml:space="preserve"> </v>
      </c>
      <c r="GI28" s="1389"/>
      <c r="GJ28" s="1389"/>
      <c r="GK28" s="1389"/>
      <c r="GL28" s="1389"/>
      <c r="GM28" s="1389"/>
      <c r="GN28" s="1389" t="str">
        <f ca="1">MID(SUVAHAVUJ!AG13,10,1)</f>
        <v xml:space="preserve"> </v>
      </c>
      <c r="GO28" s="1389"/>
      <c r="GP28" s="1389"/>
      <c r="GQ28" s="1389"/>
      <c r="GR28" s="1389"/>
      <c r="GS28" s="1343" t="str">
        <f ca="1">MID(SUVAHAVUJ!AG13,11,1)</f>
        <v>0</v>
      </c>
      <c r="GT28" s="1343"/>
      <c r="GU28" s="1343"/>
      <c r="GV28" s="1343"/>
      <c r="GW28" s="1396"/>
    </row>
    <row r="29" spans="1:205" s="516" customFormat="1" ht="24" customHeight="1">
      <c r="A29" s="1390">
        <v>12</v>
      </c>
      <c r="B29" s="1400" t="s">
        <v>221</v>
      </c>
      <c r="C29" s="1400"/>
      <c r="D29" s="1400"/>
      <c r="E29" s="1400"/>
      <c r="F29" s="1400"/>
      <c r="G29" s="1400"/>
      <c r="H29" s="1400"/>
      <c r="I29" s="1400"/>
      <c r="J29" s="1400"/>
      <c r="K29" s="1400"/>
      <c r="L29" s="1401" t="str">
        <f ca="1">SUVAHAVUJ!$D14</f>
        <v>Pozemky (031) - /092A/</v>
      </c>
      <c r="M29" s="1402"/>
      <c r="N29" s="1402"/>
      <c r="O29" s="1402"/>
      <c r="P29" s="1402"/>
      <c r="Q29" s="1402"/>
      <c r="R29" s="1402"/>
      <c r="S29" s="1402"/>
      <c r="T29" s="1402"/>
      <c r="U29" s="1402"/>
      <c r="V29" s="1402"/>
      <c r="W29" s="1402"/>
      <c r="X29" s="1402"/>
      <c r="Y29" s="1402"/>
      <c r="Z29" s="1402"/>
      <c r="AA29" s="1402"/>
      <c r="AB29" s="1402"/>
      <c r="AC29" s="1402"/>
      <c r="AD29" s="1402"/>
      <c r="AE29" s="1402"/>
      <c r="AF29" s="1402"/>
      <c r="AG29" s="1402"/>
      <c r="AH29" s="1402"/>
      <c r="AI29" s="1402"/>
      <c r="AJ29" s="1402"/>
      <c r="AK29" s="1402"/>
      <c r="AL29" s="1402"/>
      <c r="AM29" s="1402"/>
      <c r="AN29" s="1402"/>
      <c r="AO29" s="1402"/>
      <c r="AP29" s="1402"/>
      <c r="AQ29" s="1394" t="s">
        <v>4101</v>
      </c>
      <c r="AR29" s="1394"/>
      <c r="AS29" s="1394"/>
      <c r="AT29" s="1394"/>
      <c r="AU29" s="1394"/>
      <c r="AV29" s="1394"/>
      <c r="AW29" s="1394"/>
      <c r="AX29" s="1394"/>
      <c r="AY29" s="514"/>
      <c r="AZ29" s="515"/>
      <c r="BA29" s="1343" t="str">
        <f ca="1">MID(SUVAHAVUJ!AD14,1,1)</f>
        <v xml:space="preserve"> </v>
      </c>
      <c r="BB29" s="1343"/>
      <c r="BC29" s="1343"/>
      <c r="BD29" s="1343"/>
      <c r="BE29" s="1343"/>
      <c r="BF29" s="1343"/>
      <c r="BG29" s="1343" t="str">
        <f ca="1">MID(SUVAHAVUJ!AD14,2,1)</f>
        <v xml:space="preserve"> </v>
      </c>
      <c r="BH29" s="1343"/>
      <c r="BI29" s="1343"/>
      <c r="BJ29" s="1343"/>
      <c r="BK29" s="1343"/>
      <c r="BL29" s="1343" t="str">
        <f ca="1">MID(SUVAHAVUJ!AD14,3,1)</f>
        <v xml:space="preserve"> </v>
      </c>
      <c r="BM29" s="1343"/>
      <c r="BN29" s="1343"/>
      <c r="BO29" s="1343"/>
      <c r="BP29" s="1343"/>
      <c r="BQ29" s="1343"/>
      <c r="BR29" s="1343" t="str">
        <f ca="1">MID(SUVAHAVUJ!AD14,4,1)</f>
        <v xml:space="preserve"> </v>
      </c>
      <c r="BS29" s="1343"/>
      <c r="BT29" s="1343"/>
      <c r="BU29" s="1343"/>
      <c r="BV29" s="1343"/>
      <c r="BW29" s="1343" t="str">
        <f ca="1">MID(SUVAHAVUJ!AD14,5,1)</f>
        <v xml:space="preserve"> </v>
      </c>
      <c r="BX29" s="1343"/>
      <c r="BY29" s="1343"/>
      <c r="BZ29" s="1343"/>
      <c r="CA29" s="1343"/>
      <c r="CB29" s="1343"/>
      <c r="CC29" s="1343" t="str">
        <f ca="1">MID(SUVAHAVUJ!AD14,6,1)</f>
        <v xml:space="preserve"> </v>
      </c>
      <c r="CD29" s="1343"/>
      <c r="CE29" s="1343"/>
      <c r="CF29" s="1343"/>
      <c r="CG29" s="1343"/>
      <c r="CH29" s="1343" t="str">
        <f ca="1">MID(SUVAHAVUJ!AD14,7,1)</f>
        <v xml:space="preserve"> </v>
      </c>
      <c r="CI29" s="1343"/>
      <c r="CJ29" s="1343"/>
      <c r="CK29" s="1343"/>
      <c r="CL29" s="1343"/>
      <c r="CM29" s="1343"/>
      <c r="CN29" s="1343" t="str">
        <f ca="1">MID(SUVAHAVUJ!AD14,8,1)</f>
        <v xml:space="preserve"> </v>
      </c>
      <c r="CO29" s="1343"/>
      <c r="CP29" s="1343"/>
      <c r="CQ29" s="1343"/>
      <c r="CR29" s="1343"/>
      <c r="CS29" s="1343" t="str">
        <f ca="1">MID(SUVAHAVUJ!AD14,9,1)</f>
        <v xml:space="preserve"> </v>
      </c>
      <c r="CT29" s="1343"/>
      <c r="CU29" s="1343"/>
      <c r="CV29" s="1343"/>
      <c r="CW29" s="1343"/>
      <c r="CX29" s="1343"/>
      <c r="CY29" s="1343" t="str">
        <f ca="1">MID(SUVAHAVUJ!AD14,10,1)</f>
        <v xml:space="preserve"> </v>
      </c>
      <c r="CZ29" s="1343"/>
      <c r="DA29" s="1343"/>
      <c r="DB29" s="1343"/>
      <c r="DC29" s="1343"/>
      <c r="DD29" s="1343" t="str">
        <f ca="1">MID(SUVAHAVUJ!AD14,11,1)</f>
        <v>0</v>
      </c>
      <c r="DE29" s="1343"/>
      <c r="DF29" s="1343"/>
      <c r="DG29" s="1343"/>
      <c r="DH29" s="1343"/>
      <c r="DI29" s="1396"/>
      <c r="DJ29" s="514"/>
      <c r="DK29" s="515"/>
      <c r="DL29" s="1389" t="str">
        <f ca="1">MID(SUVAHAVUJ!AF14,1,1)</f>
        <v xml:space="preserve"> </v>
      </c>
      <c r="DM29" s="1389"/>
      <c r="DN29" s="1389"/>
      <c r="DO29" s="1389"/>
      <c r="DP29" s="1389"/>
      <c r="DQ29" s="1389"/>
      <c r="DR29" s="1389" t="str">
        <f ca="1">MID(SUVAHAVUJ!AF14,2,1)</f>
        <v xml:space="preserve"> </v>
      </c>
      <c r="DS29" s="1389"/>
      <c r="DT29" s="1389"/>
      <c r="DU29" s="1389"/>
      <c r="DV29" s="1389"/>
      <c r="DW29" s="1389" t="str">
        <f ca="1">MID(SUVAHAVUJ!AF14,3,1)</f>
        <v xml:space="preserve"> </v>
      </c>
      <c r="DX29" s="1389"/>
      <c r="DY29" s="1389"/>
      <c r="DZ29" s="1389"/>
      <c r="EA29" s="1389"/>
      <c r="EB29" s="1389"/>
      <c r="EC29" s="1389" t="str">
        <f ca="1">MID(SUVAHAVUJ!AF14,4,1)</f>
        <v xml:space="preserve"> </v>
      </c>
      <c r="ED29" s="1389"/>
      <c r="EE29" s="1389"/>
      <c r="EF29" s="1389"/>
      <c r="EG29" s="1389"/>
      <c r="EH29" s="1389" t="str">
        <f ca="1">MID(SUVAHAVUJ!AF14,5,1)</f>
        <v xml:space="preserve"> </v>
      </c>
      <c r="EI29" s="1389"/>
      <c r="EJ29" s="1389"/>
      <c r="EK29" s="1389"/>
      <c r="EL29" s="1389"/>
      <c r="EM29" s="1389"/>
      <c r="EN29" s="1389" t="str">
        <f ca="1">MID(SUVAHAVUJ!AF14,6,1)</f>
        <v xml:space="preserve"> </v>
      </c>
      <c r="EO29" s="1389"/>
      <c r="EP29" s="1389"/>
      <c r="EQ29" s="1389"/>
      <c r="ER29" s="1389"/>
      <c r="ES29" s="1389" t="str">
        <f ca="1">MID(SUVAHAVUJ!AF14,7,1)</f>
        <v xml:space="preserve"> </v>
      </c>
      <c r="ET29" s="1389"/>
      <c r="EU29" s="1389"/>
      <c r="EV29" s="1389"/>
      <c r="EW29" s="1389"/>
      <c r="EX29" s="1389"/>
      <c r="EY29" s="1389" t="str">
        <f ca="1">MID(SUVAHAVUJ!AF14,8,1)</f>
        <v xml:space="preserve"> </v>
      </c>
      <c r="EZ29" s="1389"/>
      <c r="FA29" s="1389"/>
      <c r="FB29" s="1389"/>
      <c r="FC29" s="1389"/>
      <c r="FD29" s="1389" t="str">
        <f ca="1">MID(SUVAHAVUJ!AF14,9,1)</f>
        <v xml:space="preserve"> </v>
      </c>
      <c r="FE29" s="1389"/>
      <c r="FF29" s="1389"/>
      <c r="FG29" s="1389"/>
      <c r="FH29" s="1389"/>
      <c r="FI29" s="1389"/>
      <c r="FJ29" s="1389" t="str">
        <f ca="1">MID(SUVAHAVUJ!AF14,10,1)</f>
        <v xml:space="preserve"> </v>
      </c>
      <c r="FK29" s="1389"/>
      <c r="FL29" s="1389"/>
      <c r="FM29" s="1389"/>
      <c r="FN29" s="1389"/>
      <c r="FO29" s="1343" t="str">
        <f ca="1">MID(SUVAHAVUJ!AF14,11,1)</f>
        <v>0</v>
      </c>
      <c r="FP29" s="1343"/>
      <c r="FQ29" s="1343"/>
      <c r="FR29" s="1343"/>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1:205" ht="23.25" customHeight="1">
      <c r="A30" s="1390"/>
      <c r="B30" s="1400"/>
      <c r="C30" s="1400"/>
      <c r="D30" s="1400"/>
      <c r="E30" s="1400"/>
      <c r="F30" s="1400"/>
      <c r="G30" s="1400"/>
      <c r="H30" s="1400"/>
      <c r="I30" s="1400"/>
      <c r="J30" s="1400"/>
      <c r="K30" s="1400"/>
      <c r="L30" s="1402"/>
      <c r="M30" s="1402"/>
      <c r="N30" s="1402"/>
      <c r="O30" s="1402"/>
      <c r="P30" s="1402"/>
      <c r="Q30" s="1402"/>
      <c r="R30" s="1402"/>
      <c r="S30" s="1402"/>
      <c r="T30" s="1402"/>
      <c r="U30" s="1402"/>
      <c r="V30" s="1402"/>
      <c r="W30" s="1402"/>
      <c r="X30" s="1402"/>
      <c r="Y30" s="1402"/>
      <c r="Z30" s="1402"/>
      <c r="AA30" s="1402"/>
      <c r="AB30" s="1402"/>
      <c r="AC30" s="1402"/>
      <c r="AD30" s="1402"/>
      <c r="AE30" s="1402"/>
      <c r="AF30" s="1402"/>
      <c r="AG30" s="1402"/>
      <c r="AH30" s="1402"/>
      <c r="AI30" s="1402"/>
      <c r="AJ30" s="1402"/>
      <c r="AK30" s="1402"/>
      <c r="AL30" s="1402"/>
      <c r="AM30" s="1402"/>
      <c r="AN30" s="1402"/>
      <c r="AO30" s="1402"/>
      <c r="AP30" s="1402"/>
      <c r="AQ30" s="1394"/>
      <c r="AR30" s="1394"/>
      <c r="AS30" s="1394"/>
      <c r="AT30" s="1394"/>
      <c r="AU30" s="1394"/>
      <c r="AV30" s="1394"/>
      <c r="AW30" s="1394"/>
      <c r="AX30" s="1394"/>
      <c r="AY30" s="514"/>
      <c r="AZ30" s="515"/>
      <c r="BA30" s="1389" t="str">
        <f ca="1">MID(SUVAHAVUJ!AE14,1,1)</f>
        <v xml:space="preserve"> </v>
      </c>
      <c r="BB30" s="1389"/>
      <c r="BC30" s="1389"/>
      <c r="BD30" s="1389"/>
      <c r="BE30" s="1389"/>
      <c r="BF30" s="1389"/>
      <c r="BG30" s="1389" t="str">
        <f ca="1">MID(SUVAHAVUJ!AE14,2,1)</f>
        <v xml:space="preserve"> </v>
      </c>
      <c r="BH30" s="1389"/>
      <c r="BI30" s="1389"/>
      <c r="BJ30" s="1389"/>
      <c r="BK30" s="1389"/>
      <c r="BL30" s="1389" t="str">
        <f ca="1">MID(SUVAHAVUJ!AE14,3,1)</f>
        <v xml:space="preserve"> </v>
      </c>
      <c r="BM30" s="1389"/>
      <c r="BN30" s="1389"/>
      <c r="BO30" s="1389"/>
      <c r="BP30" s="1389"/>
      <c r="BQ30" s="1389"/>
      <c r="BR30" s="1389" t="str">
        <f ca="1">MID(SUVAHAVUJ!AE14,4,1)</f>
        <v xml:space="preserve"> </v>
      </c>
      <c r="BS30" s="1389"/>
      <c r="BT30" s="1389"/>
      <c r="BU30" s="1389"/>
      <c r="BV30" s="1389"/>
      <c r="BW30" s="1389" t="str">
        <f ca="1">MID(SUVAHAVUJ!AE14,5,1)</f>
        <v xml:space="preserve"> </v>
      </c>
      <c r="BX30" s="1389"/>
      <c r="BY30" s="1389"/>
      <c r="BZ30" s="1389"/>
      <c r="CA30" s="1389"/>
      <c r="CB30" s="1389"/>
      <c r="CC30" s="1389" t="str">
        <f ca="1">MID(SUVAHAVUJ!AE14,6,1)</f>
        <v xml:space="preserve"> </v>
      </c>
      <c r="CD30" s="1389"/>
      <c r="CE30" s="1389"/>
      <c r="CF30" s="1389"/>
      <c r="CG30" s="1389"/>
      <c r="CH30" s="1389" t="str">
        <f ca="1">MID(SUVAHAVUJ!AE14,7,1)</f>
        <v xml:space="preserve"> </v>
      </c>
      <c r="CI30" s="1389"/>
      <c r="CJ30" s="1389"/>
      <c r="CK30" s="1389"/>
      <c r="CL30" s="1389"/>
      <c r="CM30" s="1389"/>
      <c r="CN30" s="1389" t="str">
        <f ca="1">MID(SUVAHAVUJ!AE14,8,1)</f>
        <v xml:space="preserve"> </v>
      </c>
      <c r="CO30" s="1389"/>
      <c r="CP30" s="1389"/>
      <c r="CQ30" s="1389"/>
      <c r="CR30" s="1389"/>
      <c r="CS30" s="1389" t="str">
        <f ca="1">MID(SUVAHAVUJ!AE14,9,1)</f>
        <v xml:space="preserve"> </v>
      </c>
      <c r="CT30" s="1389"/>
      <c r="CU30" s="1389"/>
      <c r="CV30" s="1389"/>
      <c r="CW30" s="1389"/>
      <c r="CX30" s="1389"/>
      <c r="CY30" s="1389" t="str">
        <f ca="1">MID(SUVAHAVUJ!AE14,10,1)</f>
        <v xml:space="preserve"> </v>
      </c>
      <c r="CZ30" s="1389"/>
      <c r="DA30" s="1389"/>
      <c r="DB30" s="1389"/>
      <c r="DC30" s="1389"/>
      <c r="DD30" s="1389" t="str">
        <f ca="1">MID(SUVAHAVUJ!AE14,11,1)</f>
        <v>0</v>
      </c>
      <c r="DE30" s="1389"/>
      <c r="DF30" s="1389"/>
      <c r="DG30" s="1389"/>
      <c r="DH30" s="1389"/>
      <c r="DI30" s="1395"/>
      <c r="DJ30" s="1398"/>
      <c r="DK30" s="1398"/>
      <c r="DL30" s="1398"/>
      <c r="DM30" s="1398"/>
      <c r="DN30" s="1398"/>
      <c r="DO30" s="1398"/>
      <c r="DP30" s="1398"/>
      <c r="DQ30" s="1398"/>
      <c r="DR30" s="1398"/>
      <c r="DS30" s="1398"/>
      <c r="DT30" s="1398"/>
      <c r="DU30" s="1398"/>
      <c r="DV30" s="1398"/>
      <c r="DW30" s="1398"/>
      <c r="DX30" s="1398"/>
      <c r="DY30" s="1398"/>
      <c r="DZ30" s="1398"/>
      <c r="EA30" s="1398"/>
      <c r="EB30" s="1398"/>
      <c r="EC30" s="1398"/>
      <c r="ED30" s="1398"/>
      <c r="EE30" s="1398"/>
      <c r="EF30" s="1398"/>
      <c r="EG30" s="1398"/>
      <c r="EH30" s="1398"/>
      <c r="EI30" s="1398"/>
      <c r="EJ30" s="1398"/>
      <c r="EK30" s="1398"/>
      <c r="EL30" s="1398"/>
      <c r="EM30" s="1398"/>
      <c r="EN30" s="514"/>
      <c r="EO30" s="515"/>
      <c r="EP30" s="1389" t="str">
        <f ca="1">MID(SUVAHAVUJ!AG14,1,1)</f>
        <v xml:space="preserve"> </v>
      </c>
      <c r="EQ30" s="1389"/>
      <c r="ER30" s="1389"/>
      <c r="ES30" s="1389"/>
      <c r="ET30" s="1389"/>
      <c r="EU30" s="1389"/>
      <c r="EV30" s="1389" t="str">
        <f ca="1">MID(SUVAHAVUJ!AG14,2,1)</f>
        <v xml:space="preserve"> </v>
      </c>
      <c r="EW30" s="1389"/>
      <c r="EX30" s="1389"/>
      <c r="EY30" s="1389"/>
      <c r="EZ30" s="1389"/>
      <c r="FA30" s="1389" t="str">
        <f ca="1">MID(SUVAHAVUJ!AG14,3,1)</f>
        <v xml:space="preserve"> </v>
      </c>
      <c r="FB30" s="1389"/>
      <c r="FC30" s="1389"/>
      <c r="FD30" s="1389"/>
      <c r="FE30" s="1389"/>
      <c r="FF30" s="1389"/>
      <c r="FG30" s="1389" t="str">
        <f ca="1">MID(SUVAHAVUJ!AG14,4,1)</f>
        <v xml:space="preserve"> </v>
      </c>
      <c r="FH30" s="1389"/>
      <c r="FI30" s="1389"/>
      <c r="FJ30" s="1389"/>
      <c r="FK30" s="1389"/>
      <c r="FL30" s="1389" t="str">
        <f ca="1">MID(SUVAHAVUJ!AG14,5,1)</f>
        <v xml:space="preserve"> </v>
      </c>
      <c r="FM30" s="1389"/>
      <c r="FN30" s="1389"/>
      <c r="FO30" s="1389"/>
      <c r="FP30" s="1389"/>
      <c r="FQ30" s="1389"/>
      <c r="FR30" s="1389" t="str">
        <f ca="1">MID(SUVAHAVUJ!AG14,6,1)</f>
        <v xml:space="preserve"> </v>
      </c>
      <c r="FS30" s="1389"/>
      <c r="FT30" s="1389"/>
      <c r="FU30" s="1389"/>
      <c r="FV30" s="1389"/>
      <c r="FW30" s="1389" t="str">
        <f ca="1">MID(SUVAHAVUJ!AG14,7,1)</f>
        <v xml:space="preserve"> </v>
      </c>
      <c r="FX30" s="1389"/>
      <c r="FY30" s="1389"/>
      <c r="FZ30" s="1389"/>
      <c r="GA30" s="1389"/>
      <c r="GB30" s="1389"/>
      <c r="GC30" s="1389" t="str">
        <f ca="1">MID(SUVAHAVUJ!AG14,8,1)</f>
        <v xml:space="preserve"> </v>
      </c>
      <c r="GD30" s="1389"/>
      <c r="GE30" s="1389"/>
      <c r="GF30" s="1389"/>
      <c r="GG30" s="1389"/>
      <c r="GH30" s="1389" t="str">
        <f ca="1">MID(SUVAHAVUJ!AG14,9,1)</f>
        <v xml:space="preserve"> </v>
      </c>
      <c r="GI30" s="1389"/>
      <c r="GJ30" s="1389"/>
      <c r="GK30" s="1389"/>
      <c r="GL30" s="1389"/>
      <c r="GM30" s="1389"/>
      <c r="GN30" s="1389" t="str">
        <f ca="1">MID(SUVAHAVUJ!AG14,10,1)</f>
        <v xml:space="preserve"> </v>
      </c>
      <c r="GO30" s="1389"/>
      <c r="GP30" s="1389"/>
      <c r="GQ30" s="1389"/>
      <c r="GR30" s="1389"/>
      <c r="GS30" s="1343" t="str">
        <f ca="1">MID(SUVAHAVUJ!AG14,11,1)</f>
        <v>0</v>
      </c>
      <c r="GT30" s="1343"/>
      <c r="GU30" s="1343"/>
      <c r="GV30" s="1343"/>
      <c r="GW30" s="1396"/>
    </row>
    <row r="31" spans="1:205" s="516" customFormat="1" ht="23.25" customHeight="1">
      <c r="A31" s="1390">
        <v>13</v>
      </c>
      <c r="B31" s="1403" t="s">
        <v>2390</v>
      </c>
      <c r="C31" s="1403"/>
      <c r="D31" s="1403"/>
      <c r="E31" s="1403"/>
      <c r="F31" s="1403"/>
      <c r="G31" s="1403"/>
      <c r="H31" s="1403"/>
      <c r="I31" s="1403"/>
      <c r="J31" s="1403"/>
      <c r="K31" s="1403"/>
      <c r="L31" s="1401" t="str">
        <f ca="1">SUVAHAVUJ!$D15</f>
        <v>Stavby (021) - /081, 092A/</v>
      </c>
      <c r="M31" s="1402"/>
      <c r="N31" s="1402"/>
      <c r="O31" s="1402"/>
      <c r="P31" s="1402"/>
      <c r="Q31" s="1402"/>
      <c r="R31" s="1402"/>
      <c r="S31" s="1402"/>
      <c r="T31" s="1402"/>
      <c r="U31" s="1402"/>
      <c r="V31" s="1402"/>
      <c r="W31" s="1402"/>
      <c r="X31" s="1402"/>
      <c r="Y31" s="1402"/>
      <c r="Z31" s="1402"/>
      <c r="AA31" s="1402"/>
      <c r="AB31" s="1402"/>
      <c r="AC31" s="1402"/>
      <c r="AD31" s="1402"/>
      <c r="AE31" s="1402"/>
      <c r="AF31" s="1402"/>
      <c r="AG31" s="1402"/>
      <c r="AH31" s="1402"/>
      <c r="AI31" s="1402"/>
      <c r="AJ31" s="1402"/>
      <c r="AK31" s="1402"/>
      <c r="AL31" s="1402"/>
      <c r="AM31" s="1402"/>
      <c r="AN31" s="1402"/>
      <c r="AO31" s="1402"/>
      <c r="AP31" s="1402"/>
      <c r="AQ31" s="1394" t="s">
        <v>4102</v>
      </c>
      <c r="AR31" s="1394"/>
      <c r="AS31" s="1394"/>
      <c r="AT31" s="1394"/>
      <c r="AU31" s="1394"/>
      <c r="AV31" s="1394"/>
      <c r="AW31" s="1394"/>
      <c r="AX31" s="1394"/>
      <c r="AY31" s="514"/>
      <c r="AZ31" s="515"/>
      <c r="BA31" s="1343" t="str">
        <f ca="1">MID(SUVAHAVUJ!AD15,1,1)</f>
        <v xml:space="preserve"> </v>
      </c>
      <c r="BB31" s="1343"/>
      <c r="BC31" s="1343"/>
      <c r="BD31" s="1343"/>
      <c r="BE31" s="1343"/>
      <c r="BF31" s="1343"/>
      <c r="BG31" s="1343" t="str">
        <f ca="1">MID(SUVAHAVUJ!AD15,2,1)</f>
        <v xml:space="preserve"> </v>
      </c>
      <c r="BH31" s="1343"/>
      <c r="BI31" s="1343"/>
      <c r="BJ31" s="1343"/>
      <c r="BK31" s="1343"/>
      <c r="BL31" s="1343" t="str">
        <f ca="1">MID(SUVAHAVUJ!AD15,3,1)</f>
        <v xml:space="preserve"> </v>
      </c>
      <c r="BM31" s="1343"/>
      <c r="BN31" s="1343"/>
      <c r="BO31" s="1343"/>
      <c r="BP31" s="1343"/>
      <c r="BQ31" s="1343"/>
      <c r="BR31" s="1343" t="str">
        <f ca="1">MID(SUVAHAVUJ!AD15,4,1)</f>
        <v xml:space="preserve"> </v>
      </c>
      <c r="BS31" s="1343"/>
      <c r="BT31" s="1343"/>
      <c r="BU31" s="1343"/>
      <c r="BV31" s="1343"/>
      <c r="BW31" s="1343" t="str">
        <f ca="1">MID(SUVAHAVUJ!AD15,5,1)</f>
        <v xml:space="preserve"> </v>
      </c>
      <c r="BX31" s="1343"/>
      <c r="BY31" s="1343"/>
      <c r="BZ31" s="1343"/>
      <c r="CA31" s="1343"/>
      <c r="CB31" s="1343"/>
      <c r="CC31" s="1343" t="str">
        <f ca="1">MID(SUVAHAVUJ!AD15,6,1)</f>
        <v xml:space="preserve"> </v>
      </c>
      <c r="CD31" s="1343"/>
      <c r="CE31" s="1343"/>
      <c r="CF31" s="1343"/>
      <c r="CG31" s="1343"/>
      <c r="CH31" s="1343" t="str">
        <f ca="1">MID(SUVAHAVUJ!AD15,7,1)</f>
        <v xml:space="preserve"> </v>
      </c>
      <c r="CI31" s="1343"/>
      <c r="CJ31" s="1343"/>
      <c r="CK31" s="1343"/>
      <c r="CL31" s="1343"/>
      <c r="CM31" s="1343"/>
      <c r="CN31" s="1343" t="str">
        <f ca="1">MID(SUVAHAVUJ!AD15,8,1)</f>
        <v xml:space="preserve"> </v>
      </c>
      <c r="CO31" s="1343"/>
      <c r="CP31" s="1343"/>
      <c r="CQ31" s="1343"/>
      <c r="CR31" s="1343"/>
      <c r="CS31" s="1343" t="str">
        <f ca="1">MID(SUVAHAVUJ!AD15,9,1)</f>
        <v xml:space="preserve"> </v>
      </c>
      <c r="CT31" s="1343"/>
      <c r="CU31" s="1343"/>
      <c r="CV31" s="1343"/>
      <c r="CW31" s="1343"/>
      <c r="CX31" s="1343"/>
      <c r="CY31" s="1343" t="str">
        <f ca="1">MID(SUVAHAVUJ!AD15,10,1)</f>
        <v xml:space="preserve"> </v>
      </c>
      <c r="CZ31" s="1343"/>
      <c r="DA31" s="1343"/>
      <c r="DB31" s="1343"/>
      <c r="DC31" s="1343"/>
      <c r="DD31" s="1343" t="str">
        <f ca="1">MID(SUVAHAVUJ!AD15,11,1)</f>
        <v>0</v>
      </c>
      <c r="DE31" s="1343"/>
      <c r="DF31" s="1343"/>
      <c r="DG31" s="1343"/>
      <c r="DH31" s="1343"/>
      <c r="DI31" s="1396"/>
      <c r="DJ31" s="514"/>
      <c r="DK31" s="515"/>
      <c r="DL31" s="1389" t="str">
        <f ca="1">MID(SUVAHAVUJ!AF15,1,1)</f>
        <v xml:space="preserve"> </v>
      </c>
      <c r="DM31" s="1389"/>
      <c r="DN31" s="1389"/>
      <c r="DO31" s="1389"/>
      <c r="DP31" s="1389"/>
      <c r="DQ31" s="1389"/>
      <c r="DR31" s="1389" t="str">
        <f ca="1">MID(SUVAHAVUJ!AF15,2,1)</f>
        <v xml:space="preserve"> </v>
      </c>
      <c r="DS31" s="1389"/>
      <c r="DT31" s="1389"/>
      <c r="DU31" s="1389"/>
      <c r="DV31" s="1389"/>
      <c r="DW31" s="1389" t="str">
        <f ca="1">MID(SUVAHAVUJ!AF15,3,1)</f>
        <v xml:space="preserve"> </v>
      </c>
      <c r="DX31" s="1389"/>
      <c r="DY31" s="1389"/>
      <c r="DZ31" s="1389"/>
      <c r="EA31" s="1389"/>
      <c r="EB31" s="1389"/>
      <c r="EC31" s="1389" t="str">
        <f ca="1">MID(SUVAHAVUJ!AF15,4,1)</f>
        <v xml:space="preserve"> </v>
      </c>
      <c r="ED31" s="1389"/>
      <c r="EE31" s="1389"/>
      <c r="EF31" s="1389"/>
      <c r="EG31" s="1389"/>
      <c r="EH31" s="1389" t="str">
        <f ca="1">MID(SUVAHAVUJ!AF15,5,1)</f>
        <v xml:space="preserve"> </v>
      </c>
      <c r="EI31" s="1389"/>
      <c r="EJ31" s="1389"/>
      <c r="EK31" s="1389"/>
      <c r="EL31" s="1389"/>
      <c r="EM31" s="1389"/>
      <c r="EN31" s="1389" t="str">
        <f ca="1">MID(SUVAHAVUJ!AF15,6,1)</f>
        <v xml:space="preserve"> </v>
      </c>
      <c r="EO31" s="1389"/>
      <c r="EP31" s="1389"/>
      <c r="EQ31" s="1389"/>
      <c r="ER31" s="1389"/>
      <c r="ES31" s="1389" t="str">
        <f ca="1">MID(SUVAHAVUJ!AF15,7,1)</f>
        <v xml:space="preserve"> </v>
      </c>
      <c r="ET31" s="1389"/>
      <c r="EU31" s="1389"/>
      <c r="EV31" s="1389"/>
      <c r="EW31" s="1389"/>
      <c r="EX31" s="1389"/>
      <c r="EY31" s="1389" t="str">
        <f ca="1">MID(SUVAHAVUJ!AF15,8,1)</f>
        <v xml:space="preserve"> </v>
      </c>
      <c r="EZ31" s="1389"/>
      <c r="FA31" s="1389"/>
      <c r="FB31" s="1389"/>
      <c r="FC31" s="1389"/>
      <c r="FD31" s="1389" t="str">
        <f ca="1">MID(SUVAHAVUJ!AF15,9,1)</f>
        <v xml:space="preserve"> </v>
      </c>
      <c r="FE31" s="1389"/>
      <c r="FF31" s="1389"/>
      <c r="FG31" s="1389"/>
      <c r="FH31" s="1389"/>
      <c r="FI31" s="1389"/>
      <c r="FJ31" s="1389" t="str">
        <f ca="1">MID(SUVAHAVUJ!AF15,10,1)</f>
        <v xml:space="preserve"> </v>
      </c>
      <c r="FK31" s="1389"/>
      <c r="FL31" s="1389"/>
      <c r="FM31" s="1389"/>
      <c r="FN31" s="1389"/>
      <c r="FO31" s="1343" t="str">
        <f ca="1">MID(SUVAHAVUJ!AF15,11,1)</f>
        <v>0</v>
      </c>
      <c r="FP31" s="1343"/>
      <c r="FQ31" s="1343"/>
      <c r="FR31" s="1343"/>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1:205" ht="23.25" customHeight="1">
      <c r="A32" s="1390"/>
      <c r="B32" s="1403"/>
      <c r="C32" s="1403"/>
      <c r="D32" s="1403"/>
      <c r="E32" s="1403"/>
      <c r="F32" s="1403"/>
      <c r="G32" s="1403"/>
      <c r="H32" s="1403"/>
      <c r="I32" s="1403"/>
      <c r="J32" s="1403"/>
      <c r="K32" s="1403"/>
      <c r="L32" s="1402"/>
      <c r="M32" s="1402"/>
      <c r="N32" s="1402"/>
      <c r="O32" s="1402"/>
      <c r="P32" s="1402"/>
      <c r="Q32" s="1402"/>
      <c r="R32" s="1402"/>
      <c r="S32" s="1402"/>
      <c r="T32" s="1402"/>
      <c r="U32" s="1402"/>
      <c r="V32" s="1402"/>
      <c r="W32" s="1402"/>
      <c r="X32" s="1402"/>
      <c r="Y32" s="1402"/>
      <c r="Z32" s="1402"/>
      <c r="AA32" s="1402"/>
      <c r="AB32" s="1402"/>
      <c r="AC32" s="1402"/>
      <c r="AD32" s="1402"/>
      <c r="AE32" s="1402"/>
      <c r="AF32" s="1402"/>
      <c r="AG32" s="1402"/>
      <c r="AH32" s="1402"/>
      <c r="AI32" s="1402"/>
      <c r="AJ32" s="1402"/>
      <c r="AK32" s="1402"/>
      <c r="AL32" s="1402"/>
      <c r="AM32" s="1402"/>
      <c r="AN32" s="1402"/>
      <c r="AO32" s="1402"/>
      <c r="AP32" s="1402"/>
      <c r="AQ32" s="1394"/>
      <c r="AR32" s="1394"/>
      <c r="AS32" s="1394"/>
      <c r="AT32" s="1394"/>
      <c r="AU32" s="1394"/>
      <c r="AV32" s="1394"/>
      <c r="AW32" s="1394"/>
      <c r="AX32" s="1394"/>
      <c r="AY32" s="514"/>
      <c r="AZ32" s="515"/>
      <c r="BA32" s="1389" t="str">
        <f ca="1">MID(SUVAHAVUJ!AE15,1,1)</f>
        <v xml:space="preserve"> </v>
      </c>
      <c r="BB32" s="1389"/>
      <c r="BC32" s="1389"/>
      <c r="BD32" s="1389"/>
      <c r="BE32" s="1389"/>
      <c r="BF32" s="1389"/>
      <c r="BG32" s="1389" t="str">
        <f ca="1">MID(SUVAHAVUJ!AE15,2,1)</f>
        <v xml:space="preserve"> </v>
      </c>
      <c r="BH32" s="1389"/>
      <c r="BI32" s="1389"/>
      <c r="BJ32" s="1389"/>
      <c r="BK32" s="1389"/>
      <c r="BL32" s="1389" t="str">
        <f ca="1">MID(SUVAHAVUJ!AE15,3,1)</f>
        <v xml:space="preserve"> </v>
      </c>
      <c r="BM32" s="1389"/>
      <c r="BN32" s="1389"/>
      <c r="BO32" s="1389"/>
      <c r="BP32" s="1389"/>
      <c r="BQ32" s="1389"/>
      <c r="BR32" s="1389" t="str">
        <f ca="1">MID(SUVAHAVUJ!AE15,4,1)</f>
        <v xml:space="preserve"> </v>
      </c>
      <c r="BS32" s="1389"/>
      <c r="BT32" s="1389"/>
      <c r="BU32" s="1389"/>
      <c r="BV32" s="1389"/>
      <c r="BW32" s="1389" t="str">
        <f ca="1">MID(SUVAHAVUJ!AE15,5,1)</f>
        <v xml:space="preserve"> </v>
      </c>
      <c r="BX32" s="1389"/>
      <c r="BY32" s="1389"/>
      <c r="BZ32" s="1389"/>
      <c r="CA32" s="1389"/>
      <c r="CB32" s="1389"/>
      <c r="CC32" s="1389" t="str">
        <f ca="1">MID(SUVAHAVUJ!AE15,6,1)</f>
        <v xml:space="preserve"> </v>
      </c>
      <c r="CD32" s="1389"/>
      <c r="CE32" s="1389"/>
      <c r="CF32" s="1389"/>
      <c r="CG32" s="1389"/>
      <c r="CH32" s="1389" t="str">
        <f ca="1">MID(SUVAHAVUJ!AE15,7,1)</f>
        <v xml:space="preserve"> </v>
      </c>
      <c r="CI32" s="1389"/>
      <c r="CJ32" s="1389"/>
      <c r="CK32" s="1389"/>
      <c r="CL32" s="1389"/>
      <c r="CM32" s="1389"/>
      <c r="CN32" s="1389" t="str">
        <f ca="1">MID(SUVAHAVUJ!AE15,8,1)</f>
        <v xml:space="preserve"> </v>
      </c>
      <c r="CO32" s="1389"/>
      <c r="CP32" s="1389"/>
      <c r="CQ32" s="1389"/>
      <c r="CR32" s="1389"/>
      <c r="CS32" s="1389" t="str">
        <f ca="1">MID(SUVAHAVUJ!AE15,9,1)</f>
        <v xml:space="preserve"> </v>
      </c>
      <c r="CT32" s="1389"/>
      <c r="CU32" s="1389"/>
      <c r="CV32" s="1389"/>
      <c r="CW32" s="1389"/>
      <c r="CX32" s="1389"/>
      <c r="CY32" s="1389" t="str">
        <f ca="1">MID(SUVAHAVUJ!AE15,10,1)</f>
        <v xml:space="preserve"> </v>
      </c>
      <c r="CZ32" s="1389"/>
      <c r="DA32" s="1389"/>
      <c r="DB32" s="1389"/>
      <c r="DC32" s="1389"/>
      <c r="DD32" s="1389" t="str">
        <f ca="1">MID(SUVAHAVUJ!AE15,11,1)</f>
        <v>0</v>
      </c>
      <c r="DE32" s="1389"/>
      <c r="DF32" s="1389"/>
      <c r="DG32" s="1389"/>
      <c r="DH32" s="1389"/>
      <c r="DI32" s="1395"/>
      <c r="DJ32" s="1398"/>
      <c r="DK32" s="1398"/>
      <c r="DL32" s="1398"/>
      <c r="DM32" s="1398"/>
      <c r="DN32" s="1398"/>
      <c r="DO32" s="1398"/>
      <c r="DP32" s="1398"/>
      <c r="DQ32" s="1398"/>
      <c r="DR32" s="1398"/>
      <c r="DS32" s="1398"/>
      <c r="DT32" s="1398"/>
      <c r="DU32" s="1398"/>
      <c r="DV32" s="1398"/>
      <c r="DW32" s="1398"/>
      <c r="DX32" s="1398"/>
      <c r="DY32" s="1398"/>
      <c r="DZ32" s="1398"/>
      <c r="EA32" s="1398"/>
      <c r="EB32" s="1398"/>
      <c r="EC32" s="1398"/>
      <c r="ED32" s="1398"/>
      <c r="EE32" s="1398"/>
      <c r="EF32" s="1398"/>
      <c r="EG32" s="1398"/>
      <c r="EH32" s="1398"/>
      <c r="EI32" s="1398"/>
      <c r="EJ32" s="1398"/>
      <c r="EK32" s="1398"/>
      <c r="EL32" s="1398"/>
      <c r="EM32" s="1398"/>
      <c r="EN32" s="514"/>
      <c r="EO32" s="515"/>
      <c r="EP32" s="1389" t="str">
        <f ca="1">MID(SUVAHAVUJ!AG15,1,1)</f>
        <v xml:space="preserve"> </v>
      </c>
      <c r="EQ32" s="1389"/>
      <c r="ER32" s="1389"/>
      <c r="ES32" s="1389"/>
      <c r="ET32" s="1389"/>
      <c r="EU32" s="1389"/>
      <c r="EV32" s="1389" t="str">
        <f ca="1">MID(SUVAHAVUJ!AG15,2,1)</f>
        <v xml:space="preserve"> </v>
      </c>
      <c r="EW32" s="1389"/>
      <c r="EX32" s="1389"/>
      <c r="EY32" s="1389"/>
      <c r="EZ32" s="1389"/>
      <c r="FA32" s="1389" t="str">
        <f ca="1">MID(SUVAHAVUJ!AG15,3,1)</f>
        <v xml:space="preserve"> </v>
      </c>
      <c r="FB32" s="1389"/>
      <c r="FC32" s="1389"/>
      <c r="FD32" s="1389"/>
      <c r="FE32" s="1389"/>
      <c r="FF32" s="1389"/>
      <c r="FG32" s="1389" t="str">
        <f ca="1">MID(SUVAHAVUJ!AG15,4,1)</f>
        <v xml:space="preserve"> </v>
      </c>
      <c r="FH32" s="1389"/>
      <c r="FI32" s="1389"/>
      <c r="FJ32" s="1389"/>
      <c r="FK32" s="1389"/>
      <c r="FL32" s="1389" t="str">
        <f ca="1">MID(SUVAHAVUJ!AG15,5,1)</f>
        <v xml:space="preserve"> </v>
      </c>
      <c r="FM32" s="1389"/>
      <c r="FN32" s="1389"/>
      <c r="FO32" s="1389"/>
      <c r="FP32" s="1389"/>
      <c r="FQ32" s="1389"/>
      <c r="FR32" s="1389" t="str">
        <f ca="1">MID(SUVAHAVUJ!AG15,6,1)</f>
        <v xml:space="preserve"> </v>
      </c>
      <c r="FS32" s="1389"/>
      <c r="FT32" s="1389"/>
      <c r="FU32" s="1389"/>
      <c r="FV32" s="1389"/>
      <c r="FW32" s="1389" t="str">
        <f ca="1">MID(SUVAHAVUJ!AG15,7,1)</f>
        <v xml:space="preserve"> </v>
      </c>
      <c r="FX32" s="1389"/>
      <c r="FY32" s="1389"/>
      <c r="FZ32" s="1389"/>
      <c r="GA32" s="1389"/>
      <c r="GB32" s="1389"/>
      <c r="GC32" s="1389" t="str">
        <f ca="1">MID(SUVAHAVUJ!AG15,8,1)</f>
        <v xml:space="preserve"> </v>
      </c>
      <c r="GD32" s="1389"/>
      <c r="GE32" s="1389"/>
      <c r="GF32" s="1389"/>
      <c r="GG32" s="1389"/>
      <c r="GH32" s="1389" t="str">
        <f ca="1">MID(SUVAHAVUJ!AG15,9,1)</f>
        <v xml:space="preserve"> </v>
      </c>
      <c r="GI32" s="1389"/>
      <c r="GJ32" s="1389"/>
      <c r="GK32" s="1389"/>
      <c r="GL32" s="1389"/>
      <c r="GM32" s="1389"/>
      <c r="GN32" s="1389" t="str">
        <f ca="1">MID(SUVAHAVUJ!AG15,10,1)</f>
        <v xml:space="preserve"> </v>
      </c>
      <c r="GO32" s="1389"/>
      <c r="GP32" s="1389"/>
      <c r="GQ32" s="1389"/>
      <c r="GR32" s="1389"/>
      <c r="GS32" s="1343" t="str">
        <f ca="1">MID(SUVAHAVUJ!AG15,11,1)</f>
        <v>0</v>
      </c>
      <c r="GT32" s="1343"/>
      <c r="GU32" s="1343"/>
      <c r="GV32" s="1343"/>
      <c r="GW32" s="1396"/>
    </row>
    <row r="33" spans="1:205" s="516" customFormat="1" ht="23.25" customHeight="1">
      <c r="A33" s="1390">
        <v>14</v>
      </c>
      <c r="B33" s="1403" t="s">
        <v>2391</v>
      </c>
      <c r="C33" s="1403"/>
      <c r="D33" s="1403"/>
      <c r="E33" s="1403"/>
      <c r="F33" s="1403"/>
      <c r="G33" s="1403"/>
      <c r="H33" s="1403"/>
      <c r="I33" s="1403"/>
      <c r="J33" s="1403"/>
      <c r="K33" s="1403"/>
      <c r="L33" s="1401" t="str">
        <f ca="1">SUVAHAVUJ!$D16</f>
        <v>Samostatné hnuteľné veci a súbory hnuteľných vecí (022) - /082, 092A/</v>
      </c>
      <c r="M33" s="1402"/>
      <c r="N33" s="1402"/>
      <c r="O33" s="1402"/>
      <c r="P33" s="1402"/>
      <c r="Q33" s="1402"/>
      <c r="R33" s="1402"/>
      <c r="S33" s="1402"/>
      <c r="T33" s="1402"/>
      <c r="U33" s="1402"/>
      <c r="V33" s="1402"/>
      <c r="W33" s="1402"/>
      <c r="X33" s="1402"/>
      <c r="Y33" s="1402"/>
      <c r="Z33" s="1402"/>
      <c r="AA33" s="1402"/>
      <c r="AB33" s="1402"/>
      <c r="AC33" s="1402"/>
      <c r="AD33" s="1402"/>
      <c r="AE33" s="1402"/>
      <c r="AF33" s="1402"/>
      <c r="AG33" s="1402"/>
      <c r="AH33" s="1402"/>
      <c r="AI33" s="1402"/>
      <c r="AJ33" s="1402"/>
      <c r="AK33" s="1402"/>
      <c r="AL33" s="1402"/>
      <c r="AM33" s="1402"/>
      <c r="AN33" s="1402"/>
      <c r="AO33" s="1402"/>
      <c r="AP33" s="1402"/>
      <c r="AQ33" s="1394" t="s">
        <v>4103</v>
      </c>
      <c r="AR33" s="1394"/>
      <c r="AS33" s="1394"/>
      <c r="AT33" s="1394"/>
      <c r="AU33" s="1394"/>
      <c r="AV33" s="1394"/>
      <c r="AW33" s="1394"/>
      <c r="AX33" s="1394"/>
      <c r="AY33" s="514"/>
      <c r="AZ33" s="515"/>
      <c r="BA33" s="1343" t="str">
        <f ca="1">MID(SUVAHAVUJ!AD16,1,1)</f>
        <v xml:space="preserve"> </v>
      </c>
      <c r="BB33" s="1343"/>
      <c r="BC33" s="1343"/>
      <c r="BD33" s="1343"/>
      <c r="BE33" s="1343"/>
      <c r="BF33" s="1343"/>
      <c r="BG33" s="1343" t="str">
        <f ca="1">MID(SUVAHAVUJ!AD16,2,1)</f>
        <v xml:space="preserve"> </v>
      </c>
      <c r="BH33" s="1343"/>
      <c r="BI33" s="1343"/>
      <c r="BJ33" s="1343"/>
      <c r="BK33" s="1343"/>
      <c r="BL33" s="1343" t="str">
        <f ca="1">MID(SUVAHAVUJ!AD16,3,1)</f>
        <v xml:space="preserve"> </v>
      </c>
      <c r="BM33" s="1343"/>
      <c r="BN33" s="1343"/>
      <c r="BO33" s="1343"/>
      <c r="BP33" s="1343"/>
      <c r="BQ33" s="1343"/>
      <c r="BR33" s="1343" t="str">
        <f ca="1">MID(SUVAHAVUJ!AD16,4,1)</f>
        <v xml:space="preserve"> </v>
      </c>
      <c r="BS33" s="1343"/>
      <c r="BT33" s="1343"/>
      <c r="BU33" s="1343"/>
      <c r="BV33" s="1343"/>
      <c r="BW33" s="1343" t="str">
        <f ca="1">MID(SUVAHAVUJ!AD16,5,1)</f>
        <v xml:space="preserve"> </v>
      </c>
      <c r="BX33" s="1343"/>
      <c r="BY33" s="1343"/>
      <c r="BZ33" s="1343"/>
      <c r="CA33" s="1343"/>
      <c r="CB33" s="1343"/>
      <c r="CC33" s="1343" t="str">
        <f ca="1">MID(SUVAHAVUJ!AD16,6,1)</f>
        <v xml:space="preserve"> </v>
      </c>
      <c r="CD33" s="1343"/>
      <c r="CE33" s="1343"/>
      <c r="CF33" s="1343"/>
      <c r="CG33" s="1343"/>
      <c r="CH33" s="1343" t="str">
        <f ca="1">MID(SUVAHAVUJ!AD16,7,1)</f>
        <v xml:space="preserve"> </v>
      </c>
      <c r="CI33" s="1343"/>
      <c r="CJ33" s="1343"/>
      <c r="CK33" s="1343"/>
      <c r="CL33" s="1343"/>
      <c r="CM33" s="1343"/>
      <c r="CN33" s="1343" t="str">
        <f ca="1">MID(SUVAHAVUJ!AD16,8,1)</f>
        <v xml:space="preserve"> </v>
      </c>
      <c r="CO33" s="1343"/>
      <c r="CP33" s="1343"/>
      <c r="CQ33" s="1343"/>
      <c r="CR33" s="1343"/>
      <c r="CS33" s="1343" t="str">
        <f ca="1">MID(SUVAHAVUJ!AD16,9,1)</f>
        <v xml:space="preserve"> </v>
      </c>
      <c r="CT33" s="1343"/>
      <c r="CU33" s="1343"/>
      <c r="CV33" s="1343"/>
      <c r="CW33" s="1343"/>
      <c r="CX33" s="1343"/>
      <c r="CY33" s="1343" t="str">
        <f ca="1">MID(SUVAHAVUJ!AD16,10,1)</f>
        <v xml:space="preserve"> </v>
      </c>
      <c r="CZ33" s="1343"/>
      <c r="DA33" s="1343"/>
      <c r="DB33" s="1343"/>
      <c r="DC33" s="1343"/>
      <c r="DD33" s="1343" t="str">
        <f ca="1">MID(SUVAHAVUJ!AD16,11,1)</f>
        <v>0</v>
      </c>
      <c r="DE33" s="1343"/>
      <c r="DF33" s="1343"/>
      <c r="DG33" s="1343"/>
      <c r="DH33" s="1343"/>
      <c r="DI33" s="1396"/>
      <c r="DJ33" s="514"/>
      <c r="DK33" s="515"/>
      <c r="DL33" s="1389" t="str">
        <f ca="1">MID(SUVAHAVUJ!AF16,1,1)</f>
        <v xml:space="preserve"> </v>
      </c>
      <c r="DM33" s="1389"/>
      <c r="DN33" s="1389"/>
      <c r="DO33" s="1389"/>
      <c r="DP33" s="1389"/>
      <c r="DQ33" s="1389"/>
      <c r="DR33" s="1389" t="str">
        <f ca="1">MID(SUVAHAVUJ!AF16,2,1)</f>
        <v xml:space="preserve"> </v>
      </c>
      <c r="DS33" s="1389"/>
      <c r="DT33" s="1389"/>
      <c r="DU33" s="1389"/>
      <c r="DV33" s="1389"/>
      <c r="DW33" s="1389" t="str">
        <f ca="1">MID(SUVAHAVUJ!AF16,3,1)</f>
        <v xml:space="preserve"> </v>
      </c>
      <c r="DX33" s="1389"/>
      <c r="DY33" s="1389"/>
      <c r="DZ33" s="1389"/>
      <c r="EA33" s="1389"/>
      <c r="EB33" s="1389"/>
      <c r="EC33" s="1389" t="str">
        <f ca="1">MID(SUVAHAVUJ!AF16,4,1)</f>
        <v xml:space="preserve"> </v>
      </c>
      <c r="ED33" s="1389"/>
      <c r="EE33" s="1389"/>
      <c r="EF33" s="1389"/>
      <c r="EG33" s="1389"/>
      <c r="EH33" s="1389" t="str">
        <f ca="1">MID(SUVAHAVUJ!AF16,5,1)</f>
        <v xml:space="preserve"> </v>
      </c>
      <c r="EI33" s="1389"/>
      <c r="EJ33" s="1389"/>
      <c r="EK33" s="1389"/>
      <c r="EL33" s="1389"/>
      <c r="EM33" s="1389"/>
      <c r="EN33" s="1389" t="str">
        <f ca="1">MID(SUVAHAVUJ!AF16,6,1)</f>
        <v xml:space="preserve"> </v>
      </c>
      <c r="EO33" s="1389"/>
      <c r="EP33" s="1389"/>
      <c r="EQ33" s="1389"/>
      <c r="ER33" s="1389"/>
      <c r="ES33" s="1389" t="str">
        <f ca="1">MID(SUVAHAVUJ!AF16,7,1)</f>
        <v xml:space="preserve"> </v>
      </c>
      <c r="ET33" s="1389"/>
      <c r="EU33" s="1389"/>
      <c r="EV33" s="1389"/>
      <c r="EW33" s="1389"/>
      <c r="EX33" s="1389"/>
      <c r="EY33" s="1389" t="str">
        <f ca="1">MID(SUVAHAVUJ!AF16,8,1)</f>
        <v xml:space="preserve"> </v>
      </c>
      <c r="EZ33" s="1389"/>
      <c r="FA33" s="1389"/>
      <c r="FB33" s="1389"/>
      <c r="FC33" s="1389"/>
      <c r="FD33" s="1389" t="str">
        <f ca="1">MID(SUVAHAVUJ!AF16,9,1)</f>
        <v xml:space="preserve"> </v>
      </c>
      <c r="FE33" s="1389"/>
      <c r="FF33" s="1389"/>
      <c r="FG33" s="1389"/>
      <c r="FH33" s="1389"/>
      <c r="FI33" s="1389"/>
      <c r="FJ33" s="1389" t="str">
        <f ca="1">MID(SUVAHAVUJ!AF16,10,1)</f>
        <v xml:space="preserve"> </v>
      </c>
      <c r="FK33" s="1389"/>
      <c r="FL33" s="1389"/>
      <c r="FM33" s="1389"/>
      <c r="FN33" s="1389"/>
      <c r="FO33" s="1343" t="str">
        <f ca="1">MID(SUVAHAVUJ!AF16,11,1)</f>
        <v>0</v>
      </c>
      <c r="FP33" s="1343"/>
      <c r="FQ33" s="1343"/>
      <c r="FR33" s="1343"/>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A34" s="1390"/>
      <c r="B34" s="1403"/>
      <c r="C34" s="1403"/>
      <c r="D34" s="1403"/>
      <c r="E34" s="1403"/>
      <c r="F34" s="1403"/>
      <c r="G34" s="1403"/>
      <c r="H34" s="1403"/>
      <c r="I34" s="1403"/>
      <c r="J34" s="1403"/>
      <c r="K34" s="1403"/>
      <c r="L34" s="1402"/>
      <c r="M34" s="1402"/>
      <c r="N34" s="1402"/>
      <c r="O34" s="1402"/>
      <c r="P34" s="1402"/>
      <c r="Q34" s="1402"/>
      <c r="R34" s="1402"/>
      <c r="S34" s="1402"/>
      <c r="T34" s="1402"/>
      <c r="U34" s="1402"/>
      <c r="V34" s="1402"/>
      <c r="W34" s="1402"/>
      <c r="X34" s="1402"/>
      <c r="Y34" s="1402"/>
      <c r="Z34" s="1402"/>
      <c r="AA34" s="1402"/>
      <c r="AB34" s="1402"/>
      <c r="AC34" s="1402"/>
      <c r="AD34" s="1402"/>
      <c r="AE34" s="1402"/>
      <c r="AF34" s="1402"/>
      <c r="AG34" s="1402"/>
      <c r="AH34" s="1402"/>
      <c r="AI34" s="1402"/>
      <c r="AJ34" s="1402"/>
      <c r="AK34" s="1402"/>
      <c r="AL34" s="1402"/>
      <c r="AM34" s="1402"/>
      <c r="AN34" s="1402"/>
      <c r="AO34" s="1402"/>
      <c r="AP34" s="1402"/>
      <c r="AQ34" s="1394"/>
      <c r="AR34" s="1394"/>
      <c r="AS34" s="1394"/>
      <c r="AT34" s="1394"/>
      <c r="AU34" s="1394"/>
      <c r="AV34" s="1394"/>
      <c r="AW34" s="1394"/>
      <c r="AX34" s="1394"/>
      <c r="AY34" s="514"/>
      <c r="AZ34" s="515"/>
      <c r="BA34" s="1389" t="str">
        <f ca="1">MID(SUVAHAVUJ!AE16,1,1)</f>
        <v xml:space="preserve"> </v>
      </c>
      <c r="BB34" s="1389"/>
      <c r="BC34" s="1389"/>
      <c r="BD34" s="1389"/>
      <c r="BE34" s="1389"/>
      <c r="BF34" s="1389"/>
      <c r="BG34" s="1389" t="str">
        <f ca="1">MID(SUVAHAVUJ!AE16,2,1)</f>
        <v xml:space="preserve"> </v>
      </c>
      <c r="BH34" s="1389"/>
      <c r="BI34" s="1389"/>
      <c r="BJ34" s="1389"/>
      <c r="BK34" s="1389"/>
      <c r="BL34" s="1389" t="str">
        <f ca="1">MID(SUVAHAVUJ!AE16,3,1)</f>
        <v xml:space="preserve"> </v>
      </c>
      <c r="BM34" s="1389"/>
      <c r="BN34" s="1389"/>
      <c r="BO34" s="1389"/>
      <c r="BP34" s="1389"/>
      <c r="BQ34" s="1389"/>
      <c r="BR34" s="1389" t="str">
        <f ca="1">MID(SUVAHAVUJ!AE16,4,1)</f>
        <v xml:space="preserve"> </v>
      </c>
      <c r="BS34" s="1389"/>
      <c r="BT34" s="1389"/>
      <c r="BU34" s="1389"/>
      <c r="BV34" s="1389"/>
      <c r="BW34" s="1389" t="str">
        <f ca="1">MID(SUVAHAVUJ!AE16,5,1)</f>
        <v xml:space="preserve"> </v>
      </c>
      <c r="BX34" s="1389"/>
      <c r="BY34" s="1389"/>
      <c r="BZ34" s="1389"/>
      <c r="CA34" s="1389"/>
      <c r="CB34" s="1389"/>
      <c r="CC34" s="1389" t="str">
        <f ca="1">MID(SUVAHAVUJ!AE16,6,1)</f>
        <v xml:space="preserve"> </v>
      </c>
      <c r="CD34" s="1389"/>
      <c r="CE34" s="1389"/>
      <c r="CF34" s="1389"/>
      <c r="CG34" s="1389"/>
      <c r="CH34" s="1389" t="str">
        <f ca="1">MID(SUVAHAVUJ!AE16,7,1)</f>
        <v xml:space="preserve"> </v>
      </c>
      <c r="CI34" s="1389"/>
      <c r="CJ34" s="1389"/>
      <c r="CK34" s="1389"/>
      <c r="CL34" s="1389"/>
      <c r="CM34" s="1389"/>
      <c r="CN34" s="1389" t="str">
        <f ca="1">MID(SUVAHAVUJ!AE16,8,1)</f>
        <v xml:space="preserve"> </v>
      </c>
      <c r="CO34" s="1389"/>
      <c r="CP34" s="1389"/>
      <c r="CQ34" s="1389"/>
      <c r="CR34" s="1389"/>
      <c r="CS34" s="1389" t="str">
        <f ca="1">MID(SUVAHAVUJ!AE16,9,1)</f>
        <v xml:space="preserve"> </v>
      </c>
      <c r="CT34" s="1389"/>
      <c r="CU34" s="1389"/>
      <c r="CV34" s="1389"/>
      <c r="CW34" s="1389"/>
      <c r="CX34" s="1389"/>
      <c r="CY34" s="1389" t="str">
        <f ca="1">MID(SUVAHAVUJ!AE16,10,1)</f>
        <v xml:space="preserve"> </v>
      </c>
      <c r="CZ34" s="1389"/>
      <c r="DA34" s="1389"/>
      <c r="DB34" s="1389"/>
      <c r="DC34" s="1389"/>
      <c r="DD34" s="1389" t="str">
        <f ca="1">MID(SUVAHAVUJ!AE16,11,1)</f>
        <v>0</v>
      </c>
      <c r="DE34" s="1389"/>
      <c r="DF34" s="1389"/>
      <c r="DG34" s="1389"/>
      <c r="DH34" s="1389"/>
      <c r="DI34" s="1395"/>
      <c r="DJ34" s="1398"/>
      <c r="DK34" s="1398"/>
      <c r="DL34" s="1398"/>
      <c r="DM34" s="1398"/>
      <c r="DN34" s="1398"/>
      <c r="DO34" s="1398"/>
      <c r="DP34" s="1398"/>
      <c r="DQ34" s="1398"/>
      <c r="DR34" s="1398"/>
      <c r="DS34" s="1398"/>
      <c r="DT34" s="1398"/>
      <c r="DU34" s="1398"/>
      <c r="DV34" s="1398"/>
      <c r="DW34" s="1398"/>
      <c r="DX34" s="1398"/>
      <c r="DY34" s="1398"/>
      <c r="DZ34" s="1398"/>
      <c r="EA34" s="1398"/>
      <c r="EB34" s="1398"/>
      <c r="EC34" s="1398"/>
      <c r="ED34" s="1398"/>
      <c r="EE34" s="1398"/>
      <c r="EF34" s="1398"/>
      <c r="EG34" s="1398"/>
      <c r="EH34" s="1398"/>
      <c r="EI34" s="1398"/>
      <c r="EJ34" s="1398"/>
      <c r="EK34" s="1398"/>
      <c r="EL34" s="1398"/>
      <c r="EM34" s="1398"/>
      <c r="EN34" s="514"/>
      <c r="EO34" s="515"/>
      <c r="EP34" s="1389" t="str">
        <f ca="1">MID(SUVAHAVUJ!AG16,1,1)</f>
        <v xml:space="preserve"> </v>
      </c>
      <c r="EQ34" s="1389"/>
      <c r="ER34" s="1389"/>
      <c r="ES34" s="1389"/>
      <c r="ET34" s="1389"/>
      <c r="EU34" s="1389"/>
      <c r="EV34" s="1389" t="str">
        <f ca="1">MID(SUVAHAVUJ!AG16,2,1)</f>
        <v xml:space="preserve"> </v>
      </c>
      <c r="EW34" s="1389"/>
      <c r="EX34" s="1389"/>
      <c r="EY34" s="1389"/>
      <c r="EZ34" s="1389"/>
      <c r="FA34" s="1389" t="str">
        <f ca="1">MID(SUVAHAVUJ!AG16,3,1)</f>
        <v xml:space="preserve"> </v>
      </c>
      <c r="FB34" s="1389"/>
      <c r="FC34" s="1389"/>
      <c r="FD34" s="1389"/>
      <c r="FE34" s="1389"/>
      <c r="FF34" s="1389"/>
      <c r="FG34" s="1389" t="str">
        <f ca="1">MID(SUVAHAVUJ!AG16,4,1)</f>
        <v xml:space="preserve"> </v>
      </c>
      <c r="FH34" s="1389"/>
      <c r="FI34" s="1389"/>
      <c r="FJ34" s="1389"/>
      <c r="FK34" s="1389"/>
      <c r="FL34" s="1389" t="str">
        <f ca="1">MID(SUVAHAVUJ!AG16,5,1)</f>
        <v xml:space="preserve"> </v>
      </c>
      <c r="FM34" s="1389"/>
      <c r="FN34" s="1389"/>
      <c r="FO34" s="1389"/>
      <c r="FP34" s="1389"/>
      <c r="FQ34" s="1389"/>
      <c r="FR34" s="1389" t="str">
        <f ca="1">MID(SUVAHAVUJ!AG16,6,1)</f>
        <v xml:space="preserve"> </v>
      </c>
      <c r="FS34" s="1389"/>
      <c r="FT34" s="1389"/>
      <c r="FU34" s="1389"/>
      <c r="FV34" s="1389"/>
      <c r="FW34" s="1389" t="str">
        <f ca="1">MID(SUVAHAVUJ!AG16,7,1)</f>
        <v xml:space="preserve"> </v>
      </c>
      <c r="FX34" s="1389"/>
      <c r="FY34" s="1389"/>
      <c r="FZ34" s="1389"/>
      <c r="GA34" s="1389"/>
      <c r="GB34" s="1389"/>
      <c r="GC34" s="1389" t="str">
        <f ca="1">MID(SUVAHAVUJ!AG16,8,1)</f>
        <v xml:space="preserve"> </v>
      </c>
      <c r="GD34" s="1389"/>
      <c r="GE34" s="1389"/>
      <c r="GF34" s="1389"/>
      <c r="GG34" s="1389"/>
      <c r="GH34" s="1389" t="str">
        <f ca="1">MID(SUVAHAVUJ!AG16,9,1)</f>
        <v xml:space="preserve"> </v>
      </c>
      <c r="GI34" s="1389"/>
      <c r="GJ34" s="1389"/>
      <c r="GK34" s="1389"/>
      <c r="GL34" s="1389"/>
      <c r="GM34" s="1389"/>
      <c r="GN34" s="1389" t="str">
        <f ca="1">MID(SUVAHAVUJ!AG16,10,1)</f>
        <v xml:space="preserve"> </v>
      </c>
      <c r="GO34" s="1389"/>
      <c r="GP34" s="1389"/>
      <c r="GQ34" s="1389"/>
      <c r="GR34" s="1389"/>
      <c r="GS34" s="1343" t="str">
        <f ca="1">MID(SUVAHAVUJ!AG16,11,1)</f>
        <v>0</v>
      </c>
      <c r="GT34" s="1343"/>
      <c r="GU34" s="1343"/>
      <c r="GV34" s="1343"/>
      <c r="GW34" s="1396"/>
    </row>
    <row r="35" spans="1:205" ht="12" customHeight="1">
      <c r="A35" s="517"/>
      <c r="B35" s="518"/>
      <c r="C35" s="519"/>
      <c r="D35" s="519"/>
      <c r="E35" s="519"/>
      <c r="F35" s="519"/>
      <c r="G35" s="519"/>
      <c r="H35" s="519"/>
      <c r="I35" s="519"/>
      <c r="J35" s="519"/>
      <c r="K35" s="519"/>
      <c r="L35" s="519"/>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21"/>
      <c r="B36" s="522"/>
      <c r="C36" s="523"/>
      <c r="D36" s="523"/>
      <c r="E36" s="523"/>
      <c r="F36" s="523"/>
      <c r="G36" s="523"/>
      <c r="H36" s="523"/>
      <c r="I36" s="523"/>
      <c r="J36" s="523"/>
      <c r="K36" s="523"/>
      <c r="L36" s="523"/>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thickTop="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18">
    <mergeCell ref="ES33:EX33"/>
    <mergeCell ref="EY33:FC33"/>
    <mergeCell ref="FD33:FI33"/>
    <mergeCell ref="GC34:GG34"/>
    <mergeCell ref="GH34:GM34"/>
    <mergeCell ref="GS34:GW34"/>
    <mergeCell ref="EV34:EZ34"/>
    <mergeCell ref="FA34:FF34"/>
    <mergeCell ref="FG34:FK34"/>
    <mergeCell ref="FL34:FQ34"/>
    <mergeCell ref="FR34:FV34"/>
    <mergeCell ref="FW34:GB34"/>
    <mergeCell ref="CH33:CM33"/>
    <mergeCell ref="BL34:BQ34"/>
    <mergeCell ref="BR34:BV34"/>
    <mergeCell ref="BW34:CB34"/>
    <mergeCell ref="CC34:CG34"/>
    <mergeCell ref="GN34:GR34"/>
    <mergeCell ref="EP34:EU34"/>
    <mergeCell ref="FJ33:FN33"/>
    <mergeCell ref="FO33:FS33"/>
    <mergeCell ref="FT33:GW33"/>
    <mergeCell ref="BL33:BQ33"/>
    <mergeCell ref="BR33:BV33"/>
    <mergeCell ref="BW33:CB33"/>
    <mergeCell ref="CC33:CG33"/>
    <mergeCell ref="CH34:CM34"/>
    <mergeCell ref="EC33:EG33"/>
    <mergeCell ref="CS33:CX33"/>
    <mergeCell ref="CY33:DC33"/>
    <mergeCell ref="DD33:DI33"/>
    <mergeCell ref="DL33:DQ33"/>
    <mergeCell ref="DJ32:EM32"/>
    <mergeCell ref="EP32:EU32"/>
    <mergeCell ref="CN33:CR33"/>
    <mergeCell ref="CN34:CR34"/>
    <mergeCell ref="CS34:CX34"/>
    <mergeCell ref="CY34:DC34"/>
    <mergeCell ref="EH33:EM33"/>
    <mergeCell ref="DR33:DV33"/>
    <mergeCell ref="DW33:EB33"/>
    <mergeCell ref="EN33:ER33"/>
    <mergeCell ref="EV32:EZ32"/>
    <mergeCell ref="FA32:FF32"/>
    <mergeCell ref="DD34:DI34"/>
    <mergeCell ref="DJ34:EM34"/>
    <mergeCell ref="GC32:GG32"/>
    <mergeCell ref="GH32:GM32"/>
    <mergeCell ref="FG32:FK32"/>
    <mergeCell ref="FL32:FQ32"/>
    <mergeCell ref="FR32:FV32"/>
    <mergeCell ref="FW32:GB32"/>
    <mergeCell ref="CY32:DC32"/>
    <mergeCell ref="DD32:DI32"/>
    <mergeCell ref="GN32:GR32"/>
    <mergeCell ref="GS32:GW32"/>
    <mergeCell ref="A33:A34"/>
    <mergeCell ref="B33:K34"/>
    <mergeCell ref="L33:AP34"/>
    <mergeCell ref="AQ33:AX34"/>
    <mergeCell ref="BA33:BF33"/>
    <mergeCell ref="BG33:BK33"/>
    <mergeCell ref="FJ31:FN31"/>
    <mergeCell ref="FO31:FS31"/>
    <mergeCell ref="EN31:ER31"/>
    <mergeCell ref="ES31:EX31"/>
    <mergeCell ref="EY31:FC31"/>
    <mergeCell ref="FD31:FI31"/>
    <mergeCell ref="CC32:CG32"/>
    <mergeCell ref="CH32:CM32"/>
    <mergeCell ref="EC31:EG31"/>
    <mergeCell ref="EH31:EM31"/>
    <mergeCell ref="BA34:BF34"/>
    <mergeCell ref="BG34:BK34"/>
    <mergeCell ref="CS31:CX31"/>
    <mergeCell ref="CY31:DC31"/>
    <mergeCell ref="CN32:CR32"/>
    <mergeCell ref="CS32:CX32"/>
    <mergeCell ref="DD31:DI31"/>
    <mergeCell ref="DL31:DQ31"/>
    <mergeCell ref="DR31:DV31"/>
    <mergeCell ref="DW31:EB31"/>
    <mergeCell ref="FT31:GW31"/>
    <mergeCell ref="BA32:BF32"/>
    <mergeCell ref="BG32:BK32"/>
    <mergeCell ref="BL32:BQ32"/>
    <mergeCell ref="BR32:BV32"/>
    <mergeCell ref="BW32:CB32"/>
    <mergeCell ref="GH30:GM30"/>
    <mergeCell ref="FG30:FK30"/>
    <mergeCell ref="FL30:FQ30"/>
    <mergeCell ref="FR30:FV30"/>
    <mergeCell ref="FW30:GB30"/>
    <mergeCell ref="CN30:CR30"/>
    <mergeCell ref="CS30:CX30"/>
    <mergeCell ref="BG31:BK31"/>
    <mergeCell ref="EV30:EZ30"/>
    <mergeCell ref="FA30:FF30"/>
    <mergeCell ref="CH31:CM31"/>
    <mergeCell ref="CN31:CR31"/>
    <mergeCell ref="GC30:GG30"/>
    <mergeCell ref="BL31:BQ31"/>
    <mergeCell ref="BR31:BV31"/>
    <mergeCell ref="BW31:CB31"/>
    <mergeCell ref="CC31:CG31"/>
    <mergeCell ref="BW30:CB30"/>
    <mergeCell ref="CC30:CG30"/>
    <mergeCell ref="CH30:CM30"/>
    <mergeCell ref="GN30:GR30"/>
    <mergeCell ref="GS30:GW30"/>
    <mergeCell ref="A31:A32"/>
    <mergeCell ref="B31:K32"/>
    <mergeCell ref="L31:AP32"/>
    <mergeCell ref="AQ31:AX32"/>
    <mergeCell ref="BA31:BF31"/>
    <mergeCell ref="FG28:FK28"/>
    <mergeCell ref="EC29:EG29"/>
    <mergeCell ref="EH29:EM29"/>
    <mergeCell ref="CS29:CX29"/>
    <mergeCell ref="CY29:DC29"/>
    <mergeCell ref="DD29:DI29"/>
    <mergeCell ref="DL29:DQ29"/>
    <mergeCell ref="DR29:DV29"/>
    <mergeCell ref="DW29:EB29"/>
    <mergeCell ref="GC28:GG28"/>
    <mergeCell ref="GH28:GM28"/>
    <mergeCell ref="GN28:GR28"/>
    <mergeCell ref="FT29:GW29"/>
    <mergeCell ref="GS28:GW28"/>
    <mergeCell ref="FL28:FQ28"/>
    <mergeCell ref="FR28:FV28"/>
    <mergeCell ref="FW28:GB28"/>
    <mergeCell ref="FJ29:FN29"/>
    <mergeCell ref="FO29:FS29"/>
    <mergeCell ref="EN29:ER29"/>
    <mergeCell ref="ES29:EX29"/>
    <mergeCell ref="EY29:FC29"/>
    <mergeCell ref="FD29:FI29"/>
    <mergeCell ref="EP28:EU28"/>
    <mergeCell ref="A29:A30"/>
    <mergeCell ref="B29:K30"/>
    <mergeCell ref="L29:AP30"/>
    <mergeCell ref="AQ29:AX30"/>
    <mergeCell ref="DJ30:EM30"/>
    <mergeCell ref="EP30:EU30"/>
    <mergeCell ref="CN29:CR29"/>
    <mergeCell ref="CY30:DC30"/>
    <mergeCell ref="DD30:DI30"/>
    <mergeCell ref="CC29:CG29"/>
    <mergeCell ref="BA29:BF29"/>
    <mergeCell ref="BG29:BK29"/>
    <mergeCell ref="EV28:EZ28"/>
    <mergeCell ref="FA28:FF28"/>
    <mergeCell ref="CN28:CR28"/>
    <mergeCell ref="CS28:CX28"/>
    <mergeCell ref="CY28:DC28"/>
    <mergeCell ref="DD28:DI28"/>
    <mergeCell ref="DJ28:EM28"/>
    <mergeCell ref="CC28:CG28"/>
    <mergeCell ref="CH28:CM28"/>
    <mergeCell ref="CH29:CM29"/>
    <mergeCell ref="BA30:BF30"/>
    <mergeCell ref="BG30:BK30"/>
    <mergeCell ref="BL30:BQ30"/>
    <mergeCell ref="BR30:BV30"/>
    <mergeCell ref="BL29:BQ29"/>
    <mergeCell ref="BR29:BV29"/>
    <mergeCell ref="BW29:CB29"/>
    <mergeCell ref="EN27:ER27"/>
    <mergeCell ref="ES27:EX27"/>
    <mergeCell ref="FJ27:FN27"/>
    <mergeCell ref="FO27:FS27"/>
    <mergeCell ref="FT27:GW27"/>
    <mergeCell ref="BA28:BF28"/>
    <mergeCell ref="BG28:BK28"/>
    <mergeCell ref="BL28:BQ28"/>
    <mergeCell ref="BR28:BV28"/>
    <mergeCell ref="BW28:CB28"/>
    <mergeCell ref="EY27:FC27"/>
    <mergeCell ref="FD27:FI27"/>
    <mergeCell ref="CS27:CX27"/>
    <mergeCell ref="CY27:DC27"/>
    <mergeCell ref="DD27:DI27"/>
    <mergeCell ref="DL27:DQ27"/>
    <mergeCell ref="DR27:DV27"/>
    <mergeCell ref="DW27:EB27"/>
    <mergeCell ref="EC27:EG27"/>
    <mergeCell ref="EH27:EM27"/>
    <mergeCell ref="GH26:GM26"/>
    <mergeCell ref="FG26:FK26"/>
    <mergeCell ref="FL26:FQ26"/>
    <mergeCell ref="FR26:FV26"/>
    <mergeCell ref="FW26:GB26"/>
    <mergeCell ref="CN26:CR26"/>
    <mergeCell ref="CS26:CX26"/>
    <mergeCell ref="BG27:BK27"/>
    <mergeCell ref="EV26:EZ26"/>
    <mergeCell ref="FA26:FF26"/>
    <mergeCell ref="CH27:CM27"/>
    <mergeCell ref="CN27:CR27"/>
    <mergeCell ref="GC26:GG26"/>
    <mergeCell ref="BL27:BQ27"/>
    <mergeCell ref="BR27:BV27"/>
    <mergeCell ref="BW27:CB27"/>
    <mergeCell ref="CC27:CG27"/>
    <mergeCell ref="BW26:CB26"/>
    <mergeCell ref="CC26:CG26"/>
    <mergeCell ref="CH26:CM26"/>
    <mergeCell ref="GN26:GR26"/>
    <mergeCell ref="GS26:GW26"/>
    <mergeCell ref="A27:A28"/>
    <mergeCell ref="B27:K28"/>
    <mergeCell ref="L27:AP28"/>
    <mergeCell ref="AQ27:AX28"/>
    <mergeCell ref="BA27:BF27"/>
    <mergeCell ref="FG24:FK24"/>
    <mergeCell ref="EC25:EG25"/>
    <mergeCell ref="EH25:EM25"/>
    <mergeCell ref="CS25:CX25"/>
    <mergeCell ref="CY25:DC25"/>
    <mergeCell ref="DD25:DI25"/>
    <mergeCell ref="DL25:DQ25"/>
    <mergeCell ref="DR25:DV25"/>
    <mergeCell ref="DW25:EB25"/>
    <mergeCell ref="GC24:GG24"/>
    <mergeCell ref="GH24:GM24"/>
    <mergeCell ref="GN24:GR24"/>
    <mergeCell ref="FT25:GW25"/>
    <mergeCell ref="GS24:GW24"/>
    <mergeCell ref="FL24:FQ24"/>
    <mergeCell ref="FR24:FV24"/>
    <mergeCell ref="FW24:GB24"/>
    <mergeCell ref="FJ25:FN25"/>
    <mergeCell ref="FO25:FS25"/>
    <mergeCell ref="EN25:ER25"/>
    <mergeCell ref="ES25:EX25"/>
    <mergeCell ref="EY25:FC25"/>
    <mergeCell ref="FD25:FI25"/>
    <mergeCell ref="EP24:EU24"/>
    <mergeCell ref="A25:A26"/>
    <mergeCell ref="B25:K26"/>
    <mergeCell ref="L25:AP26"/>
    <mergeCell ref="AQ25:AX26"/>
    <mergeCell ref="DJ26:EM26"/>
    <mergeCell ref="EP26:EU26"/>
    <mergeCell ref="CN25:CR25"/>
    <mergeCell ref="CY26:DC26"/>
    <mergeCell ref="DD26:DI26"/>
    <mergeCell ref="CC25:CG25"/>
    <mergeCell ref="BA25:BF25"/>
    <mergeCell ref="BG25:BK25"/>
    <mergeCell ref="EV24:EZ24"/>
    <mergeCell ref="FA24:FF24"/>
    <mergeCell ref="CN24:CR24"/>
    <mergeCell ref="CS24:CX24"/>
    <mergeCell ref="CY24:DC24"/>
    <mergeCell ref="DD24:DI24"/>
    <mergeCell ref="DJ24:EM24"/>
    <mergeCell ref="CC24:CG24"/>
    <mergeCell ref="CH24:CM24"/>
    <mergeCell ref="CH25:CM25"/>
    <mergeCell ref="BA26:BF26"/>
    <mergeCell ref="BG26:BK26"/>
    <mergeCell ref="BL26:BQ26"/>
    <mergeCell ref="BR26:BV26"/>
    <mergeCell ref="BL25:BQ25"/>
    <mergeCell ref="BR25:BV25"/>
    <mergeCell ref="BW25:CB25"/>
    <mergeCell ref="EN23:ER23"/>
    <mergeCell ref="ES23:EX23"/>
    <mergeCell ref="FJ23:FN23"/>
    <mergeCell ref="FO23:FS23"/>
    <mergeCell ref="FT23:GW23"/>
    <mergeCell ref="BA24:BF24"/>
    <mergeCell ref="BG24:BK24"/>
    <mergeCell ref="BL24:BQ24"/>
    <mergeCell ref="BR24:BV24"/>
    <mergeCell ref="BW24:CB24"/>
    <mergeCell ref="EY23:FC23"/>
    <mergeCell ref="FD23:FI23"/>
    <mergeCell ref="CS23:CX23"/>
    <mergeCell ref="CY23:DC23"/>
    <mergeCell ref="DD23:DI23"/>
    <mergeCell ref="DL23:DQ23"/>
    <mergeCell ref="DR23:DV23"/>
    <mergeCell ref="DW23:EB23"/>
    <mergeCell ref="EC23:EG23"/>
    <mergeCell ref="EH23:EM23"/>
    <mergeCell ref="GH22:GM22"/>
    <mergeCell ref="FG22:FK22"/>
    <mergeCell ref="FL22:FQ22"/>
    <mergeCell ref="FR22:FV22"/>
    <mergeCell ref="FW22:GB22"/>
    <mergeCell ref="CN22:CR22"/>
    <mergeCell ref="CS22:CX22"/>
    <mergeCell ref="BG23:BK23"/>
    <mergeCell ref="EV22:EZ22"/>
    <mergeCell ref="FA22:FF22"/>
    <mergeCell ref="CH23:CM23"/>
    <mergeCell ref="CN23:CR23"/>
    <mergeCell ref="GC22:GG22"/>
    <mergeCell ref="BL23:BQ23"/>
    <mergeCell ref="BR23:BV23"/>
    <mergeCell ref="BW23:CB23"/>
    <mergeCell ref="CC23:CG23"/>
    <mergeCell ref="BW22:CB22"/>
    <mergeCell ref="CC22:CG22"/>
    <mergeCell ref="CH22:CM22"/>
    <mergeCell ref="GN22:GR22"/>
    <mergeCell ref="GS22:GW22"/>
    <mergeCell ref="A23:A24"/>
    <mergeCell ref="B23:K24"/>
    <mergeCell ref="L23:AP24"/>
    <mergeCell ref="AQ23:AX24"/>
    <mergeCell ref="BA23:BF23"/>
    <mergeCell ref="FG20:FK20"/>
    <mergeCell ref="EC21:EG21"/>
    <mergeCell ref="EH21:EM21"/>
    <mergeCell ref="CS21:CX21"/>
    <mergeCell ref="CY21:DC21"/>
    <mergeCell ref="DD21:DI21"/>
    <mergeCell ref="DL21:DQ21"/>
    <mergeCell ref="DR21:DV21"/>
    <mergeCell ref="DW21:EB21"/>
    <mergeCell ref="GC20:GG20"/>
    <mergeCell ref="GH20:GM20"/>
    <mergeCell ref="GN20:GR20"/>
    <mergeCell ref="FT21:GW21"/>
    <mergeCell ref="GS20:GW20"/>
    <mergeCell ref="FL20:FQ20"/>
    <mergeCell ref="FR20:FV20"/>
    <mergeCell ref="FW20:GB20"/>
    <mergeCell ref="FJ21:FN21"/>
    <mergeCell ref="FO21:FS21"/>
    <mergeCell ref="EN21:ER21"/>
    <mergeCell ref="ES21:EX21"/>
    <mergeCell ref="EY21:FC21"/>
    <mergeCell ref="FD21:FI21"/>
    <mergeCell ref="EP20:EU20"/>
    <mergeCell ref="A21:A22"/>
    <mergeCell ref="B21:K22"/>
    <mergeCell ref="L21:AP22"/>
    <mergeCell ref="AQ21:AX22"/>
    <mergeCell ref="DJ22:EM22"/>
    <mergeCell ref="EP22:EU22"/>
    <mergeCell ref="CN21:CR21"/>
    <mergeCell ref="CY22:DC22"/>
    <mergeCell ref="DD22:DI22"/>
    <mergeCell ref="CC21:CG21"/>
    <mergeCell ref="BA21:BF21"/>
    <mergeCell ref="BG21:BK21"/>
    <mergeCell ref="EV20:EZ20"/>
    <mergeCell ref="FA20:FF20"/>
    <mergeCell ref="CN20:CR20"/>
    <mergeCell ref="CS20:CX20"/>
    <mergeCell ref="CY20:DC20"/>
    <mergeCell ref="DD20:DI20"/>
    <mergeCell ref="DJ20:EM20"/>
    <mergeCell ref="CC20:CG20"/>
    <mergeCell ref="CH20:CM20"/>
    <mergeCell ref="CH21:CM21"/>
    <mergeCell ref="BA22:BF22"/>
    <mergeCell ref="BG22:BK22"/>
    <mergeCell ref="BL22:BQ22"/>
    <mergeCell ref="BR22:BV22"/>
    <mergeCell ref="BL21:BQ21"/>
    <mergeCell ref="BR21:BV21"/>
    <mergeCell ref="BW21:CB21"/>
    <mergeCell ref="EN19:ER19"/>
    <mergeCell ref="ES19:EX19"/>
    <mergeCell ref="FJ19:FN19"/>
    <mergeCell ref="FO19:FS19"/>
    <mergeCell ref="FT19:GW19"/>
    <mergeCell ref="BA20:BF20"/>
    <mergeCell ref="BG20:BK20"/>
    <mergeCell ref="BL20:BQ20"/>
    <mergeCell ref="BR20:BV20"/>
    <mergeCell ref="BW20:CB20"/>
    <mergeCell ref="EY19:FC19"/>
    <mergeCell ref="FD19:FI19"/>
    <mergeCell ref="CS19:CX19"/>
    <mergeCell ref="CY19:DC19"/>
    <mergeCell ref="DD19:DI19"/>
    <mergeCell ref="DL19:DQ19"/>
    <mergeCell ref="DR19:DV19"/>
    <mergeCell ref="DW19:EB19"/>
    <mergeCell ref="EC19:EG19"/>
    <mergeCell ref="EH19:EM19"/>
    <mergeCell ref="GH18:GM18"/>
    <mergeCell ref="FG18:FK18"/>
    <mergeCell ref="FL18:FQ18"/>
    <mergeCell ref="FR18:FV18"/>
    <mergeCell ref="FW18:GB18"/>
    <mergeCell ref="CN18:CR18"/>
    <mergeCell ref="CS18:CX18"/>
    <mergeCell ref="BG19:BK19"/>
    <mergeCell ref="EV18:EZ18"/>
    <mergeCell ref="FA18:FF18"/>
    <mergeCell ref="CH19:CM19"/>
    <mergeCell ref="CN19:CR19"/>
    <mergeCell ref="GC18:GG18"/>
    <mergeCell ref="BL19:BQ19"/>
    <mergeCell ref="BR19:BV19"/>
    <mergeCell ref="BW19:CB19"/>
    <mergeCell ref="CC19:CG19"/>
    <mergeCell ref="BW18:CB18"/>
    <mergeCell ref="CC18:CG18"/>
    <mergeCell ref="CH18:CM18"/>
    <mergeCell ref="GN18:GR18"/>
    <mergeCell ref="GS18:GW18"/>
    <mergeCell ref="A19:A20"/>
    <mergeCell ref="B19:K20"/>
    <mergeCell ref="L19:AP20"/>
    <mergeCell ref="AQ19:AX20"/>
    <mergeCell ref="BA19:BF19"/>
    <mergeCell ref="FG16:FK16"/>
    <mergeCell ref="EC17:EG17"/>
    <mergeCell ref="EH17:EM17"/>
    <mergeCell ref="CS17:CX17"/>
    <mergeCell ref="CY17:DC17"/>
    <mergeCell ref="DD17:DI17"/>
    <mergeCell ref="DL17:DQ17"/>
    <mergeCell ref="DR17:DV17"/>
    <mergeCell ref="DW17:EB17"/>
    <mergeCell ref="GC16:GG16"/>
    <mergeCell ref="GH16:GM16"/>
    <mergeCell ref="GN16:GR16"/>
    <mergeCell ref="FT17:GW17"/>
    <mergeCell ref="GS16:GW16"/>
    <mergeCell ref="FL16:FQ16"/>
    <mergeCell ref="FR16:FV16"/>
    <mergeCell ref="FW16:GB16"/>
    <mergeCell ref="FJ17:FN17"/>
    <mergeCell ref="FO17:FS17"/>
    <mergeCell ref="EN17:ER17"/>
    <mergeCell ref="ES17:EX17"/>
    <mergeCell ref="EY17:FC17"/>
    <mergeCell ref="FD17:FI17"/>
    <mergeCell ref="EP16:EU16"/>
    <mergeCell ref="A17:A18"/>
    <mergeCell ref="B17:K18"/>
    <mergeCell ref="L17:AP18"/>
    <mergeCell ref="AQ17:AX18"/>
    <mergeCell ref="DJ18:EM18"/>
    <mergeCell ref="EP18:EU18"/>
    <mergeCell ref="CN17:CR17"/>
    <mergeCell ref="CY18:DC18"/>
    <mergeCell ref="DD18:DI18"/>
    <mergeCell ref="CC17:CG17"/>
    <mergeCell ref="BA17:BF17"/>
    <mergeCell ref="BG17:BK17"/>
    <mergeCell ref="EV16:EZ16"/>
    <mergeCell ref="FA16:FF16"/>
    <mergeCell ref="CN16:CR16"/>
    <mergeCell ref="CS16:CX16"/>
    <mergeCell ref="CY16:DC16"/>
    <mergeCell ref="DD16:DI16"/>
    <mergeCell ref="DJ16:EM16"/>
    <mergeCell ref="CC16:CG16"/>
    <mergeCell ref="CH16:CM16"/>
    <mergeCell ref="CH17:CM17"/>
    <mergeCell ref="BA18:BF18"/>
    <mergeCell ref="BG18:BK18"/>
    <mergeCell ref="BL18:BQ18"/>
    <mergeCell ref="BR18:BV18"/>
    <mergeCell ref="BL17:BQ17"/>
    <mergeCell ref="BR17:BV17"/>
    <mergeCell ref="BW17:CB17"/>
    <mergeCell ref="EN15:ER15"/>
    <mergeCell ref="ES15:EX15"/>
    <mergeCell ref="FJ15:FN15"/>
    <mergeCell ref="FO15:FS15"/>
    <mergeCell ref="FT15:GW15"/>
    <mergeCell ref="BA16:BF16"/>
    <mergeCell ref="BG16:BK16"/>
    <mergeCell ref="BL16:BQ16"/>
    <mergeCell ref="BR16:BV16"/>
    <mergeCell ref="BW16:CB16"/>
    <mergeCell ref="EY15:FC15"/>
    <mergeCell ref="FD15:FI15"/>
    <mergeCell ref="CS15:CX15"/>
    <mergeCell ref="CY15:DC15"/>
    <mergeCell ref="DD15:DI15"/>
    <mergeCell ref="DL15:DQ15"/>
    <mergeCell ref="DR15:DV15"/>
    <mergeCell ref="DW15:EB15"/>
    <mergeCell ref="EC15:EG15"/>
    <mergeCell ref="EH15:EM15"/>
    <mergeCell ref="GH14:GM14"/>
    <mergeCell ref="FG14:FK14"/>
    <mergeCell ref="FL14:FQ14"/>
    <mergeCell ref="FR14:FV14"/>
    <mergeCell ref="FW14:GB14"/>
    <mergeCell ref="CN14:CR14"/>
    <mergeCell ref="CS14:CX14"/>
    <mergeCell ref="BG15:BK15"/>
    <mergeCell ref="EV14:EZ14"/>
    <mergeCell ref="FA14:FF14"/>
    <mergeCell ref="CH15:CM15"/>
    <mergeCell ref="CN15:CR15"/>
    <mergeCell ref="GC14:GG14"/>
    <mergeCell ref="BL15:BQ15"/>
    <mergeCell ref="BR15:BV15"/>
    <mergeCell ref="BW15:CB15"/>
    <mergeCell ref="CC15:CG15"/>
    <mergeCell ref="BW14:CB14"/>
    <mergeCell ref="CC14:CG14"/>
    <mergeCell ref="CH14:CM14"/>
    <mergeCell ref="GN14:GR14"/>
    <mergeCell ref="GS14:GW14"/>
    <mergeCell ref="A15:A16"/>
    <mergeCell ref="B15:K16"/>
    <mergeCell ref="L15:AP16"/>
    <mergeCell ref="AQ15:AX16"/>
    <mergeCell ref="BA15:BF15"/>
    <mergeCell ref="FG12:FK12"/>
    <mergeCell ref="EC13:EG13"/>
    <mergeCell ref="EH13:EM13"/>
    <mergeCell ref="CS13:CX13"/>
    <mergeCell ref="CY13:DC13"/>
    <mergeCell ref="DD13:DI13"/>
    <mergeCell ref="DL13:DQ13"/>
    <mergeCell ref="DR13:DV13"/>
    <mergeCell ref="DW13:EB13"/>
    <mergeCell ref="GC12:GG12"/>
    <mergeCell ref="GH12:GM12"/>
    <mergeCell ref="GN12:GR12"/>
    <mergeCell ref="FT13:GW13"/>
    <mergeCell ref="GS12:GW12"/>
    <mergeCell ref="FL12:FQ12"/>
    <mergeCell ref="FR12:FV12"/>
    <mergeCell ref="FW12:GB12"/>
    <mergeCell ref="FJ13:FN13"/>
    <mergeCell ref="FO13:FS13"/>
    <mergeCell ref="EN13:ER13"/>
    <mergeCell ref="ES13:EX13"/>
    <mergeCell ref="EY13:FC13"/>
    <mergeCell ref="FD13:FI13"/>
    <mergeCell ref="EP12:EU12"/>
    <mergeCell ref="A13:A14"/>
    <mergeCell ref="B13:K14"/>
    <mergeCell ref="L13:AP14"/>
    <mergeCell ref="AQ13:AX14"/>
    <mergeCell ref="DJ14:EM14"/>
    <mergeCell ref="EP14:EU14"/>
    <mergeCell ref="CN13:CR13"/>
    <mergeCell ref="CY14:DC14"/>
    <mergeCell ref="DD14:DI14"/>
    <mergeCell ref="CC13:CG13"/>
    <mergeCell ref="BA13:BF13"/>
    <mergeCell ref="BG13:BK13"/>
    <mergeCell ref="EV12:EZ12"/>
    <mergeCell ref="FA12:FF12"/>
    <mergeCell ref="CN12:CR12"/>
    <mergeCell ref="CS12:CX12"/>
    <mergeCell ref="CY12:DC12"/>
    <mergeCell ref="DD12:DI12"/>
    <mergeCell ref="DJ12:EM12"/>
    <mergeCell ref="CC12:CG12"/>
    <mergeCell ref="CH12:CM12"/>
    <mergeCell ref="CH13:CM13"/>
    <mergeCell ref="BA14:BF14"/>
    <mergeCell ref="BG14:BK14"/>
    <mergeCell ref="BL14:BQ14"/>
    <mergeCell ref="BR14:BV14"/>
    <mergeCell ref="BL13:BQ13"/>
    <mergeCell ref="BR13:BV13"/>
    <mergeCell ref="BW13:CB13"/>
    <mergeCell ref="EN11:ER11"/>
    <mergeCell ref="ES11:EX11"/>
    <mergeCell ref="FJ11:FN11"/>
    <mergeCell ref="FO11:FS11"/>
    <mergeCell ref="FT11:GW11"/>
    <mergeCell ref="BA12:BF12"/>
    <mergeCell ref="BG12:BK12"/>
    <mergeCell ref="BL12:BQ12"/>
    <mergeCell ref="BR12:BV12"/>
    <mergeCell ref="BW12:CB12"/>
    <mergeCell ref="EY11:FC11"/>
    <mergeCell ref="FD11:FI11"/>
    <mergeCell ref="CS11:CX11"/>
    <mergeCell ref="CY11:DC11"/>
    <mergeCell ref="DD11:DI11"/>
    <mergeCell ref="DL11:DQ11"/>
    <mergeCell ref="DR11:DV11"/>
    <mergeCell ref="DW11:EB11"/>
    <mergeCell ref="EC11:EG11"/>
    <mergeCell ref="EH11:EM11"/>
    <mergeCell ref="CN10:CR10"/>
    <mergeCell ref="CS10:CX10"/>
    <mergeCell ref="BL11:BQ11"/>
    <mergeCell ref="BR11:BV11"/>
    <mergeCell ref="BW11:CB11"/>
    <mergeCell ref="CC11:CG11"/>
    <mergeCell ref="EV10:EZ10"/>
    <mergeCell ref="FA10:FF10"/>
    <mergeCell ref="CH11:CM11"/>
    <mergeCell ref="CN11:CR11"/>
    <mergeCell ref="GC10:GG10"/>
    <mergeCell ref="GH10:GM10"/>
    <mergeCell ref="FG10:FK10"/>
    <mergeCell ref="FL10:FQ10"/>
    <mergeCell ref="FR10:FV10"/>
    <mergeCell ref="FW10:GB10"/>
    <mergeCell ref="CC10:CG10"/>
    <mergeCell ref="CH10:CM10"/>
    <mergeCell ref="GN10:GR10"/>
    <mergeCell ref="GS10:GW10"/>
    <mergeCell ref="A11:A12"/>
    <mergeCell ref="B11:K12"/>
    <mergeCell ref="L11:AP12"/>
    <mergeCell ref="AQ11:AX12"/>
    <mergeCell ref="BA11:BF11"/>
    <mergeCell ref="BG11:BK11"/>
    <mergeCell ref="FG8:FK8"/>
    <mergeCell ref="EC9:EG9"/>
    <mergeCell ref="EH9:EM9"/>
    <mergeCell ref="CS9:CX9"/>
    <mergeCell ref="CY9:DC9"/>
    <mergeCell ref="DD9:DI9"/>
    <mergeCell ref="DL9:DQ9"/>
    <mergeCell ref="DR9:DV9"/>
    <mergeCell ref="DW9:EB9"/>
    <mergeCell ref="GN8:GR8"/>
    <mergeCell ref="FT9:GW9"/>
    <mergeCell ref="GS8:GW8"/>
    <mergeCell ref="FL8:FQ8"/>
    <mergeCell ref="FR8:FV8"/>
    <mergeCell ref="FW8:GB8"/>
    <mergeCell ref="FJ9:FN9"/>
    <mergeCell ref="FO9:FS9"/>
    <mergeCell ref="EN9:ER9"/>
    <mergeCell ref="ES9:EX9"/>
    <mergeCell ref="EY9:FC9"/>
    <mergeCell ref="FD9:FI9"/>
    <mergeCell ref="A9:A10"/>
    <mergeCell ref="B9:K10"/>
    <mergeCell ref="L9:AP10"/>
    <mergeCell ref="AQ9:AX10"/>
    <mergeCell ref="DJ10:EM10"/>
    <mergeCell ref="EP10:EU10"/>
    <mergeCell ref="CN9:CR9"/>
    <mergeCell ref="CY10:DC10"/>
    <mergeCell ref="DD10:DI10"/>
    <mergeCell ref="BW10:CB10"/>
    <mergeCell ref="BG9:BK9"/>
    <mergeCell ref="EV8:EZ8"/>
    <mergeCell ref="FA8:FF8"/>
    <mergeCell ref="CN8:CR8"/>
    <mergeCell ref="CS8:CX8"/>
    <mergeCell ref="CY8:DC8"/>
    <mergeCell ref="DD8:DI8"/>
    <mergeCell ref="DJ8:EM8"/>
    <mergeCell ref="EP8:EU8"/>
    <mergeCell ref="CH9:CM9"/>
    <mergeCell ref="BA10:BF10"/>
    <mergeCell ref="BG10:BK10"/>
    <mergeCell ref="BL10:BQ10"/>
    <mergeCell ref="BR10:BV10"/>
    <mergeCell ref="BL9:BQ9"/>
    <mergeCell ref="BR9:BV9"/>
    <mergeCell ref="BW9:CB9"/>
    <mergeCell ref="CC9:CG9"/>
    <mergeCell ref="BA9:BF9"/>
    <mergeCell ref="FT7:GW7"/>
    <mergeCell ref="BA8:BF8"/>
    <mergeCell ref="BG8:BK8"/>
    <mergeCell ref="BL8:BQ8"/>
    <mergeCell ref="BR8:BV8"/>
    <mergeCell ref="BW8:CB8"/>
    <mergeCell ref="CC8:CG8"/>
    <mergeCell ref="CH8:CM8"/>
    <mergeCell ref="GC8:GG8"/>
    <mergeCell ref="GH8:GM8"/>
    <mergeCell ref="EC7:EG7"/>
    <mergeCell ref="EH7:EM7"/>
    <mergeCell ref="EN7:ER7"/>
    <mergeCell ref="ES7:EX7"/>
    <mergeCell ref="FJ7:FN7"/>
    <mergeCell ref="FO7:FS7"/>
    <mergeCell ref="BW7:CB7"/>
    <mergeCell ref="CC7:CG7"/>
    <mergeCell ref="EY7:FC7"/>
    <mergeCell ref="FD7:FI7"/>
    <mergeCell ref="CS7:CX7"/>
    <mergeCell ref="CY7:DC7"/>
    <mergeCell ref="DD7:DI7"/>
    <mergeCell ref="DL7:DQ7"/>
    <mergeCell ref="DR7:DV7"/>
    <mergeCell ref="DW7:EB7"/>
    <mergeCell ref="CH7:CM7"/>
    <mergeCell ref="CN7:CR7"/>
    <mergeCell ref="A7:A8"/>
    <mergeCell ref="B7:K8"/>
    <mergeCell ref="L7:AP8"/>
    <mergeCell ref="AQ7:AX8"/>
    <mergeCell ref="BA7:BF7"/>
    <mergeCell ref="BG7:BK7"/>
    <mergeCell ref="BL7:BQ7"/>
    <mergeCell ref="BR7:BV7"/>
    <mergeCell ref="FC4:GW5"/>
    <mergeCell ref="B5:K5"/>
    <mergeCell ref="AY5:BD6"/>
    <mergeCell ref="BE5:DI5"/>
    <mergeCell ref="DJ5:FB5"/>
    <mergeCell ref="B6:K6"/>
    <mergeCell ref="BE6:DI6"/>
    <mergeCell ref="DJ6:FB6"/>
    <mergeCell ref="FC6:GW6"/>
    <mergeCell ref="DE2:EU2"/>
    <mergeCell ref="B4:K4"/>
    <mergeCell ref="L4:AP6"/>
    <mergeCell ref="AQ4:AX6"/>
    <mergeCell ref="AY4:FB4"/>
    <mergeCell ref="I2:AI2"/>
    <mergeCell ref="AK2:AR2"/>
    <mergeCell ref="AT2:CS2"/>
    <mergeCell ref="CW2:DC2"/>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sheetPr>
    <tabColor rgb="FF31A0B7"/>
  </sheetPr>
  <dimension ref="A1:GW147"/>
  <sheetViews>
    <sheetView view="pageBreakPreview" zoomScale="205" zoomScaleNormal="100" zoomScaleSheetLayoutView="205" workbookViewId="0">
      <selection activeCell="A7" sqref="A7:A8"/>
    </sheetView>
  </sheetViews>
  <sheetFormatPr defaultColWidth="0.42578125" defaultRowHeight="3.75" customHeight="1"/>
  <cols>
    <col min="1" max="1" width="0.28515625" style="508" customWidth="1"/>
    <col min="2" max="16384" width="0.42578125" style="508"/>
  </cols>
  <sheetData>
    <row r="1" spans="1:205" ht="3.75" customHeight="1" thickBot="1">
      <c r="A1" s="728"/>
    </row>
    <row r="2" spans="1:205" ht="25.5" customHeight="1">
      <c r="B2" s="509"/>
      <c r="C2" s="510"/>
      <c r="D2" s="510"/>
      <c r="E2" s="510"/>
      <c r="F2" s="510"/>
      <c r="G2" s="510"/>
      <c r="H2" s="510"/>
      <c r="I2" s="1365" t="s">
        <v>222</v>
      </c>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6"/>
      <c r="AK2" s="1367" t="s">
        <v>2551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4200</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ht="11.25" customHeight="1">
      <c r="B4" s="1344" t="s">
        <v>218</v>
      </c>
      <c r="C4" s="1345"/>
      <c r="D4" s="1345"/>
      <c r="E4" s="1345"/>
      <c r="F4" s="1345"/>
      <c r="G4" s="1345"/>
      <c r="H4" s="1345"/>
      <c r="I4" s="1345"/>
      <c r="J4" s="1345"/>
      <c r="K4" s="1346"/>
      <c r="L4" s="1347" t="s">
        <v>219</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 002'!$AQ$4</f>
        <v>Číslo riadku</v>
      </c>
      <c r="AR4" s="1354"/>
      <c r="AS4" s="1354"/>
      <c r="AT4" s="1354"/>
      <c r="AU4" s="1354"/>
      <c r="AV4" s="1354"/>
      <c r="AW4" s="1354"/>
      <c r="AX4" s="1355"/>
      <c r="AY4" s="1362" t="str">
        <f ca="1">'S 002'!AY4</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405">
        <f ca="1">'S 002'!FC4</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3" t="s">
        <v>220</v>
      </c>
      <c r="C5" s="1374"/>
      <c r="D5" s="1374"/>
      <c r="E5" s="1374"/>
      <c r="F5" s="1374"/>
      <c r="G5" s="1374"/>
      <c r="H5" s="1374"/>
      <c r="I5" s="1374"/>
      <c r="J5" s="1374"/>
      <c r="K5" s="1375"/>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376">
        <f ca="1">'S 002'!AY5</f>
        <v>0</v>
      </c>
      <c r="AZ5" s="1377"/>
      <c r="BA5" s="1377"/>
      <c r="BB5" s="1377"/>
      <c r="BC5" s="1377"/>
      <c r="BD5" s="1378"/>
      <c r="BE5" s="1379" t="str">
        <f ca="1">'S 002'!BE5</f>
        <v>Brutto-časť 1</v>
      </c>
      <c r="BF5" s="1380"/>
      <c r="BG5" s="1380"/>
      <c r="BH5" s="1380"/>
      <c r="BI5" s="1380"/>
      <c r="BJ5" s="1380"/>
      <c r="BK5" s="1380"/>
      <c r="BL5" s="1380"/>
      <c r="BM5" s="1380"/>
      <c r="BN5" s="1380"/>
      <c r="BO5" s="1380"/>
      <c r="BP5" s="1380"/>
      <c r="BQ5" s="1380"/>
      <c r="BR5" s="1380"/>
      <c r="BS5" s="1380"/>
      <c r="BT5" s="1380"/>
      <c r="BU5" s="1380"/>
      <c r="BV5" s="1380"/>
      <c r="BW5" s="1380"/>
      <c r="BX5" s="1380"/>
      <c r="BY5" s="1380"/>
      <c r="BZ5" s="1380"/>
      <c r="CA5" s="1380"/>
      <c r="CB5" s="1380"/>
      <c r="CC5" s="1380"/>
      <c r="CD5" s="1380"/>
      <c r="CE5" s="1380"/>
      <c r="CF5" s="1380"/>
      <c r="CG5" s="1380"/>
      <c r="CH5" s="1380"/>
      <c r="CI5" s="1380"/>
      <c r="CJ5" s="1380"/>
      <c r="CK5" s="1380"/>
      <c r="CL5" s="1380"/>
      <c r="CM5" s="1380"/>
      <c r="CN5" s="1380"/>
      <c r="CO5" s="1380"/>
      <c r="CP5" s="1380"/>
      <c r="CQ5" s="1380"/>
      <c r="CR5" s="1380"/>
      <c r="CS5" s="1380"/>
      <c r="CT5" s="1380"/>
      <c r="CU5" s="1380"/>
      <c r="CV5" s="1380"/>
      <c r="CW5" s="1380"/>
      <c r="CX5" s="1380"/>
      <c r="CY5" s="1380"/>
      <c r="CZ5" s="1380"/>
      <c r="DA5" s="1380"/>
      <c r="DB5" s="1380"/>
      <c r="DC5" s="1380"/>
      <c r="DD5" s="1380"/>
      <c r="DE5" s="1380"/>
      <c r="DF5" s="1380"/>
      <c r="DG5" s="1380"/>
      <c r="DH5" s="1380"/>
      <c r="DI5" s="1381"/>
      <c r="DJ5" s="1362" t="str">
        <f ca="1">'S 002'!DJ5</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0"/>
      <c r="FD5" s="1371"/>
      <c r="FE5" s="1371"/>
      <c r="FF5" s="1371"/>
      <c r="FG5" s="1371"/>
      <c r="FH5" s="1371"/>
      <c r="FI5" s="1371"/>
      <c r="FJ5" s="1371"/>
      <c r="FK5" s="1371"/>
      <c r="FL5" s="1371"/>
      <c r="FM5" s="1371"/>
      <c r="FN5" s="1371"/>
      <c r="FO5" s="1371"/>
      <c r="FP5" s="1371"/>
      <c r="FQ5" s="1371"/>
      <c r="FR5" s="1371"/>
      <c r="FS5" s="1371"/>
      <c r="FT5" s="1371"/>
      <c r="FU5" s="1371"/>
      <c r="FV5" s="1371"/>
      <c r="FW5" s="1371"/>
      <c r="FX5" s="1371"/>
      <c r="FY5" s="1371"/>
      <c r="FZ5" s="1371"/>
      <c r="GA5" s="1371"/>
      <c r="GB5" s="1371"/>
      <c r="GC5" s="1371"/>
      <c r="GD5" s="1371"/>
      <c r="GE5" s="1371"/>
      <c r="GF5" s="1371"/>
      <c r="GG5" s="1371"/>
      <c r="GH5" s="1371"/>
      <c r="GI5" s="1371"/>
      <c r="GJ5" s="1371"/>
      <c r="GK5" s="1371"/>
      <c r="GL5" s="1371"/>
      <c r="GM5" s="1371"/>
      <c r="GN5" s="1371"/>
      <c r="GO5" s="1371"/>
      <c r="GP5" s="1371"/>
      <c r="GQ5" s="1371"/>
      <c r="GR5" s="1371"/>
      <c r="GS5" s="1371"/>
      <c r="GT5" s="1371"/>
      <c r="GU5" s="1371"/>
      <c r="GV5" s="1371"/>
      <c r="GW5" s="1372"/>
    </row>
    <row r="6" spans="1:205" ht="10.5" customHeight="1">
      <c r="B6" s="1370" t="s">
        <v>3498</v>
      </c>
      <c r="C6" s="1371"/>
      <c r="D6" s="1371"/>
      <c r="E6" s="1371"/>
      <c r="F6" s="1371"/>
      <c r="G6" s="1371"/>
      <c r="H6" s="1371"/>
      <c r="I6" s="1371"/>
      <c r="J6" s="1371"/>
      <c r="K6" s="1372"/>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376"/>
      <c r="AZ6" s="1377"/>
      <c r="BA6" s="1377"/>
      <c r="BB6" s="1377"/>
      <c r="BC6" s="1377"/>
      <c r="BD6" s="1378"/>
      <c r="BE6" s="1383" t="str">
        <f ca="1">'S 002'!BE6</f>
        <v>Oprávky</v>
      </c>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4"/>
      <c r="CE6" s="1384"/>
      <c r="CF6" s="1384"/>
      <c r="CG6" s="1384"/>
      <c r="CH6" s="1384"/>
      <c r="CI6" s="1384"/>
      <c r="CJ6" s="1384"/>
      <c r="CK6" s="1384"/>
      <c r="CL6" s="1384"/>
      <c r="CM6" s="1384"/>
      <c r="CN6" s="1384"/>
      <c r="CO6" s="1384"/>
      <c r="CP6" s="1384"/>
      <c r="CQ6" s="1384"/>
      <c r="CR6" s="1384"/>
      <c r="CS6" s="1384"/>
      <c r="CT6" s="1384"/>
      <c r="CU6" s="1384"/>
      <c r="CV6" s="1384"/>
      <c r="CW6" s="1384"/>
      <c r="CX6" s="1384"/>
      <c r="CY6" s="1384"/>
      <c r="CZ6" s="1384"/>
      <c r="DA6" s="1384"/>
      <c r="DB6" s="1384"/>
      <c r="DC6" s="1384"/>
      <c r="DD6" s="1384"/>
      <c r="DE6" s="1384"/>
      <c r="DF6" s="1384"/>
      <c r="DG6" s="1384"/>
      <c r="DH6" s="1384"/>
      <c r="DI6" s="1385"/>
      <c r="DJ6" s="1362">
        <f ca="1">'S 002'!DJ6</f>
        <v>0</v>
      </c>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406" t="str">
        <f ca="1">'S 002'!FC6</f>
        <v>Netto</v>
      </c>
      <c r="FD6" s="1387"/>
      <c r="FE6" s="1387"/>
      <c r="FF6" s="1387"/>
      <c r="FG6" s="1387"/>
      <c r="FH6" s="1387"/>
      <c r="FI6" s="1387"/>
      <c r="FJ6" s="1387"/>
      <c r="FK6" s="1387"/>
      <c r="FL6" s="1387"/>
      <c r="FM6" s="1387"/>
      <c r="FN6" s="1387"/>
      <c r="FO6" s="1387"/>
      <c r="FP6" s="1387"/>
      <c r="FQ6" s="1387"/>
      <c r="FR6" s="1387"/>
      <c r="FS6" s="1387"/>
      <c r="FT6" s="1387"/>
      <c r="FU6" s="1387"/>
      <c r="FV6" s="1387"/>
      <c r="FW6" s="1387"/>
      <c r="FX6" s="1387"/>
      <c r="FY6" s="1387"/>
      <c r="FZ6" s="1387"/>
      <c r="GA6" s="1387"/>
      <c r="GB6" s="1387"/>
      <c r="GC6" s="1387"/>
      <c r="GD6" s="1387"/>
      <c r="GE6" s="1387"/>
      <c r="GF6" s="1387"/>
      <c r="GG6" s="1387"/>
      <c r="GH6" s="1387"/>
      <c r="GI6" s="1387"/>
      <c r="GJ6" s="1387"/>
      <c r="GK6" s="1387"/>
      <c r="GL6" s="1387"/>
      <c r="GM6" s="1387"/>
      <c r="GN6" s="1387"/>
      <c r="GO6" s="1387"/>
      <c r="GP6" s="1387"/>
      <c r="GQ6" s="1387"/>
      <c r="GR6" s="1387"/>
      <c r="GS6" s="1387"/>
      <c r="GT6" s="1387"/>
      <c r="GU6" s="1387"/>
      <c r="GV6" s="1387"/>
      <c r="GW6" s="1388"/>
    </row>
    <row r="7" spans="1:205" s="516" customFormat="1" ht="25.5" customHeight="1">
      <c r="A7" s="1390"/>
      <c r="B7" s="1403" t="s">
        <v>2392</v>
      </c>
      <c r="C7" s="1403"/>
      <c r="D7" s="1403"/>
      <c r="E7" s="1403"/>
      <c r="F7" s="1403"/>
      <c r="G7" s="1403"/>
      <c r="H7" s="1403"/>
      <c r="I7" s="1403"/>
      <c r="J7" s="1403"/>
      <c r="K7" s="1403"/>
      <c r="L7" s="1401" t="str">
        <f ca="1">SUVAHAVUJ!$D$17</f>
        <v>Pestovateľské celky trvalých porastov (025)
- /085, 092A/</v>
      </c>
      <c r="M7" s="1402"/>
      <c r="N7" s="1402"/>
      <c r="O7" s="1402"/>
      <c r="P7" s="1402"/>
      <c r="Q7" s="1402"/>
      <c r="R7" s="1402"/>
      <c r="S7" s="1402"/>
      <c r="T7" s="1402"/>
      <c r="U7" s="1402"/>
      <c r="V7" s="1402"/>
      <c r="W7" s="1402"/>
      <c r="X7" s="1402"/>
      <c r="Y7" s="1402"/>
      <c r="Z7" s="1402"/>
      <c r="AA7" s="1402"/>
      <c r="AB7" s="1402"/>
      <c r="AC7" s="1402"/>
      <c r="AD7" s="1402"/>
      <c r="AE7" s="1402"/>
      <c r="AF7" s="1402"/>
      <c r="AG7" s="1402"/>
      <c r="AH7" s="1402"/>
      <c r="AI7" s="1402"/>
      <c r="AJ7" s="1402"/>
      <c r="AK7" s="1402"/>
      <c r="AL7" s="1402"/>
      <c r="AM7" s="1402"/>
      <c r="AN7" s="1402"/>
      <c r="AO7" s="1402"/>
      <c r="AP7" s="1402"/>
      <c r="AQ7" s="1394" t="s">
        <v>4104</v>
      </c>
      <c r="AR7" s="1394"/>
      <c r="AS7" s="1394"/>
      <c r="AT7" s="1394"/>
      <c r="AU7" s="1394"/>
      <c r="AV7" s="1394"/>
      <c r="AW7" s="1394"/>
      <c r="AX7" s="1394"/>
      <c r="AY7" s="514"/>
      <c r="AZ7" s="515"/>
      <c r="BA7" s="1389" t="str">
        <f ca="1">MID(SUVAHAVUJ!AD17,1,1)</f>
        <v xml:space="preserve"> </v>
      </c>
      <c r="BB7" s="1389"/>
      <c r="BC7" s="1389"/>
      <c r="BD7" s="1389"/>
      <c r="BE7" s="1389"/>
      <c r="BF7" s="1389"/>
      <c r="BG7" s="1389" t="str">
        <f ca="1">MID(SUVAHAVUJ!AD17,2,1)</f>
        <v xml:space="preserve"> </v>
      </c>
      <c r="BH7" s="1389"/>
      <c r="BI7" s="1389"/>
      <c r="BJ7" s="1389"/>
      <c r="BK7" s="1389"/>
      <c r="BL7" s="1389" t="str">
        <f ca="1">MID(SUVAHAVUJ!AD17,3,1)</f>
        <v xml:space="preserve"> </v>
      </c>
      <c r="BM7" s="1389"/>
      <c r="BN7" s="1389"/>
      <c r="BO7" s="1389"/>
      <c r="BP7" s="1389"/>
      <c r="BQ7" s="1389"/>
      <c r="BR7" s="1389" t="str">
        <f ca="1">MID(SUVAHAVUJ!AD17,4,1)</f>
        <v xml:space="preserve"> </v>
      </c>
      <c r="BS7" s="1389"/>
      <c r="BT7" s="1389"/>
      <c r="BU7" s="1389"/>
      <c r="BV7" s="1389"/>
      <c r="BW7" s="1389" t="str">
        <f ca="1">MID(SUVAHAVUJ!AD17,5,1)</f>
        <v xml:space="preserve"> </v>
      </c>
      <c r="BX7" s="1389"/>
      <c r="BY7" s="1389"/>
      <c r="BZ7" s="1389"/>
      <c r="CA7" s="1389"/>
      <c r="CB7" s="1389"/>
      <c r="CC7" s="1389" t="str">
        <f ca="1">MID(SUVAHAVUJ!AD17,6,1)</f>
        <v xml:space="preserve"> </v>
      </c>
      <c r="CD7" s="1389"/>
      <c r="CE7" s="1389"/>
      <c r="CF7" s="1389"/>
      <c r="CG7" s="1389"/>
      <c r="CH7" s="1389" t="str">
        <f ca="1">MID(SUVAHAVUJ!AD17,7,1)</f>
        <v xml:space="preserve"> </v>
      </c>
      <c r="CI7" s="1389"/>
      <c r="CJ7" s="1389"/>
      <c r="CK7" s="1389"/>
      <c r="CL7" s="1389"/>
      <c r="CM7" s="1389"/>
      <c r="CN7" s="1389" t="str">
        <f ca="1">MID(SUVAHAVUJ!AD17,8,1)</f>
        <v xml:space="preserve"> </v>
      </c>
      <c r="CO7" s="1389"/>
      <c r="CP7" s="1389"/>
      <c r="CQ7" s="1389"/>
      <c r="CR7" s="1389"/>
      <c r="CS7" s="1389" t="str">
        <f ca="1">MID(SUVAHAVUJ!AD17,9,1)</f>
        <v xml:space="preserve"> </v>
      </c>
      <c r="CT7" s="1389"/>
      <c r="CU7" s="1389"/>
      <c r="CV7" s="1389"/>
      <c r="CW7" s="1389"/>
      <c r="CX7" s="1389"/>
      <c r="CY7" s="1389" t="str">
        <f ca="1">MID(SUVAHAVUJ!AD17,10,1)</f>
        <v xml:space="preserve"> </v>
      </c>
      <c r="CZ7" s="1389"/>
      <c r="DA7" s="1389"/>
      <c r="DB7" s="1389"/>
      <c r="DC7" s="1389"/>
      <c r="DD7" s="1389" t="str">
        <f ca="1">MID(SUVAHAVUJ!AD17,11,1)</f>
        <v>0</v>
      </c>
      <c r="DE7" s="1389"/>
      <c r="DF7" s="1389"/>
      <c r="DG7" s="1389"/>
      <c r="DH7" s="1389"/>
      <c r="DI7" s="1395"/>
      <c r="DJ7" s="514"/>
      <c r="DK7" s="515"/>
      <c r="DL7" s="1389" t="str">
        <f ca="1">MID(SUVAHAVUJ!AF17,1,1)</f>
        <v xml:space="preserve"> </v>
      </c>
      <c r="DM7" s="1389"/>
      <c r="DN7" s="1389"/>
      <c r="DO7" s="1389"/>
      <c r="DP7" s="1389"/>
      <c r="DQ7" s="1389"/>
      <c r="DR7" s="1389" t="str">
        <f ca="1">MID(SUVAHAVUJ!AF17,2,1)</f>
        <v xml:space="preserve"> </v>
      </c>
      <c r="DS7" s="1389"/>
      <c r="DT7" s="1389"/>
      <c r="DU7" s="1389"/>
      <c r="DV7" s="1389"/>
      <c r="DW7" s="1389" t="str">
        <f ca="1">MID(SUVAHAVUJ!AF17,3,1)</f>
        <v xml:space="preserve"> </v>
      </c>
      <c r="DX7" s="1389"/>
      <c r="DY7" s="1389"/>
      <c r="DZ7" s="1389"/>
      <c r="EA7" s="1389"/>
      <c r="EB7" s="1389"/>
      <c r="EC7" s="1389" t="str">
        <f ca="1">MID(SUVAHAVUJ!AF17,4,1)</f>
        <v xml:space="preserve"> </v>
      </c>
      <c r="ED7" s="1389"/>
      <c r="EE7" s="1389"/>
      <c r="EF7" s="1389"/>
      <c r="EG7" s="1389"/>
      <c r="EH7" s="1389" t="str">
        <f ca="1">MID(SUVAHAVUJ!AF17,5,1)</f>
        <v xml:space="preserve"> </v>
      </c>
      <c r="EI7" s="1389"/>
      <c r="EJ7" s="1389"/>
      <c r="EK7" s="1389"/>
      <c r="EL7" s="1389"/>
      <c r="EM7" s="1389"/>
      <c r="EN7" s="1389" t="str">
        <f ca="1">MID(SUVAHAVUJ!AF17,6,1)</f>
        <v xml:space="preserve"> </v>
      </c>
      <c r="EO7" s="1389"/>
      <c r="EP7" s="1389"/>
      <c r="EQ7" s="1389"/>
      <c r="ER7" s="1389"/>
      <c r="ES7" s="1389" t="str">
        <f ca="1">MID(SUVAHAVUJ!AF17,7,1)</f>
        <v xml:space="preserve"> </v>
      </c>
      <c r="ET7" s="1389"/>
      <c r="EU7" s="1389"/>
      <c r="EV7" s="1389"/>
      <c r="EW7" s="1389"/>
      <c r="EX7" s="1389"/>
      <c r="EY7" s="1389" t="str">
        <f ca="1">MID(SUVAHAVUJ!AF17,8,1)</f>
        <v xml:space="preserve"> </v>
      </c>
      <c r="EZ7" s="1389"/>
      <c r="FA7" s="1389"/>
      <c r="FB7" s="1389"/>
      <c r="FC7" s="1389"/>
      <c r="FD7" s="1389" t="str">
        <f ca="1">MID(SUVAHAVUJ!AF17,9,1)</f>
        <v xml:space="preserve"> </v>
      </c>
      <c r="FE7" s="1389"/>
      <c r="FF7" s="1389"/>
      <c r="FG7" s="1389"/>
      <c r="FH7" s="1389"/>
      <c r="FI7" s="1389"/>
      <c r="FJ7" s="1389" t="str">
        <f ca="1">MID(SUVAHAVUJ!AF17,10,1)</f>
        <v xml:space="preserve"> </v>
      </c>
      <c r="FK7" s="1389"/>
      <c r="FL7" s="1389"/>
      <c r="FM7" s="1389"/>
      <c r="FN7" s="1389"/>
      <c r="FO7" s="1343" t="str">
        <f ca="1">MID(SUVAHAVUJ!AF17,11,1)</f>
        <v>0</v>
      </c>
      <c r="FP7" s="1343"/>
      <c r="FQ7" s="1343"/>
      <c r="FR7" s="1343"/>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A8" s="1390"/>
      <c r="B8" s="1403"/>
      <c r="C8" s="1403"/>
      <c r="D8" s="1403"/>
      <c r="E8" s="1403"/>
      <c r="F8" s="1403"/>
      <c r="G8" s="1403"/>
      <c r="H8" s="1403"/>
      <c r="I8" s="1403"/>
      <c r="J8" s="1403"/>
      <c r="K8" s="1403"/>
      <c r="L8" s="1402"/>
      <c r="M8" s="1402"/>
      <c r="N8" s="1402"/>
      <c r="O8" s="1402"/>
      <c r="P8" s="1402"/>
      <c r="Q8" s="1402"/>
      <c r="R8" s="1402"/>
      <c r="S8" s="1402"/>
      <c r="T8" s="1402"/>
      <c r="U8" s="1402"/>
      <c r="V8" s="1402"/>
      <c r="W8" s="1402"/>
      <c r="X8" s="1402"/>
      <c r="Y8" s="1402"/>
      <c r="Z8" s="1402"/>
      <c r="AA8" s="1402"/>
      <c r="AB8" s="1402"/>
      <c r="AC8" s="1402"/>
      <c r="AD8" s="1402"/>
      <c r="AE8" s="1402"/>
      <c r="AF8" s="1402"/>
      <c r="AG8" s="1402"/>
      <c r="AH8" s="1402"/>
      <c r="AI8" s="1402"/>
      <c r="AJ8" s="1402"/>
      <c r="AK8" s="1402"/>
      <c r="AL8" s="1402"/>
      <c r="AM8" s="1402"/>
      <c r="AN8" s="1402"/>
      <c r="AO8" s="1402"/>
      <c r="AP8" s="1402"/>
      <c r="AQ8" s="1394"/>
      <c r="AR8" s="1394"/>
      <c r="AS8" s="1394"/>
      <c r="AT8" s="1394"/>
      <c r="AU8" s="1394"/>
      <c r="AV8" s="1394"/>
      <c r="AW8" s="1394"/>
      <c r="AX8" s="1394"/>
      <c r="AY8" s="514"/>
      <c r="AZ8" s="515"/>
      <c r="BA8" s="1389" t="str">
        <f ca="1">MID(SUVAHAVUJ!AE17,1,1)</f>
        <v xml:space="preserve"> </v>
      </c>
      <c r="BB8" s="1389"/>
      <c r="BC8" s="1389"/>
      <c r="BD8" s="1389"/>
      <c r="BE8" s="1389"/>
      <c r="BF8" s="1389"/>
      <c r="BG8" s="1389" t="str">
        <f ca="1">MID(SUVAHAVUJ!AE17,2,1)</f>
        <v xml:space="preserve"> </v>
      </c>
      <c r="BH8" s="1389"/>
      <c r="BI8" s="1389"/>
      <c r="BJ8" s="1389"/>
      <c r="BK8" s="1389"/>
      <c r="BL8" s="1389" t="str">
        <f ca="1">MID(SUVAHAVUJ!AE17,3,1)</f>
        <v xml:space="preserve"> </v>
      </c>
      <c r="BM8" s="1389"/>
      <c r="BN8" s="1389"/>
      <c r="BO8" s="1389"/>
      <c r="BP8" s="1389"/>
      <c r="BQ8" s="1389"/>
      <c r="BR8" s="1389" t="str">
        <f ca="1">MID(SUVAHAVUJ!AE17,4,1)</f>
        <v xml:space="preserve"> </v>
      </c>
      <c r="BS8" s="1389"/>
      <c r="BT8" s="1389"/>
      <c r="BU8" s="1389"/>
      <c r="BV8" s="1389"/>
      <c r="BW8" s="1389" t="str">
        <f ca="1">MID(SUVAHAVUJ!AE17,5,1)</f>
        <v xml:space="preserve"> </v>
      </c>
      <c r="BX8" s="1389"/>
      <c r="BY8" s="1389"/>
      <c r="BZ8" s="1389"/>
      <c r="CA8" s="1389"/>
      <c r="CB8" s="1389"/>
      <c r="CC8" s="1389" t="str">
        <f ca="1">MID(SUVAHAVUJ!AE17,6,1)</f>
        <v xml:space="preserve"> </v>
      </c>
      <c r="CD8" s="1389"/>
      <c r="CE8" s="1389"/>
      <c r="CF8" s="1389"/>
      <c r="CG8" s="1389"/>
      <c r="CH8" s="1389" t="str">
        <f ca="1">MID(SUVAHAVUJ!AE17,7,1)</f>
        <v xml:space="preserve"> </v>
      </c>
      <c r="CI8" s="1389"/>
      <c r="CJ8" s="1389"/>
      <c r="CK8" s="1389"/>
      <c r="CL8" s="1389"/>
      <c r="CM8" s="1389"/>
      <c r="CN8" s="1389" t="str">
        <f ca="1">MID(SUVAHAVUJ!AE17,8,1)</f>
        <v xml:space="preserve"> </v>
      </c>
      <c r="CO8" s="1389"/>
      <c r="CP8" s="1389"/>
      <c r="CQ8" s="1389"/>
      <c r="CR8" s="1389"/>
      <c r="CS8" s="1389" t="str">
        <f ca="1">MID(SUVAHAVUJ!AE17,9,1)</f>
        <v xml:space="preserve"> </v>
      </c>
      <c r="CT8" s="1389"/>
      <c r="CU8" s="1389"/>
      <c r="CV8" s="1389"/>
      <c r="CW8" s="1389"/>
      <c r="CX8" s="1389"/>
      <c r="CY8" s="1389" t="str">
        <f ca="1">MID(SUVAHAVUJ!AE17,10,1)</f>
        <v xml:space="preserve"> </v>
      </c>
      <c r="CZ8" s="1389"/>
      <c r="DA8" s="1389"/>
      <c r="DB8" s="1389"/>
      <c r="DC8" s="1389"/>
      <c r="DD8" s="1389" t="str">
        <f ca="1">MID(SUVAHAVUJ!AE17,11,1)</f>
        <v>0</v>
      </c>
      <c r="DE8" s="1389"/>
      <c r="DF8" s="1389"/>
      <c r="DG8" s="1389"/>
      <c r="DH8" s="1389"/>
      <c r="DI8" s="1395"/>
      <c r="DJ8" s="1398"/>
      <c r="DK8" s="1398"/>
      <c r="DL8" s="1398"/>
      <c r="DM8" s="1398"/>
      <c r="DN8" s="1398"/>
      <c r="DO8" s="1398"/>
      <c r="DP8" s="1398"/>
      <c r="DQ8" s="1398"/>
      <c r="DR8" s="1398"/>
      <c r="DS8" s="1398"/>
      <c r="DT8" s="1398"/>
      <c r="DU8" s="1398"/>
      <c r="DV8" s="1398"/>
      <c r="DW8" s="1398"/>
      <c r="DX8" s="1398"/>
      <c r="DY8" s="1398"/>
      <c r="DZ8" s="1398"/>
      <c r="EA8" s="1398"/>
      <c r="EB8" s="1398"/>
      <c r="EC8" s="1398"/>
      <c r="ED8" s="1398"/>
      <c r="EE8" s="1398"/>
      <c r="EF8" s="1398"/>
      <c r="EG8" s="1398"/>
      <c r="EH8" s="1398"/>
      <c r="EI8" s="1398"/>
      <c r="EJ8" s="1398"/>
      <c r="EK8" s="1398"/>
      <c r="EL8" s="1398"/>
      <c r="EM8" s="1398"/>
      <c r="EN8" s="514"/>
      <c r="EO8" s="515"/>
      <c r="EP8" s="1389" t="str">
        <f ca="1">MID(SUVAHAVUJ!AG17,1,1)</f>
        <v xml:space="preserve"> </v>
      </c>
      <c r="EQ8" s="1389"/>
      <c r="ER8" s="1389"/>
      <c r="ES8" s="1389"/>
      <c r="ET8" s="1389"/>
      <c r="EU8" s="1389"/>
      <c r="EV8" s="1389" t="str">
        <f ca="1">MID(SUVAHAVUJ!AG17,2,1)</f>
        <v xml:space="preserve"> </v>
      </c>
      <c r="EW8" s="1389"/>
      <c r="EX8" s="1389"/>
      <c r="EY8" s="1389"/>
      <c r="EZ8" s="1389"/>
      <c r="FA8" s="1389" t="str">
        <f ca="1">MID(SUVAHAVUJ!AG17,3,1)</f>
        <v xml:space="preserve"> </v>
      </c>
      <c r="FB8" s="1389"/>
      <c r="FC8" s="1389"/>
      <c r="FD8" s="1389"/>
      <c r="FE8" s="1389"/>
      <c r="FF8" s="1389"/>
      <c r="FG8" s="1389" t="str">
        <f ca="1">MID(SUVAHAVUJ!AG17,4,1)</f>
        <v xml:space="preserve"> </v>
      </c>
      <c r="FH8" s="1389"/>
      <c r="FI8" s="1389"/>
      <c r="FJ8" s="1389"/>
      <c r="FK8" s="1389"/>
      <c r="FL8" s="1389" t="str">
        <f ca="1">MID(SUVAHAVUJ!AG17,5,1)</f>
        <v xml:space="preserve"> </v>
      </c>
      <c r="FM8" s="1389"/>
      <c r="FN8" s="1389"/>
      <c r="FO8" s="1389"/>
      <c r="FP8" s="1389"/>
      <c r="FQ8" s="1389"/>
      <c r="FR8" s="1389" t="str">
        <f ca="1">MID(SUVAHAVUJ!AG17,6,1)</f>
        <v xml:space="preserve"> </v>
      </c>
      <c r="FS8" s="1389"/>
      <c r="FT8" s="1389"/>
      <c r="FU8" s="1389"/>
      <c r="FV8" s="1389"/>
      <c r="FW8" s="1389" t="str">
        <f ca="1">MID(SUVAHAVUJ!AG17,7,1)</f>
        <v xml:space="preserve"> </v>
      </c>
      <c r="FX8" s="1389"/>
      <c r="FY8" s="1389"/>
      <c r="FZ8" s="1389"/>
      <c r="GA8" s="1389"/>
      <c r="GB8" s="1389"/>
      <c r="GC8" s="1389" t="str">
        <f ca="1">MID(SUVAHAVUJ!AG17,8,1)</f>
        <v xml:space="preserve"> </v>
      </c>
      <c r="GD8" s="1389"/>
      <c r="GE8" s="1389"/>
      <c r="GF8" s="1389"/>
      <c r="GG8" s="1389"/>
      <c r="GH8" s="1389" t="str">
        <f ca="1">MID(SUVAHAVUJ!AG17,9,1)</f>
        <v xml:space="preserve"> </v>
      </c>
      <c r="GI8" s="1389"/>
      <c r="GJ8" s="1389"/>
      <c r="GK8" s="1389"/>
      <c r="GL8" s="1389"/>
      <c r="GM8" s="1389"/>
      <c r="GN8" s="1389" t="str">
        <f ca="1">MID(SUVAHAVUJ!AG17,10,1)</f>
        <v xml:space="preserve"> </v>
      </c>
      <c r="GO8" s="1389"/>
      <c r="GP8" s="1389"/>
      <c r="GQ8" s="1389"/>
      <c r="GR8" s="1389"/>
      <c r="GS8" s="1343" t="str">
        <f ca="1">MID(SUVAHAVUJ!AG17,11,1)</f>
        <v>0</v>
      </c>
      <c r="GT8" s="1343"/>
      <c r="GU8" s="1343"/>
      <c r="GV8" s="1343"/>
      <c r="GW8" s="1396"/>
    </row>
    <row r="9" spans="1:205" s="516" customFormat="1" ht="25.5" customHeight="1">
      <c r="B9" s="1403" t="s">
        <v>2393</v>
      </c>
      <c r="C9" s="1403"/>
      <c r="D9" s="1403"/>
      <c r="E9" s="1403"/>
      <c r="F9" s="1403"/>
      <c r="G9" s="1403"/>
      <c r="H9" s="1403"/>
      <c r="I9" s="1403"/>
      <c r="J9" s="1403"/>
      <c r="K9" s="1403"/>
      <c r="L9" s="1401" t="str">
        <f ca="1">SUVAHAVUJ!$D$18</f>
        <v>Základné stádo a ťažné zvieratá (026) - /086, 092A/</v>
      </c>
      <c r="M9" s="1402"/>
      <c r="N9" s="1402"/>
      <c r="O9" s="1402"/>
      <c r="P9" s="1402"/>
      <c r="Q9" s="1402"/>
      <c r="R9" s="1402"/>
      <c r="S9" s="1402"/>
      <c r="T9" s="1402"/>
      <c r="U9" s="1402"/>
      <c r="V9" s="1402"/>
      <c r="W9" s="1402"/>
      <c r="X9" s="1402"/>
      <c r="Y9" s="1402"/>
      <c r="Z9" s="1402"/>
      <c r="AA9" s="1402"/>
      <c r="AB9" s="1402"/>
      <c r="AC9" s="1402"/>
      <c r="AD9" s="1402"/>
      <c r="AE9" s="1402"/>
      <c r="AF9" s="1402"/>
      <c r="AG9" s="1402"/>
      <c r="AH9" s="1402"/>
      <c r="AI9" s="1402"/>
      <c r="AJ9" s="1402"/>
      <c r="AK9" s="1402"/>
      <c r="AL9" s="1402"/>
      <c r="AM9" s="1402"/>
      <c r="AN9" s="1402"/>
      <c r="AO9" s="1402"/>
      <c r="AP9" s="1402"/>
      <c r="AQ9" s="1394" t="s">
        <v>4105</v>
      </c>
      <c r="AR9" s="1394"/>
      <c r="AS9" s="1394"/>
      <c r="AT9" s="1394"/>
      <c r="AU9" s="1394"/>
      <c r="AV9" s="1394"/>
      <c r="AW9" s="1394"/>
      <c r="AX9" s="1394"/>
      <c r="AY9" s="514"/>
      <c r="AZ9" s="515"/>
      <c r="BA9" s="1389" t="str">
        <f ca="1">MID(SUVAHAVUJ!AD18,1,1)</f>
        <v xml:space="preserve"> </v>
      </c>
      <c r="BB9" s="1389"/>
      <c r="BC9" s="1389"/>
      <c r="BD9" s="1389"/>
      <c r="BE9" s="1389"/>
      <c r="BF9" s="1389"/>
      <c r="BG9" s="1389" t="str">
        <f ca="1">MID(SUVAHAVUJ!AD18,2,1)</f>
        <v xml:space="preserve"> </v>
      </c>
      <c r="BH9" s="1389"/>
      <c r="BI9" s="1389"/>
      <c r="BJ9" s="1389"/>
      <c r="BK9" s="1389"/>
      <c r="BL9" s="1389" t="str">
        <f ca="1">MID(SUVAHAVUJ!AD18,3,1)</f>
        <v xml:space="preserve"> </v>
      </c>
      <c r="BM9" s="1389"/>
      <c r="BN9" s="1389"/>
      <c r="BO9" s="1389"/>
      <c r="BP9" s="1389"/>
      <c r="BQ9" s="1389"/>
      <c r="BR9" s="1389" t="str">
        <f ca="1">MID(SUVAHAVUJ!AD18,4,1)</f>
        <v xml:space="preserve"> </v>
      </c>
      <c r="BS9" s="1389"/>
      <c r="BT9" s="1389"/>
      <c r="BU9" s="1389"/>
      <c r="BV9" s="1389"/>
      <c r="BW9" s="1389" t="str">
        <f ca="1">MID(SUVAHAVUJ!AD18,5,1)</f>
        <v xml:space="preserve"> </v>
      </c>
      <c r="BX9" s="1389"/>
      <c r="BY9" s="1389"/>
      <c r="BZ9" s="1389"/>
      <c r="CA9" s="1389"/>
      <c r="CB9" s="1389"/>
      <c r="CC9" s="1389" t="str">
        <f ca="1">MID(SUVAHAVUJ!AD18,6,1)</f>
        <v xml:space="preserve"> </v>
      </c>
      <c r="CD9" s="1389"/>
      <c r="CE9" s="1389"/>
      <c r="CF9" s="1389"/>
      <c r="CG9" s="1389"/>
      <c r="CH9" s="1389" t="str">
        <f ca="1">MID(SUVAHAVUJ!AD18,7,1)</f>
        <v xml:space="preserve"> </v>
      </c>
      <c r="CI9" s="1389"/>
      <c r="CJ9" s="1389"/>
      <c r="CK9" s="1389"/>
      <c r="CL9" s="1389"/>
      <c r="CM9" s="1389"/>
      <c r="CN9" s="1389" t="str">
        <f ca="1">MID(SUVAHAVUJ!AD18,8,1)</f>
        <v xml:space="preserve"> </v>
      </c>
      <c r="CO9" s="1389"/>
      <c r="CP9" s="1389"/>
      <c r="CQ9" s="1389"/>
      <c r="CR9" s="1389"/>
      <c r="CS9" s="1389" t="str">
        <f ca="1">MID(SUVAHAVUJ!AD18,9,1)</f>
        <v xml:space="preserve"> </v>
      </c>
      <c r="CT9" s="1389"/>
      <c r="CU9" s="1389"/>
      <c r="CV9" s="1389"/>
      <c r="CW9" s="1389"/>
      <c r="CX9" s="1389"/>
      <c r="CY9" s="1389" t="str">
        <f ca="1">MID(SUVAHAVUJ!AD18,10,1)</f>
        <v xml:space="preserve"> </v>
      </c>
      <c r="CZ9" s="1389"/>
      <c r="DA9" s="1389"/>
      <c r="DB9" s="1389"/>
      <c r="DC9" s="1389"/>
      <c r="DD9" s="1389" t="str">
        <f ca="1">MID(SUVAHAVUJ!AD18,11,1)</f>
        <v>0</v>
      </c>
      <c r="DE9" s="1389"/>
      <c r="DF9" s="1389"/>
      <c r="DG9" s="1389"/>
      <c r="DH9" s="1389"/>
      <c r="DI9" s="1395"/>
      <c r="DJ9" s="514"/>
      <c r="DK9" s="515"/>
      <c r="DL9" s="1389" t="str">
        <f ca="1">MID(SUVAHAVUJ!AF18,1,1)</f>
        <v xml:space="preserve"> </v>
      </c>
      <c r="DM9" s="1389"/>
      <c r="DN9" s="1389"/>
      <c r="DO9" s="1389"/>
      <c r="DP9" s="1389"/>
      <c r="DQ9" s="1389"/>
      <c r="DR9" s="1389" t="str">
        <f ca="1">MID(SUVAHAVUJ!AF18,2,1)</f>
        <v xml:space="preserve"> </v>
      </c>
      <c r="DS9" s="1389"/>
      <c r="DT9" s="1389"/>
      <c r="DU9" s="1389"/>
      <c r="DV9" s="1389"/>
      <c r="DW9" s="1389" t="str">
        <f ca="1">MID(SUVAHAVUJ!AF18,3,1)</f>
        <v xml:space="preserve"> </v>
      </c>
      <c r="DX9" s="1389"/>
      <c r="DY9" s="1389"/>
      <c r="DZ9" s="1389"/>
      <c r="EA9" s="1389"/>
      <c r="EB9" s="1389"/>
      <c r="EC9" s="1389" t="str">
        <f ca="1">MID(SUVAHAVUJ!AF18,4,1)</f>
        <v xml:space="preserve"> </v>
      </c>
      <c r="ED9" s="1389"/>
      <c r="EE9" s="1389"/>
      <c r="EF9" s="1389"/>
      <c r="EG9" s="1389"/>
      <c r="EH9" s="1389" t="str">
        <f ca="1">MID(SUVAHAVUJ!AF18,5,1)</f>
        <v xml:space="preserve"> </v>
      </c>
      <c r="EI9" s="1389"/>
      <c r="EJ9" s="1389"/>
      <c r="EK9" s="1389"/>
      <c r="EL9" s="1389"/>
      <c r="EM9" s="1389"/>
      <c r="EN9" s="1389" t="str">
        <f ca="1">MID(SUVAHAVUJ!AF18,6,1)</f>
        <v xml:space="preserve"> </v>
      </c>
      <c r="EO9" s="1389"/>
      <c r="EP9" s="1389"/>
      <c r="EQ9" s="1389"/>
      <c r="ER9" s="1389"/>
      <c r="ES9" s="1389" t="str">
        <f ca="1">MID(SUVAHAVUJ!AF18,7,1)</f>
        <v xml:space="preserve"> </v>
      </c>
      <c r="ET9" s="1389"/>
      <c r="EU9" s="1389"/>
      <c r="EV9" s="1389"/>
      <c r="EW9" s="1389"/>
      <c r="EX9" s="1389"/>
      <c r="EY9" s="1389" t="str">
        <f ca="1">MID(SUVAHAVUJ!AF18,8,1)</f>
        <v xml:space="preserve"> </v>
      </c>
      <c r="EZ9" s="1389"/>
      <c r="FA9" s="1389"/>
      <c r="FB9" s="1389"/>
      <c r="FC9" s="1389"/>
      <c r="FD9" s="1389" t="str">
        <f ca="1">MID(SUVAHAVUJ!AF18,9,1)</f>
        <v xml:space="preserve"> </v>
      </c>
      <c r="FE9" s="1389"/>
      <c r="FF9" s="1389"/>
      <c r="FG9" s="1389"/>
      <c r="FH9" s="1389"/>
      <c r="FI9" s="1389"/>
      <c r="FJ9" s="1389" t="str">
        <f ca="1">MID(SUVAHAVUJ!AF18,10,1)</f>
        <v xml:space="preserve"> </v>
      </c>
      <c r="FK9" s="1389"/>
      <c r="FL9" s="1389"/>
      <c r="FM9" s="1389"/>
      <c r="FN9" s="1389"/>
      <c r="FO9" s="1343" t="str">
        <f ca="1">MID(SUVAHAVUJ!AF18,11,1)</f>
        <v>0</v>
      </c>
      <c r="FP9" s="1343"/>
      <c r="FQ9" s="1343"/>
      <c r="FR9" s="1343"/>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3"/>
      <c r="C10" s="1403"/>
      <c r="D10" s="1403"/>
      <c r="E10" s="1403"/>
      <c r="F10" s="1403"/>
      <c r="G10" s="1403"/>
      <c r="H10" s="1403"/>
      <c r="I10" s="1403"/>
      <c r="J10" s="1403"/>
      <c r="K10" s="1403"/>
      <c r="L10" s="1402"/>
      <c r="M10" s="1402"/>
      <c r="N10" s="1402"/>
      <c r="O10" s="1402"/>
      <c r="P10" s="1402"/>
      <c r="Q10" s="1402"/>
      <c r="R10" s="1402"/>
      <c r="S10" s="1402"/>
      <c r="T10" s="1402"/>
      <c r="U10" s="1402"/>
      <c r="V10" s="1402"/>
      <c r="W10" s="1402"/>
      <c r="X10" s="1402"/>
      <c r="Y10" s="1402"/>
      <c r="Z10" s="1402"/>
      <c r="AA10" s="1402"/>
      <c r="AB10" s="1402"/>
      <c r="AC10" s="1402"/>
      <c r="AD10" s="1402"/>
      <c r="AE10" s="1402"/>
      <c r="AF10" s="1402"/>
      <c r="AG10" s="1402"/>
      <c r="AH10" s="1402"/>
      <c r="AI10" s="1402"/>
      <c r="AJ10" s="1402"/>
      <c r="AK10" s="1402"/>
      <c r="AL10" s="1402"/>
      <c r="AM10" s="1402"/>
      <c r="AN10" s="1402"/>
      <c r="AO10" s="1402"/>
      <c r="AP10" s="1402"/>
      <c r="AQ10" s="1394"/>
      <c r="AR10" s="1394"/>
      <c r="AS10" s="1394"/>
      <c r="AT10" s="1394"/>
      <c r="AU10" s="1394"/>
      <c r="AV10" s="1394"/>
      <c r="AW10" s="1394"/>
      <c r="AX10" s="1394"/>
      <c r="AY10" s="514"/>
      <c r="AZ10" s="515"/>
      <c r="BA10" s="1389" t="str">
        <f ca="1">MID(SUVAHAVUJ!AE18,1,1)</f>
        <v xml:space="preserve"> </v>
      </c>
      <c r="BB10" s="1389"/>
      <c r="BC10" s="1389"/>
      <c r="BD10" s="1389"/>
      <c r="BE10" s="1389"/>
      <c r="BF10" s="1389"/>
      <c r="BG10" s="1389" t="str">
        <f ca="1">MID(SUVAHAVUJ!AE18,2,1)</f>
        <v xml:space="preserve"> </v>
      </c>
      <c r="BH10" s="1389"/>
      <c r="BI10" s="1389"/>
      <c r="BJ10" s="1389"/>
      <c r="BK10" s="1389"/>
      <c r="BL10" s="1389" t="str">
        <f ca="1">MID(SUVAHAVUJ!AE18,3,1)</f>
        <v xml:space="preserve"> </v>
      </c>
      <c r="BM10" s="1389"/>
      <c r="BN10" s="1389"/>
      <c r="BO10" s="1389"/>
      <c r="BP10" s="1389"/>
      <c r="BQ10" s="1389"/>
      <c r="BR10" s="1389" t="str">
        <f ca="1">MID(SUVAHAVUJ!AE18,4,1)</f>
        <v xml:space="preserve"> </v>
      </c>
      <c r="BS10" s="1389"/>
      <c r="BT10" s="1389"/>
      <c r="BU10" s="1389"/>
      <c r="BV10" s="1389"/>
      <c r="BW10" s="1389" t="str">
        <f ca="1">MID(SUVAHAVUJ!AE18,5,1)</f>
        <v xml:space="preserve"> </v>
      </c>
      <c r="BX10" s="1389"/>
      <c r="BY10" s="1389"/>
      <c r="BZ10" s="1389"/>
      <c r="CA10" s="1389"/>
      <c r="CB10" s="1389"/>
      <c r="CC10" s="1389" t="str">
        <f ca="1">MID(SUVAHAVUJ!AE18,6,1)</f>
        <v xml:space="preserve"> </v>
      </c>
      <c r="CD10" s="1389"/>
      <c r="CE10" s="1389"/>
      <c r="CF10" s="1389"/>
      <c r="CG10" s="1389"/>
      <c r="CH10" s="1389" t="str">
        <f ca="1">MID(SUVAHAVUJ!AE18,7,1)</f>
        <v xml:space="preserve"> </v>
      </c>
      <c r="CI10" s="1389"/>
      <c r="CJ10" s="1389"/>
      <c r="CK10" s="1389"/>
      <c r="CL10" s="1389"/>
      <c r="CM10" s="1389"/>
      <c r="CN10" s="1389" t="str">
        <f ca="1">MID(SUVAHAVUJ!AE18,8,1)</f>
        <v xml:space="preserve"> </v>
      </c>
      <c r="CO10" s="1389"/>
      <c r="CP10" s="1389"/>
      <c r="CQ10" s="1389"/>
      <c r="CR10" s="1389"/>
      <c r="CS10" s="1389" t="str">
        <f ca="1">MID(SUVAHAVUJ!AE18,9,1)</f>
        <v xml:space="preserve"> </v>
      </c>
      <c r="CT10" s="1389"/>
      <c r="CU10" s="1389"/>
      <c r="CV10" s="1389"/>
      <c r="CW10" s="1389"/>
      <c r="CX10" s="1389"/>
      <c r="CY10" s="1389" t="str">
        <f ca="1">MID(SUVAHAVUJ!AE18,10,1)</f>
        <v xml:space="preserve"> </v>
      </c>
      <c r="CZ10" s="1389"/>
      <c r="DA10" s="1389"/>
      <c r="DB10" s="1389"/>
      <c r="DC10" s="1389"/>
      <c r="DD10" s="1389" t="str">
        <f ca="1">MID(SUVAHAVUJ!AE18,11,1)</f>
        <v>0</v>
      </c>
      <c r="DE10" s="1389"/>
      <c r="DF10" s="1389"/>
      <c r="DG10" s="1389"/>
      <c r="DH10" s="1389"/>
      <c r="DI10" s="1395"/>
      <c r="DJ10" s="1398"/>
      <c r="DK10" s="1398"/>
      <c r="DL10" s="1398"/>
      <c r="DM10" s="1398"/>
      <c r="DN10" s="1398"/>
      <c r="DO10" s="1398"/>
      <c r="DP10" s="1398"/>
      <c r="DQ10" s="1398"/>
      <c r="DR10" s="1398"/>
      <c r="DS10" s="1398"/>
      <c r="DT10" s="1398"/>
      <c r="DU10" s="1398"/>
      <c r="DV10" s="1398"/>
      <c r="DW10" s="1398"/>
      <c r="DX10" s="1398"/>
      <c r="DY10" s="1398"/>
      <c r="DZ10" s="1398"/>
      <c r="EA10" s="1398"/>
      <c r="EB10" s="1398"/>
      <c r="EC10" s="1398"/>
      <c r="ED10" s="1398"/>
      <c r="EE10" s="1398"/>
      <c r="EF10" s="1398"/>
      <c r="EG10" s="1398"/>
      <c r="EH10" s="1398"/>
      <c r="EI10" s="1398"/>
      <c r="EJ10" s="1398"/>
      <c r="EK10" s="1398"/>
      <c r="EL10" s="1398"/>
      <c r="EM10" s="1398"/>
      <c r="EN10" s="514"/>
      <c r="EO10" s="515"/>
      <c r="EP10" s="1389" t="str">
        <f ca="1">MID(SUVAHAVUJ!AG18,1,1)</f>
        <v xml:space="preserve"> </v>
      </c>
      <c r="EQ10" s="1389"/>
      <c r="ER10" s="1389"/>
      <c r="ES10" s="1389"/>
      <c r="ET10" s="1389"/>
      <c r="EU10" s="1389"/>
      <c r="EV10" s="1389" t="str">
        <f ca="1">MID(SUVAHAVUJ!AG18,2,1)</f>
        <v xml:space="preserve"> </v>
      </c>
      <c r="EW10" s="1389"/>
      <c r="EX10" s="1389"/>
      <c r="EY10" s="1389"/>
      <c r="EZ10" s="1389"/>
      <c r="FA10" s="1389" t="str">
        <f ca="1">MID(SUVAHAVUJ!AG18,3,1)</f>
        <v xml:space="preserve"> </v>
      </c>
      <c r="FB10" s="1389"/>
      <c r="FC10" s="1389"/>
      <c r="FD10" s="1389"/>
      <c r="FE10" s="1389"/>
      <c r="FF10" s="1389"/>
      <c r="FG10" s="1389" t="str">
        <f ca="1">MID(SUVAHAVUJ!AG18,4,1)</f>
        <v xml:space="preserve"> </v>
      </c>
      <c r="FH10" s="1389"/>
      <c r="FI10" s="1389"/>
      <c r="FJ10" s="1389"/>
      <c r="FK10" s="1389"/>
      <c r="FL10" s="1389" t="str">
        <f ca="1">MID(SUVAHAVUJ!AG18,5,1)</f>
        <v xml:space="preserve"> </v>
      </c>
      <c r="FM10" s="1389"/>
      <c r="FN10" s="1389"/>
      <c r="FO10" s="1389"/>
      <c r="FP10" s="1389"/>
      <c r="FQ10" s="1389"/>
      <c r="FR10" s="1389" t="str">
        <f ca="1">MID(SUVAHAVUJ!AG18,6,1)</f>
        <v xml:space="preserve"> </v>
      </c>
      <c r="FS10" s="1389"/>
      <c r="FT10" s="1389"/>
      <c r="FU10" s="1389"/>
      <c r="FV10" s="1389"/>
      <c r="FW10" s="1389" t="str">
        <f ca="1">MID(SUVAHAVUJ!AG18,7,1)</f>
        <v xml:space="preserve"> </v>
      </c>
      <c r="FX10" s="1389"/>
      <c r="FY10" s="1389"/>
      <c r="FZ10" s="1389"/>
      <c r="GA10" s="1389"/>
      <c r="GB10" s="1389"/>
      <c r="GC10" s="1389" t="str">
        <f ca="1">MID(SUVAHAVUJ!AG18,8,1)</f>
        <v xml:space="preserve"> </v>
      </c>
      <c r="GD10" s="1389"/>
      <c r="GE10" s="1389"/>
      <c r="GF10" s="1389"/>
      <c r="GG10" s="1389"/>
      <c r="GH10" s="1389" t="str">
        <f ca="1">MID(SUVAHAVUJ!AG18,9,1)</f>
        <v xml:space="preserve"> </v>
      </c>
      <c r="GI10" s="1389"/>
      <c r="GJ10" s="1389"/>
      <c r="GK10" s="1389"/>
      <c r="GL10" s="1389"/>
      <c r="GM10" s="1389"/>
      <c r="GN10" s="1389" t="str">
        <f ca="1">MID(SUVAHAVUJ!AG18,10,1)</f>
        <v xml:space="preserve"> </v>
      </c>
      <c r="GO10" s="1389"/>
      <c r="GP10" s="1389"/>
      <c r="GQ10" s="1389"/>
      <c r="GR10" s="1389"/>
      <c r="GS10" s="1343" t="str">
        <f ca="1">MID(SUVAHAVUJ!AG18,11,1)</f>
        <v>0</v>
      </c>
      <c r="GT10" s="1343"/>
      <c r="GU10" s="1343"/>
      <c r="GV10" s="1343"/>
      <c r="GW10" s="1396"/>
    </row>
    <row r="11" spans="1:205" s="516" customFormat="1" ht="23.25" customHeight="1">
      <c r="B11" s="1403" t="s">
        <v>2395</v>
      </c>
      <c r="C11" s="1403"/>
      <c r="D11" s="1403"/>
      <c r="E11" s="1403"/>
      <c r="F11" s="1403"/>
      <c r="G11" s="1403"/>
      <c r="H11" s="1403"/>
      <c r="I11" s="1403"/>
      <c r="J11" s="1403"/>
      <c r="K11" s="1403"/>
      <c r="L11" s="1401" t="str">
        <f ca="1">SUVAHAVUJ!$D$19</f>
        <v>Ostatný dlhodobý hmotný majetok
(029, 02X, 032) - /089, 08X, 092A/</v>
      </c>
      <c r="M11" s="1402"/>
      <c r="N11" s="1402"/>
      <c r="O11" s="1402"/>
      <c r="P11" s="1402"/>
      <c r="Q11" s="1402"/>
      <c r="R11" s="1402"/>
      <c r="S11" s="1402"/>
      <c r="T11" s="1402"/>
      <c r="U11" s="1402"/>
      <c r="V11" s="1402"/>
      <c r="W11" s="1402"/>
      <c r="X11" s="1402"/>
      <c r="Y11" s="1402"/>
      <c r="Z11" s="1402"/>
      <c r="AA11" s="1402"/>
      <c r="AB11" s="1402"/>
      <c r="AC11" s="1402"/>
      <c r="AD11" s="1402"/>
      <c r="AE11" s="1402"/>
      <c r="AF11" s="1402"/>
      <c r="AG11" s="1402"/>
      <c r="AH11" s="1402"/>
      <c r="AI11" s="1402"/>
      <c r="AJ11" s="1402"/>
      <c r="AK11" s="1402"/>
      <c r="AL11" s="1402"/>
      <c r="AM11" s="1402"/>
      <c r="AN11" s="1402"/>
      <c r="AO11" s="1402"/>
      <c r="AP11" s="1402"/>
      <c r="AQ11" s="1394" t="s">
        <v>4106</v>
      </c>
      <c r="AR11" s="1394"/>
      <c r="AS11" s="1394"/>
      <c r="AT11" s="1394"/>
      <c r="AU11" s="1394"/>
      <c r="AV11" s="1394"/>
      <c r="AW11" s="1394"/>
      <c r="AX11" s="1394"/>
      <c r="AY11" s="514"/>
      <c r="AZ11" s="515"/>
      <c r="BA11" s="1389" t="str">
        <f ca="1">MID(SUVAHAVUJ!AD19,1,1)</f>
        <v xml:space="preserve"> </v>
      </c>
      <c r="BB11" s="1389"/>
      <c r="BC11" s="1389"/>
      <c r="BD11" s="1389"/>
      <c r="BE11" s="1389"/>
      <c r="BF11" s="1389"/>
      <c r="BG11" s="1389" t="str">
        <f ca="1">MID(SUVAHAVUJ!AD19,2,1)</f>
        <v xml:space="preserve"> </v>
      </c>
      <c r="BH11" s="1389"/>
      <c r="BI11" s="1389"/>
      <c r="BJ11" s="1389"/>
      <c r="BK11" s="1389"/>
      <c r="BL11" s="1389" t="str">
        <f ca="1">MID(SUVAHAVUJ!AD19,3,1)</f>
        <v xml:space="preserve"> </v>
      </c>
      <c r="BM11" s="1389"/>
      <c r="BN11" s="1389"/>
      <c r="BO11" s="1389"/>
      <c r="BP11" s="1389"/>
      <c r="BQ11" s="1389"/>
      <c r="BR11" s="1389" t="str">
        <f ca="1">MID(SUVAHAVUJ!AD19,4,1)</f>
        <v xml:space="preserve"> </v>
      </c>
      <c r="BS11" s="1389"/>
      <c r="BT11" s="1389"/>
      <c r="BU11" s="1389"/>
      <c r="BV11" s="1389"/>
      <c r="BW11" s="1389" t="str">
        <f ca="1">MID(SUVAHAVUJ!AD19,5,1)</f>
        <v xml:space="preserve"> </v>
      </c>
      <c r="BX11" s="1389"/>
      <c r="BY11" s="1389"/>
      <c r="BZ11" s="1389"/>
      <c r="CA11" s="1389"/>
      <c r="CB11" s="1389"/>
      <c r="CC11" s="1389" t="str">
        <f ca="1">MID(SUVAHAVUJ!AD19,6,1)</f>
        <v xml:space="preserve"> </v>
      </c>
      <c r="CD11" s="1389"/>
      <c r="CE11" s="1389"/>
      <c r="CF11" s="1389"/>
      <c r="CG11" s="1389"/>
      <c r="CH11" s="1389" t="str">
        <f ca="1">MID(SUVAHAVUJ!AD19,7,1)</f>
        <v xml:space="preserve"> </v>
      </c>
      <c r="CI11" s="1389"/>
      <c r="CJ11" s="1389"/>
      <c r="CK11" s="1389"/>
      <c r="CL11" s="1389"/>
      <c r="CM11" s="1389"/>
      <c r="CN11" s="1389" t="str">
        <f ca="1">MID(SUVAHAVUJ!AD19,8,1)</f>
        <v xml:space="preserve"> </v>
      </c>
      <c r="CO11" s="1389"/>
      <c r="CP11" s="1389"/>
      <c r="CQ11" s="1389"/>
      <c r="CR11" s="1389"/>
      <c r="CS11" s="1389" t="str">
        <f ca="1">MID(SUVAHAVUJ!AD19,9,1)</f>
        <v xml:space="preserve"> </v>
      </c>
      <c r="CT11" s="1389"/>
      <c r="CU11" s="1389"/>
      <c r="CV11" s="1389"/>
      <c r="CW11" s="1389"/>
      <c r="CX11" s="1389"/>
      <c r="CY11" s="1389" t="str">
        <f ca="1">MID(SUVAHAVUJ!AD19,10,1)</f>
        <v xml:space="preserve"> </v>
      </c>
      <c r="CZ11" s="1389"/>
      <c r="DA11" s="1389"/>
      <c r="DB11" s="1389"/>
      <c r="DC11" s="1389"/>
      <c r="DD11" s="1389" t="str">
        <f ca="1">MID(SUVAHAVUJ!AD19,11,1)</f>
        <v>0</v>
      </c>
      <c r="DE11" s="1389"/>
      <c r="DF11" s="1389"/>
      <c r="DG11" s="1389"/>
      <c r="DH11" s="1389"/>
      <c r="DI11" s="1395"/>
      <c r="DJ11" s="514"/>
      <c r="DK11" s="515"/>
      <c r="DL11" s="1389" t="str">
        <f ca="1">MID(SUVAHAVUJ!AF19,1,1)</f>
        <v xml:space="preserve"> </v>
      </c>
      <c r="DM11" s="1389"/>
      <c r="DN11" s="1389"/>
      <c r="DO11" s="1389"/>
      <c r="DP11" s="1389"/>
      <c r="DQ11" s="1389"/>
      <c r="DR11" s="1389" t="str">
        <f ca="1">MID(SUVAHAVUJ!AF19,2,1)</f>
        <v xml:space="preserve"> </v>
      </c>
      <c r="DS11" s="1389"/>
      <c r="DT11" s="1389"/>
      <c r="DU11" s="1389"/>
      <c r="DV11" s="1389"/>
      <c r="DW11" s="1389" t="str">
        <f ca="1">MID(SUVAHAVUJ!AF19,3,1)</f>
        <v xml:space="preserve"> </v>
      </c>
      <c r="DX11" s="1389"/>
      <c r="DY11" s="1389"/>
      <c r="DZ11" s="1389"/>
      <c r="EA11" s="1389"/>
      <c r="EB11" s="1389"/>
      <c r="EC11" s="1389" t="str">
        <f ca="1">MID(SUVAHAVUJ!AF19,4,1)</f>
        <v xml:space="preserve"> </v>
      </c>
      <c r="ED11" s="1389"/>
      <c r="EE11" s="1389"/>
      <c r="EF11" s="1389"/>
      <c r="EG11" s="1389"/>
      <c r="EH11" s="1389" t="str">
        <f ca="1">MID(SUVAHAVUJ!AF19,5,1)</f>
        <v xml:space="preserve"> </v>
      </c>
      <c r="EI11" s="1389"/>
      <c r="EJ11" s="1389"/>
      <c r="EK11" s="1389"/>
      <c r="EL11" s="1389"/>
      <c r="EM11" s="1389"/>
      <c r="EN11" s="1389" t="str">
        <f ca="1">MID(SUVAHAVUJ!AF19,6,1)</f>
        <v xml:space="preserve"> </v>
      </c>
      <c r="EO11" s="1389"/>
      <c r="EP11" s="1389"/>
      <c r="EQ11" s="1389"/>
      <c r="ER11" s="1389"/>
      <c r="ES11" s="1389" t="str">
        <f ca="1">MID(SUVAHAVUJ!AF19,7,1)</f>
        <v xml:space="preserve"> </v>
      </c>
      <c r="ET11" s="1389"/>
      <c r="EU11" s="1389"/>
      <c r="EV11" s="1389"/>
      <c r="EW11" s="1389"/>
      <c r="EX11" s="1389"/>
      <c r="EY11" s="1389" t="str">
        <f ca="1">MID(SUVAHAVUJ!AF19,8,1)</f>
        <v xml:space="preserve"> </v>
      </c>
      <c r="EZ11" s="1389"/>
      <c r="FA11" s="1389"/>
      <c r="FB11" s="1389"/>
      <c r="FC11" s="1389"/>
      <c r="FD11" s="1389" t="str">
        <f ca="1">MID(SUVAHAVUJ!AF19,9,1)</f>
        <v xml:space="preserve"> </v>
      </c>
      <c r="FE11" s="1389"/>
      <c r="FF11" s="1389"/>
      <c r="FG11" s="1389"/>
      <c r="FH11" s="1389"/>
      <c r="FI11" s="1389"/>
      <c r="FJ11" s="1389" t="str">
        <f ca="1">MID(SUVAHAVUJ!AF19,10,1)</f>
        <v xml:space="preserve"> </v>
      </c>
      <c r="FK11" s="1389"/>
      <c r="FL11" s="1389"/>
      <c r="FM11" s="1389"/>
      <c r="FN11" s="1389"/>
      <c r="FO11" s="1343" t="str">
        <f ca="1">MID(SUVAHAVUJ!AF19,11,1)</f>
        <v>0</v>
      </c>
      <c r="FP11" s="1343"/>
      <c r="FQ11" s="1343"/>
      <c r="FR11" s="1343"/>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3"/>
      <c r="C12" s="1403"/>
      <c r="D12" s="1403"/>
      <c r="E12" s="1403"/>
      <c r="F12" s="1403"/>
      <c r="G12" s="1403"/>
      <c r="H12" s="1403"/>
      <c r="I12" s="1403"/>
      <c r="J12" s="1403"/>
      <c r="K12" s="1403"/>
      <c r="L12" s="1402"/>
      <c r="M12" s="1402"/>
      <c r="N12" s="1402"/>
      <c r="O12" s="1402"/>
      <c r="P12" s="1402"/>
      <c r="Q12" s="1402"/>
      <c r="R12" s="1402"/>
      <c r="S12" s="1402"/>
      <c r="T12" s="1402"/>
      <c r="U12" s="1402"/>
      <c r="V12" s="1402"/>
      <c r="W12" s="1402"/>
      <c r="X12" s="1402"/>
      <c r="Y12" s="1402"/>
      <c r="Z12" s="1402"/>
      <c r="AA12" s="1402"/>
      <c r="AB12" s="1402"/>
      <c r="AC12" s="1402"/>
      <c r="AD12" s="1402"/>
      <c r="AE12" s="1402"/>
      <c r="AF12" s="1402"/>
      <c r="AG12" s="1402"/>
      <c r="AH12" s="1402"/>
      <c r="AI12" s="1402"/>
      <c r="AJ12" s="1402"/>
      <c r="AK12" s="1402"/>
      <c r="AL12" s="1402"/>
      <c r="AM12" s="1402"/>
      <c r="AN12" s="1402"/>
      <c r="AO12" s="1402"/>
      <c r="AP12" s="1402"/>
      <c r="AQ12" s="1394"/>
      <c r="AR12" s="1394"/>
      <c r="AS12" s="1394"/>
      <c r="AT12" s="1394"/>
      <c r="AU12" s="1394"/>
      <c r="AV12" s="1394"/>
      <c r="AW12" s="1394"/>
      <c r="AX12" s="1394"/>
      <c r="AY12" s="514"/>
      <c r="AZ12" s="515"/>
      <c r="BA12" s="1389" t="str">
        <f ca="1">MID(SUVAHAVUJ!AE19,1,1)</f>
        <v xml:space="preserve"> </v>
      </c>
      <c r="BB12" s="1389"/>
      <c r="BC12" s="1389"/>
      <c r="BD12" s="1389"/>
      <c r="BE12" s="1389"/>
      <c r="BF12" s="1389"/>
      <c r="BG12" s="1389" t="str">
        <f ca="1">MID(SUVAHAVUJ!AE19,2,1)</f>
        <v xml:space="preserve"> </v>
      </c>
      <c r="BH12" s="1389"/>
      <c r="BI12" s="1389"/>
      <c r="BJ12" s="1389"/>
      <c r="BK12" s="1389"/>
      <c r="BL12" s="1389" t="str">
        <f ca="1">MID(SUVAHAVUJ!AE19,3,1)</f>
        <v xml:space="preserve"> </v>
      </c>
      <c r="BM12" s="1389"/>
      <c r="BN12" s="1389"/>
      <c r="BO12" s="1389"/>
      <c r="BP12" s="1389"/>
      <c r="BQ12" s="1389"/>
      <c r="BR12" s="1389" t="str">
        <f ca="1">MID(SUVAHAVUJ!AE19,4,1)</f>
        <v xml:space="preserve"> </v>
      </c>
      <c r="BS12" s="1389"/>
      <c r="BT12" s="1389"/>
      <c r="BU12" s="1389"/>
      <c r="BV12" s="1389"/>
      <c r="BW12" s="1389" t="str">
        <f ca="1">MID(SUVAHAVUJ!AE19,5,1)</f>
        <v xml:space="preserve"> </v>
      </c>
      <c r="BX12" s="1389"/>
      <c r="BY12" s="1389"/>
      <c r="BZ12" s="1389"/>
      <c r="CA12" s="1389"/>
      <c r="CB12" s="1389"/>
      <c r="CC12" s="1389" t="str">
        <f ca="1">MID(SUVAHAVUJ!AE19,6,1)</f>
        <v xml:space="preserve"> </v>
      </c>
      <c r="CD12" s="1389"/>
      <c r="CE12" s="1389"/>
      <c r="CF12" s="1389"/>
      <c r="CG12" s="1389"/>
      <c r="CH12" s="1389" t="str">
        <f ca="1">MID(SUVAHAVUJ!AE19,7,1)</f>
        <v xml:space="preserve"> </v>
      </c>
      <c r="CI12" s="1389"/>
      <c r="CJ12" s="1389"/>
      <c r="CK12" s="1389"/>
      <c r="CL12" s="1389"/>
      <c r="CM12" s="1389"/>
      <c r="CN12" s="1389" t="str">
        <f ca="1">MID(SUVAHAVUJ!AE19,8,1)</f>
        <v xml:space="preserve"> </v>
      </c>
      <c r="CO12" s="1389"/>
      <c r="CP12" s="1389"/>
      <c r="CQ12" s="1389"/>
      <c r="CR12" s="1389"/>
      <c r="CS12" s="1389" t="str">
        <f ca="1">MID(SUVAHAVUJ!AE19,9,1)</f>
        <v xml:space="preserve"> </v>
      </c>
      <c r="CT12" s="1389"/>
      <c r="CU12" s="1389"/>
      <c r="CV12" s="1389"/>
      <c r="CW12" s="1389"/>
      <c r="CX12" s="1389"/>
      <c r="CY12" s="1389" t="str">
        <f ca="1">MID(SUVAHAVUJ!AE19,10,1)</f>
        <v xml:space="preserve"> </v>
      </c>
      <c r="CZ12" s="1389"/>
      <c r="DA12" s="1389"/>
      <c r="DB12" s="1389"/>
      <c r="DC12" s="1389"/>
      <c r="DD12" s="1389" t="str">
        <f ca="1">MID(SUVAHAVUJ!AE19,11,1)</f>
        <v>0</v>
      </c>
      <c r="DE12" s="1389"/>
      <c r="DF12" s="1389"/>
      <c r="DG12" s="1389"/>
      <c r="DH12" s="1389"/>
      <c r="DI12" s="1395"/>
      <c r="DJ12" s="1398"/>
      <c r="DK12" s="1398"/>
      <c r="DL12" s="1398"/>
      <c r="DM12" s="1398"/>
      <c r="DN12" s="1398"/>
      <c r="DO12" s="1398"/>
      <c r="DP12" s="1398"/>
      <c r="DQ12" s="1398"/>
      <c r="DR12" s="1398"/>
      <c r="DS12" s="1398"/>
      <c r="DT12" s="1398"/>
      <c r="DU12" s="1398"/>
      <c r="DV12" s="1398"/>
      <c r="DW12" s="1398"/>
      <c r="DX12" s="1398"/>
      <c r="DY12" s="1398"/>
      <c r="DZ12" s="1398"/>
      <c r="EA12" s="1398"/>
      <c r="EB12" s="1398"/>
      <c r="EC12" s="1398"/>
      <c r="ED12" s="1398"/>
      <c r="EE12" s="1398"/>
      <c r="EF12" s="1398"/>
      <c r="EG12" s="1398"/>
      <c r="EH12" s="1398"/>
      <c r="EI12" s="1398"/>
      <c r="EJ12" s="1398"/>
      <c r="EK12" s="1398"/>
      <c r="EL12" s="1398"/>
      <c r="EM12" s="1398"/>
      <c r="EN12" s="514"/>
      <c r="EO12" s="515"/>
      <c r="EP12" s="1389" t="str">
        <f ca="1">MID(SUVAHAVUJ!AG19,1,1)</f>
        <v xml:space="preserve"> </v>
      </c>
      <c r="EQ12" s="1389"/>
      <c r="ER12" s="1389"/>
      <c r="ES12" s="1389"/>
      <c r="ET12" s="1389"/>
      <c r="EU12" s="1389"/>
      <c r="EV12" s="1389" t="str">
        <f ca="1">MID(SUVAHAVUJ!AG19,2,1)</f>
        <v xml:space="preserve"> </v>
      </c>
      <c r="EW12" s="1389"/>
      <c r="EX12" s="1389"/>
      <c r="EY12" s="1389"/>
      <c r="EZ12" s="1389"/>
      <c r="FA12" s="1389" t="str">
        <f ca="1">MID(SUVAHAVUJ!AG19,3,1)</f>
        <v xml:space="preserve"> </v>
      </c>
      <c r="FB12" s="1389"/>
      <c r="FC12" s="1389"/>
      <c r="FD12" s="1389"/>
      <c r="FE12" s="1389"/>
      <c r="FF12" s="1389"/>
      <c r="FG12" s="1389" t="str">
        <f ca="1">MID(SUVAHAVUJ!AG19,4,1)</f>
        <v xml:space="preserve"> </v>
      </c>
      <c r="FH12" s="1389"/>
      <c r="FI12" s="1389"/>
      <c r="FJ12" s="1389"/>
      <c r="FK12" s="1389"/>
      <c r="FL12" s="1389" t="str">
        <f ca="1">MID(SUVAHAVUJ!AG19,5,1)</f>
        <v xml:space="preserve"> </v>
      </c>
      <c r="FM12" s="1389"/>
      <c r="FN12" s="1389"/>
      <c r="FO12" s="1389"/>
      <c r="FP12" s="1389"/>
      <c r="FQ12" s="1389"/>
      <c r="FR12" s="1389" t="str">
        <f ca="1">MID(SUVAHAVUJ!AG19,6,1)</f>
        <v xml:space="preserve"> </v>
      </c>
      <c r="FS12" s="1389"/>
      <c r="FT12" s="1389"/>
      <c r="FU12" s="1389"/>
      <c r="FV12" s="1389"/>
      <c r="FW12" s="1389" t="str">
        <f ca="1">MID(SUVAHAVUJ!AG19,7,1)</f>
        <v xml:space="preserve"> </v>
      </c>
      <c r="FX12" s="1389"/>
      <c r="FY12" s="1389"/>
      <c r="FZ12" s="1389"/>
      <c r="GA12" s="1389"/>
      <c r="GB12" s="1389"/>
      <c r="GC12" s="1389" t="str">
        <f ca="1">MID(SUVAHAVUJ!AG19,8,1)</f>
        <v xml:space="preserve"> </v>
      </c>
      <c r="GD12" s="1389"/>
      <c r="GE12" s="1389"/>
      <c r="GF12" s="1389"/>
      <c r="GG12" s="1389"/>
      <c r="GH12" s="1389" t="str">
        <f ca="1">MID(SUVAHAVUJ!AG19,9,1)</f>
        <v xml:space="preserve"> </v>
      </c>
      <c r="GI12" s="1389"/>
      <c r="GJ12" s="1389"/>
      <c r="GK12" s="1389"/>
      <c r="GL12" s="1389"/>
      <c r="GM12" s="1389"/>
      <c r="GN12" s="1389" t="str">
        <f ca="1">MID(SUVAHAVUJ!AG19,10,1)</f>
        <v xml:space="preserve"> </v>
      </c>
      <c r="GO12" s="1389"/>
      <c r="GP12" s="1389"/>
      <c r="GQ12" s="1389"/>
      <c r="GR12" s="1389"/>
      <c r="GS12" s="1343" t="str">
        <f ca="1">MID(SUVAHAVUJ!AG19,11,1)</f>
        <v>0</v>
      </c>
      <c r="GT12" s="1343"/>
      <c r="GU12" s="1343"/>
      <c r="GV12" s="1343"/>
      <c r="GW12" s="1396"/>
    </row>
    <row r="13" spans="1:205" s="516" customFormat="1" ht="23.25" customHeight="1">
      <c r="B13" s="1403" t="s">
        <v>2396</v>
      </c>
      <c r="C13" s="1403"/>
      <c r="D13" s="1403"/>
      <c r="E13" s="1403"/>
      <c r="F13" s="1403"/>
      <c r="G13" s="1403"/>
      <c r="H13" s="1403"/>
      <c r="I13" s="1403"/>
      <c r="J13" s="1403"/>
      <c r="K13" s="1403"/>
      <c r="L13" s="1401" t="str">
        <f ca="1">SUVAHAVUJ!$D$20</f>
        <v>Obstarávaný dlhodobý hmotný majetok
(042) - /094/</v>
      </c>
      <c r="M13" s="1402"/>
      <c r="N13" s="1402"/>
      <c r="O13" s="1402"/>
      <c r="P13" s="1402"/>
      <c r="Q13" s="1402"/>
      <c r="R13" s="1402"/>
      <c r="S13" s="1402"/>
      <c r="T13" s="1402"/>
      <c r="U13" s="1402"/>
      <c r="V13" s="1402"/>
      <c r="W13" s="1402"/>
      <c r="X13" s="1402"/>
      <c r="Y13" s="1402"/>
      <c r="Z13" s="1402"/>
      <c r="AA13" s="1402"/>
      <c r="AB13" s="1402"/>
      <c r="AC13" s="1402"/>
      <c r="AD13" s="1402"/>
      <c r="AE13" s="1402"/>
      <c r="AF13" s="1402"/>
      <c r="AG13" s="1402"/>
      <c r="AH13" s="1402"/>
      <c r="AI13" s="1402"/>
      <c r="AJ13" s="1402"/>
      <c r="AK13" s="1402"/>
      <c r="AL13" s="1402"/>
      <c r="AM13" s="1402"/>
      <c r="AN13" s="1402"/>
      <c r="AO13" s="1402"/>
      <c r="AP13" s="1402"/>
      <c r="AQ13" s="1394" t="s">
        <v>2400</v>
      </c>
      <c r="AR13" s="1394"/>
      <c r="AS13" s="1394"/>
      <c r="AT13" s="1394"/>
      <c r="AU13" s="1394"/>
      <c r="AV13" s="1394"/>
      <c r="AW13" s="1394"/>
      <c r="AX13" s="1394"/>
      <c r="AY13" s="514"/>
      <c r="AZ13" s="515"/>
      <c r="BA13" s="1389" t="str">
        <f ca="1">MID(SUVAHAVUJ!AD20,1,1)</f>
        <v xml:space="preserve"> </v>
      </c>
      <c r="BB13" s="1389"/>
      <c r="BC13" s="1389"/>
      <c r="BD13" s="1389"/>
      <c r="BE13" s="1389"/>
      <c r="BF13" s="1389"/>
      <c r="BG13" s="1389" t="str">
        <f ca="1">MID(SUVAHAVUJ!AD20,2,1)</f>
        <v xml:space="preserve"> </v>
      </c>
      <c r="BH13" s="1389"/>
      <c r="BI13" s="1389"/>
      <c r="BJ13" s="1389"/>
      <c r="BK13" s="1389"/>
      <c r="BL13" s="1389" t="str">
        <f ca="1">MID(SUVAHAVUJ!AD20,3,1)</f>
        <v xml:space="preserve"> </v>
      </c>
      <c r="BM13" s="1389"/>
      <c r="BN13" s="1389"/>
      <c r="BO13" s="1389"/>
      <c r="BP13" s="1389"/>
      <c r="BQ13" s="1389"/>
      <c r="BR13" s="1389" t="str">
        <f ca="1">MID(SUVAHAVUJ!AD20,4,1)</f>
        <v xml:space="preserve"> </v>
      </c>
      <c r="BS13" s="1389"/>
      <c r="BT13" s="1389"/>
      <c r="BU13" s="1389"/>
      <c r="BV13" s="1389"/>
      <c r="BW13" s="1389" t="str">
        <f ca="1">MID(SUVAHAVUJ!AD20,5,1)</f>
        <v xml:space="preserve"> </v>
      </c>
      <c r="BX13" s="1389"/>
      <c r="BY13" s="1389"/>
      <c r="BZ13" s="1389"/>
      <c r="CA13" s="1389"/>
      <c r="CB13" s="1389"/>
      <c r="CC13" s="1389" t="str">
        <f ca="1">MID(SUVAHAVUJ!AD20,6,1)</f>
        <v xml:space="preserve"> </v>
      </c>
      <c r="CD13" s="1389"/>
      <c r="CE13" s="1389"/>
      <c r="CF13" s="1389"/>
      <c r="CG13" s="1389"/>
      <c r="CH13" s="1389" t="str">
        <f ca="1">MID(SUVAHAVUJ!AD20,7,1)</f>
        <v xml:space="preserve"> </v>
      </c>
      <c r="CI13" s="1389"/>
      <c r="CJ13" s="1389"/>
      <c r="CK13" s="1389"/>
      <c r="CL13" s="1389"/>
      <c r="CM13" s="1389"/>
      <c r="CN13" s="1389" t="str">
        <f ca="1">MID(SUVAHAVUJ!AD20,8,1)</f>
        <v xml:space="preserve"> </v>
      </c>
      <c r="CO13" s="1389"/>
      <c r="CP13" s="1389"/>
      <c r="CQ13" s="1389"/>
      <c r="CR13" s="1389"/>
      <c r="CS13" s="1389" t="str">
        <f ca="1">MID(SUVAHAVUJ!AD20,9,1)</f>
        <v xml:space="preserve"> </v>
      </c>
      <c r="CT13" s="1389"/>
      <c r="CU13" s="1389"/>
      <c r="CV13" s="1389"/>
      <c r="CW13" s="1389"/>
      <c r="CX13" s="1389"/>
      <c r="CY13" s="1389" t="str">
        <f ca="1">MID(SUVAHAVUJ!AD20,10,1)</f>
        <v xml:space="preserve"> </v>
      </c>
      <c r="CZ13" s="1389"/>
      <c r="DA13" s="1389"/>
      <c r="DB13" s="1389"/>
      <c r="DC13" s="1389"/>
      <c r="DD13" s="1389" t="str">
        <f ca="1">MID(SUVAHAVUJ!AD20,11,1)</f>
        <v>0</v>
      </c>
      <c r="DE13" s="1389"/>
      <c r="DF13" s="1389"/>
      <c r="DG13" s="1389"/>
      <c r="DH13" s="1389"/>
      <c r="DI13" s="1395"/>
      <c r="DJ13" s="514"/>
      <c r="DK13" s="515"/>
      <c r="DL13" s="1389" t="str">
        <f ca="1">MID(SUVAHAVUJ!AF20,1,1)</f>
        <v xml:space="preserve"> </v>
      </c>
      <c r="DM13" s="1389"/>
      <c r="DN13" s="1389"/>
      <c r="DO13" s="1389"/>
      <c r="DP13" s="1389"/>
      <c r="DQ13" s="1389"/>
      <c r="DR13" s="1389" t="str">
        <f ca="1">MID(SUVAHAVUJ!AF20,2,1)</f>
        <v xml:space="preserve"> </v>
      </c>
      <c r="DS13" s="1389"/>
      <c r="DT13" s="1389"/>
      <c r="DU13" s="1389"/>
      <c r="DV13" s="1389"/>
      <c r="DW13" s="1389" t="str">
        <f ca="1">MID(SUVAHAVUJ!AF20,3,1)</f>
        <v xml:space="preserve"> </v>
      </c>
      <c r="DX13" s="1389"/>
      <c r="DY13" s="1389"/>
      <c r="DZ13" s="1389"/>
      <c r="EA13" s="1389"/>
      <c r="EB13" s="1389"/>
      <c r="EC13" s="1389" t="str">
        <f ca="1">MID(SUVAHAVUJ!AF20,4,1)</f>
        <v xml:space="preserve"> </v>
      </c>
      <c r="ED13" s="1389"/>
      <c r="EE13" s="1389"/>
      <c r="EF13" s="1389"/>
      <c r="EG13" s="1389"/>
      <c r="EH13" s="1389" t="str">
        <f ca="1">MID(SUVAHAVUJ!AF20,5,1)</f>
        <v xml:space="preserve"> </v>
      </c>
      <c r="EI13" s="1389"/>
      <c r="EJ13" s="1389"/>
      <c r="EK13" s="1389"/>
      <c r="EL13" s="1389"/>
      <c r="EM13" s="1389"/>
      <c r="EN13" s="1389" t="str">
        <f ca="1">MID(SUVAHAVUJ!AF20,6,1)</f>
        <v xml:space="preserve"> </v>
      </c>
      <c r="EO13" s="1389"/>
      <c r="EP13" s="1389"/>
      <c r="EQ13" s="1389"/>
      <c r="ER13" s="1389"/>
      <c r="ES13" s="1389" t="str">
        <f ca="1">MID(SUVAHAVUJ!AF20,7,1)</f>
        <v xml:space="preserve"> </v>
      </c>
      <c r="ET13" s="1389"/>
      <c r="EU13" s="1389"/>
      <c r="EV13" s="1389"/>
      <c r="EW13" s="1389"/>
      <c r="EX13" s="1389"/>
      <c r="EY13" s="1389" t="str">
        <f ca="1">MID(SUVAHAVUJ!AF20,8,1)</f>
        <v xml:space="preserve"> </v>
      </c>
      <c r="EZ13" s="1389"/>
      <c r="FA13" s="1389"/>
      <c r="FB13" s="1389"/>
      <c r="FC13" s="1389"/>
      <c r="FD13" s="1389" t="str">
        <f ca="1">MID(SUVAHAVUJ!AF20,9,1)</f>
        <v xml:space="preserve"> </v>
      </c>
      <c r="FE13" s="1389"/>
      <c r="FF13" s="1389"/>
      <c r="FG13" s="1389"/>
      <c r="FH13" s="1389"/>
      <c r="FI13" s="1389"/>
      <c r="FJ13" s="1389" t="str">
        <f ca="1">MID(SUVAHAVUJ!AF20,10,1)</f>
        <v xml:space="preserve"> </v>
      </c>
      <c r="FK13" s="1389"/>
      <c r="FL13" s="1389"/>
      <c r="FM13" s="1389"/>
      <c r="FN13" s="1389"/>
      <c r="FO13" s="1343" t="str">
        <f ca="1">MID(SUVAHAVUJ!AF20,11,1)</f>
        <v>0</v>
      </c>
      <c r="FP13" s="1343"/>
      <c r="FQ13" s="1343"/>
      <c r="FR13" s="1343"/>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3"/>
      <c r="C14" s="1403"/>
      <c r="D14" s="1403"/>
      <c r="E14" s="1403"/>
      <c r="F14" s="1403"/>
      <c r="G14" s="1403"/>
      <c r="H14" s="1403"/>
      <c r="I14" s="1403"/>
      <c r="J14" s="1403"/>
      <c r="K14" s="1403"/>
      <c r="L14" s="1402"/>
      <c r="M14" s="1402"/>
      <c r="N14" s="1402"/>
      <c r="O14" s="1402"/>
      <c r="P14" s="1402"/>
      <c r="Q14" s="1402"/>
      <c r="R14" s="1402"/>
      <c r="S14" s="1402"/>
      <c r="T14" s="1402"/>
      <c r="U14" s="1402"/>
      <c r="V14" s="1402"/>
      <c r="W14" s="1402"/>
      <c r="X14" s="1402"/>
      <c r="Y14" s="1402"/>
      <c r="Z14" s="1402"/>
      <c r="AA14" s="1402"/>
      <c r="AB14" s="1402"/>
      <c r="AC14" s="1402"/>
      <c r="AD14" s="1402"/>
      <c r="AE14" s="1402"/>
      <c r="AF14" s="1402"/>
      <c r="AG14" s="1402"/>
      <c r="AH14" s="1402"/>
      <c r="AI14" s="1402"/>
      <c r="AJ14" s="1402"/>
      <c r="AK14" s="1402"/>
      <c r="AL14" s="1402"/>
      <c r="AM14" s="1402"/>
      <c r="AN14" s="1402"/>
      <c r="AO14" s="1402"/>
      <c r="AP14" s="1402"/>
      <c r="AQ14" s="1394"/>
      <c r="AR14" s="1394"/>
      <c r="AS14" s="1394"/>
      <c r="AT14" s="1394"/>
      <c r="AU14" s="1394"/>
      <c r="AV14" s="1394"/>
      <c r="AW14" s="1394"/>
      <c r="AX14" s="1394"/>
      <c r="AY14" s="514"/>
      <c r="AZ14" s="515"/>
      <c r="BA14" s="1389" t="str">
        <f ca="1">MID(SUVAHAVUJ!AE20,1,1)</f>
        <v xml:space="preserve"> </v>
      </c>
      <c r="BB14" s="1389"/>
      <c r="BC14" s="1389"/>
      <c r="BD14" s="1389"/>
      <c r="BE14" s="1389"/>
      <c r="BF14" s="1389"/>
      <c r="BG14" s="1389" t="str">
        <f ca="1">MID(SUVAHAVUJ!AE20,2,1)</f>
        <v xml:space="preserve"> </v>
      </c>
      <c r="BH14" s="1389"/>
      <c r="BI14" s="1389"/>
      <c r="BJ14" s="1389"/>
      <c r="BK14" s="1389"/>
      <c r="BL14" s="1389" t="str">
        <f ca="1">MID(SUVAHAVUJ!AE20,3,1)</f>
        <v xml:space="preserve"> </v>
      </c>
      <c r="BM14" s="1389"/>
      <c r="BN14" s="1389"/>
      <c r="BO14" s="1389"/>
      <c r="BP14" s="1389"/>
      <c r="BQ14" s="1389"/>
      <c r="BR14" s="1389" t="str">
        <f ca="1">MID(SUVAHAVUJ!AE20,4,1)</f>
        <v xml:space="preserve"> </v>
      </c>
      <c r="BS14" s="1389"/>
      <c r="BT14" s="1389"/>
      <c r="BU14" s="1389"/>
      <c r="BV14" s="1389"/>
      <c r="BW14" s="1389" t="str">
        <f ca="1">MID(SUVAHAVUJ!AE20,5,1)</f>
        <v xml:space="preserve"> </v>
      </c>
      <c r="BX14" s="1389"/>
      <c r="BY14" s="1389"/>
      <c r="BZ14" s="1389"/>
      <c r="CA14" s="1389"/>
      <c r="CB14" s="1389"/>
      <c r="CC14" s="1389" t="str">
        <f ca="1">MID(SUVAHAVUJ!AE20,6,1)</f>
        <v xml:space="preserve"> </v>
      </c>
      <c r="CD14" s="1389"/>
      <c r="CE14" s="1389"/>
      <c r="CF14" s="1389"/>
      <c r="CG14" s="1389"/>
      <c r="CH14" s="1389" t="str">
        <f ca="1">MID(SUVAHAVUJ!AE20,7,1)</f>
        <v xml:space="preserve"> </v>
      </c>
      <c r="CI14" s="1389"/>
      <c r="CJ14" s="1389"/>
      <c r="CK14" s="1389"/>
      <c r="CL14" s="1389"/>
      <c r="CM14" s="1389"/>
      <c r="CN14" s="1389" t="str">
        <f ca="1">MID(SUVAHAVUJ!AE20,8,1)</f>
        <v xml:space="preserve"> </v>
      </c>
      <c r="CO14" s="1389"/>
      <c r="CP14" s="1389"/>
      <c r="CQ14" s="1389"/>
      <c r="CR14" s="1389"/>
      <c r="CS14" s="1389" t="str">
        <f ca="1">MID(SUVAHAVUJ!AE20,9,1)</f>
        <v xml:space="preserve"> </v>
      </c>
      <c r="CT14" s="1389"/>
      <c r="CU14" s="1389"/>
      <c r="CV14" s="1389"/>
      <c r="CW14" s="1389"/>
      <c r="CX14" s="1389"/>
      <c r="CY14" s="1389" t="str">
        <f ca="1">MID(SUVAHAVUJ!AE20,10,1)</f>
        <v xml:space="preserve"> </v>
      </c>
      <c r="CZ14" s="1389"/>
      <c r="DA14" s="1389"/>
      <c r="DB14" s="1389"/>
      <c r="DC14" s="1389"/>
      <c r="DD14" s="1389" t="str">
        <f ca="1">MID(SUVAHAVUJ!AE20,11,1)</f>
        <v>0</v>
      </c>
      <c r="DE14" s="1389"/>
      <c r="DF14" s="1389"/>
      <c r="DG14" s="1389"/>
      <c r="DH14" s="1389"/>
      <c r="DI14" s="1395"/>
      <c r="DJ14" s="1398"/>
      <c r="DK14" s="1398"/>
      <c r="DL14" s="1398"/>
      <c r="DM14" s="1398"/>
      <c r="DN14" s="1398"/>
      <c r="DO14" s="1398"/>
      <c r="DP14" s="1398"/>
      <c r="DQ14" s="1398"/>
      <c r="DR14" s="1398"/>
      <c r="DS14" s="1398"/>
      <c r="DT14" s="1398"/>
      <c r="DU14" s="1398"/>
      <c r="DV14" s="1398"/>
      <c r="DW14" s="1398"/>
      <c r="DX14" s="1398"/>
      <c r="DY14" s="1398"/>
      <c r="DZ14" s="1398"/>
      <c r="EA14" s="1398"/>
      <c r="EB14" s="1398"/>
      <c r="EC14" s="1398"/>
      <c r="ED14" s="1398"/>
      <c r="EE14" s="1398"/>
      <c r="EF14" s="1398"/>
      <c r="EG14" s="1398"/>
      <c r="EH14" s="1398"/>
      <c r="EI14" s="1398"/>
      <c r="EJ14" s="1398"/>
      <c r="EK14" s="1398"/>
      <c r="EL14" s="1398"/>
      <c r="EM14" s="1398"/>
      <c r="EN14" s="514"/>
      <c r="EO14" s="515"/>
      <c r="EP14" s="1389" t="str">
        <f ca="1">MID(SUVAHAVUJ!AG20,1,1)</f>
        <v xml:space="preserve"> </v>
      </c>
      <c r="EQ14" s="1389"/>
      <c r="ER14" s="1389"/>
      <c r="ES14" s="1389"/>
      <c r="ET14" s="1389"/>
      <c r="EU14" s="1389"/>
      <c r="EV14" s="1389" t="str">
        <f ca="1">MID(SUVAHAVUJ!AG20,2,1)</f>
        <v xml:space="preserve"> </v>
      </c>
      <c r="EW14" s="1389"/>
      <c r="EX14" s="1389"/>
      <c r="EY14" s="1389"/>
      <c r="EZ14" s="1389"/>
      <c r="FA14" s="1389" t="str">
        <f ca="1">MID(SUVAHAVUJ!AG20,3,1)</f>
        <v xml:space="preserve"> </v>
      </c>
      <c r="FB14" s="1389"/>
      <c r="FC14" s="1389"/>
      <c r="FD14" s="1389"/>
      <c r="FE14" s="1389"/>
      <c r="FF14" s="1389"/>
      <c r="FG14" s="1389" t="str">
        <f ca="1">MID(SUVAHAVUJ!AG20,4,1)</f>
        <v xml:space="preserve"> </v>
      </c>
      <c r="FH14" s="1389"/>
      <c r="FI14" s="1389"/>
      <c r="FJ14" s="1389"/>
      <c r="FK14" s="1389"/>
      <c r="FL14" s="1389" t="str">
        <f ca="1">MID(SUVAHAVUJ!AG20,5,1)</f>
        <v xml:space="preserve"> </v>
      </c>
      <c r="FM14" s="1389"/>
      <c r="FN14" s="1389"/>
      <c r="FO14" s="1389"/>
      <c r="FP14" s="1389"/>
      <c r="FQ14" s="1389"/>
      <c r="FR14" s="1389" t="str">
        <f ca="1">MID(SUVAHAVUJ!AG20,6,1)</f>
        <v xml:space="preserve"> </v>
      </c>
      <c r="FS14" s="1389"/>
      <c r="FT14" s="1389"/>
      <c r="FU14" s="1389"/>
      <c r="FV14" s="1389"/>
      <c r="FW14" s="1389" t="str">
        <f ca="1">MID(SUVAHAVUJ!AG20,7,1)</f>
        <v xml:space="preserve"> </v>
      </c>
      <c r="FX14" s="1389"/>
      <c r="FY14" s="1389"/>
      <c r="FZ14" s="1389"/>
      <c r="GA14" s="1389"/>
      <c r="GB14" s="1389"/>
      <c r="GC14" s="1389" t="str">
        <f ca="1">MID(SUVAHAVUJ!AG20,8,1)</f>
        <v xml:space="preserve"> </v>
      </c>
      <c r="GD14" s="1389"/>
      <c r="GE14" s="1389"/>
      <c r="GF14" s="1389"/>
      <c r="GG14" s="1389"/>
      <c r="GH14" s="1389" t="str">
        <f ca="1">MID(SUVAHAVUJ!AG20,9,1)</f>
        <v xml:space="preserve"> </v>
      </c>
      <c r="GI14" s="1389"/>
      <c r="GJ14" s="1389"/>
      <c r="GK14" s="1389"/>
      <c r="GL14" s="1389"/>
      <c r="GM14" s="1389"/>
      <c r="GN14" s="1389" t="str">
        <f ca="1">MID(SUVAHAVUJ!AG20,10,1)</f>
        <v xml:space="preserve"> </v>
      </c>
      <c r="GO14" s="1389"/>
      <c r="GP14" s="1389"/>
      <c r="GQ14" s="1389"/>
      <c r="GR14" s="1389"/>
      <c r="GS14" s="1343" t="str">
        <f ca="1">MID(SUVAHAVUJ!AG20,11,1)</f>
        <v>0</v>
      </c>
      <c r="GT14" s="1343"/>
      <c r="GU14" s="1343"/>
      <c r="GV14" s="1343"/>
      <c r="GW14" s="1396"/>
    </row>
    <row r="15" spans="1:205" s="516" customFormat="1" ht="24" customHeight="1">
      <c r="B15" s="1403" t="s">
        <v>2401</v>
      </c>
      <c r="C15" s="1403"/>
      <c r="D15" s="1403"/>
      <c r="E15" s="1403"/>
      <c r="F15" s="1403"/>
      <c r="G15" s="1403"/>
      <c r="H15" s="1403"/>
      <c r="I15" s="1403"/>
      <c r="J15" s="1403"/>
      <c r="K15" s="1403"/>
      <c r="L15" s="1401" t="str">
        <f ca="1">SUVAHAVUJ!$D$21</f>
        <v>Poskytnuté preddavky na dlhodobý hmotný majetok (052) - /095A/</v>
      </c>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c r="AK15" s="1402"/>
      <c r="AL15" s="1402"/>
      <c r="AM15" s="1402"/>
      <c r="AN15" s="1402"/>
      <c r="AO15" s="1402"/>
      <c r="AP15" s="1402"/>
      <c r="AQ15" s="1394" t="s">
        <v>4110</v>
      </c>
      <c r="AR15" s="1394"/>
      <c r="AS15" s="1394"/>
      <c r="AT15" s="1394"/>
      <c r="AU15" s="1394"/>
      <c r="AV15" s="1394"/>
      <c r="AW15" s="1394"/>
      <c r="AX15" s="1394"/>
      <c r="AY15" s="514"/>
      <c r="AZ15" s="515"/>
      <c r="BA15" s="1389" t="str">
        <f ca="1">MID(SUVAHAVUJ!AD21,1,1)</f>
        <v xml:space="preserve"> </v>
      </c>
      <c r="BB15" s="1389"/>
      <c r="BC15" s="1389"/>
      <c r="BD15" s="1389"/>
      <c r="BE15" s="1389"/>
      <c r="BF15" s="1389"/>
      <c r="BG15" s="1389" t="str">
        <f ca="1">MID(SUVAHAVUJ!AD21,2,1)</f>
        <v xml:space="preserve"> </v>
      </c>
      <c r="BH15" s="1389"/>
      <c r="BI15" s="1389"/>
      <c r="BJ15" s="1389"/>
      <c r="BK15" s="1389"/>
      <c r="BL15" s="1389" t="str">
        <f ca="1">MID(SUVAHAVUJ!AD21,3,1)</f>
        <v xml:space="preserve"> </v>
      </c>
      <c r="BM15" s="1389"/>
      <c r="BN15" s="1389"/>
      <c r="BO15" s="1389"/>
      <c r="BP15" s="1389"/>
      <c r="BQ15" s="1389"/>
      <c r="BR15" s="1389" t="str">
        <f ca="1">MID(SUVAHAVUJ!AD21,4,1)</f>
        <v xml:space="preserve"> </v>
      </c>
      <c r="BS15" s="1389"/>
      <c r="BT15" s="1389"/>
      <c r="BU15" s="1389"/>
      <c r="BV15" s="1389"/>
      <c r="BW15" s="1389" t="str">
        <f ca="1">MID(SUVAHAVUJ!AD21,5,1)</f>
        <v xml:space="preserve"> </v>
      </c>
      <c r="BX15" s="1389"/>
      <c r="BY15" s="1389"/>
      <c r="BZ15" s="1389"/>
      <c r="CA15" s="1389"/>
      <c r="CB15" s="1389"/>
      <c r="CC15" s="1389" t="str">
        <f ca="1">MID(SUVAHAVUJ!AD21,6,1)</f>
        <v xml:space="preserve"> </v>
      </c>
      <c r="CD15" s="1389"/>
      <c r="CE15" s="1389"/>
      <c r="CF15" s="1389"/>
      <c r="CG15" s="1389"/>
      <c r="CH15" s="1389" t="str">
        <f ca="1">MID(SUVAHAVUJ!AD21,7,1)</f>
        <v xml:space="preserve"> </v>
      </c>
      <c r="CI15" s="1389"/>
      <c r="CJ15" s="1389"/>
      <c r="CK15" s="1389"/>
      <c r="CL15" s="1389"/>
      <c r="CM15" s="1389"/>
      <c r="CN15" s="1389" t="str">
        <f ca="1">MID(SUVAHAVUJ!AD21,8,1)</f>
        <v xml:space="preserve"> </v>
      </c>
      <c r="CO15" s="1389"/>
      <c r="CP15" s="1389"/>
      <c r="CQ15" s="1389"/>
      <c r="CR15" s="1389"/>
      <c r="CS15" s="1389" t="str">
        <f ca="1">MID(SUVAHAVUJ!AD21,9,1)</f>
        <v xml:space="preserve"> </v>
      </c>
      <c r="CT15" s="1389"/>
      <c r="CU15" s="1389"/>
      <c r="CV15" s="1389"/>
      <c r="CW15" s="1389"/>
      <c r="CX15" s="1389"/>
      <c r="CY15" s="1389" t="str">
        <f ca="1">MID(SUVAHAVUJ!AD21,10,1)</f>
        <v xml:space="preserve"> </v>
      </c>
      <c r="CZ15" s="1389"/>
      <c r="DA15" s="1389"/>
      <c r="DB15" s="1389"/>
      <c r="DC15" s="1389"/>
      <c r="DD15" s="1389" t="str">
        <f ca="1">MID(SUVAHAVUJ!AD21,11,1)</f>
        <v>0</v>
      </c>
      <c r="DE15" s="1389"/>
      <c r="DF15" s="1389"/>
      <c r="DG15" s="1389"/>
      <c r="DH15" s="1389"/>
      <c r="DI15" s="1395"/>
      <c r="DJ15" s="514"/>
      <c r="DK15" s="515"/>
      <c r="DL15" s="1389" t="str">
        <f ca="1">MID(SUVAHAVUJ!AF21,1,1)</f>
        <v xml:space="preserve"> </v>
      </c>
      <c r="DM15" s="1389"/>
      <c r="DN15" s="1389"/>
      <c r="DO15" s="1389"/>
      <c r="DP15" s="1389"/>
      <c r="DQ15" s="1389"/>
      <c r="DR15" s="1389" t="str">
        <f ca="1">MID(SUVAHAVUJ!AF21,2,1)</f>
        <v xml:space="preserve"> </v>
      </c>
      <c r="DS15" s="1389"/>
      <c r="DT15" s="1389"/>
      <c r="DU15" s="1389"/>
      <c r="DV15" s="1389"/>
      <c r="DW15" s="1389" t="str">
        <f ca="1">MID(SUVAHAVUJ!AF21,3,1)</f>
        <v xml:space="preserve"> </v>
      </c>
      <c r="DX15" s="1389"/>
      <c r="DY15" s="1389"/>
      <c r="DZ15" s="1389"/>
      <c r="EA15" s="1389"/>
      <c r="EB15" s="1389"/>
      <c r="EC15" s="1389" t="str">
        <f ca="1">MID(SUVAHAVUJ!AF21,4,1)</f>
        <v xml:space="preserve"> </v>
      </c>
      <c r="ED15" s="1389"/>
      <c r="EE15" s="1389"/>
      <c r="EF15" s="1389"/>
      <c r="EG15" s="1389"/>
      <c r="EH15" s="1389" t="str">
        <f ca="1">MID(SUVAHAVUJ!AF21,5,1)</f>
        <v xml:space="preserve"> </v>
      </c>
      <c r="EI15" s="1389"/>
      <c r="EJ15" s="1389"/>
      <c r="EK15" s="1389"/>
      <c r="EL15" s="1389"/>
      <c r="EM15" s="1389"/>
      <c r="EN15" s="1389" t="str">
        <f ca="1">MID(SUVAHAVUJ!AF21,6,1)</f>
        <v xml:space="preserve"> </v>
      </c>
      <c r="EO15" s="1389"/>
      <c r="EP15" s="1389"/>
      <c r="EQ15" s="1389"/>
      <c r="ER15" s="1389"/>
      <c r="ES15" s="1389" t="str">
        <f ca="1">MID(SUVAHAVUJ!AF21,7,1)</f>
        <v xml:space="preserve"> </v>
      </c>
      <c r="ET15" s="1389"/>
      <c r="EU15" s="1389"/>
      <c r="EV15" s="1389"/>
      <c r="EW15" s="1389"/>
      <c r="EX15" s="1389"/>
      <c r="EY15" s="1389" t="str">
        <f ca="1">MID(SUVAHAVUJ!AF21,8,1)</f>
        <v xml:space="preserve"> </v>
      </c>
      <c r="EZ15" s="1389"/>
      <c r="FA15" s="1389"/>
      <c r="FB15" s="1389"/>
      <c r="FC15" s="1389"/>
      <c r="FD15" s="1389" t="str">
        <f ca="1">MID(SUVAHAVUJ!AF21,9,1)</f>
        <v xml:space="preserve"> </v>
      </c>
      <c r="FE15" s="1389"/>
      <c r="FF15" s="1389"/>
      <c r="FG15" s="1389"/>
      <c r="FH15" s="1389"/>
      <c r="FI15" s="1389"/>
      <c r="FJ15" s="1389" t="str">
        <f ca="1">MID(SUVAHAVUJ!AF21,10,1)</f>
        <v xml:space="preserve"> </v>
      </c>
      <c r="FK15" s="1389"/>
      <c r="FL15" s="1389"/>
      <c r="FM15" s="1389"/>
      <c r="FN15" s="1389"/>
      <c r="FO15" s="1343" t="str">
        <f ca="1">MID(SUVAHAVUJ!AF21,11,1)</f>
        <v>0</v>
      </c>
      <c r="FP15" s="1343"/>
      <c r="FQ15" s="1343"/>
      <c r="FR15" s="1343"/>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03"/>
      <c r="C16" s="1403"/>
      <c r="D16" s="1403"/>
      <c r="E16" s="1403"/>
      <c r="F16" s="1403"/>
      <c r="G16" s="1403"/>
      <c r="H16" s="1403"/>
      <c r="I16" s="1403"/>
      <c r="J16" s="1403"/>
      <c r="K16" s="1403"/>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c r="AK16" s="1402"/>
      <c r="AL16" s="1402"/>
      <c r="AM16" s="1402"/>
      <c r="AN16" s="1402"/>
      <c r="AO16" s="1402"/>
      <c r="AP16" s="1402"/>
      <c r="AQ16" s="1394"/>
      <c r="AR16" s="1394"/>
      <c r="AS16" s="1394"/>
      <c r="AT16" s="1394"/>
      <c r="AU16" s="1394"/>
      <c r="AV16" s="1394"/>
      <c r="AW16" s="1394"/>
      <c r="AX16" s="1394"/>
      <c r="AY16" s="514"/>
      <c r="AZ16" s="515"/>
      <c r="BA16" s="1389" t="str">
        <f ca="1">MID(SUVAHAVUJ!AE21,1,1)</f>
        <v xml:space="preserve"> </v>
      </c>
      <c r="BB16" s="1389"/>
      <c r="BC16" s="1389"/>
      <c r="BD16" s="1389"/>
      <c r="BE16" s="1389"/>
      <c r="BF16" s="1389"/>
      <c r="BG16" s="1389" t="str">
        <f ca="1">MID(SUVAHAVUJ!AE21,2,1)</f>
        <v xml:space="preserve"> </v>
      </c>
      <c r="BH16" s="1389"/>
      <c r="BI16" s="1389"/>
      <c r="BJ16" s="1389"/>
      <c r="BK16" s="1389"/>
      <c r="BL16" s="1389" t="str">
        <f ca="1">MID(SUVAHAVUJ!AE21,3,1)</f>
        <v xml:space="preserve"> </v>
      </c>
      <c r="BM16" s="1389"/>
      <c r="BN16" s="1389"/>
      <c r="BO16" s="1389"/>
      <c r="BP16" s="1389"/>
      <c r="BQ16" s="1389"/>
      <c r="BR16" s="1389" t="str">
        <f ca="1">MID(SUVAHAVUJ!AE21,4,1)</f>
        <v xml:space="preserve"> </v>
      </c>
      <c r="BS16" s="1389"/>
      <c r="BT16" s="1389"/>
      <c r="BU16" s="1389"/>
      <c r="BV16" s="1389"/>
      <c r="BW16" s="1389" t="str">
        <f ca="1">MID(SUVAHAVUJ!AE21,5,1)</f>
        <v xml:space="preserve"> </v>
      </c>
      <c r="BX16" s="1389"/>
      <c r="BY16" s="1389"/>
      <c r="BZ16" s="1389"/>
      <c r="CA16" s="1389"/>
      <c r="CB16" s="1389"/>
      <c r="CC16" s="1389" t="str">
        <f ca="1">MID(SUVAHAVUJ!AE21,6,1)</f>
        <v xml:space="preserve"> </v>
      </c>
      <c r="CD16" s="1389"/>
      <c r="CE16" s="1389"/>
      <c r="CF16" s="1389"/>
      <c r="CG16" s="1389"/>
      <c r="CH16" s="1389" t="str">
        <f ca="1">MID(SUVAHAVUJ!AE21,7,1)</f>
        <v xml:space="preserve"> </v>
      </c>
      <c r="CI16" s="1389"/>
      <c r="CJ16" s="1389"/>
      <c r="CK16" s="1389"/>
      <c r="CL16" s="1389"/>
      <c r="CM16" s="1389"/>
      <c r="CN16" s="1389" t="str">
        <f ca="1">MID(SUVAHAVUJ!AE21,8,1)</f>
        <v xml:space="preserve"> </v>
      </c>
      <c r="CO16" s="1389"/>
      <c r="CP16" s="1389"/>
      <c r="CQ16" s="1389"/>
      <c r="CR16" s="1389"/>
      <c r="CS16" s="1389" t="str">
        <f ca="1">MID(SUVAHAVUJ!AE21,9,1)</f>
        <v xml:space="preserve"> </v>
      </c>
      <c r="CT16" s="1389"/>
      <c r="CU16" s="1389"/>
      <c r="CV16" s="1389"/>
      <c r="CW16" s="1389"/>
      <c r="CX16" s="1389"/>
      <c r="CY16" s="1389" t="str">
        <f ca="1">MID(SUVAHAVUJ!AE21,10,1)</f>
        <v xml:space="preserve"> </v>
      </c>
      <c r="CZ16" s="1389"/>
      <c r="DA16" s="1389"/>
      <c r="DB16" s="1389"/>
      <c r="DC16" s="1389"/>
      <c r="DD16" s="1389" t="str">
        <f ca="1">MID(SUVAHAVUJ!AE21,11,1)</f>
        <v>0</v>
      </c>
      <c r="DE16" s="1389"/>
      <c r="DF16" s="1389"/>
      <c r="DG16" s="1389"/>
      <c r="DH16" s="1389"/>
      <c r="DI16" s="1395"/>
      <c r="DJ16" s="1398"/>
      <c r="DK16" s="1398"/>
      <c r="DL16" s="1398"/>
      <c r="DM16" s="1398"/>
      <c r="DN16" s="1398"/>
      <c r="DO16" s="1398"/>
      <c r="DP16" s="1398"/>
      <c r="DQ16" s="1398"/>
      <c r="DR16" s="1398"/>
      <c r="DS16" s="1398"/>
      <c r="DT16" s="1398"/>
      <c r="DU16" s="1398"/>
      <c r="DV16" s="1398"/>
      <c r="DW16" s="1398"/>
      <c r="DX16" s="1398"/>
      <c r="DY16" s="1398"/>
      <c r="DZ16" s="1398"/>
      <c r="EA16" s="1398"/>
      <c r="EB16" s="1398"/>
      <c r="EC16" s="1398"/>
      <c r="ED16" s="1398"/>
      <c r="EE16" s="1398"/>
      <c r="EF16" s="1398"/>
      <c r="EG16" s="1398"/>
      <c r="EH16" s="1398"/>
      <c r="EI16" s="1398"/>
      <c r="EJ16" s="1398"/>
      <c r="EK16" s="1398"/>
      <c r="EL16" s="1398"/>
      <c r="EM16" s="1398"/>
      <c r="EN16" s="514"/>
      <c r="EO16" s="515"/>
      <c r="EP16" s="1389" t="str">
        <f ca="1">MID(SUVAHAVUJ!AG21,1,1)</f>
        <v xml:space="preserve"> </v>
      </c>
      <c r="EQ16" s="1389"/>
      <c r="ER16" s="1389"/>
      <c r="ES16" s="1389"/>
      <c r="ET16" s="1389"/>
      <c r="EU16" s="1389"/>
      <c r="EV16" s="1389" t="str">
        <f ca="1">MID(SUVAHAVUJ!AG21,2,1)</f>
        <v xml:space="preserve"> </v>
      </c>
      <c r="EW16" s="1389"/>
      <c r="EX16" s="1389"/>
      <c r="EY16" s="1389"/>
      <c r="EZ16" s="1389"/>
      <c r="FA16" s="1389" t="str">
        <f ca="1">MID(SUVAHAVUJ!AG21,3,1)</f>
        <v xml:space="preserve"> </v>
      </c>
      <c r="FB16" s="1389"/>
      <c r="FC16" s="1389"/>
      <c r="FD16" s="1389"/>
      <c r="FE16" s="1389"/>
      <c r="FF16" s="1389"/>
      <c r="FG16" s="1389" t="str">
        <f ca="1">MID(SUVAHAVUJ!AG21,4,1)</f>
        <v xml:space="preserve"> </v>
      </c>
      <c r="FH16" s="1389"/>
      <c r="FI16" s="1389"/>
      <c r="FJ16" s="1389"/>
      <c r="FK16" s="1389"/>
      <c r="FL16" s="1389" t="str">
        <f ca="1">MID(SUVAHAVUJ!AG21,5,1)</f>
        <v xml:space="preserve"> </v>
      </c>
      <c r="FM16" s="1389"/>
      <c r="FN16" s="1389"/>
      <c r="FO16" s="1389"/>
      <c r="FP16" s="1389"/>
      <c r="FQ16" s="1389"/>
      <c r="FR16" s="1389" t="str">
        <f ca="1">MID(SUVAHAVUJ!AG21,6,1)</f>
        <v xml:space="preserve"> </v>
      </c>
      <c r="FS16" s="1389"/>
      <c r="FT16" s="1389"/>
      <c r="FU16" s="1389"/>
      <c r="FV16" s="1389"/>
      <c r="FW16" s="1389" t="str">
        <f ca="1">MID(SUVAHAVUJ!AG21,7,1)</f>
        <v xml:space="preserve"> </v>
      </c>
      <c r="FX16" s="1389"/>
      <c r="FY16" s="1389"/>
      <c r="FZ16" s="1389"/>
      <c r="GA16" s="1389"/>
      <c r="GB16" s="1389"/>
      <c r="GC16" s="1389" t="str">
        <f ca="1">MID(SUVAHAVUJ!AG21,8,1)</f>
        <v xml:space="preserve"> </v>
      </c>
      <c r="GD16" s="1389"/>
      <c r="GE16" s="1389"/>
      <c r="GF16" s="1389"/>
      <c r="GG16" s="1389"/>
      <c r="GH16" s="1389" t="str">
        <f ca="1">MID(SUVAHAVUJ!AG21,9,1)</f>
        <v xml:space="preserve"> </v>
      </c>
      <c r="GI16" s="1389"/>
      <c r="GJ16" s="1389"/>
      <c r="GK16" s="1389"/>
      <c r="GL16" s="1389"/>
      <c r="GM16" s="1389"/>
      <c r="GN16" s="1389" t="str">
        <f ca="1">MID(SUVAHAVUJ!AG21,10,1)</f>
        <v xml:space="preserve"> </v>
      </c>
      <c r="GO16" s="1389"/>
      <c r="GP16" s="1389"/>
      <c r="GQ16" s="1389"/>
      <c r="GR16" s="1389"/>
      <c r="GS16" s="1343" t="str">
        <f ca="1">MID(SUVAHAVUJ!AG21,11,1)</f>
        <v>0</v>
      </c>
      <c r="GT16" s="1343"/>
      <c r="GU16" s="1343"/>
      <c r="GV16" s="1343"/>
      <c r="GW16" s="1396"/>
    </row>
    <row r="17" spans="2:205" s="516" customFormat="1" ht="23.25" customHeight="1">
      <c r="B17" s="1403" t="s">
        <v>2402</v>
      </c>
      <c r="C17" s="1403"/>
      <c r="D17" s="1403"/>
      <c r="E17" s="1403"/>
      <c r="F17" s="1403"/>
      <c r="G17" s="1403"/>
      <c r="H17" s="1403"/>
      <c r="I17" s="1403"/>
      <c r="J17" s="1403"/>
      <c r="K17" s="1403"/>
      <c r="L17" s="1401" t="str">
        <f ca="1">SUVAHAVUJ!$D$22</f>
        <v>Opravná položka k nadobudnutému majetku 
(+/- 097) +/- 098</v>
      </c>
      <c r="M17" s="1402"/>
      <c r="N17" s="1402"/>
      <c r="O17" s="1402"/>
      <c r="P17" s="1402"/>
      <c r="Q17" s="1402"/>
      <c r="R17" s="1402"/>
      <c r="S17" s="1402"/>
      <c r="T17" s="1402"/>
      <c r="U17" s="1402"/>
      <c r="V17" s="1402"/>
      <c r="W17" s="1402"/>
      <c r="X17" s="1402"/>
      <c r="Y17" s="1402"/>
      <c r="Z17" s="1402"/>
      <c r="AA17" s="1402"/>
      <c r="AB17" s="1402"/>
      <c r="AC17" s="1402"/>
      <c r="AD17" s="1402"/>
      <c r="AE17" s="1402"/>
      <c r="AF17" s="1402"/>
      <c r="AG17" s="1402"/>
      <c r="AH17" s="1402"/>
      <c r="AI17" s="1402"/>
      <c r="AJ17" s="1402"/>
      <c r="AK17" s="1402"/>
      <c r="AL17" s="1402"/>
      <c r="AM17" s="1402"/>
      <c r="AN17" s="1402"/>
      <c r="AO17" s="1402"/>
      <c r="AP17" s="1402"/>
      <c r="AQ17" s="1394" t="s">
        <v>2403</v>
      </c>
      <c r="AR17" s="1394"/>
      <c r="AS17" s="1394"/>
      <c r="AT17" s="1394"/>
      <c r="AU17" s="1394"/>
      <c r="AV17" s="1394"/>
      <c r="AW17" s="1394"/>
      <c r="AX17" s="1394"/>
      <c r="AY17" s="514"/>
      <c r="AZ17" s="515"/>
      <c r="BA17" s="1343" t="str">
        <f ca="1">MID(SUVAHAVUJ!AD22,1,1)</f>
        <v xml:space="preserve"> </v>
      </c>
      <c r="BB17" s="1343"/>
      <c r="BC17" s="1343"/>
      <c r="BD17" s="1343"/>
      <c r="BE17" s="1343"/>
      <c r="BF17" s="1343"/>
      <c r="BG17" s="1343" t="str">
        <f ca="1">MID(SUVAHAVUJ!AD22,2,1)</f>
        <v xml:space="preserve"> </v>
      </c>
      <c r="BH17" s="1343"/>
      <c r="BI17" s="1343"/>
      <c r="BJ17" s="1343"/>
      <c r="BK17" s="1343"/>
      <c r="BL17" s="1343" t="str">
        <f ca="1">MID(SUVAHAVUJ!AD22,3,1)</f>
        <v xml:space="preserve"> </v>
      </c>
      <c r="BM17" s="1343"/>
      <c r="BN17" s="1343"/>
      <c r="BO17" s="1343"/>
      <c r="BP17" s="1343"/>
      <c r="BQ17" s="1343"/>
      <c r="BR17" s="1343" t="str">
        <f ca="1">MID(SUVAHAVUJ!AD22,4,1)</f>
        <v xml:space="preserve"> </v>
      </c>
      <c r="BS17" s="1343"/>
      <c r="BT17" s="1343"/>
      <c r="BU17" s="1343"/>
      <c r="BV17" s="1343"/>
      <c r="BW17" s="1343" t="str">
        <f ca="1">MID(SUVAHAVUJ!AD22,5,1)</f>
        <v xml:space="preserve"> </v>
      </c>
      <c r="BX17" s="1343"/>
      <c r="BY17" s="1343"/>
      <c r="BZ17" s="1343"/>
      <c r="CA17" s="1343"/>
      <c r="CB17" s="1343"/>
      <c r="CC17" s="1343" t="str">
        <f ca="1">MID(SUVAHAVUJ!AD22,6,1)</f>
        <v xml:space="preserve"> </v>
      </c>
      <c r="CD17" s="1343"/>
      <c r="CE17" s="1343"/>
      <c r="CF17" s="1343"/>
      <c r="CG17" s="1343"/>
      <c r="CH17" s="1343" t="str">
        <f ca="1">MID(SUVAHAVUJ!AD22,7,1)</f>
        <v xml:space="preserve"> </v>
      </c>
      <c r="CI17" s="1343"/>
      <c r="CJ17" s="1343"/>
      <c r="CK17" s="1343"/>
      <c r="CL17" s="1343"/>
      <c r="CM17" s="1343"/>
      <c r="CN17" s="1343" t="str">
        <f ca="1">MID(SUVAHAVUJ!AD22,8,1)</f>
        <v xml:space="preserve"> </v>
      </c>
      <c r="CO17" s="1343"/>
      <c r="CP17" s="1343"/>
      <c r="CQ17" s="1343"/>
      <c r="CR17" s="1343"/>
      <c r="CS17" s="1343" t="str">
        <f ca="1">MID(SUVAHAVUJ!AD22,9,1)</f>
        <v xml:space="preserve"> </v>
      </c>
      <c r="CT17" s="1343"/>
      <c r="CU17" s="1343"/>
      <c r="CV17" s="1343"/>
      <c r="CW17" s="1343"/>
      <c r="CX17" s="1343"/>
      <c r="CY17" s="1343" t="str">
        <f ca="1">MID(SUVAHAVUJ!AD22,10,1)</f>
        <v xml:space="preserve"> </v>
      </c>
      <c r="CZ17" s="1343"/>
      <c r="DA17" s="1343"/>
      <c r="DB17" s="1343"/>
      <c r="DC17" s="1343"/>
      <c r="DD17" s="1343" t="str">
        <f ca="1">MID(SUVAHAVUJ!AD22,11,1)</f>
        <v>0</v>
      </c>
      <c r="DE17" s="1343"/>
      <c r="DF17" s="1343"/>
      <c r="DG17" s="1343"/>
      <c r="DH17" s="1343"/>
      <c r="DI17" s="1396"/>
      <c r="DJ17" s="514"/>
      <c r="DK17" s="515"/>
      <c r="DL17" s="1389" t="str">
        <f ca="1">MID(SUVAHAVUJ!AF22,1,1)</f>
        <v xml:space="preserve"> </v>
      </c>
      <c r="DM17" s="1389"/>
      <c r="DN17" s="1389"/>
      <c r="DO17" s="1389"/>
      <c r="DP17" s="1389"/>
      <c r="DQ17" s="1389"/>
      <c r="DR17" s="1389" t="str">
        <f ca="1">MID(SUVAHAVUJ!AF22,2,1)</f>
        <v xml:space="preserve"> </v>
      </c>
      <c r="DS17" s="1389"/>
      <c r="DT17" s="1389"/>
      <c r="DU17" s="1389"/>
      <c r="DV17" s="1389"/>
      <c r="DW17" s="1389" t="str">
        <f ca="1">MID(SUVAHAVUJ!AF22,3,1)</f>
        <v xml:space="preserve"> </v>
      </c>
      <c r="DX17" s="1389"/>
      <c r="DY17" s="1389"/>
      <c r="DZ17" s="1389"/>
      <c r="EA17" s="1389"/>
      <c r="EB17" s="1389"/>
      <c r="EC17" s="1389" t="str">
        <f ca="1">MID(SUVAHAVUJ!AF22,4,1)</f>
        <v xml:space="preserve"> </v>
      </c>
      <c r="ED17" s="1389"/>
      <c r="EE17" s="1389"/>
      <c r="EF17" s="1389"/>
      <c r="EG17" s="1389"/>
      <c r="EH17" s="1389" t="str">
        <f ca="1">MID(SUVAHAVUJ!AF22,5,1)</f>
        <v xml:space="preserve"> </v>
      </c>
      <c r="EI17" s="1389"/>
      <c r="EJ17" s="1389"/>
      <c r="EK17" s="1389"/>
      <c r="EL17" s="1389"/>
      <c r="EM17" s="1389"/>
      <c r="EN17" s="1389" t="str">
        <f ca="1">MID(SUVAHAVUJ!AF22,6,1)</f>
        <v xml:space="preserve"> </v>
      </c>
      <c r="EO17" s="1389"/>
      <c r="EP17" s="1389"/>
      <c r="EQ17" s="1389"/>
      <c r="ER17" s="1389"/>
      <c r="ES17" s="1389" t="str">
        <f ca="1">MID(SUVAHAVUJ!AF22,7,1)</f>
        <v xml:space="preserve"> </v>
      </c>
      <c r="ET17" s="1389"/>
      <c r="EU17" s="1389"/>
      <c r="EV17" s="1389"/>
      <c r="EW17" s="1389"/>
      <c r="EX17" s="1389"/>
      <c r="EY17" s="1389" t="str">
        <f ca="1">MID(SUVAHAVUJ!AF22,8,1)</f>
        <v xml:space="preserve"> </v>
      </c>
      <c r="EZ17" s="1389"/>
      <c r="FA17" s="1389"/>
      <c r="FB17" s="1389"/>
      <c r="FC17" s="1389"/>
      <c r="FD17" s="1389" t="str">
        <f ca="1">MID(SUVAHAVUJ!AF22,9,1)</f>
        <v xml:space="preserve"> </v>
      </c>
      <c r="FE17" s="1389"/>
      <c r="FF17" s="1389"/>
      <c r="FG17" s="1389"/>
      <c r="FH17" s="1389"/>
      <c r="FI17" s="1389"/>
      <c r="FJ17" s="1389" t="str">
        <f ca="1">MID(SUVAHAVUJ!AF22,10,1)</f>
        <v xml:space="preserve"> </v>
      </c>
      <c r="FK17" s="1389"/>
      <c r="FL17" s="1389"/>
      <c r="FM17" s="1389"/>
      <c r="FN17" s="1389"/>
      <c r="FO17" s="1343" t="str">
        <f ca="1">MID(SUVAHAVUJ!AF22,11,1)</f>
        <v>0</v>
      </c>
      <c r="FP17" s="1343"/>
      <c r="FQ17" s="1343"/>
      <c r="FR17" s="1343"/>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03"/>
      <c r="C18" s="1403"/>
      <c r="D18" s="1403"/>
      <c r="E18" s="1403"/>
      <c r="F18" s="1403"/>
      <c r="G18" s="1403"/>
      <c r="H18" s="1403"/>
      <c r="I18" s="1403"/>
      <c r="J18" s="1403"/>
      <c r="K18" s="1403"/>
      <c r="L18" s="1402"/>
      <c r="M18" s="1402"/>
      <c r="N18" s="1402"/>
      <c r="O18" s="1402"/>
      <c r="P18" s="1402"/>
      <c r="Q18" s="1402"/>
      <c r="R18" s="1402"/>
      <c r="S18" s="1402"/>
      <c r="T18" s="1402"/>
      <c r="U18" s="1402"/>
      <c r="V18" s="1402"/>
      <c r="W18" s="1402"/>
      <c r="X18" s="1402"/>
      <c r="Y18" s="1402"/>
      <c r="Z18" s="1402"/>
      <c r="AA18" s="1402"/>
      <c r="AB18" s="1402"/>
      <c r="AC18" s="1402"/>
      <c r="AD18" s="1402"/>
      <c r="AE18" s="1402"/>
      <c r="AF18" s="1402"/>
      <c r="AG18" s="1402"/>
      <c r="AH18" s="1402"/>
      <c r="AI18" s="1402"/>
      <c r="AJ18" s="1402"/>
      <c r="AK18" s="1402"/>
      <c r="AL18" s="1402"/>
      <c r="AM18" s="1402"/>
      <c r="AN18" s="1402"/>
      <c r="AO18" s="1402"/>
      <c r="AP18" s="1402"/>
      <c r="AQ18" s="1394"/>
      <c r="AR18" s="1394"/>
      <c r="AS18" s="1394"/>
      <c r="AT18" s="1394"/>
      <c r="AU18" s="1394"/>
      <c r="AV18" s="1394"/>
      <c r="AW18" s="1394"/>
      <c r="AX18" s="1394"/>
      <c r="AY18" s="514"/>
      <c r="AZ18" s="515"/>
      <c r="BA18" s="1389" t="str">
        <f ca="1">MID(SUVAHAVUJ!AE22,1,1)</f>
        <v xml:space="preserve"> </v>
      </c>
      <c r="BB18" s="1389"/>
      <c r="BC18" s="1389"/>
      <c r="BD18" s="1389"/>
      <c r="BE18" s="1389"/>
      <c r="BF18" s="1389"/>
      <c r="BG18" s="1389" t="str">
        <f ca="1">MID(SUVAHAVUJ!AE22,2,1)</f>
        <v xml:space="preserve"> </v>
      </c>
      <c r="BH18" s="1389"/>
      <c r="BI18" s="1389"/>
      <c r="BJ18" s="1389"/>
      <c r="BK18" s="1389"/>
      <c r="BL18" s="1389" t="str">
        <f ca="1">MID(SUVAHAVUJ!AE22,3,1)</f>
        <v xml:space="preserve"> </v>
      </c>
      <c r="BM18" s="1389"/>
      <c r="BN18" s="1389"/>
      <c r="BO18" s="1389"/>
      <c r="BP18" s="1389"/>
      <c r="BQ18" s="1389"/>
      <c r="BR18" s="1389" t="str">
        <f ca="1">MID(SUVAHAVUJ!AE22,4,1)</f>
        <v xml:space="preserve"> </v>
      </c>
      <c r="BS18" s="1389"/>
      <c r="BT18" s="1389"/>
      <c r="BU18" s="1389"/>
      <c r="BV18" s="1389"/>
      <c r="BW18" s="1389" t="str">
        <f ca="1">MID(SUVAHAVUJ!AE22,5,1)</f>
        <v xml:space="preserve"> </v>
      </c>
      <c r="BX18" s="1389"/>
      <c r="BY18" s="1389"/>
      <c r="BZ18" s="1389"/>
      <c r="CA18" s="1389"/>
      <c r="CB18" s="1389"/>
      <c r="CC18" s="1389" t="str">
        <f ca="1">MID(SUVAHAVUJ!AE22,6,1)</f>
        <v xml:space="preserve"> </v>
      </c>
      <c r="CD18" s="1389"/>
      <c r="CE18" s="1389"/>
      <c r="CF18" s="1389"/>
      <c r="CG18" s="1389"/>
      <c r="CH18" s="1389" t="str">
        <f ca="1">MID(SUVAHAVUJ!AE22,7,1)</f>
        <v xml:space="preserve"> </v>
      </c>
      <c r="CI18" s="1389"/>
      <c r="CJ18" s="1389"/>
      <c r="CK18" s="1389"/>
      <c r="CL18" s="1389"/>
      <c r="CM18" s="1389"/>
      <c r="CN18" s="1389" t="str">
        <f ca="1">MID(SUVAHAVUJ!AE22,8,1)</f>
        <v xml:space="preserve"> </v>
      </c>
      <c r="CO18" s="1389"/>
      <c r="CP18" s="1389"/>
      <c r="CQ18" s="1389"/>
      <c r="CR18" s="1389"/>
      <c r="CS18" s="1389" t="str">
        <f ca="1">MID(SUVAHAVUJ!AE22,9,1)</f>
        <v xml:space="preserve"> </v>
      </c>
      <c r="CT18" s="1389"/>
      <c r="CU18" s="1389"/>
      <c r="CV18" s="1389"/>
      <c r="CW18" s="1389"/>
      <c r="CX18" s="1389"/>
      <c r="CY18" s="1389" t="str">
        <f ca="1">MID(SUVAHAVUJ!AE22,10,1)</f>
        <v xml:space="preserve"> </v>
      </c>
      <c r="CZ18" s="1389"/>
      <c r="DA18" s="1389"/>
      <c r="DB18" s="1389"/>
      <c r="DC18" s="1389"/>
      <c r="DD18" s="1389" t="str">
        <f ca="1">MID(SUVAHAVUJ!AE22,11,1)</f>
        <v>0</v>
      </c>
      <c r="DE18" s="1389"/>
      <c r="DF18" s="1389"/>
      <c r="DG18" s="1389"/>
      <c r="DH18" s="1389"/>
      <c r="DI18" s="1395"/>
      <c r="DJ18" s="1398"/>
      <c r="DK18" s="1398"/>
      <c r="DL18" s="1398"/>
      <c r="DM18" s="1398"/>
      <c r="DN18" s="1398"/>
      <c r="DO18" s="1398"/>
      <c r="DP18" s="1398"/>
      <c r="DQ18" s="1398"/>
      <c r="DR18" s="1398"/>
      <c r="DS18" s="1398"/>
      <c r="DT18" s="1398"/>
      <c r="DU18" s="1398"/>
      <c r="DV18" s="1398"/>
      <c r="DW18" s="1398"/>
      <c r="DX18" s="1398"/>
      <c r="DY18" s="1398"/>
      <c r="DZ18" s="1398"/>
      <c r="EA18" s="1398"/>
      <c r="EB18" s="1398"/>
      <c r="EC18" s="1398"/>
      <c r="ED18" s="1398"/>
      <c r="EE18" s="1398"/>
      <c r="EF18" s="1398"/>
      <c r="EG18" s="1398"/>
      <c r="EH18" s="1398"/>
      <c r="EI18" s="1398"/>
      <c r="EJ18" s="1398"/>
      <c r="EK18" s="1398"/>
      <c r="EL18" s="1398"/>
      <c r="EM18" s="1398"/>
      <c r="EN18" s="514"/>
      <c r="EO18" s="515"/>
      <c r="EP18" s="1389" t="str">
        <f ca="1">MID(SUVAHAVUJ!AG22,1,1)</f>
        <v xml:space="preserve"> </v>
      </c>
      <c r="EQ18" s="1389"/>
      <c r="ER18" s="1389"/>
      <c r="ES18" s="1389"/>
      <c r="ET18" s="1389"/>
      <c r="EU18" s="1389"/>
      <c r="EV18" s="1389" t="str">
        <f ca="1">MID(SUVAHAVUJ!AG22,2,1)</f>
        <v xml:space="preserve"> </v>
      </c>
      <c r="EW18" s="1389"/>
      <c r="EX18" s="1389"/>
      <c r="EY18" s="1389"/>
      <c r="EZ18" s="1389"/>
      <c r="FA18" s="1389" t="str">
        <f ca="1">MID(SUVAHAVUJ!AG22,3,1)</f>
        <v xml:space="preserve"> </v>
      </c>
      <c r="FB18" s="1389"/>
      <c r="FC18" s="1389"/>
      <c r="FD18" s="1389"/>
      <c r="FE18" s="1389"/>
      <c r="FF18" s="1389"/>
      <c r="FG18" s="1389" t="str">
        <f ca="1">MID(SUVAHAVUJ!AG22,4,1)</f>
        <v xml:space="preserve"> </v>
      </c>
      <c r="FH18" s="1389"/>
      <c r="FI18" s="1389"/>
      <c r="FJ18" s="1389"/>
      <c r="FK18" s="1389"/>
      <c r="FL18" s="1389" t="str">
        <f ca="1">MID(SUVAHAVUJ!AG22,5,1)</f>
        <v xml:space="preserve"> </v>
      </c>
      <c r="FM18" s="1389"/>
      <c r="FN18" s="1389"/>
      <c r="FO18" s="1389"/>
      <c r="FP18" s="1389"/>
      <c r="FQ18" s="1389"/>
      <c r="FR18" s="1389" t="str">
        <f ca="1">MID(SUVAHAVUJ!AG22,6,1)</f>
        <v xml:space="preserve"> </v>
      </c>
      <c r="FS18" s="1389"/>
      <c r="FT18" s="1389"/>
      <c r="FU18" s="1389"/>
      <c r="FV18" s="1389"/>
      <c r="FW18" s="1389" t="str">
        <f ca="1">MID(SUVAHAVUJ!AG22,7,1)</f>
        <v xml:space="preserve"> </v>
      </c>
      <c r="FX18" s="1389"/>
      <c r="FY18" s="1389"/>
      <c r="FZ18" s="1389"/>
      <c r="GA18" s="1389"/>
      <c r="GB18" s="1389"/>
      <c r="GC18" s="1389" t="str">
        <f ca="1">MID(SUVAHAVUJ!AG22,8,1)</f>
        <v xml:space="preserve"> </v>
      </c>
      <c r="GD18" s="1389"/>
      <c r="GE18" s="1389"/>
      <c r="GF18" s="1389"/>
      <c r="GG18" s="1389"/>
      <c r="GH18" s="1389" t="str">
        <f ca="1">MID(SUVAHAVUJ!AG22,9,1)</f>
        <v xml:space="preserve"> </v>
      </c>
      <c r="GI18" s="1389"/>
      <c r="GJ18" s="1389"/>
      <c r="GK18" s="1389"/>
      <c r="GL18" s="1389"/>
      <c r="GM18" s="1389"/>
      <c r="GN18" s="1389" t="str">
        <f ca="1">MID(SUVAHAVUJ!AG22,10,1)</f>
        <v xml:space="preserve"> </v>
      </c>
      <c r="GO18" s="1389"/>
      <c r="GP18" s="1389"/>
      <c r="GQ18" s="1389"/>
      <c r="GR18" s="1389"/>
      <c r="GS18" s="1343" t="str">
        <f ca="1">MID(SUVAHAVUJ!AG22,11,1)</f>
        <v>0</v>
      </c>
      <c r="GT18" s="1343"/>
      <c r="GU18" s="1343"/>
      <c r="GV18" s="1343"/>
      <c r="GW18" s="1396"/>
    </row>
    <row r="19" spans="2:205" s="516" customFormat="1" ht="23.25" customHeight="1">
      <c r="B19" s="1399" t="s">
        <v>2404</v>
      </c>
      <c r="C19" s="1399"/>
      <c r="D19" s="1399"/>
      <c r="E19" s="1399"/>
      <c r="F19" s="1399"/>
      <c r="G19" s="1399"/>
      <c r="H19" s="1399"/>
      <c r="I19" s="1399"/>
      <c r="J19" s="1399"/>
      <c r="K19" s="1399"/>
      <c r="L19" s="1392" t="str">
        <f ca="1">SUVAHAVUJ!$D$23</f>
        <v>Dlhodobý finančný majetok súčet (r. 22 až r. 32)</v>
      </c>
      <c r="M19" s="1393"/>
      <c r="N19" s="1393"/>
      <c r="O19" s="1393"/>
      <c r="P19" s="1393"/>
      <c r="Q19" s="1393"/>
      <c r="R19" s="1393"/>
      <c r="S19" s="1393"/>
      <c r="T19" s="1393"/>
      <c r="U19" s="1393"/>
      <c r="V19" s="1393"/>
      <c r="W19" s="1393"/>
      <c r="X19" s="1393"/>
      <c r="Y19" s="1393"/>
      <c r="Z19" s="1393"/>
      <c r="AA19" s="1393"/>
      <c r="AB19" s="1393"/>
      <c r="AC19" s="1393"/>
      <c r="AD19" s="1393"/>
      <c r="AE19" s="1393"/>
      <c r="AF19" s="1393"/>
      <c r="AG19" s="1393"/>
      <c r="AH19" s="1393"/>
      <c r="AI19" s="1393"/>
      <c r="AJ19" s="1393"/>
      <c r="AK19" s="1393"/>
      <c r="AL19" s="1393"/>
      <c r="AM19" s="1393"/>
      <c r="AN19" s="1393"/>
      <c r="AO19" s="1393"/>
      <c r="AP19" s="1393"/>
      <c r="AQ19" s="1394" t="s">
        <v>2405</v>
      </c>
      <c r="AR19" s="1394"/>
      <c r="AS19" s="1394"/>
      <c r="AT19" s="1394"/>
      <c r="AU19" s="1394"/>
      <c r="AV19" s="1394"/>
      <c r="AW19" s="1394"/>
      <c r="AX19" s="1394"/>
      <c r="AY19" s="514"/>
      <c r="AZ19" s="515"/>
      <c r="BA19" s="1343" t="str">
        <f ca="1">MID(SUVAHAVUJ!AD23,1,1)</f>
        <v xml:space="preserve"> </v>
      </c>
      <c r="BB19" s="1343"/>
      <c r="BC19" s="1343"/>
      <c r="BD19" s="1343"/>
      <c r="BE19" s="1343"/>
      <c r="BF19" s="1343"/>
      <c r="BG19" s="1343" t="str">
        <f ca="1">MID(SUVAHAVUJ!AD23,2,1)</f>
        <v xml:space="preserve"> </v>
      </c>
      <c r="BH19" s="1343"/>
      <c r="BI19" s="1343"/>
      <c r="BJ19" s="1343"/>
      <c r="BK19" s="1343"/>
      <c r="BL19" s="1343" t="str">
        <f ca="1">MID(SUVAHAVUJ!AD23,3,1)</f>
        <v xml:space="preserve"> </v>
      </c>
      <c r="BM19" s="1343"/>
      <c r="BN19" s="1343"/>
      <c r="BO19" s="1343"/>
      <c r="BP19" s="1343"/>
      <c r="BQ19" s="1343"/>
      <c r="BR19" s="1343" t="str">
        <f ca="1">MID(SUVAHAVUJ!AD23,4,1)</f>
        <v xml:space="preserve"> </v>
      </c>
      <c r="BS19" s="1343"/>
      <c r="BT19" s="1343"/>
      <c r="BU19" s="1343"/>
      <c r="BV19" s="1343"/>
      <c r="BW19" s="1343" t="str">
        <f ca="1">MID(SUVAHAVUJ!AD23,5,1)</f>
        <v xml:space="preserve"> </v>
      </c>
      <c r="BX19" s="1343"/>
      <c r="BY19" s="1343"/>
      <c r="BZ19" s="1343"/>
      <c r="CA19" s="1343"/>
      <c r="CB19" s="1343"/>
      <c r="CC19" s="1343" t="str">
        <f ca="1">MID(SUVAHAVUJ!AD23,6,1)</f>
        <v xml:space="preserve"> </v>
      </c>
      <c r="CD19" s="1343"/>
      <c r="CE19" s="1343"/>
      <c r="CF19" s="1343"/>
      <c r="CG19" s="1343"/>
      <c r="CH19" s="1343" t="str">
        <f ca="1">MID(SUVAHAVUJ!AD23,7,1)</f>
        <v xml:space="preserve"> </v>
      </c>
      <c r="CI19" s="1343"/>
      <c r="CJ19" s="1343"/>
      <c r="CK19" s="1343"/>
      <c r="CL19" s="1343"/>
      <c r="CM19" s="1343"/>
      <c r="CN19" s="1343" t="str">
        <f ca="1">MID(SUVAHAVUJ!AD23,8,1)</f>
        <v xml:space="preserve"> </v>
      </c>
      <c r="CO19" s="1343"/>
      <c r="CP19" s="1343"/>
      <c r="CQ19" s="1343"/>
      <c r="CR19" s="1343"/>
      <c r="CS19" s="1343" t="str">
        <f ca="1">MID(SUVAHAVUJ!AD23,9,1)</f>
        <v xml:space="preserve"> </v>
      </c>
      <c r="CT19" s="1343"/>
      <c r="CU19" s="1343"/>
      <c r="CV19" s="1343"/>
      <c r="CW19" s="1343"/>
      <c r="CX19" s="1343"/>
      <c r="CY19" s="1343" t="str">
        <f ca="1">MID(SUVAHAVUJ!AD23,10,1)</f>
        <v xml:space="preserve"> </v>
      </c>
      <c r="CZ19" s="1343"/>
      <c r="DA19" s="1343"/>
      <c r="DB19" s="1343"/>
      <c r="DC19" s="1343"/>
      <c r="DD19" s="1343" t="str">
        <f ca="1">MID(SUVAHAVUJ!AD23,11,1)</f>
        <v>0</v>
      </c>
      <c r="DE19" s="1343"/>
      <c r="DF19" s="1343"/>
      <c r="DG19" s="1343"/>
      <c r="DH19" s="1343"/>
      <c r="DI19" s="1396"/>
      <c r="DJ19" s="514"/>
      <c r="DK19" s="515"/>
      <c r="DL19" s="1389" t="str">
        <f ca="1">MID(SUVAHAVUJ!AF23,1,1)</f>
        <v xml:space="preserve"> </v>
      </c>
      <c r="DM19" s="1389"/>
      <c r="DN19" s="1389"/>
      <c r="DO19" s="1389"/>
      <c r="DP19" s="1389"/>
      <c r="DQ19" s="1389"/>
      <c r="DR19" s="1389" t="str">
        <f ca="1">MID(SUVAHAVUJ!AF23,2,1)</f>
        <v xml:space="preserve"> </v>
      </c>
      <c r="DS19" s="1389"/>
      <c r="DT19" s="1389"/>
      <c r="DU19" s="1389"/>
      <c r="DV19" s="1389"/>
      <c r="DW19" s="1389" t="str">
        <f ca="1">MID(SUVAHAVUJ!AF23,3,1)</f>
        <v xml:space="preserve"> </v>
      </c>
      <c r="DX19" s="1389"/>
      <c r="DY19" s="1389"/>
      <c r="DZ19" s="1389"/>
      <c r="EA19" s="1389"/>
      <c r="EB19" s="1389"/>
      <c r="EC19" s="1389" t="str">
        <f ca="1">MID(SUVAHAVUJ!AF23,4,1)</f>
        <v xml:space="preserve"> </v>
      </c>
      <c r="ED19" s="1389"/>
      <c r="EE19" s="1389"/>
      <c r="EF19" s="1389"/>
      <c r="EG19" s="1389"/>
      <c r="EH19" s="1389" t="str">
        <f ca="1">MID(SUVAHAVUJ!AF23,5,1)</f>
        <v xml:space="preserve"> </v>
      </c>
      <c r="EI19" s="1389"/>
      <c r="EJ19" s="1389"/>
      <c r="EK19" s="1389"/>
      <c r="EL19" s="1389"/>
      <c r="EM19" s="1389"/>
      <c r="EN19" s="1389" t="str">
        <f ca="1">MID(SUVAHAVUJ!AF23,6,1)</f>
        <v xml:space="preserve"> </v>
      </c>
      <c r="EO19" s="1389"/>
      <c r="EP19" s="1389"/>
      <c r="EQ19" s="1389"/>
      <c r="ER19" s="1389"/>
      <c r="ES19" s="1389" t="str">
        <f ca="1">MID(SUVAHAVUJ!AF23,7,1)</f>
        <v xml:space="preserve"> </v>
      </c>
      <c r="ET19" s="1389"/>
      <c r="EU19" s="1389"/>
      <c r="EV19" s="1389"/>
      <c r="EW19" s="1389"/>
      <c r="EX19" s="1389"/>
      <c r="EY19" s="1389" t="str">
        <f ca="1">MID(SUVAHAVUJ!AF23,8,1)</f>
        <v xml:space="preserve"> </v>
      </c>
      <c r="EZ19" s="1389"/>
      <c r="FA19" s="1389"/>
      <c r="FB19" s="1389"/>
      <c r="FC19" s="1389"/>
      <c r="FD19" s="1389" t="str">
        <f ca="1">MID(SUVAHAVUJ!AF23,9,1)</f>
        <v xml:space="preserve"> </v>
      </c>
      <c r="FE19" s="1389"/>
      <c r="FF19" s="1389"/>
      <c r="FG19" s="1389"/>
      <c r="FH19" s="1389"/>
      <c r="FI19" s="1389"/>
      <c r="FJ19" s="1389" t="str">
        <f ca="1">MID(SUVAHAVUJ!AF23,10,1)</f>
        <v xml:space="preserve"> </v>
      </c>
      <c r="FK19" s="1389"/>
      <c r="FL19" s="1389"/>
      <c r="FM19" s="1389"/>
      <c r="FN19" s="1389"/>
      <c r="FO19" s="1343" t="str">
        <f ca="1">MID(SUVAHAVUJ!AF23,11,1)</f>
        <v>0</v>
      </c>
      <c r="FP19" s="1343"/>
      <c r="FQ19" s="1343"/>
      <c r="FR19" s="1343"/>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399"/>
      <c r="C20" s="1399"/>
      <c r="D20" s="1399"/>
      <c r="E20" s="1399"/>
      <c r="F20" s="1399"/>
      <c r="G20" s="1399"/>
      <c r="H20" s="1399"/>
      <c r="I20" s="1399"/>
      <c r="J20" s="1399"/>
      <c r="K20" s="1399"/>
      <c r="L20" s="1393"/>
      <c r="M20" s="1393"/>
      <c r="N20" s="1393"/>
      <c r="O20" s="1393"/>
      <c r="P20" s="1393"/>
      <c r="Q20" s="1393"/>
      <c r="R20" s="1393"/>
      <c r="S20" s="1393"/>
      <c r="T20" s="1393"/>
      <c r="U20" s="1393"/>
      <c r="V20" s="1393"/>
      <c r="W20" s="1393"/>
      <c r="X20" s="1393"/>
      <c r="Y20" s="1393"/>
      <c r="Z20" s="1393"/>
      <c r="AA20" s="1393"/>
      <c r="AB20" s="1393"/>
      <c r="AC20" s="1393"/>
      <c r="AD20" s="1393"/>
      <c r="AE20" s="1393"/>
      <c r="AF20" s="1393"/>
      <c r="AG20" s="1393"/>
      <c r="AH20" s="1393"/>
      <c r="AI20" s="1393"/>
      <c r="AJ20" s="1393"/>
      <c r="AK20" s="1393"/>
      <c r="AL20" s="1393"/>
      <c r="AM20" s="1393"/>
      <c r="AN20" s="1393"/>
      <c r="AO20" s="1393"/>
      <c r="AP20" s="1393"/>
      <c r="AQ20" s="1394"/>
      <c r="AR20" s="1394"/>
      <c r="AS20" s="1394"/>
      <c r="AT20" s="1394"/>
      <c r="AU20" s="1394"/>
      <c r="AV20" s="1394"/>
      <c r="AW20" s="1394"/>
      <c r="AX20" s="1394"/>
      <c r="AY20" s="514"/>
      <c r="AZ20" s="515"/>
      <c r="BA20" s="1389" t="str">
        <f ca="1">MID(SUVAHAVUJ!AE23,1,1)</f>
        <v xml:space="preserve"> </v>
      </c>
      <c r="BB20" s="1389"/>
      <c r="BC20" s="1389"/>
      <c r="BD20" s="1389"/>
      <c r="BE20" s="1389"/>
      <c r="BF20" s="1389"/>
      <c r="BG20" s="1389" t="str">
        <f ca="1">MID(SUVAHAVUJ!AE23,2,1)</f>
        <v xml:space="preserve"> </v>
      </c>
      <c r="BH20" s="1389"/>
      <c r="BI20" s="1389"/>
      <c r="BJ20" s="1389"/>
      <c r="BK20" s="1389"/>
      <c r="BL20" s="1389" t="str">
        <f ca="1">MID(SUVAHAVUJ!AE23,3,1)</f>
        <v xml:space="preserve"> </v>
      </c>
      <c r="BM20" s="1389"/>
      <c r="BN20" s="1389"/>
      <c r="BO20" s="1389"/>
      <c r="BP20" s="1389"/>
      <c r="BQ20" s="1389"/>
      <c r="BR20" s="1389" t="str">
        <f ca="1">MID(SUVAHAVUJ!AE23,4,1)</f>
        <v xml:space="preserve"> </v>
      </c>
      <c r="BS20" s="1389"/>
      <c r="BT20" s="1389"/>
      <c r="BU20" s="1389"/>
      <c r="BV20" s="1389"/>
      <c r="BW20" s="1389" t="str">
        <f ca="1">MID(SUVAHAVUJ!AE23,5,1)</f>
        <v xml:space="preserve"> </v>
      </c>
      <c r="BX20" s="1389"/>
      <c r="BY20" s="1389"/>
      <c r="BZ20" s="1389"/>
      <c r="CA20" s="1389"/>
      <c r="CB20" s="1389"/>
      <c r="CC20" s="1389" t="str">
        <f ca="1">MID(SUVAHAVUJ!AE23,6,1)</f>
        <v xml:space="preserve"> </v>
      </c>
      <c r="CD20" s="1389"/>
      <c r="CE20" s="1389"/>
      <c r="CF20" s="1389"/>
      <c r="CG20" s="1389"/>
      <c r="CH20" s="1389" t="str">
        <f ca="1">MID(SUVAHAVUJ!AE23,7,1)</f>
        <v xml:space="preserve"> </v>
      </c>
      <c r="CI20" s="1389"/>
      <c r="CJ20" s="1389"/>
      <c r="CK20" s="1389"/>
      <c r="CL20" s="1389"/>
      <c r="CM20" s="1389"/>
      <c r="CN20" s="1389" t="str">
        <f ca="1">MID(SUVAHAVUJ!AE23,8,1)</f>
        <v xml:space="preserve"> </v>
      </c>
      <c r="CO20" s="1389"/>
      <c r="CP20" s="1389"/>
      <c r="CQ20" s="1389"/>
      <c r="CR20" s="1389"/>
      <c r="CS20" s="1389" t="str">
        <f ca="1">MID(SUVAHAVUJ!AE23,9,1)</f>
        <v xml:space="preserve"> </v>
      </c>
      <c r="CT20" s="1389"/>
      <c r="CU20" s="1389"/>
      <c r="CV20" s="1389"/>
      <c r="CW20" s="1389"/>
      <c r="CX20" s="1389"/>
      <c r="CY20" s="1389" t="str">
        <f ca="1">MID(SUVAHAVUJ!AE23,10,1)</f>
        <v xml:space="preserve"> </v>
      </c>
      <c r="CZ20" s="1389"/>
      <c r="DA20" s="1389"/>
      <c r="DB20" s="1389"/>
      <c r="DC20" s="1389"/>
      <c r="DD20" s="1389" t="str">
        <f ca="1">MID(SUVAHAVUJ!AE23,11,1)</f>
        <v>0</v>
      </c>
      <c r="DE20" s="1389"/>
      <c r="DF20" s="1389"/>
      <c r="DG20" s="1389"/>
      <c r="DH20" s="1389"/>
      <c r="DI20" s="1395"/>
      <c r="DJ20" s="1398"/>
      <c r="DK20" s="1398"/>
      <c r="DL20" s="1398"/>
      <c r="DM20" s="1398"/>
      <c r="DN20" s="1398"/>
      <c r="DO20" s="1398"/>
      <c r="DP20" s="1398"/>
      <c r="DQ20" s="1398"/>
      <c r="DR20" s="1398"/>
      <c r="DS20" s="1398"/>
      <c r="DT20" s="1398"/>
      <c r="DU20" s="1398"/>
      <c r="DV20" s="1398"/>
      <c r="DW20" s="1398"/>
      <c r="DX20" s="1398"/>
      <c r="DY20" s="1398"/>
      <c r="DZ20" s="1398"/>
      <c r="EA20" s="1398"/>
      <c r="EB20" s="1398"/>
      <c r="EC20" s="1398"/>
      <c r="ED20" s="1398"/>
      <c r="EE20" s="1398"/>
      <c r="EF20" s="1398"/>
      <c r="EG20" s="1398"/>
      <c r="EH20" s="1398"/>
      <c r="EI20" s="1398"/>
      <c r="EJ20" s="1398"/>
      <c r="EK20" s="1398"/>
      <c r="EL20" s="1398"/>
      <c r="EM20" s="1398"/>
      <c r="EN20" s="514"/>
      <c r="EO20" s="515"/>
      <c r="EP20" s="1389" t="str">
        <f ca="1">MID(SUVAHAVUJ!AG23,1,1)</f>
        <v xml:space="preserve"> </v>
      </c>
      <c r="EQ20" s="1389"/>
      <c r="ER20" s="1389"/>
      <c r="ES20" s="1389"/>
      <c r="ET20" s="1389"/>
      <c r="EU20" s="1389"/>
      <c r="EV20" s="1389" t="str">
        <f ca="1">MID(SUVAHAVUJ!AG23,2,1)</f>
        <v xml:space="preserve"> </v>
      </c>
      <c r="EW20" s="1389"/>
      <c r="EX20" s="1389"/>
      <c r="EY20" s="1389"/>
      <c r="EZ20" s="1389"/>
      <c r="FA20" s="1389" t="str">
        <f ca="1">MID(SUVAHAVUJ!AG23,3,1)</f>
        <v xml:space="preserve"> </v>
      </c>
      <c r="FB20" s="1389"/>
      <c r="FC20" s="1389"/>
      <c r="FD20" s="1389"/>
      <c r="FE20" s="1389"/>
      <c r="FF20" s="1389"/>
      <c r="FG20" s="1389" t="str">
        <f ca="1">MID(SUVAHAVUJ!AG23,4,1)</f>
        <v xml:space="preserve"> </v>
      </c>
      <c r="FH20" s="1389"/>
      <c r="FI20" s="1389"/>
      <c r="FJ20" s="1389"/>
      <c r="FK20" s="1389"/>
      <c r="FL20" s="1389" t="str">
        <f ca="1">MID(SUVAHAVUJ!AG23,5,1)</f>
        <v xml:space="preserve"> </v>
      </c>
      <c r="FM20" s="1389"/>
      <c r="FN20" s="1389"/>
      <c r="FO20" s="1389"/>
      <c r="FP20" s="1389"/>
      <c r="FQ20" s="1389"/>
      <c r="FR20" s="1389" t="str">
        <f ca="1">MID(SUVAHAVUJ!AG23,6,1)</f>
        <v xml:space="preserve"> </v>
      </c>
      <c r="FS20" s="1389"/>
      <c r="FT20" s="1389"/>
      <c r="FU20" s="1389"/>
      <c r="FV20" s="1389"/>
      <c r="FW20" s="1389" t="str">
        <f ca="1">MID(SUVAHAVUJ!AG23,7,1)</f>
        <v xml:space="preserve"> </v>
      </c>
      <c r="FX20" s="1389"/>
      <c r="FY20" s="1389"/>
      <c r="FZ20" s="1389"/>
      <c r="GA20" s="1389"/>
      <c r="GB20" s="1389"/>
      <c r="GC20" s="1389" t="str">
        <f ca="1">MID(SUVAHAVUJ!AG23,8,1)</f>
        <v xml:space="preserve"> </v>
      </c>
      <c r="GD20" s="1389"/>
      <c r="GE20" s="1389"/>
      <c r="GF20" s="1389"/>
      <c r="GG20" s="1389"/>
      <c r="GH20" s="1389" t="str">
        <f ca="1">MID(SUVAHAVUJ!AG23,9,1)</f>
        <v xml:space="preserve"> </v>
      </c>
      <c r="GI20" s="1389"/>
      <c r="GJ20" s="1389"/>
      <c r="GK20" s="1389"/>
      <c r="GL20" s="1389"/>
      <c r="GM20" s="1389"/>
      <c r="GN20" s="1389" t="str">
        <f ca="1">MID(SUVAHAVUJ!AG23,10,1)</f>
        <v xml:space="preserve"> </v>
      </c>
      <c r="GO20" s="1389"/>
      <c r="GP20" s="1389"/>
      <c r="GQ20" s="1389"/>
      <c r="GR20" s="1389"/>
      <c r="GS20" s="1343" t="str">
        <f ca="1">MID(SUVAHAVUJ!AG23,11,1)</f>
        <v>0</v>
      </c>
      <c r="GT20" s="1343"/>
      <c r="GU20" s="1343"/>
      <c r="GV20" s="1343"/>
      <c r="GW20" s="1396"/>
    </row>
    <row r="21" spans="2:205" s="516" customFormat="1" ht="23.25" customHeight="1">
      <c r="B21" s="1407" t="s">
        <v>2406</v>
      </c>
      <c r="C21" s="1407"/>
      <c r="D21" s="1407"/>
      <c r="E21" s="1407"/>
      <c r="F21" s="1407"/>
      <c r="G21" s="1407"/>
      <c r="H21" s="1407"/>
      <c r="I21" s="1407"/>
      <c r="J21" s="1407"/>
      <c r="K21" s="1407"/>
      <c r="L21" s="1401" t="str">
        <f ca="1">SUVAHAVUJ!$D$24</f>
        <v>Podielové cenné papiere a podiely v prepojených účtovných jednotkách (061A, 062A, 063A) - /096A/</v>
      </c>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1402"/>
      <c r="AN21" s="1402"/>
      <c r="AO21" s="1402"/>
      <c r="AP21" s="1402"/>
      <c r="AQ21" s="1394" t="s">
        <v>4081</v>
      </c>
      <c r="AR21" s="1394"/>
      <c r="AS21" s="1394"/>
      <c r="AT21" s="1394"/>
      <c r="AU21" s="1394"/>
      <c r="AV21" s="1394"/>
      <c r="AW21" s="1394"/>
      <c r="AX21" s="1394"/>
      <c r="AY21" s="514"/>
      <c r="AZ21" s="515"/>
      <c r="BA21" s="1343" t="str">
        <f ca="1">MID(SUVAHAVUJ!AD24,1,1)</f>
        <v xml:space="preserve"> </v>
      </c>
      <c r="BB21" s="1343"/>
      <c r="BC21" s="1343"/>
      <c r="BD21" s="1343"/>
      <c r="BE21" s="1343"/>
      <c r="BF21" s="1343"/>
      <c r="BG21" s="1343" t="str">
        <f ca="1">MID(SUVAHAVUJ!AD24,2,1)</f>
        <v xml:space="preserve"> </v>
      </c>
      <c r="BH21" s="1343"/>
      <c r="BI21" s="1343"/>
      <c r="BJ21" s="1343"/>
      <c r="BK21" s="1343"/>
      <c r="BL21" s="1343" t="str">
        <f ca="1">MID(SUVAHAVUJ!AD24,3,1)</f>
        <v xml:space="preserve"> </v>
      </c>
      <c r="BM21" s="1343"/>
      <c r="BN21" s="1343"/>
      <c r="BO21" s="1343"/>
      <c r="BP21" s="1343"/>
      <c r="BQ21" s="1343"/>
      <c r="BR21" s="1343" t="str">
        <f ca="1">MID(SUVAHAVUJ!AD24,4,1)</f>
        <v xml:space="preserve"> </v>
      </c>
      <c r="BS21" s="1343"/>
      <c r="BT21" s="1343"/>
      <c r="BU21" s="1343"/>
      <c r="BV21" s="1343"/>
      <c r="BW21" s="1343" t="str">
        <f ca="1">MID(SUVAHAVUJ!AD24,5,1)</f>
        <v xml:space="preserve"> </v>
      </c>
      <c r="BX21" s="1343"/>
      <c r="BY21" s="1343"/>
      <c r="BZ21" s="1343"/>
      <c r="CA21" s="1343"/>
      <c r="CB21" s="1343"/>
      <c r="CC21" s="1343" t="str">
        <f ca="1">MID(SUVAHAVUJ!AD24,6,1)</f>
        <v xml:space="preserve"> </v>
      </c>
      <c r="CD21" s="1343"/>
      <c r="CE21" s="1343"/>
      <c r="CF21" s="1343"/>
      <c r="CG21" s="1343"/>
      <c r="CH21" s="1343" t="str">
        <f ca="1">MID(SUVAHAVUJ!AD24,7,1)</f>
        <v xml:space="preserve"> </v>
      </c>
      <c r="CI21" s="1343"/>
      <c r="CJ21" s="1343"/>
      <c r="CK21" s="1343"/>
      <c r="CL21" s="1343"/>
      <c r="CM21" s="1343"/>
      <c r="CN21" s="1343" t="str">
        <f ca="1">MID(SUVAHAVUJ!AD24,8,1)</f>
        <v xml:space="preserve"> </v>
      </c>
      <c r="CO21" s="1343"/>
      <c r="CP21" s="1343"/>
      <c r="CQ21" s="1343"/>
      <c r="CR21" s="1343"/>
      <c r="CS21" s="1343" t="str">
        <f ca="1">MID(SUVAHAVUJ!AD24,9,1)</f>
        <v xml:space="preserve"> </v>
      </c>
      <c r="CT21" s="1343"/>
      <c r="CU21" s="1343"/>
      <c r="CV21" s="1343"/>
      <c r="CW21" s="1343"/>
      <c r="CX21" s="1343"/>
      <c r="CY21" s="1343" t="str">
        <f ca="1">MID(SUVAHAVUJ!AD24,10,1)</f>
        <v xml:space="preserve"> </v>
      </c>
      <c r="CZ21" s="1343"/>
      <c r="DA21" s="1343"/>
      <c r="DB21" s="1343"/>
      <c r="DC21" s="1343"/>
      <c r="DD21" s="1343" t="str">
        <f ca="1">MID(SUVAHAVUJ!AD24,11,1)</f>
        <v>0</v>
      </c>
      <c r="DE21" s="1343"/>
      <c r="DF21" s="1343"/>
      <c r="DG21" s="1343"/>
      <c r="DH21" s="1343"/>
      <c r="DI21" s="1396"/>
      <c r="DJ21" s="514"/>
      <c r="DK21" s="515"/>
      <c r="DL21" s="1389" t="str">
        <f ca="1">MID(SUVAHAVUJ!AF24,1,1)</f>
        <v xml:space="preserve"> </v>
      </c>
      <c r="DM21" s="1389"/>
      <c r="DN21" s="1389"/>
      <c r="DO21" s="1389"/>
      <c r="DP21" s="1389"/>
      <c r="DQ21" s="1389"/>
      <c r="DR21" s="1389" t="str">
        <f ca="1">MID(SUVAHAVUJ!AF24,2,1)</f>
        <v xml:space="preserve"> </v>
      </c>
      <c r="DS21" s="1389"/>
      <c r="DT21" s="1389"/>
      <c r="DU21" s="1389"/>
      <c r="DV21" s="1389"/>
      <c r="DW21" s="1389" t="str">
        <f ca="1">MID(SUVAHAVUJ!AF24,3,1)</f>
        <v xml:space="preserve"> </v>
      </c>
      <c r="DX21" s="1389"/>
      <c r="DY21" s="1389"/>
      <c r="DZ21" s="1389"/>
      <c r="EA21" s="1389"/>
      <c r="EB21" s="1389"/>
      <c r="EC21" s="1389" t="str">
        <f ca="1">MID(SUVAHAVUJ!AF24,4,1)</f>
        <v xml:space="preserve"> </v>
      </c>
      <c r="ED21" s="1389"/>
      <c r="EE21" s="1389"/>
      <c r="EF21" s="1389"/>
      <c r="EG21" s="1389"/>
      <c r="EH21" s="1389" t="str">
        <f ca="1">MID(SUVAHAVUJ!AF24,5,1)</f>
        <v xml:space="preserve"> </v>
      </c>
      <c r="EI21" s="1389"/>
      <c r="EJ21" s="1389"/>
      <c r="EK21" s="1389"/>
      <c r="EL21" s="1389"/>
      <c r="EM21" s="1389"/>
      <c r="EN21" s="1389" t="str">
        <f ca="1">MID(SUVAHAVUJ!AF24,6,1)</f>
        <v xml:space="preserve"> </v>
      </c>
      <c r="EO21" s="1389"/>
      <c r="EP21" s="1389"/>
      <c r="EQ21" s="1389"/>
      <c r="ER21" s="1389"/>
      <c r="ES21" s="1389" t="str">
        <f ca="1">MID(SUVAHAVUJ!AF24,7,1)</f>
        <v xml:space="preserve"> </v>
      </c>
      <c r="ET21" s="1389"/>
      <c r="EU21" s="1389"/>
      <c r="EV21" s="1389"/>
      <c r="EW21" s="1389"/>
      <c r="EX21" s="1389"/>
      <c r="EY21" s="1389" t="str">
        <f ca="1">MID(SUVAHAVUJ!AF24,8,1)</f>
        <v xml:space="preserve"> </v>
      </c>
      <c r="EZ21" s="1389"/>
      <c r="FA21" s="1389"/>
      <c r="FB21" s="1389"/>
      <c r="FC21" s="1389"/>
      <c r="FD21" s="1389" t="str">
        <f ca="1">MID(SUVAHAVUJ!AF24,9,1)</f>
        <v xml:space="preserve"> </v>
      </c>
      <c r="FE21" s="1389"/>
      <c r="FF21" s="1389"/>
      <c r="FG21" s="1389"/>
      <c r="FH21" s="1389"/>
      <c r="FI21" s="1389"/>
      <c r="FJ21" s="1389" t="str">
        <f ca="1">MID(SUVAHAVUJ!AF24,10,1)</f>
        <v xml:space="preserve"> </v>
      </c>
      <c r="FK21" s="1389"/>
      <c r="FL21" s="1389"/>
      <c r="FM21" s="1389"/>
      <c r="FN21" s="1389"/>
      <c r="FO21" s="1343" t="str">
        <f ca="1">MID(SUVAHAVUJ!AF24,11,1)</f>
        <v>0</v>
      </c>
      <c r="FP21" s="1343"/>
      <c r="FQ21" s="1343"/>
      <c r="FR21" s="1343"/>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7"/>
      <c r="C22" s="1407"/>
      <c r="D22" s="1407"/>
      <c r="E22" s="1407"/>
      <c r="F22" s="1407"/>
      <c r="G22" s="1407"/>
      <c r="H22" s="1407"/>
      <c r="I22" s="1407"/>
      <c r="J22" s="1407"/>
      <c r="K22" s="1407"/>
      <c r="L22" s="1402"/>
      <c r="M22" s="1402"/>
      <c r="N22" s="1402"/>
      <c r="O22" s="1402"/>
      <c r="P22" s="1402"/>
      <c r="Q22" s="1402"/>
      <c r="R22" s="1402"/>
      <c r="S22" s="1402"/>
      <c r="T22" s="1402"/>
      <c r="U22" s="1402"/>
      <c r="V22" s="1402"/>
      <c r="W22" s="1402"/>
      <c r="X22" s="1402"/>
      <c r="Y22" s="1402"/>
      <c r="Z22" s="1402"/>
      <c r="AA22" s="1402"/>
      <c r="AB22" s="1402"/>
      <c r="AC22" s="1402"/>
      <c r="AD22" s="1402"/>
      <c r="AE22" s="1402"/>
      <c r="AF22" s="1402"/>
      <c r="AG22" s="1402"/>
      <c r="AH22" s="1402"/>
      <c r="AI22" s="1402"/>
      <c r="AJ22" s="1402"/>
      <c r="AK22" s="1402"/>
      <c r="AL22" s="1402"/>
      <c r="AM22" s="1402"/>
      <c r="AN22" s="1402"/>
      <c r="AO22" s="1402"/>
      <c r="AP22" s="1402"/>
      <c r="AQ22" s="1394"/>
      <c r="AR22" s="1394"/>
      <c r="AS22" s="1394"/>
      <c r="AT22" s="1394"/>
      <c r="AU22" s="1394"/>
      <c r="AV22" s="1394"/>
      <c r="AW22" s="1394"/>
      <c r="AX22" s="1394"/>
      <c r="AY22" s="514"/>
      <c r="AZ22" s="515"/>
      <c r="BA22" s="1389" t="str">
        <f ca="1">MID(SUVAHAVUJ!AE24,1,1)</f>
        <v xml:space="preserve"> </v>
      </c>
      <c r="BB22" s="1389"/>
      <c r="BC22" s="1389"/>
      <c r="BD22" s="1389"/>
      <c r="BE22" s="1389"/>
      <c r="BF22" s="1389"/>
      <c r="BG22" s="1389" t="str">
        <f ca="1">MID(SUVAHAVUJ!AE24,2,1)</f>
        <v xml:space="preserve"> </v>
      </c>
      <c r="BH22" s="1389"/>
      <c r="BI22" s="1389"/>
      <c r="BJ22" s="1389"/>
      <c r="BK22" s="1389"/>
      <c r="BL22" s="1389" t="str">
        <f ca="1">MID(SUVAHAVUJ!AE24,3,1)</f>
        <v xml:space="preserve"> </v>
      </c>
      <c r="BM22" s="1389"/>
      <c r="BN22" s="1389"/>
      <c r="BO22" s="1389"/>
      <c r="BP22" s="1389"/>
      <c r="BQ22" s="1389"/>
      <c r="BR22" s="1389" t="str">
        <f ca="1">MID(SUVAHAVUJ!AE24,4,1)</f>
        <v xml:space="preserve"> </v>
      </c>
      <c r="BS22" s="1389"/>
      <c r="BT22" s="1389"/>
      <c r="BU22" s="1389"/>
      <c r="BV22" s="1389"/>
      <c r="BW22" s="1389" t="str">
        <f ca="1">MID(SUVAHAVUJ!AE24,5,1)</f>
        <v xml:space="preserve"> </v>
      </c>
      <c r="BX22" s="1389"/>
      <c r="BY22" s="1389"/>
      <c r="BZ22" s="1389"/>
      <c r="CA22" s="1389"/>
      <c r="CB22" s="1389"/>
      <c r="CC22" s="1389" t="str">
        <f ca="1">MID(SUVAHAVUJ!AE24,6,1)</f>
        <v xml:space="preserve"> </v>
      </c>
      <c r="CD22" s="1389"/>
      <c r="CE22" s="1389"/>
      <c r="CF22" s="1389"/>
      <c r="CG22" s="1389"/>
      <c r="CH22" s="1389" t="str">
        <f ca="1">MID(SUVAHAVUJ!AE24,7,1)</f>
        <v xml:space="preserve"> </v>
      </c>
      <c r="CI22" s="1389"/>
      <c r="CJ22" s="1389"/>
      <c r="CK22" s="1389"/>
      <c r="CL22" s="1389"/>
      <c r="CM22" s="1389"/>
      <c r="CN22" s="1389" t="str">
        <f ca="1">MID(SUVAHAVUJ!AE24,8,1)</f>
        <v xml:space="preserve"> </v>
      </c>
      <c r="CO22" s="1389"/>
      <c r="CP22" s="1389"/>
      <c r="CQ22" s="1389"/>
      <c r="CR22" s="1389"/>
      <c r="CS22" s="1389" t="str">
        <f ca="1">MID(SUVAHAVUJ!AE24,9,1)</f>
        <v xml:space="preserve"> </v>
      </c>
      <c r="CT22" s="1389"/>
      <c r="CU22" s="1389"/>
      <c r="CV22" s="1389"/>
      <c r="CW22" s="1389"/>
      <c r="CX22" s="1389"/>
      <c r="CY22" s="1389" t="str">
        <f ca="1">MID(SUVAHAVUJ!AE24,10,1)</f>
        <v xml:space="preserve"> </v>
      </c>
      <c r="CZ22" s="1389"/>
      <c r="DA22" s="1389"/>
      <c r="DB22" s="1389"/>
      <c r="DC22" s="1389"/>
      <c r="DD22" s="1389" t="str">
        <f ca="1">MID(SUVAHAVUJ!AE24,11,1)</f>
        <v>0</v>
      </c>
      <c r="DE22" s="1389"/>
      <c r="DF22" s="1389"/>
      <c r="DG22" s="1389"/>
      <c r="DH22" s="1389"/>
      <c r="DI22" s="1395"/>
      <c r="DJ22" s="1398"/>
      <c r="DK22" s="1398"/>
      <c r="DL22" s="1398"/>
      <c r="DM22" s="1398"/>
      <c r="DN22" s="1398"/>
      <c r="DO22" s="1398"/>
      <c r="DP22" s="1398"/>
      <c r="DQ22" s="1398"/>
      <c r="DR22" s="1398"/>
      <c r="DS22" s="1398"/>
      <c r="DT22" s="1398"/>
      <c r="DU22" s="1398"/>
      <c r="DV22" s="1398"/>
      <c r="DW22" s="1398"/>
      <c r="DX22" s="1398"/>
      <c r="DY22" s="1398"/>
      <c r="DZ22" s="1398"/>
      <c r="EA22" s="1398"/>
      <c r="EB22" s="1398"/>
      <c r="EC22" s="1398"/>
      <c r="ED22" s="1398"/>
      <c r="EE22" s="1398"/>
      <c r="EF22" s="1398"/>
      <c r="EG22" s="1398"/>
      <c r="EH22" s="1398"/>
      <c r="EI22" s="1398"/>
      <c r="EJ22" s="1398"/>
      <c r="EK22" s="1398"/>
      <c r="EL22" s="1398"/>
      <c r="EM22" s="1398"/>
      <c r="EN22" s="514"/>
      <c r="EO22" s="515"/>
      <c r="EP22" s="1389" t="str">
        <f ca="1">MID(SUVAHAVUJ!AG24,1,1)</f>
        <v xml:space="preserve"> </v>
      </c>
      <c r="EQ22" s="1389"/>
      <c r="ER22" s="1389"/>
      <c r="ES22" s="1389"/>
      <c r="ET22" s="1389"/>
      <c r="EU22" s="1389"/>
      <c r="EV22" s="1389" t="str">
        <f ca="1">MID(SUVAHAVUJ!AG24,2,1)</f>
        <v xml:space="preserve"> </v>
      </c>
      <c r="EW22" s="1389"/>
      <c r="EX22" s="1389"/>
      <c r="EY22" s="1389"/>
      <c r="EZ22" s="1389"/>
      <c r="FA22" s="1389" t="str">
        <f ca="1">MID(SUVAHAVUJ!AG24,3,1)</f>
        <v xml:space="preserve"> </v>
      </c>
      <c r="FB22" s="1389"/>
      <c r="FC22" s="1389"/>
      <c r="FD22" s="1389"/>
      <c r="FE22" s="1389"/>
      <c r="FF22" s="1389"/>
      <c r="FG22" s="1389" t="str">
        <f ca="1">MID(SUVAHAVUJ!AG24,4,1)</f>
        <v xml:space="preserve"> </v>
      </c>
      <c r="FH22" s="1389"/>
      <c r="FI22" s="1389"/>
      <c r="FJ22" s="1389"/>
      <c r="FK22" s="1389"/>
      <c r="FL22" s="1389" t="str">
        <f ca="1">MID(SUVAHAVUJ!AG24,5,1)</f>
        <v xml:space="preserve"> </v>
      </c>
      <c r="FM22" s="1389"/>
      <c r="FN22" s="1389"/>
      <c r="FO22" s="1389"/>
      <c r="FP22" s="1389"/>
      <c r="FQ22" s="1389"/>
      <c r="FR22" s="1389" t="str">
        <f ca="1">MID(SUVAHAVUJ!AG24,6,1)</f>
        <v xml:space="preserve"> </v>
      </c>
      <c r="FS22" s="1389"/>
      <c r="FT22" s="1389"/>
      <c r="FU22" s="1389"/>
      <c r="FV22" s="1389"/>
      <c r="FW22" s="1389" t="str">
        <f ca="1">MID(SUVAHAVUJ!AG24,7,1)</f>
        <v xml:space="preserve"> </v>
      </c>
      <c r="FX22" s="1389"/>
      <c r="FY22" s="1389"/>
      <c r="FZ22" s="1389"/>
      <c r="GA22" s="1389"/>
      <c r="GB22" s="1389"/>
      <c r="GC22" s="1389" t="str">
        <f ca="1">MID(SUVAHAVUJ!AG24,8,1)</f>
        <v xml:space="preserve"> </v>
      </c>
      <c r="GD22" s="1389"/>
      <c r="GE22" s="1389"/>
      <c r="GF22" s="1389"/>
      <c r="GG22" s="1389"/>
      <c r="GH22" s="1389" t="str">
        <f ca="1">MID(SUVAHAVUJ!AG24,9,1)</f>
        <v xml:space="preserve"> </v>
      </c>
      <c r="GI22" s="1389"/>
      <c r="GJ22" s="1389"/>
      <c r="GK22" s="1389"/>
      <c r="GL22" s="1389"/>
      <c r="GM22" s="1389"/>
      <c r="GN22" s="1389" t="str">
        <f ca="1">MID(SUVAHAVUJ!AG24,10,1)</f>
        <v xml:space="preserve"> </v>
      </c>
      <c r="GO22" s="1389"/>
      <c r="GP22" s="1389"/>
      <c r="GQ22" s="1389"/>
      <c r="GR22" s="1389"/>
      <c r="GS22" s="1343" t="str">
        <f ca="1">MID(SUVAHAVUJ!AG24,11,1)</f>
        <v>0</v>
      </c>
      <c r="GT22" s="1343"/>
      <c r="GU22" s="1343"/>
      <c r="GV22" s="1343"/>
      <c r="GW22" s="1396"/>
    </row>
    <row r="23" spans="2:205" s="516" customFormat="1" ht="23.25" customHeight="1">
      <c r="B23" s="1403" t="s">
        <v>2390</v>
      </c>
      <c r="C23" s="1403"/>
      <c r="D23" s="1403"/>
      <c r="E23" s="1403"/>
      <c r="F23" s="1403"/>
      <c r="G23" s="1403"/>
      <c r="H23" s="1403"/>
      <c r="I23" s="1403"/>
      <c r="J23" s="1403"/>
      <c r="K23" s="1403"/>
      <c r="L23" s="1401" t="str">
        <f ca="1">SUVAHAVUJ!$D$25</f>
        <v>Podielové cenné papiere a podiely s podielovou účasťou okrem v prepojených účtovných jednotkách 
(062A) - /096A/</v>
      </c>
      <c r="M23" s="1402"/>
      <c r="N23" s="1402"/>
      <c r="O23" s="1402"/>
      <c r="P23" s="1402"/>
      <c r="Q23" s="1402"/>
      <c r="R23" s="1402"/>
      <c r="S23" s="1402"/>
      <c r="T23" s="1402"/>
      <c r="U23" s="1402"/>
      <c r="V23" s="1402"/>
      <c r="W23" s="1402"/>
      <c r="X23" s="1402"/>
      <c r="Y23" s="1402"/>
      <c r="Z23" s="1402"/>
      <c r="AA23" s="1402"/>
      <c r="AB23" s="1402"/>
      <c r="AC23" s="1402"/>
      <c r="AD23" s="1402"/>
      <c r="AE23" s="1402"/>
      <c r="AF23" s="1402"/>
      <c r="AG23" s="1402"/>
      <c r="AH23" s="1402"/>
      <c r="AI23" s="1402"/>
      <c r="AJ23" s="1402"/>
      <c r="AK23" s="1402"/>
      <c r="AL23" s="1402"/>
      <c r="AM23" s="1402"/>
      <c r="AN23" s="1402"/>
      <c r="AO23" s="1402"/>
      <c r="AP23" s="1402"/>
      <c r="AQ23" s="1394" t="s">
        <v>4083</v>
      </c>
      <c r="AR23" s="1394"/>
      <c r="AS23" s="1394"/>
      <c r="AT23" s="1394"/>
      <c r="AU23" s="1394"/>
      <c r="AV23" s="1394"/>
      <c r="AW23" s="1394"/>
      <c r="AX23" s="1394"/>
      <c r="AY23" s="514"/>
      <c r="AZ23" s="515"/>
      <c r="BA23" s="1343" t="str">
        <f ca="1">MID(SUVAHAVUJ!AD25,1,1)</f>
        <v xml:space="preserve"> </v>
      </c>
      <c r="BB23" s="1343"/>
      <c r="BC23" s="1343"/>
      <c r="BD23" s="1343"/>
      <c r="BE23" s="1343"/>
      <c r="BF23" s="1343"/>
      <c r="BG23" s="1343" t="str">
        <f ca="1">MID(SUVAHAVUJ!AD25,2,1)</f>
        <v xml:space="preserve"> </v>
      </c>
      <c r="BH23" s="1343"/>
      <c r="BI23" s="1343"/>
      <c r="BJ23" s="1343"/>
      <c r="BK23" s="1343"/>
      <c r="BL23" s="1343" t="str">
        <f ca="1">MID(SUVAHAVUJ!AD25,3,1)</f>
        <v xml:space="preserve"> </v>
      </c>
      <c r="BM23" s="1343"/>
      <c r="BN23" s="1343"/>
      <c r="BO23" s="1343"/>
      <c r="BP23" s="1343"/>
      <c r="BQ23" s="1343"/>
      <c r="BR23" s="1343" t="str">
        <f ca="1">MID(SUVAHAVUJ!AD25,4,1)</f>
        <v xml:space="preserve"> </v>
      </c>
      <c r="BS23" s="1343"/>
      <c r="BT23" s="1343"/>
      <c r="BU23" s="1343"/>
      <c r="BV23" s="1343"/>
      <c r="BW23" s="1343" t="str">
        <f ca="1">MID(SUVAHAVUJ!AD25,5,1)</f>
        <v xml:space="preserve"> </v>
      </c>
      <c r="BX23" s="1343"/>
      <c r="BY23" s="1343"/>
      <c r="BZ23" s="1343"/>
      <c r="CA23" s="1343"/>
      <c r="CB23" s="1343"/>
      <c r="CC23" s="1343" t="str">
        <f ca="1">MID(SUVAHAVUJ!AD25,6,1)</f>
        <v xml:space="preserve"> </v>
      </c>
      <c r="CD23" s="1343"/>
      <c r="CE23" s="1343"/>
      <c r="CF23" s="1343"/>
      <c r="CG23" s="1343"/>
      <c r="CH23" s="1343" t="str">
        <f ca="1">MID(SUVAHAVUJ!AD25,7,1)</f>
        <v xml:space="preserve"> </v>
      </c>
      <c r="CI23" s="1343"/>
      <c r="CJ23" s="1343"/>
      <c r="CK23" s="1343"/>
      <c r="CL23" s="1343"/>
      <c r="CM23" s="1343"/>
      <c r="CN23" s="1343" t="str">
        <f ca="1">MID(SUVAHAVUJ!AD25,8,1)</f>
        <v xml:space="preserve"> </v>
      </c>
      <c r="CO23" s="1343"/>
      <c r="CP23" s="1343"/>
      <c r="CQ23" s="1343"/>
      <c r="CR23" s="1343"/>
      <c r="CS23" s="1343" t="str">
        <f ca="1">MID(SUVAHAVUJ!AD25,9,1)</f>
        <v xml:space="preserve"> </v>
      </c>
      <c r="CT23" s="1343"/>
      <c r="CU23" s="1343"/>
      <c r="CV23" s="1343"/>
      <c r="CW23" s="1343"/>
      <c r="CX23" s="1343"/>
      <c r="CY23" s="1343" t="str">
        <f ca="1">MID(SUVAHAVUJ!AD25,10,1)</f>
        <v xml:space="preserve"> </v>
      </c>
      <c r="CZ23" s="1343"/>
      <c r="DA23" s="1343"/>
      <c r="DB23" s="1343"/>
      <c r="DC23" s="1343"/>
      <c r="DD23" s="1343" t="str">
        <f ca="1">MID(SUVAHAVUJ!AD25,11,1)</f>
        <v>0</v>
      </c>
      <c r="DE23" s="1343"/>
      <c r="DF23" s="1343"/>
      <c r="DG23" s="1343"/>
      <c r="DH23" s="1343"/>
      <c r="DI23" s="1396"/>
      <c r="DJ23" s="514"/>
      <c r="DK23" s="515"/>
      <c r="DL23" s="1389" t="str">
        <f ca="1">MID(SUVAHAVUJ!AF25,1,1)</f>
        <v xml:space="preserve"> </v>
      </c>
      <c r="DM23" s="1389"/>
      <c r="DN23" s="1389"/>
      <c r="DO23" s="1389"/>
      <c r="DP23" s="1389"/>
      <c r="DQ23" s="1389"/>
      <c r="DR23" s="1389" t="str">
        <f ca="1">MID(SUVAHAVUJ!AF25,2,1)</f>
        <v xml:space="preserve"> </v>
      </c>
      <c r="DS23" s="1389"/>
      <c r="DT23" s="1389"/>
      <c r="DU23" s="1389"/>
      <c r="DV23" s="1389"/>
      <c r="DW23" s="1389" t="str">
        <f ca="1">MID(SUVAHAVUJ!AF25,3,1)</f>
        <v xml:space="preserve"> </v>
      </c>
      <c r="DX23" s="1389"/>
      <c r="DY23" s="1389"/>
      <c r="DZ23" s="1389"/>
      <c r="EA23" s="1389"/>
      <c r="EB23" s="1389"/>
      <c r="EC23" s="1389" t="str">
        <f ca="1">MID(SUVAHAVUJ!AF25,4,1)</f>
        <v xml:space="preserve"> </v>
      </c>
      <c r="ED23" s="1389"/>
      <c r="EE23" s="1389"/>
      <c r="EF23" s="1389"/>
      <c r="EG23" s="1389"/>
      <c r="EH23" s="1389" t="str">
        <f ca="1">MID(SUVAHAVUJ!AF25,5,1)</f>
        <v xml:space="preserve"> </v>
      </c>
      <c r="EI23" s="1389"/>
      <c r="EJ23" s="1389"/>
      <c r="EK23" s="1389"/>
      <c r="EL23" s="1389"/>
      <c r="EM23" s="1389"/>
      <c r="EN23" s="1389" t="str">
        <f ca="1">MID(SUVAHAVUJ!AF25,6,1)</f>
        <v xml:space="preserve"> </v>
      </c>
      <c r="EO23" s="1389"/>
      <c r="EP23" s="1389"/>
      <c r="EQ23" s="1389"/>
      <c r="ER23" s="1389"/>
      <c r="ES23" s="1389" t="str">
        <f ca="1">MID(SUVAHAVUJ!AF25,7,1)</f>
        <v xml:space="preserve"> </v>
      </c>
      <c r="ET23" s="1389"/>
      <c r="EU23" s="1389"/>
      <c r="EV23" s="1389"/>
      <c r="EW23" s="1389"/>
      <c r="EX23" s="1389"/>
      <c r="EY23" s="1389" t="str">
        <f ca="1">MID(SUVAHAVUJ!AF25,8,1)</f>
        <v xml:space="preserve"> </v>
      </c>
      <c r="EZ23" s="1389"/>
      <c r="FA23" s="1389"/>
      <c r="FB23" s="1389"/>
      <c r="FC23" s="1389"/>
      <c r="FD23" s="1389" t="str">
        <f ca="1">MID(SUVAHAVUJ!AF25,9,1)</f>
        <v xml:space="preserve"> </v>
      </c>
      <c r="FE23" s="1389"/>
      <c r="FF23" s="1389"/>
      <c r="FG23" s="1389"/>
      <c r="FH23" s="1389"/>
      <c r="FI23" s="1389"/>
      <c r="FJ23" s="1389" t="str">
        <f ca="1">MID(SUVAHAVUJ!AF25,10,1)</f>
        <v xml:space="preserve"> </v>
      </c>
      <c r="FK23" s="1389"/>
      <c r="FL23" s="1389"/>
      <c r="FM23" s="1389"/>
      <c r="FN23" s="1389"/>
      <c r="FO23" s="1343" t="str">
        <f ca="1">MID(SUVAHAVUJ!AF25,11,1)</f>
        <v>0</v>
      </c>
      <c r="FP23" s="1343"/>
      <c r="FQ23" s="1343"/>
      <c r="FR23" s="1343"/>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3"/>
      <c r="C24" s="1403"/>
      <c r="D24" s="1403"/>
      <c r="E24" s="1403"/>
      <c r="F24" s="1403"/>
      <c r="G24" s="1403"/>
      <c r="H24" s="1403"/>
      <c r="I24" s="1403"/>
      <c r="J24" s="1403"/>
      <c r="K24" s="1403"/>
      <c r="L24" s="1402"/>
      <c r="M24" s="1402"/>
      <c r="N24" s="1402"/>
      <c r="O24" s="1402"/>
      <c r="P24" s="1402"/>
      <c r="Q24" s="1402"/>
      <c r="R24" s="1402"/>
      <c r="S24" s="1402"/>
      <c r="T24" s="1402"/>
      <c r="U24" s="1402"/>
      <c r="V24" s="1402"/>
      <c r="W24" s="1402"/>
      <c r="X24" s="1402"/>
      <c r="Y24" s="1402"/>
      <c r="Z24" s="1402"/>
      <c r="AA24" s="1402"/>
      <c r="AB24" s="1402"/>
      <c r="AC24" s="1402"/>
      <c r="AD24" s="1402"/>
      <c r="AE24" s="1402"/>
      <c r="AF24" s="1402"/>
      <c r="AG24" s="1402"/>
      <c r="AH24" s="1402"/>
      <c r="AI24" s="1402"/>
      <c r="AJ24" s="1402"/>
      <c r="AK24" s="1402"/>
      <c r="AL24" s="1402"/>
      <c r="AM24" s="1402"/>
      <c r="AN24" s="1402"/>
      <c r="AO24" s="1402"/>
      <c r="AP24" s="1402"/>
      <c r="AQ24" s="1394"/>
      <c r="AR24" s="1394"/>
      <c r="AS24" s="1394"/>
      <c r="AT24" s="1394"/>
      <c r="AU24" s="1394"/>
      <c r="AV24" s="1394"/>
      <c r="AW24" s="1394"/>
      <c r="AX24" s="1394"/>
      <c r="AY24" s="514"/>
      <c r="AZ24" s="515"/>
      <c r="BA24" s="1389" t="str">
        <f ca="1">MID(SUVAHAVUJ!AE25,1,1)</f>
        <v xml:space="preserve"> </v>
      </c>
      <c r="BB24" s="1389"/>
      <c r="BC24" s="1389"/>
      <c r="BD24" s="1389"/>
      <c r="BE24" s="1389"/>
      <c r="BF24" s="1389"/>
      <c r="BG24" s="1389" t="str">
        <f ca="1">MID(SUVAHAVUJ!AE25,2,1)</f>
        <v xml:space="preserve"> </v>
      </c>
      <c r="BH24" s="1389"/>
      <c r="BI24" s="1389"/>
      <c r="BJ24" s="1389"/>
      <c r="BK24" s="1389"/>
      <c r="BL24" s="1389" t="str">
        <f ca="1">MID(SUVAHAVUJ!AE25,3,1)</f>
        <v xml:space="preserve"> </v>
      </c>
      <c r="BM24" s="1389"/>
      <c r="BN24" s="1389"/>
      <c r="BO24" s="1389"/>
      <c r="BP24" s="1389"/>
      <c r="BQ24" s="1389"/>
      <c r="BR24" s="1389" t="str">
        <f ca="1">MID(SUVAHAVUJ!AE25,4,1)</f>
        <v xml:space="preserve"> </v>
      </c>
      <c r="BS24" s="1389"/>
      <c r="BT24" s="1389"/>
      <c r="BU24" s="1389"/>
      <c r="BV24" s="1389"/>
      <c r="BW24" s="1389" t="str">
        <f ca="1">MID(SUVAHAVUJ!AE25,5,1)</f>
        <v xml:space="preserve"> </v>
      </c>
      <c r="BX24" s="1389"/>
      <c r="BY24" s="1389"/>
      <c r="BZ24" s="1389"/>
      <c r="CA24" s="1389"/>
      <c r="CB24" s="1389"/>
      <c r="CC24" s="1389" t="str">
        <f ca="1">MID(SUVAHAVUJ!AE25,6,1)</f>
        <v xml:space="preserve"> </v>
      </c>
      <c r="CD24" s="1389"/>
      <c r="CE24" s="1389"/>
      <c r="CF24" s="1389"/>
      <c r="CG24" s="1389"/>
      <c r="CH24" s="1389" t="str">
        <f ca="1">MID(SUVAHAVUJ!AE25,7,1)</f>
        <v xml:space="preserve"> </v>
      </c>
      <c r="CI24" s="1389"/>
      <c r="CJ24" s="1389"/>
      <c r="CK24" s="1389"/>
      <c r="CL24" s="1389"/>
      <c r="CM24" s="1389"/>
      <c r="CN24" s="1389" t="str">
        <f ca="1">MID(SUVAHAVUJ!AE25,8,1)</f>
        <v xml:space="preserve"> </v>
      </c>
      <c r="CO24" s="1389"/>
      <c r="CP24" s="1389"/>
      <c r="CQ24" s="1389"/>
      <c r="CR24" s="1389"/>
      <c r="CS24" s="1389" t="str">
        <f ca="1">MID(SUVAHAVUJ!AE25,9,1)</f>
        <v xml:space="preserve"> </v>
      </c>
      <c r="CT24" s="1389"/>
      <c r="CU24" s="1389"/>
      <c r="CV24" s="1389"/>
      <c r="CW24" s="1389"/>
      <c r="CX24" s="1389"/>
      <c r="CY24" s="1389" t="str">
        <f ca="1">MID(SUVAHAVUJ!AE25,10,1)</f>
        <v xml:space="preserve"> </v>
      </c>
      <c r="CZ24" s="1389"/>
      <c r="DA24" s="1389"/>
      <c r="DB24" s="1389"/>
      <c r="DC24" s="1389"/>
      <c r="DD24" s="1389" t="str">
        <f ca="1">MID(SUVAHAVUJ!AE25,11,1)</f>
        <v>0</v>
      </c>
      <c r="DE24" s="1389"/>
      <c r="DF24" s="1389"/>
      <c r="DG24" s="1389"/>
      <c r="DH24" s="1389"/>
      <c r="DI24" s="1395"/>
      <c r="DJ24" s="1398"/>
      <c r="DK24" s="1398"/>
      <c r="DL24" s="1398"/>
      <c r="DM24" s="1398"/>
      <c r="DN24" s="1398"/>
      <c r="DO24" s="1398"/>
      <c r="DP24" s="1398"/>
      <c r="DQ24" s="1398"/>
      <c r="DR24" s="1398"/>
      <c r="DS24" s="1398"/>
      <c r="DT24" s="1398"/>
      <c r="DU24" s="1398"/>
      <c r="DV24" s="1398"/>
      <c r="DW24" s="1398"/>
      <c r="DX24" s="1398"/>
      <c r="DY24" s="1398"/>
      <c r="DZ24" s="1398"/>
      <c r="EA24" s="1398"/>
      <c r="EB24" s="1398"/>
      <c r="EC24" s="1398"/>
      <c r="ED24" s="1398"/>
      <c r="EE24" s="1398"/>
      <c r="EF24" s="1398"/>
      <c r="EG24" s="1398"/>
      <c r="EH24" s="1398"/>
      <c r="EI24" s="1398"/>
      <c r="EJ24" s="1398"/>
      <c r="EK24" s="1398"/>
      <c r="EL24" s="1398"/>
      <c r="EM24" s="1398"/>
      <c r="EN24" s="514"/>
      <c r="EO24" s="515"/>
      <c r="EP24" s="1389" t="str">
        <f ca="1">MID(SUVAHAVUJ!AG25,1,1)</f>
        <v xml:space="preserve"> </v>
      </c>
      <c r="EQ24" s="1389"/>
      <c r="ER24" s="1389"/>
      <c r="ES24" s="1389"/>
      <c r="ET24" s="1389"/>
      <c r="EU24" s="1389"/>
      <c r="EV24" s="1389" t="str">
        <f ca="1">MID(SUVAHAVUJ!AG25,2,1)</f>
        <v xml:space="preserve"> </v>
      </c>
      <c r="EW24" s="1389"/>
      <c r="EX24" s="1389"/>
      <c r="EY24" s="1389"/>
      <c r="EZ24" s="1389"/>
      <c r="FA24" s="1389" t="str">
        <f ca="1">MID(SUVAHAVUJ!AG25,3,1)</f>
        <v xml:space="preserve"> </v>
      </c>
      <c r="FB24" s="1389"/>
      <c r="FC24" s="1389"/>
      <c r="FD24" s="1389"/>
      <c r="FE24" s="1389"/>
      <c r="FF24" s="1389"/>
      <c r="FG24" s="1389" t="str">
        <f ca="1">MID(SUVAHAVUJ!AG25,4,1)</f>
        <v xml:space="preserve"> </v>
      </c>
      <c r="FH24" s="1389"/>
      <c r="FI24" s="1389"/>
      <c r="FJ24" s="1389"/>
      <c r="FK24" s="1389"/>
      <c r="FL24" s="1389" t="str">
        <f ca="1">MID(SUVAHAVUJ!AG25,5,1)</f>
        <v xml:space="preserve"> </v>
      </c>
      <c r="FM24" s="1389"/>
      <c r="FN24" s="1389"/>
      <c r="FO24" s="1389"/>
      <c r="FP24" s="1389"/>
      <c r="FQ24" s="1389"/>
      <c r="FR24" s="1389" t="str">
        <f ca="1">MID(SUVAHAVUJ!AG25,6,1)</f>
        <v xml:space="preserve"> </v>
      </c>
      <c r="FS24" s="1389"/>
      <c r="FT24" s="1389"/>
      <c r="FU24" s="1389"/>
      <c r="FV24" s="1389"/>
      <c r="FW24" s="1389" t="str">
        <f ca="1">MID(SUVAHAVUJ!AG25,7,1)</f>
        <v xml:space="preserve"> </v>
      </c>
      <c r="FX24" s="1389"/>
      <c r="FY24" s="1389"/>
      <c r="FZ24" s="1389"/>
      <c r="GA24" s="1389"/>
      <c r="GB24" s="1389"/>
      <c r="GC24" s="1389" t="str">
        <f ca="1">MID(SUVAHAVUJ!AG25,8,1)</f>
        <v xml:space="preserve"> </v>
      </c>
      <c r="GD24" s="1389"/>
      <c r="GE24" s="1389"/>
      <c r="GF24" s="1389"/>
      <c r="GG24" s="1389"/>
      <c r="GH24" s="1389" t="str">
        <f ca="1">MID(SUVAHAVUJ!AG25,9,1)</f>
        <v xml:space="preserve"> </v>
      </c>
      <c r="GI24" s="1389"/>
      <c r="GJ24" s="1389"/>
      <c r="GK24" s="1389"/>
      <c r="GL24" s="1389"/>
      <c r="GM24" s="1389"/>
      <c r="GN24" s="1389" t="str">
        <f ca="1">MID(SUVAHAVUJ!AG25,10,1)</f>
        <v xml:space="preserve"> </v>
      </c>
      <c r="GO24" s="1389"/>
      <c r="GP24" s="1389"/>
      <c r="GQ24" s="1389"/>
      <c r="GR24" s="1389"/>
      <c r="GS24" s="1343" t="str">
        <f ca="1">MID(SUVAHAVUJ!AG25,11,1)</f>
        <v>0</v>
      </c>
      <c r="GT24" s="1343"/>
      <c r="GU24" s="1343"/>
      <c r="GV24" s="1343"/>
      <c r="GW24" s="1396"/>
    </row>
    <row r="25" spans="2:205" s="516" customFormat="1" ht="23.25" customHeight="1">
      <c r="B25" s="1403" t="s">
        <v>2391</v>
      </c>
      <c r="C25" s="1403"/>
      <c r="D25" s="1403"/>
      <c r="E25" s="1403"/>
      <c r="F25" s="1403"/>
      <c r="G25" s="1403"/>
      <c r="H25" s="1403"/>
      <c r="I25" s="1403"/>
      <c r="J25" s="1403"/>
      <c r="K25" s="1403"/>
      <c r="L25" s="1401" t="str">
        <f ca="1">SUVAHAVUJ!$D$26</f>
        <v>Ostatné realizovateľné cenné papiere a podiely
(063A) - /096A/</v>
      </c>
      <c r="M25" s="1402"/>
      <c r="N25" s="1402"/>
      <c r="O25" s="1402"/>
      <c r="P25" s="1402"/>
      <c r="Q25" s="1402"/>
      <c r="R25" s="1402"/>
      <c r="S25" s="1402"/>
      <c r="T25" s="1402"/>
      <c r="U25" s="1402"/>
      <c r="V25" s="1402"/>
      <c r="W25" s="1402"/>
      <c r="X25" s="1402"/>
      <c r="Y25" s="1402"/>
      <c r="Z25" s="1402"/>
      <c r="AA25" s="1402"/>
      <c r="AB25" s="1402"/>
      <c r="AC25" s="1402"/>
      <c r="AD25" s="1402"/>
      <c r="AE25" s="1402"/>
      <c r="AF25" s="1402"/>
      <c r="AG25" s="1402"/>
      <c r="AH25" s="1402"/>
      <c r="AI25" s="1402"/>
      <c r="AJ25" s="1402"/>
      <c r="AK25" s="1402"/>
      <c r="AL25" s="1402"/>
      <c r="AM25" s="1402"/>
      <c r="AN25" s="1402"/>
      <c r="AO25" s="1402"/>
      <c r="AP25" s="1402"/>
      <c r="AQ25" s="1394" t="s">
        <v>4086</v>
      </c>
      <c r="AR25" s="1394"/>
      <c r="AS25" s="1394"/>
      <c r="AT25" s="1394"/>
      <c r="AU25" s="1394"/>
      <c r="AV25" s="1394"/>
      <c r="AW25" s="1394"/>
      <c r="AX25" s="1394"/>
      <c r="AY25" s="514"/>
      <c r="AZ25" s="515"/>
      <c r="BA25" s="1343" t="str">
        <f ca="1">MID(SUVAHAVUJ!AD26,1,1)</f>
        <v xml:space="preserve"> </v>
      </c>
      <c r="BB25" s="1343"/>
      <c r="BC25" s="1343"/>
      <c r="BD25" s="1343"/>
      <c r="BE25" s="1343"/>
      <c r="BF25" s="1343"/>
      <c r="BG25" s="1343" t="str">
        <f ca="1">MID(SUVAHAVUJ!AD26,2,1)</f>
        <v xml:space="preserve"> </v>
      </c>
      <c r="BH25" s="1343"/>
      <c r="BI25" s="1343"/>
      <c r="BJ25" s="1343"/>
      <c r="BK25" s="1343"/>
      <c r="BL25" s="1343" t="str">
        <f ca="1">MID(SUVAHAVUJ!AD26,3,1)</f>
        <v xml:space="preserve"> </v>
      </c>
      <c r="BM25" s="1343"/>
      <c r="BN25" s="1343"/>
      <c r="BO25" s="1343"/>
      <c r="BP25" s="1343"/>
      <c r="BQ25" s="1343"/>
      <c r="BR25" s="1343" t="str">
        <f ca="1">MID(SUVAHAVUJ!AD26,4,1)</f>
        <v xml:space="preserve"> </v>
      </c>
      <c r="BS25" s="1343"/>
      <c r="BT25" s="1343"/>
      <c r="BU25" s="1343"/>
      <c r="BV25" s="1343"/>
      <c r="BW25" s="1343" t="str">
        <f ca="1">MID(SUVAHAVUJ!AD26,5,1)</f>
        <v xml:space="preserve"> </v>
      </c>
      <c r="BX25" s="1343"/>
      <c r="BY25" s="1343"/>
      <c r="BZ25" s="1343"/>
      <c r="CA25" s="1343"/>
      <c r="CB25" s="1343"/>
      <c r="CC25" s="1343" t="str">
        <f ca="1">MID(SUVAHAVUJ!AD26,6,1)</f>
        <v xml:space="preserve"> </v>
      </c>
      <c r="CD25" s="1343"/>
      <c r="CE25" s="1343"/>
      <c r="CF25" s="1343"/>
      <c r="CG25" s="1343"/>
      <c r="CH25" s="1343" t="str">
        <f ca="1">MID(SUVAHAVUJ!AD26,7,1)</f>
        <v xml:space="preserve"> </v>
      </c>
      <c r="CI25" s="1343"/>
      <c r="CJ25" s="1343"/>
      <c r="CK25" s="1343"/>
      <c r="CL25" s="1343"/>
      <c r="CM25" s="1343"/>
      <c r="CN25" s="1343" t="str">
        <f ca="1">MID(SUVAHAVUJ!AD26,8,1)</f>
        <v xml:space="preserve"> </v>
      </c>
      <c r="CO25" s="1343"/>
      <c r="CP25" s="1343"/>
      <c r="CQ25" s="1343"/>
      <c r="CR25" s="1343"/>
      <c r="CS25" s="1343" t="str">
        <f ca="1">MID(SUVAHAVUJ!AD26,9,1)</f>
        <v xml:space="preserve"> </v>
      </c>
      <c r="CT25" s="1343"/>
      <c r="CU25" s="1343"/>
      <c r="CV25" s="1343"/>
      <c r="CW25" s="1343"/>
      <c r="CX25" s="1343"/>
      <c r="CY25" s="1343" t="str">
        <f ca="1">MID(SUVAHAVUJ!AD26,10,1)</f>
        <v xml:space="preserve"> </v>
      </c>
      <c r="CZ25" s="1343"/>
      <c r="DA25" s="1343"/>
      <c r="DB25" s="1343"/>
      <c r="DC25" s="1343"/>
      <c r="DD25" s="1343" t="str">
        <f ca="1">MID(SUVAHAVUJ!AD26,11,1)</f>
        <v>0</v>
      </c>
      <c r="DE25" s="1343"/>
      <c r="DF25" s="1343"/>
      <c r="DG25" s="1343"/>
      <c r="DH25" s="1343"/>
      <c r="DI25" s="1396"/>
      <c r="DJ25" s="514"/>
      <c r="DK25" s="515"/>
      <c r="DL25" s="1389" t="str">
        <f ca="1">MID(SUVAHAVUJ!AF26,1,1)</f>
        <v xml:space="preserve"> </v>
      </c>
      <c r="DM25" s="1389"/>
      <c r="DN25" s="1389"/>
      <c r="DO25" s="1389"/>
      <c r="DP25" s="1389"/>
      <c r="DQ25" s="1389"/>
      <c r="DR25" s="1389" t="str">
        <f ca="1">MID(SUVAHAVUJ!AF26,2,1)</f>
        <v xml:space="preserve"> </v>
      </c>
      <c r="DS25" s="1389"/>
      <c r="DT25" s="1389"/>
      <c r="DU25" s="1389"/>
      <c r="DV25" s="1389"/>
      <c r="DW25" s="1389" t="str">
        <f ca="1">MID(SUVAHAVUJ!AF26,3,1)</f>
        <v xml:space="preserve"> </v>
      </c>
      <c r="DX25" s="1389"/>
      <c r="DY25" s="1389"/>
      <c r="DZ25" s="1389"/>
      <c r="EA25" s="1389"/>
      <c r="EB25" s="1389"/>
      <c r="EC25" s="1389" t="str">
        <f ca="1">MID(SUVAHAVUJ!AF26,4,1)</f>
        <v xml:space="preserve"> </v>
      </c>
      <c r="ED25" s="1389"/>
      <c r="EE25" s="1389"/>
      <c r="EF25" s="1389"/>
      <c r="EG25" s="1389"/>
      <c r="EH25" s="1389" t="str">
        <f ca="1">MID(SUVAHAVUJ!AF26,5,1)</f>
        <v xml:space="preserve"> </v>
      </c>
      <c r="EI25" s="1389"/>
      <c r="EJ25" s="1389"/>
      <c r="EK25" s="1389"/>
      <c r="EL25" s="1389"/>
      <c r="EM25" s="1389"/>
      <c r="EN25" s="1389" t="str">
        <f ca="1">MID(SUVAHAVUJ!AF26,6,1)</f>
        <v xml:space="preserve"> </v>
      </c>
      <c r="EO25" s="1389"/>
      <c r="EP25" s="1389"/>
      <c r="EQ25" s="1389"/>
      <c r="ER25" s="1389"/>
      <c r="ES25" s="1389" t="str">
        <f ca="1">MID(SUVAHAVUJ!AF26,7,1)</f>
        <v xml:space="preserve"> </v>
      </c>
      <c r="ET25" s="1389"/>
      <c r="EU25" s="1389"/>
      <c r="EV25" s="1389"/>
      <c r="EW25" s="1389"/>
      <c r="EX25" s="1389"/>
      <c r="EY25" s="1389" t="str">
        <f ca="1">MID(SUVAHAVUJ!AF26,8,1)</f>
        <v xml:space="preserve"> </v>
      </c>
      <c r="EZ25" s="1389"/>
      <c r="FA25" s="1389"/>
      <c r="FB25" s="1389"/>
      <c r="FC25" s="1389"/>
      <c r="FD25" s="1389" t="str">
        <f ca="1">MID(SUVAHAVUJ!AF26,9,1)</f>
        <v xml:space="preserve"> </v>
      </c>
      <c r="FE25" s="1389"/>
      <c r="FF25" s="1389"/>
      <c r="FG25" s="1389"/>
      <c r="FH25" s="1389"/>
      <c r="FI25" s="1389"/>
      <c r="FJ25" s="1389" t="str">
        <f ca="1">MID(SUVAHAVUJ!AF26,10,1)</f>
        <v xml:space="preserve"> </v>
      </c>
      <c r="FK25" s="1389"/>
      <c r="FL25" s="1389"/>
      <c r="FM25" s="1389"/>
      <c r="FN25" s="1389"/>
      <c r="FO25" s="1343" t="str">
        <f ca="1">MID(SUVAHAVUJ!AF26,11,1)</f>
        <v>0</v>
      </c>
      <c r="FP25" s="1343"/>
      <c r="FQ25" s="1343"/>
      <c r="FR25" s="1343"/>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3"/>
      <c r="C26" s="1403"/>
      <c r="D26" s="1403"/>
      <c r="E26" s="1403"/>
      <c r="F26" s="1403"/>
      <c r="G26" s="1403"/>
      <c r="H26" s="1403"/>
      <c r="I26" s="1403"/>
      <c r="J26" s="1403"/>
      <c r="K26" s="1403"/>
      <c r="L26" s="1402"/>
      <c r="M26" s="1402"/>
      <c r="N26" s="1402"/>
      <c r="O26" s="1402"/>
      <c r="P26" s="1402"/>
      <c r="Q26" s="1402"/>
      <c r="R26" s="1402"/>
      <c r="S26" s="1402"/>
      <c r="T26" s="1402"/>
      <c r="U26" s="1402"/>
      <c r="V26" s="1402"/>
      <c r="W26" s="1402"/>
      <c r="X26" s="1402"/>
      <c r="Y26" s="1402"/>
      <c r="Z26" s="1402"/>
      <c r="AA26" s="1402"/>
      <c r="AB26" s="1402"/>
      <c r="AC26" s="1402"/>
      <c r="AD26" s="1402"/>
      <c r="AE26" s="1402"/>
      <c r="AF26" s="1402"/>
      <c r="AG26" s="1402"/>
      <c r="AH26" s="1402"/>
      <c r="AI26" s="1402"/>
      <c r="AJ26" s="1402"/>
      <c r="AK26" s="1402"/>
      <c r="AL26" s="1402"/>
      <c r="AM26" s="1402"/>
      <c r="AN26" s="1402"/>
      <c r="AO26" s="1402"/>
      <c r="AP26" s="1402"/>
      <c r="AQ26" s="1394"/>
      <c r="AR26" s="1394"/>
      <c r="AS26" s="1394"/>
      <c r="AT26" s="1394"/>
      <c r="AU26" s="1394"/>
      <c r="AV26" s="1394"/>
      <c r="AW26" s="1394"/>
      <c r="AX26" s="1394"/>
      <c r="AY26" s="514"/>
      <c r="AZ26" s="515"/>
      <c r="BA26" s="1389" t="str">
        <f ca="1">MID(SUVAHAVUJ!AE26,1,1)</f>
        <v xml:space="preserve"> </v>
      </c>
      <c r="BB26" s="1389"/>
      <c r="BC26" s="1389"/>
      <c r="BD26" s="1389"/>
      <c r="BE26" s="1389"/>
      <c r="BF26" s="1389"/>
      <c r="BG26" s="1389" t="str">
        <f ca="1">MID(SUVAHAVUJ!AE26,2,1)</f>
        <v xml:space="preserve"> </v>
      </c>
      <c r="BH26" s="1389"/>
      <c r="BI26" s="1389"/>
      <c r="BJ26" s="1389"/>
      <c r="BK26" s="1389"/>
      <c r="BL26" s="1389" t="str">
        <f ca="1">MID(SUVAHAVUJ!AE26,3,1)</f>
        <v xml:space="preserve"> </v>
      </c>
      <c r="BM26" s="1389"/>
      <c r="BN26" s="1389"/>
      <c r="BO26" s="1389"/>
      <c r="BP26" s="1389"/>
      <c r="BQ26" s="1389"/>
      <c r="BR26" s="1389" t="str">
        <f ca="1">MID(SUVAHAVUJ!AE26,4,1)</f>
        <v xml:space="preserve"> </v>
      </c>
      <c r="BS26" s="1389"/>
      <c r="BT26" s="1389"/>
      <c r="BU26" s="1389"/>
      <c r="BV26" s="1389"/>
      <c r="BW26" s="1389" t="str">
        <f ca="1">MID(SUVAHAVUJ!AE26,5,1)</f>
        <v xml:space="preserve"> </v>
      </c>
      <c r="BX26" s="1389"/>
      <c r="BY26" s="1389"/>
      <c r="BZ26" s="1389"/>
      <c r="CA26" s="1389"/>
      <c r="CB26" s="1389"/>
      <c r="CC26" s="1389" t="str">
        <f ca="1">MID(SUVAHAVUJ!AE26,6,1)</f>
        <v xml:space="preserve"> </v>
      </c>
      <c r="CD26" s="1389"/>
      <c r="CE26" s="1389"/>
      <c r="CF26" s="1389"/>
      <c r="CG26" s="1389"/>
      <c r="CH26" s="1389" t="str">
        <f ca="1">MID(SUVAHAVUJ!AE26,7,1)</f>
        <v xml:space="preserve"> </v>
      </c>
      <c r="CI26" s="1389"/>
      <c r="CJ26" s="1389"/>
      <c r="CK26" s="1389"/>
      <c r="CL26" s="1389"/>
      <c r="CM26" s="1389"/>
      <c r="CN26" s="1389" t="str">
        <f ca="1">MID(SUVAHAVUJ!AE26,8,1)</f>
        <v xml:space="preserve"> </v>
      </c>
      <c r="CO26" s="1389"/>
      <c r="CP26" s="1389"/>
      <c r="CQ26" s="1389"/>
      <c r="CR26" s="1389"/>
      <c r="CS26" s="1389" t="str">
        <f ca="1">MID(SUVAHAVUJ!AE26,9,1)</f>
        <v xml:space="preserve"> </v>
      </c>
      <c r="CT26" s="1389"/>
      <c r="CU26" s="1389"/>
      <c r="CV26" s="1389"/>
      <c r="CW26" s="1389"/>
      <c r="CX26" s="1389"/>
      <c r="CY26" s="1389" t="str">
        <f ca="1">MID(SUVAHAVUJ!AE26,10,1)</f>
        <v xml:space="preserve"> </v>
      </c>
      <c r="CZ26" s="1389"/>
      <c r="DA26" s="1389"/>
      <c r="DB26" s="1389"/>
      <c r="DC26" s="1389"/>
      <c r="DD26" s="1389" t="str">
        <f ca="1">MID(SUVAHAVUJ!AE26,11,1)</f>
        <v>0</v>
      </c>
      <c r="DE26" s="1389"/>
      <c r="DF26" s="1389"/>
      <c r="DG26" s="1389"/>
      <c r="DH26" s="1389"/>
      <c r="DI26" s="1395"/>
      <c r="DJ26" s="1398"/>
      <c r="DK26" s="1398"/>
      <c r="DL26" s="1398"/>
      <c r="DM26" s="1398"/>
      <c r="DN26" s="1398"/>
      <c r="DO26" s="1398"/>
      <c r="DP26" s="1398"/>
      <c r="DQ26" s="1398"/>
      <c r="DR26" s="1398"/>
      <c r="DS26" s="1398"/>
      <c r="DT26" s="1398"/>
      <c r="DU26" s="1398"/>
      <c r="DV26" s="1398"/>
      <c r="DW26" s="1398"/>
      <c r="DX26" s="1398"/>
      <c r="DY26" s="1398"/>
      <c r="DZ26" s="1398"/>
      <c r="EA26" s="1398"/>
      <c r="EB26" s="1398"/>
      <c r="EC26" s="1398"/>
      <c r="ED26" s="1398"/>
      <c r="EE26" s="1398"/>
      <c r="EF26" s="1398"/>
      <c r="EG26" s="1398"/>
      <c r="EH26" s="1398"/>
      <c r="EI26" s="1398"/>
      <c r="EJ26" s="1398"/>
      <c r="EK26" s="1398"/>
      <c r="EL26" s="1398"/>
      <c r="EM26" s="1398"/>
      <c r="EN26" s="514"/>
      <c r="EO26" s="515"/>
      <c r="EP26" s="1389" t="str">
        <f ca="1">MID(SUVAHAVUJ!AG26,1,1)</f>
        <v xml:space="preserve"> </v>
      </c>
      <c r="EQ26" s="1389"/>
      <c r="ER26" s="1389"/>
      <c r="ES26" s="1389"/>
      <c r="ET26" s="1389"/>
      <c r="EU26" s="1389"/>
      <c r="EV26" s="1389" t="str">
        <f ca="1">MID(SUVAHAVUJ!AG26,2,1)</f>
        <v xml:space="preserve"> </v>
      </c>
      <c r="EW26" s="1389"/>
      <c r="EX26" s="1389"/>
      <c r="EY26" s="1389"/>
      <c r="EZ26" s="1389"/>
      <c r="FA26" s="1389" t="str">
        <f ca="1">MID(SUVAHAVUJ!AG26,3,1)</f>
        <v xml:space="preserve"> </v>
      </c>
      <c r="FB26" s="1389"/>
      <c r="FC26" s="1389"/>
      <c r="FD26" s="1389"/>
      <c r="FE26" s="1389"/>
      <c r="FF26" s="1389"/>
      <c r="FG26" s="1389" t="str">
        <f ca="1">MID(SUVAHAVUJ!AG26,4,1)</f>
        <v xml:space="preserve"> </v>
      </c>
      <c r="FH26" s="1389"/>
      <c r="FI26" s="1389"/>
      <c r="FJ26" s="1389"/>
      <c r="FK26" s="1389"/>
      <c r="FL26" s="1389" t="str">
        <f ca="1">MID(SUVAHAVUJ!AG26,5,1)</f>
        <v xml:space="preserve"> </v>
      </c>
      <c r="FM26" s="1389"/>
      <c r="FN26" s="1389"/>
      <c r="FO26" s="1389"/>
      <c r="FP26" s="1389"/>
      <c r="FQ26" s="1389"/>
      <c r="FR26" s="1389" t="str">
        <f ca="1">MID(SUVAHAVUJ!AG26,6,1)</f>
        <v xml:space="preserve"> </v>
      </c>
      <c r="FS26" s="1389"/>
      <c r="FT26" s="1389"/>
      <c r="FU26" s="1389"/>
      <c r="FV26" s="1389"/>
      <c r="FW26" s="1389" t="str">
        <f ca="1">MID(SUVAHAVUJ!AG26,7,1)</f>
        <v xml:space="preserve"> </v>
      </c>
      <c r="FX26" s="1389"/>
      <c r="FY26" s="1389"/>
      <c r="FZ26" s="1389"/>
      <c r="GA26" s="1389"/>
      <c r="GB26" s="1389"/>
      <c r="GC26" s="1389" t="str">
        <f ca="1">MID(SUVAHAVUJ!AG26,8,1)</f>
        <v xml:space="preserve"> </v>
      </c>
      <c r="GD26" s="1389"/>
      <c r="GE26" s="1389"/>
      <c r="GF26" s="1389"/>
      <c r="GG26" s="1389"/>
      <c r="GH26" s="1389" t="str">
        <f ca="1">MID(SUVAHAVUJ!AG26,9,1)</f>
        <v xml:space="preserve"> </v>
      </c>
      <c r="GI26" s="1389"/>
      <c r="GJ26" s="1389"/>
      <c r="GK26" s="1389"/>
      <c r="GL26" s="1389"/>
      <c r="GM26" s="1389"/>
      <c r="GN26" s="1389" t="str">
        <f ca="1">MID(SUVAHAVUJ!AG26,10,1)</f>
        <v xml:space="preserve"> </v>
      </c>
      <c r="GO26" s="1389"/>
      <c r="GP26" s="1389"/>
      <c r="GQ26" s="1389"/>
      <c r="GR26" s="1389"/>
      <c r="GS26" s="1343" t="str">
        <f ca="1">MID(SUVAHAVUJ!AG26,11,1)</f>
        <v>0</v>
      </c>
      <c r="GT26" s="1343"/>
      <c r="GU26" s="1343"/>
      <c r="GV26" s="1343"/>
      <c r="GW26" s="1396"/>
    </row>
    <row r="27" spans="2:205" s="516" customFormat="1" ht="23.25" customHeight="1">
      <c r="B27" s="1403" t="s">
        <v>2392</v>
      </c>
      <c r="C27" s="1403"/>
      <c r="D27" s="1403"/>
      <c r="E27" s="1403"/>
      <c r="F27" s="1403"/>
      <c r="G27" s="1403"/>
      <c r="H27" s="1403"/>
      <c r="I27" s="1403"/>
      <c r="J27" s="1403"/>
      <c r="K27" s="1403"/>
      <c r="L27" s="1401" t="str">
        <f ca="1">SUVAHAVUJ!$D$27</f>
        <v>Pôžičky prepojeným účtovným jednotkám (066A)
- /096A/</v>
      </c>
      <c r="M27" s="1402"/>
      <c r="N27" s="1402"/>
      <c r="O27" s="1402"/>
      <c r="P27" s="1402"/>
      <c r="Q27" s="1402"/>
      <c r="R27" s="1402"/>
      <c r="S27" s="1402"/>
      <c r="T27" s="1402"/>
      <c r="U27" s="1402"/>
      <c r="V27" s="1402"/>
      <c r="W27" s="1402"/>
      <c r="X27" s="1402"/>
      <c r="Y27" s="1402"/>
      <c r="Z27" s="1402"/>
      <c r="AA27" s="1402"/>
      <c r="AB27" s="1402"/>
      <c r="AC27" s="1402"/>
      <c r="AD27" s="1402"/>
      <c r="AE27" s="1402"/>
      <c r="AF27" s="1402"/>
      <c r="AG27" s="1402"/>
      <c r="AH27" s="1402"/>
      <c r="AI27" s="1402"/>
      <c r="AJ27" s="1402"/>
      <c r="AK27" s="1402"/>
      <c r="AL27" s="1402"/>
      <c r="AM27" s="1402"/>
      <c r="AN27" s="1402"/>
      <c r="AO27" s="1402"/>
      <c r="AP27" s="1402"/>
      <c r="AQ27" s="1394" t="s">
        <v>4089</v>
      </c>
      <c r="AR27" s="1394"/>
      <c r="AS27" s="1394"/>
      <c r="AT27" s="1394"/>
      <c r="AU27" s="1394"/>
      <c r="AV27" s="1394"/>
      <c r="AW27" s="1394"/>
      <c r="AX27" s="1394"/>
      <c r="AY27" s="514"/>
      <c r="AZ27" s="515"/>
      <c r="BA27" s="1343" t="str">
        <f ca="1">MID(SUVAHAVUJ!AD27,1,1)</f>
        <v xml:space="preserve"> </v>
      </c>
      <c r="BB27" s="1343"/>
      <c r="BC27" s="1343"/>
      <c r="BD27" s="1343"/>
      <c r="BE27" s="1343"/>
      <c r="BF27" s="1343"/>
      <c r="BG27" s="1343" t="str">
        <f ca="1">MID(SUVAHAVUJ!AD27,2,1)</f>
        <v xml:space="preserve"> </v>
      </c>
      <c r="BH27" s="1343"/>
      <c r="BI27" s="1343"/>
      <c r="BJ27" s="1343"/>
      <c r="BK27" s="1343"/>
      <c r="BL27" s="1343" t="str">
        <f ca="1">MID(SUVAHAVUJ!AD27,3,1)</f>
        <v xml:space="preserve"> </v>
      </c>
      <c r="BM27" s="1343"/>
      <c r="BN27" s="1343"/>
      <c r="BO27" s="1343"/>
      <c r="BP27" s="1343"/>
      <c r="BQ27" s="1343"/>
      <c r="BR27" s="1343" t="str">
        <f ca="1">MID(SUVAHAVUJ!AD27,4,1)</f>
        <v xml:space="preserve"> </v>
      </c>
      <c r="BS27" s="1343"/>
      <c r="BT27" s="1343"/>
      <c r="BU27" s="1343"/>
      <c r="BV27" s="1343"/>
      <c r="BW27" s="1343" t="str">
        <f ca="1">MID(SUVAHAVUJ!AD27,5,1)</f>
        <v xml:space="preserve"> </v>
      </c>
      <c r="BX27" s="1343"/>
      <c r="BY27" s="1343"/>
      <c r="BZ27" s="1343"/>
      <c r="CA27" s="1343"/>
      <c r="CB27" s="1343"/>
      <c r="CC27" s="1343" t="str">
        <f ca="1">MID(SUVAHAVUJ!AD27,6,1)</f>
        <v xml:space="preserve"> </v>
      </c>
      <c r="CD27" s="1343"/>
      <c r="CE27" s="1343"/>
      <c r="CF27" s="1343"/>
      <c r="CG27" s="1343"/>
      <c r="CH27" s="1343" t="str">
        <f ca="1">MID(SUVAHAVUJ!AD27,7,1)</f>
        <v xml:space="preserve"> </v>
      </c>
      <c r="CI27" s="1343"/>
      <c r="CJ27" s="1343"/>
      <c r="CK27" s="1343"/>
      <c r="CL27" s="1343"/>
      <c r="CM27" s="1343"/>
      <c r="CN27" s="1343" t="str">
        <f ca="1">MID(SUVAHAVUJ!AD27,8,1)</f>
        <v xml:space="preserve"> </v>
      </c>
      <c r="CO27" s="1343"/>
      <c r="CP27" s="1343"/>
      <c r="CQ27" s="1343"/>
      <c r="CR27" s="1343"/>
      <c r="CS27" s="1343" t="str">
        <f ca="1">MID(SUVAHAVUJ!AD27,9,1)</f>
        <v xml:space="preserve"> </v>
      </c>
      <c r="CT27" s="1343"/>
      <c r="CU27" s="1343"/>
      <c r="CV27" s="1343"/>
      <c r="CW27" s="1343"/>
      <c r="CX27" s="1343"/>
      <c r="CY27" s="1343" t="str">
        <f ca="1">MID(SUVAHAVUJ!AD27,10,1)</f>
        <v xml:space="preserve"> </v>
      </c>
      <c r="CZ27" s="1343"/>
      <c r="DA27" s="1343"/>
      <c r="DB27" s="1343"/>
      <c r="DC27" s="1343"/>
      <c r="DD27" s="1343" t="str">
        <f ca="1">MID(SUVAHAVUJ!AD27,11,1)</f>
        <v>0</v>
      </c>
      <c r="DE27" s="1343"/>
      <c r="DF27" s="1343"/>
      <c r="DG27" s="1343"/>
      <c r="DH27" s="1343"/>
      <c r="DI27" s="1396"/>
      <c r="DJ27" s="514"/>
      <c r="DK27" s="515"/>
      <c r="DL27" s="1389" t="str">
        <f ca="1">MID(SUVAHAVUJ!AF27,1,1)</f>
        <v xml:space="preserve"> </v>
      </c>
      <c r="DM27" s="1389"/>
      <c r="DN27" s="1389"/>
      <c r="DO27" s="1389"/>
      <c r="DP27" s="1389"/>
      <c r="DQ27" s="1389"/>
      <c r="DR27" s="1389" t="str">
        <f ca="1">MID(SUVAHAVUJ!AF27,2,1)</f>
        <v xml:space="preserve"> </v>
      </c>
      <c r="DS27" s="1389"/>
      <c r="DT27" s="1389"/>
      <c r="DU27" s="1389"/>
      <c r="DV27" s="1389"/>
      <c r="DW27" s="1389" t="str">
        <f ca="1">MID(SUVAHAVUJ!AF27,3,1)</f>
        <v xml:space="preserve"> </v>
      </c>
      <c r="DX27" s="1389"/>
      <c r="DY27" s="1389"/>
      <c r="DZ27" s="1389"/>
      <c r="EA27" s="1389"/>
      <c r="EB27" s="1389"/>
      <c r="EC27" s="1389" t="str">
        <f ca="1">MID(SUVAHAVUJ!AF27,4,1)</f>
        <v xml:space="preserve"> </v>
      </c>
      <c r="ED27" s="1389"/>
      <c r="EE27" s="1389"/>
      <c r="EF27" s="1389"/>
      <c r="EG27" s="1389"/>
      <c r="EH27" s="1389" t="str">
        <f ca="1">MID(SUVAHAVUJ!AF27,5,1)</f>
        <v xml:space="preserve"> </v>
      </c>
      <c r="EI27" s="1389"/>
      <c r="EJ27" s="1389"/>
      <c r="EK27" s="1389"/>
      <c r="EL27" s="1389"/>
      <c r="EM27" s="1389"/>
      <c r="EN27" s="1389" t="str">
        <f ca="1">MID(SUVAHAVUJ!AF27,6,1)</f>
        <v xml:space="preserve"> </v>
      </c>
      <c r="EO27" s="1389"/>
      <c r="EP27" s="1389"/>
      <c r="EQ27" s="1389"/>
      <c r="ER27" s="1389"/>
      <c r="ES27" s="1389" t="str">
        <f ca="1">MID(SUVAHAVUJ!AF27,7,1)</f>
        <v xml:space="preserve"> </v>
      </c>
      <c r="ET27" s="1389"/>
      <c r="EU27" s="1389"/>
      <c r="EV27" s="1389"/>
      <c r="EW27" s="1389"/>
      <c r="EX27" s="1389"/>
      <c r="EY27" s="1389" t="str">
        <f ca="1">MID(SUVAHAVUJ!AF27,8,1)</f>
        <v xml:space="preserve"> </v>
      </c>
      <c r="EZ27" s="1389"/>
      <c r="FA27" s="1389"/>
      <c r="FB27" s="1389"/>
      <c r="FC27" s="1389"/>
      <c r="FD27" s="1389" t="str">
        <f ca="1">MID(SUVAHAVUJ!AF27,9,1)</f>
        <v xml:space="preserve"> </v>
      </c>
      <c r="FE27" s="1389"/>
      <c r="FF27" s="1389"/>
      <c r="FG27" s="1389"/>
      <c r="FH27" s="1389"/>
      <c r="FI27" s="1389"/>
      <c r="FJ27" s="1389" t="str">
        <f ca="1">MID(SUVAHAVUJ!AF27,10,1)</f>
        <v xml:space="preserve"> </v>
      </c>
      <c r="FK27" s="1389"/>
      <c r="FL27" s="1389"/>
      <c r="FM27" s="1389"/>
      <c r="FN27" s="1389"/>
      <c r="FO27" s="1343" t="str">
        <f ca="1">MID(SUVAHAVUJ!AF27,11,1)</f>
        <v>0</v>
      </c>
      <c r="FP27" s="1343"/>
      <c r="FQ27" s="1343"/>
      <c r="FR27" s="1343"/>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3"/>
      <c r="C28" s="1403"/>
      <c r="D28" s="1403"/>
      <c r="E28" s="1403"/>
      <c r="F28" s="1403"/>
      <c r="G28" s="1403"/>
      <c r="H28" s="1403"/>
      <c r="I28" s="1403"/>
      <c r="J28" s="1403"/>
      <c r="K28" s="1403"/>
      <c r="L28" s="1402"/>
      <c r="M28" s="1402"/>
      <c r="N28" s="1402"/>
      <c r="O28" s="1402"/>
      <c r="P28" s="1402"/>
      <c r="Q28" s="1402"/>
      <c r="R28" s="1402"/>
      <c r="S28" s="1402"/>
      <c r="T28" s="1402"/>
      <c r="U28" s="1402"/>
      <c r="V28" s="1402"/>
      <c r="W28" s="1402"/>
      <c r="X28" s="1402"/>
      <c r="Y28" s="1402"/>
      <c r="Z28" s="1402"/>
      <c r="AA28" s="1402"/>
      <c r="AB28" s="1402"/>
      <c r="AC28" s="1402"/>
      <c r="AD28" s="1402"/>
      <c r="AE28" s="1402"/>
      <c r="AF28" s="1402"/>
      <c r="AG28" s="1402"/>
      <c r="AH28" s="1402"/>
      <c r="AI28" s="1402"/>
      <c r="AJ28" s="1402"/>
      <c r="AK28" s="1402"/>
      <c r="AL28" s="1402"/>
      <c r="AM28" s="1402"/>
      <c r="AN28" s="1402"/>
      <c r="AO28" s="1402"/>
      <c r="AP28" s="1402"/>
      <c r="AQ28" s="1394"/>
      <c r="AR28" s="1394"/>
      <c r="AS28" s="1394"/>
      <c r="AT28" s="1394"/>
      <c r="AU28" s="1394"/>
      <c r="AV28" s="1394"/>
      <c r="AW28" s="1394"/>
      <c r="AX28" s="1394"/>
      <c r="AY28" s="514"/>
      <c r="AZ28" s="515"/>
      <c r="BA28" s="1389" t="str">
        <f ca="1">MID(SUVAHAVUJ!AE27,1,1)</f>
        <v xml:space="preserve"> </v>
      </c>
      <c r="BB28" s="1389"/>
      <c r="BC28" s="1389"/>
      <c r="BD28" s="1389"/>
      <c r="BE28" s="1389"/>
      <c r="BF28" s="1389"/>
      <c r="BG28" s="1389" t="str">
        <f ca="1">MID(SUVAHAVUJ!AE27,2,1)</f>
        <v xml:space="preserve"> </v>
      </c>
      <c r="BH28" s="1389"/>
      <c r="BI28" s="1389"/>
      <c r="BJ28" s="1389"/>
      <c r="BK28" s="1389"/>
      <c r="BL28" s="1389" t="str">
        <f ca="1">MID(SUVAHAVUJ!AE27,3,1)</f>
        <v xml:space="preserve"> </v>
      </c>
      <c r="BM28" s="1389"/>
      <c r="BN28" s="1389"/>
      <c r="BO28" s="1389"/>
      <c r="BP28" s="1389"/>
      <c r="BQ28" s="1389"/>
      <c r="BR28" s="1389" t="str">
        <f ca="1">MID(SUVAHAVUJ!AE27,4,1)</f>
        <v xml:space="preserve"> </v>
      </c>
      <c r="BS28" s="1389"/>
      <c r="BT28" s="1389"/>
      <c r="BU28" s="1389"/>
      <c r="BV28" s="1389"/>
      <c r="BW28" s="1389" t="str">
        <f ca="1">MID(SUVAHAVUJ!AE27,5,1)</f>
        <v xml:space="preserve"> </v>
      </c>
      <c r="BX28" s="1389"/>
      <c r="BY28" s="1389"/>
      <c r="BZ28" s="1389"/>
      <c r="CA28" s="1389"/>
      <c r="CB28" s="1389"/>
      <c r="CC28" s="1389" t="str">
        <f ca="1">MID(SUVAHAVUJ!AE27,6,1)</f>
        <v xml:space="preserve"> </v>
      </c>
      <c r="CD28" s="1389"/>
      <c r="CE28" s="1389"/>
      <c r="CF28" s="1389"/>
      <c r="CG28" s="1389"/>
      <c r="CH28" s="1389" t="str">
        <f ca="1">MID(SUVAHAVUJ!AE27,7,1)</f>
        <v xml:space="preserve"> </v>
      </c>
      <c r="CI28" s="1389"/>
      <c r="CJ28" s="1389"/>
      <c r="CK28" s="1389"/>
      <c r="CL28" s="1389"/>
      <c r="CM28" s="1389"/>
      <c r="CN28" s="1389" t="str">
        <f ca="1">MID(SUVAHAVUJ!AE27,8,1)</f>
        <v xml:space="preserve"> </v>
      </c>
      <c r="CO28" s="1389"/>
      <c r="CP28" s="1389"/>
      <c r="CQ28" s="1389"/>
      <c r="CR28" s="1389"/>
      <c r="CS28" s="1389" t="str">
        <f ca="1">MID(SUVAHAVUJ!AE27,9,1)</f>
        <v xml:space="preserve"> </v>
      </c>
      <c r="CT28" s="1389"/>
      <c r="CU28" s="1389"/>
      <c r="CV28" s="1389"/>
      <c r="CW28" s="1389"/>
      <c r="CX28" s="1389"/>
      <c r="CY28" s="1389" t="str">
        <f ca="1">MID(SUVAHAVUJ!AE27,10,1)</f>
        <v xml:space="preserve"> </v>
      </c>
      <c r="CZ28" s="1389"/>
      <c r="DA28" s="1389"/>
      <c r="DB28" s="1389"/>
      <c r="DC28" s="1389"/>
      <c r="DD28" s="1389" t="str">
        <f ca="1">MID(SUVAHAVUJ!AE27,11,1)</f>
        <v>0</v>
      </c>
      <c r="DE28" s="1389"/>
      <c r="DF28" s="1389"/>
      <c r="DG28" s="1389"/>
      <c r="DH28" s="1389"/>
      <c r="DI28" s="1395"/>
      <c r="DJ28" s="1398"/>
      <c r="DK28" s="1398"/>
      <c r="DL28" s="1398"/>
      <c r="DM28" s="1398"/>
      <c r="DN28" s="1398"/>
      <c r="DO28" s="1398"/>
      <c r="DP28" s="1398"/>
      <c r="DQ28" s="1398"/>
      <c r="DR28" s="1398"/>
      <c r="DS28" s="1398"/>
      <c r="DT28" s="1398"/>
      <c r="DU28" s="1398"/>
      <c r="DV28" s="1398"/>
      <c r="DW28" s="1398"/>
      <c r="DX28" s="1398"/>
      <c r="DY28" s="1398"/>
      <c r="DZ28" s="1398"/>
      <c r="EA28" s="1398"/>
      <c r="EB28" s="1398"/>
      <c r="EC28" s="1398"/>
      <c r="ED28" s="1398"/>
      <c r="EE28" s="1398"/>
      <c r="EF28" s="1398"/>
      <c r="EG28" s="1398"/>
      <c r="EH28" s="1398"/>
      <c r="EI28" s="1398"/>
      <c r="EJ28" s="1398"/>
      <c r="EK28" s="1398"/>
      <c r="EL28" s="1398"/>
      <c r="EM28" s="1398"/>
      <c r="EN28" s="514"/>
      <c r="EO28" s="515"/>
      <c r="EP28" s="1389" t="str">
        <f ca="1">MID(SUVAHAVUJ!AG27,1,1)</f>
        <v xml:space="preserve"> </v>
      </c>
      <c r="EQ28" s="1389"/>
      <c r="ER28" s="1389"/>
      <c r="ES28" s="1389"/>
      <c r="ET28" s="1389"/>
      <c r="EU28" s="1389"/>
      <c r="EV28" s="1389" t="str">
        <f ca="1">MID(SUVAHAVUJ!AG27,2,1)</f>
        <v xml:space="preserve"> </v>
      </c>
      <c r="EW28" s="1389"/>
      <c r="EX28" s="1389"/>
      <c r="EY28" s="1389"/>
      <c r="EZ28" s="1389"/>
      <c r="FA28" s="1389" t="str">
        <f ca="1">MID(SUVAHAVUJ!AG27,3,1)</f>
        <v xml:space="preserve"> </v>
      </c>
      <c r="FB28" s="1389"/>
      <c r="FC28" s="1389"/>
      <c r="FD28" s="1389"/>
      <c r="FE28" s="1389"/>
      <c r="FF28" s="1389"/>
      <c r="FG28" s="1389" t="str">
        <f ca="1">MID(SUVAHAVUJ!AG27,4,1)</f>
        <v xml:space="preserve"> </v>
      </c>
      <c r="FH28" s="1389"/>
      <c r="FI28" s="1389"/>
      <c r="FJ28" s="1389"/>
      <c r="FK28" s="1389"/>
      <c r="FL28" s="1389" t="str">
        <f ca="1">MID(SUVAHAVUJ!AG27,5,1)</f>
        <v xml:space="preserve"> </v>
      </c>
      <c r="FM28" s="1389"/>
      <c r="FN28" s="1389"/>
      <c r="FO28" s="1389"/>
      <c r="FP28" s="1389"/>
      <c r="FQ28" s="1389"/>
      <c r="FR28" s="1389" t="str">
        <f ca="1">MID(SUVAHAVUJ!AG27,6,1)</f>
        <v xml:space="preserve"> </v>
      </c>
      <c r="FS28" s="1389"/>
      <c r="FT28" s="1389"/>
      <c r="FU28" s="1389"/>
      <c r="FV28" s="1389"/>
      <c r="FW28" s="1389" t="str">
        <f ca="1">MID(SUVAHAVUJ!AG27,7,1)</f>
        <v xml:space="preserve"> </v>
      </c>
      <c r="FX28" s="1389"/>
      <c r="FY28" s="1389"/>
      <c r="FZ28" s="1389"/>
      <c r="GA28" s="1389"/>
      <c r="GB28" s="1389"/>
      <c r="GC28" s="1389" t="str">
        <f ca="1">MID(SUVAHAVUJ!AG27,8,1)</f>
        <v xml:space="preserve"> </v>
      </c>
      <c r="GD28" s="1389"/>
      <c r="GE28" s="1389"/>
      <c r="GF28" s="1389"/>
      <c r="GG28" s="1389"/>
      <c r="GH28" s="1389" t="str">
        <f ca="1">MID(SUVAHAVUJ!AG27,9,1)</f>
        <v xml:space="preserve"> </v>
      </c>
      <c r="GI28" s="1389"/>
      <c r="GJ28" s="1389"/>
      <c r="GK28" s="1389"/>
      <c r="GL28" s="1389"/>
      <c r="GM28" s="1389"/>
      <c r="GN28" s="1389" t="str">
        <f ca="1">MID(SUVAHAVUJ!AG27,10,1)</f>
        <v xml:space="preserve"> </v>
      </c>
      <c r="GO28" s="1389"/>
      <c r="GP28" s="1389"/>
      <c r="GQ28" s="1389"/>
      <c r="GR28" s="1389"/>
      <c r="GS28" s="1343" t="str">
        <f ca="1">MID(SUVAHAVUJ!AG27,11,1)</f>
        <v>0</v>
      </c>
      <c r="GT28" s="1343"/>
      <c r="GU28" s="1343"/>
      <c r="GV28" s="1343"/>
      <c r="GW28" s="1396"/>
    </row>
    <row r="29" spans="2:205" s="516" customFormat="1" ht="24" customHeight="1">
      <c r="B29" s="1403" t="s">
        <v>2393</v>
      </c>
      <c r="C29" s="1403"/>
      <c r="D29" s="1403"/>
      <c r="E29" s="1403"/>
      <c r="F29" s="1403"/>
      <c r="G29" s="1403"/>
      <c r="H29" s="1403"/>
      <c r="I29" s="1403"/>
      <c r="J29" s="1403"/>
      <c r="K29" s="1403"/>
      <c r="L29" s="1401" t="str">
        <f ca="1">SUVAHAVUJ!$D$28</f>
        <v>Pôžičky v rámci podielovej účasti okrem prepojeným účtovným jednotkám (066A) - /096A/</v>
      </c>
      <c r="M29" s="1402"/>
      <c r="N29" s="1402"/>
      <c r="O29" s="1402"/>
      <c r="P29" s="1402"/>
      <c r="Q29" s="1402"/>
      <c r="R29" s="1402"/>
      <c r="S29" s="1402"/>
      <c r="T29" s="1402"/>
      <c r="U29" s="1402"/>
      <c r="V29" s="1402"/>
      <c r="W29" s="1402"/>
      <c r="X29" s="1402"/>
      <c r="Y29" s="1402"/>
      <c r="Z29" s="1402"/>
      <c r="AA29" s="1402"/>
      <c r="AB29" s="1402"/>
      <c r="AC29" s="1402"/>
      <c r="AD29" s="1402"/>
      <c r="AE29" s="1402"/>
      <c r="AF29" s="1402"/>
      <c r="AG29" s="1402"/>
      <c r="AH29" s="1402"/>
      <c r="AI29" s="1402"/>
      <c r="AJ29" s="1402"/>
      <c r="AK29" s="1402"/>
      <c r="AL29" s="1402"/>
      <c r="AM29" s="1402"/>
      <c r="AN29" s="1402"/>
      <c r="AO29" s="1402"/>
      <c r="AP29" s="1402"/>
      <c r="AQ29" s="1394" t="s">
        <v>4090</v>
      </c>
      <c r="AR29" s="1394"/>
      <c r="AS29" s="1394"/>
      <c r="AT29" s="1394"/>
      <c r="AU29" s="1394"/>
      <c r="AV29" s="1394"/>
      <c r="AW29" s="1394"/>
      <c r="AX29" s="1394"/>
      <c r="AY29" s="514"/>
      <c r="AZ29" s="515"/>
      <c r="BA29" s="1343" t="str">
        <f ca="1">MID(SUVAHAVUJ!AD28,1,1)</f>
        <v xml:space="preserve"> </v>
      </c>
      <c r="BB29" s="1343"/>
      <c r="BC29" s="1343"/>
      <c r="BD29" s="1343"/>
      <c r="BE29" s="1343"/>
      <c r="BF29" s="1343"/>
      <c r="BG29" s="1343" t="str">
        <f ca="1">MID(SUVAHAVUJ!AD28,2,1)</f>
        <v xml:space="preserve"> </v>
      </c>
      <c r="BH29" s="1343"/>
      <c r="BI29" s="1343"/>
      <c r="BJ29" s="1343"/>
      <c r="BK29" s="1343"/>
      <c r="BL29" s="1343" t="str">
        <f ca="1">MID(SUVAHAVUJ!AD28,3,1)</f>
        <v xml:space="preserve"> </v>
      </c>
      <c r="BM29" s="1343"/>
      <c r="BN29" s="1343"/>
      <c r="BO29" s="1343"/>
      <c r="BP29" s="1343"/>
      <c r="BQ29" s="1343"/>
      <c r="BR29" s="1343" t="str">
        <f ca="1">MID(SUVAHAVUJ!AD28,4,1)</f>
        <v xml:space="preserve"> </v>
      </c>
      <c r="BS29" s="1343"/>
      <c r="BT29" s="1343"/>
      <c r="BU29" s="1343"/>
      <c r="BV29" s="1343"/>
      <c r="BW29" s="1343" t="str">
        <f ca="1">MID(SUVAHAVUJ!AD28,5,1)</f>
        <v xml:space="preserve"> </v>
      </c>
      <c r="BX29" s="1343"/>
      <c r="BY29" s="1343"/>
      <c r="BZ29" s="1343"/>
      <c r="CA29" s="1343"/>
      <c r="CB29" s="1343"/>
      <c r="CC29" s="1343" t="str">
        <f ca="1">MID(SUVAHAVUJ!AD28,6,1)</f>
        <v xml:space="preserve"> </v>
      </c>
      <c r="CD29" s="1343"/>
      <c r="CE29" s="1343"/>
      <c r="CF29" s="1343"/>
      <c r="CG29" s="1343"/>
      <c r="CH29" s="1343" t="str">
        <f ca="1">MID(SUVAHAVUJ!AD28,7,1)</f>
        <v xml:space="preserve"> </v>
      </c>
      <c r="CI29" s="1343"/>
      <c r="CJ29" s="1343"/>
      <c r="CK29" s="1343"/>
      <c r="CL29" s="1343"/>
      <c r="CM29" s="1343"/>
      <c r="CN29" s="1343" t="str">
        <f ca="1">MID(SUVAHAVUJ!AD28,8,1)</f>
        <v xml:space="preserve"> </v>
      </c>
      <c r="CO29" s="1343"/>
      <c r="CP29" s="1343"/>
      <c r="CQ29" s="1343"/>
      <c r="CR29" s="1343"/>
      <c r="CS29" s="1343" t="str">
        <f ca="1">MID(SUVAHAVUJ!AD28,9,1)</f>
        <v xml:space="preserve"> </v>
      </c>
      <c r="CT29" s="1343"/>
      <c r="CU29" s="1343"/>
      <c r="CV29" s="1343"/>
      <c r="CW29" s="1343"/>
      <c r="CX29" s="1343"/>
      <c r="CY29" s="1343" t="str">
        <f ca="1">MID(SUVAHAVUJ!AD28,10,1)</f>
        <v xml:space="preserve"> </v>
      </c>
      <c r="CZ29" s="1343"/>
      <c r="DA29" s="1343"/>
      <c r="DB29" s="1343"/>
      <c r="DC29" s="1343"/>
      <c r="DD29" s="1343" t="str">
        <f ca="1">MID(SUVAHAVUJ!AD28,11,1)</f>
        <v>0</v>
      </c>
      <c r="DE29" s="1343"/>
      <c r="DF29" s="1343"/>
      <c r="DG29" s="1343"/>
      <c r="DH29" s="1343"/>
      <c r="DI29" s="1396"/>
      <c r="DJ29" s="514"/>
      <c r="DK29" s="515"/>
      <c r="DL29" s="1389" t="str">
        <f ca="1">MID(SUVAHAVUJ!AF28,1,1)</f>
        <v xml:space="preserve"> </v>
      </c>
      <c r="DM29" s="1389"/>
      <c r="DN29" s="1389"/>
      <c r="DO29" s="1389"/>
      <c r="DP29" s="1389"/>
      <c r="DQ29" s="1389"/>
      <c r="DR29" s="1389" t="str">
        <f ca="1">MID(SUVAHAVUJ!AF28,2,1)</f>
        <v xml:space="preserve"> </v>
      </c>
      <c r="DS29" s="1389"/>
      <c r="DT29" s="1389"/>
      <c r="DU29" s="1389"/>
      <c r="DV29" s="1389"/>
      <c r="DW29" s="1389" t="str">
        <f ca="1">MID(SUVAHAVUJ!AF28,3,1)</f>
        <v xml:space="preserve"> </v>
      </c>
      <c r="DX29" s="1389"/>
      <c r="DY29" s="1389"/>
      <c r="DZ29" s="1389"/>
      <c r="EA29" s="1389"/>
      <c r="EB29" s="1389"/>
      <c r="EC29" s="1389" t="str">
        <f ca="1">MID(SUVAHAVUJ!AF28,4,1)</f>
        <v xml:space="preserve"> </v>
      </c>
      <c r="ED29" s="1389"/>
      <c r="EE29" s="1389"/>
      <c r="EF29" s="1389"/>
      <c r="EG29" s="1389"/>
      <c r="EH29" s="1389" t="str">
        <f ca="1">MID(SUVAHAVUJ!AF28,5,1)</f>
        <v xml:space="preserve"> </v>
      </c>
      <c r="EI29" s="1389"/>
      <c r="EJ29" s="1389"/>
      <c r="EK29" s="1389"/>
      <c r="EL29" s="1389"/>
      <c r="EM29" s="1389"/>
      <c r="EN29" s="1389" t="str">
        <f ca="1">MID(SUVAHAVUJ!AF28,6,1)</f>
        <v xml:space="preserve"> </v>
      </c>
      <c r="EO29" s="1389"/>
      <c r="EP29" s="1389"/>
      <c r="EQ29" s="1389"/>
      <c r="ER29" s="1389"/>
      <c r="ES29" s="1389" t="str">
        <f ca="1">MID(SUVAHAVUJ!AF28,7,1)</f>
        <v xml:space="preserve"> </v>
      </c>
      <c r="ET29" s="1389"/>
      <c r="EU29" s="1389"/>
      <c r="EV29" s="1389"/>
      <c r="EW29" s="1389"/>
      <c r="EX29" s="1389"/>
      <c r="EY29" s="1389" t="str">
        <f ca="1">MID(SUVAHAVUJ!AF28,8,1)</f>
        <v xml:space="preserve"> </v>
      </c>
      <c r="EZ29" s="1389"/>
      <c r="FA29" s="1389"/>
      <c r="FB29" s="1389"/>
      <c r="FC29" s="1389"/>
      <c r="FD29" s="1389" t="str">
        <f ca="1">MID(SUVAHAVUJ!AF28,9,1)</f>
        <v xml:space="preserve"> </v>
      </c>
      <c r="FE29" s="1389"/>
      <c r="FF29" s="1389"/>
      <c r="FG29" s="1389"/>
      <c r="FH29" s="1389"/>
      <c r="FI29" s="1389"/>
      <c r="FJ29" s="1389" t="str">
        <f ca="1">MID(SUVAHAVUJ!AF28,10,1)</f>
        <v xml:space="preserve"> </v>
      </c>
      <c r="FK29" s="1389"/>
      <c r="FL29" s="1389"/>
      <c r="FM29" s="1389"/>
      <c r="FN29" s="1389"/>
      <c r="FO29" s="1343" t="str">
        <f ca="1">MID(SUVAHAVUJ!AF28,11,1)</f>
        <v>0</v>
      </c>
      <c r="FP29" s="1343"/>
      <c r="FQ29" s="1343"/>
      <c r="FR29" s="1343"/>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03"/>
      <c r="C30" s="1403"/>
      <c r="D30" s="1403"/>
      <c r="E30" s="1403"/>
      <c r="F30" s="1403"/>
      <c r="G30" s="1403"/>
      <c r="H30" s="1403"/>
      <c r="I30" s="1403"/>
      <c r="J30" s="1403"/>
      <c r="K30" s="1403"/>
      <c r="L30" s="1402"/>
      <c r="M30" s="1402"/>
      <c r="N30" s="1402"/>
      <c r="O30" s="1402"/>
      <c r="P30" s="1402"/>
      <c r="Q30" s="1402"/>
      <c r="R30" s="1402"/>
      <c r="S30" s="1402"/>
      <c r="T30" s="1402"/>
      <c r="U30" s="1402"/>
      <c r="V30" s="1402"/>
      <c r="W30" s="1402"/>
      <c r="X30" s="1402"/>
      <c r="Y30" s="1402"/>
      <c r="Z30" s="1402"/>
      <c r="AA30" s="1402"/>
      <c r="AB30" s="1402"/>
      <c r="AC30" s="1402"/>
      <c r="AD30" s="1402"/>
      <c r="AE30" s="1402"/>
      <c r="AF30" s="1402"/>
      <c r="AG30" s="1402"/>
      <c r="AH30" s="1402"/>
      <c r="AI30" s="1402"/>
      <c r="AJ30" s="1402"/>
      <c r="AK30" s="1402"/>
      <c r="AL30" s="1402"/>
      <c r="AM30" s="1402"/>
      <c r="AN30" s="1402"/>
      <c r="AO30" s="1402"/>
      <c r="AP30" s="1402"/>
      <c r="AQ30" s="1394"/>
      <c r="AR30" s="1394"/>
      <c r="AS30" s="1394"/>
      <c r="AT30" s="1394"/>
      <c r="AU30" s="1394"/>
      <c r="AV30" s="1394"/>
      <c r="AW30" s="1394"/>
      <c r="AX30" s="1394"/>
      <c r="AY30" s="514"/>
      <c r="AZ30" s="515"/>
      <c r="BA30" s="1389" t="str">
        <f ca="1">MID(SUVAHAVUJ!AE28,1,1)</f>
        <v xml:space="preserve"> </v>
      </c>
      <c r="BB30" s="1389"/>
      <c r="BC30" s="1389"/>
      <c r="BD30" s="1389"/>
      <c r="BE30" s="1389"/>
      <c r="BF30" s="1389"/>
      <c r="BG30" s="1389" t="str">
        <f ca="1">MID(SUVAHAVUJ!AE28,2,1)</f>
        <v xml:space="preserve"> </v>
      </c>
      <c r="BH30" s="1389"/>
      <c r="BI30" s="1389"/>
      <c r="BJ30" s="1389"/>
      <c r="BK30" s="1389"/>
      <c r="BL30" s="1389" t="str">
        <f ca="1">MID(SUVAHAVUJ!AE28,3,1)</f>
        <v xml:space="preserve"> </v>
      </c>
      <c r="BM30" s="1389"/>
      <c r="BN30" s="1389"/>
      <c r="BO30" s="1389"/>
      <c r="BP30" s="1389"/>
      <c r="BQ30" s="1389"/>
      <c r="BR30" s="1389" t="str">
        <f ca="1">MID(SUVAHAVUJ!AE28,4,1)</f>
        <v xml:space="preserve"> </v>
      </c>
      <c r="BS30" s="1389"/>
      <c r="BT30" s="1389"/>
      <c r="BU30" s="1389"/>
      <c r="BV30" s="1389"/>
      <c r="BW30" s="1389" t="str">
        <f ca="1">MID(SUVAHAVUJ!AE28,5,1)</f>
        <v xml:space="preserve"> </v>
      </c>
      <c r="BX30" s="1389"/>
      <c r="BY30" s="1389"/>
      <c r="BZ30" s="1389"/>
      <c r="CA30" s="1389"/>
      <c r="CB30" s="1389"/>
      <c r="CC30" s="1389" t="str">
        <f ca="1">MID(SUVAHAVUJ!AE28,6,1)</f>
        <v xml:space="preserve"> </v>
      </c>
      <c r="CD30" s="1389"/>
      <c r="CE30" s="1389"/>
      <c r="CF30" s="1389"/>
      <c r="CG30" s="1389"/>
      <c r="CH30" s="1389" t="str">
        <f ca="1">MID(SUVAHAVUJ!AE28,7,1)</f>
        <v xml:space="preserve"> </v>
      </c>
      <c r="CI30" s="1389"/>
      <c r="CJ30" s="1389"/>
      <c r="CK30" s="1389"/>
      <c r="CL30" s="1389"/>
      <c r="CM30" s="1389"/>
      <c r="CN30" s="1389" t="str">
        <f ca="1">MID(SUVAHAVUJ!AE28,8,1)</f>
        <v xml:space="preserve"> </v>
      </c>
      <c r="CO30" s="1389"/>
      <c r="CP30" s="1389"/>
      <c r="CQ30" s="1389"/>
      <c r="CR30" s="1389"/>
      <c r="CS30" s="1389" t="str">
        <f ca="1">MID(SUVAHAVUJ!AE28,9,1)</f>
        <v xml:space="preserve"> </v>
      </c>
      <c r="CT30" s="1389"/>
      <c r="CU30" s="1389"/>
      <c r="CV30" s="1389"/>
      <c r="CW30" s="1389"/>
      <c r="CX30" s="1389"/>
      <c r="CY30" s="1389" t="str">
        <f ca="1">MID(SUVAHAVUJ!AE28,10,1)</f>
        <v xml:space="preserve"> </v>
      </c>
      <c r="CZ30" s="1389"/>
      <c r="DA30" s="1389"/>
      <c r="DB30" s="1389"/>
      <c r="DC30" s="1389"/>
      <c r="DD30" s="1389" t="str">
        <f ca="1">MID(SUVAHAVUJ!AE28,11,1)</f>
        <v>0</v>
      </c>
      <c r="DE30" s="1389"/>
      <c r="DF30" s="1389"/>
      <c r="DG30" s="1389"/>
      <c r="DH30" s="1389"/>
      <c r="DI30" s="1395"/>
      <c r="DJ30" s="1398"/>
      <c r="DK30" s="1398"/>
      <c r="DL30" s="1398"/>
      <c r="DM30" s="1398"/>
      <c r="DN30" s="1398"/>
      <c r="DO30" s="1398"/>
      <c r="DP30" s="1398"/>
      <c r="DQ30" s="1398"/>
      <c r="DR30" s="1398"/>
      <c r="DS30" s="1398"/>
      <c r="DT30" s="1398"/>
      <c r="DU30" s="1398"/>
      <c r="DV30" s="1398"/>
      <c r="DW30" s="1398"/>
      <c r="DX30" s="1398"/>
      <c r="DY30" s="1398"/>
      <c r="DZ30" s="1398"/>
      <c r="EA30" s="1398"/>
      <c r="EB30" s="1398"/>
      <c r="EC30" s="1398"/>
      <c r="ED30" s="1398"/>
      <c r="EE30" s="1398"/>
      <c r="EF30" s="1398"/>
      <c r="EG30" s="1398"/>
      <c r="EH30" s="1398"/>
      <c r="EI30" s="1398"/>
      <c r="EJ30" s="1398"/>
      <c r="EK30" s="1398"/>
      <c r="EL30" s="1398"/>
      <c r="EM30" s="1398"/>
      <c r="EN30" s="514"/>
      <c r="EO30" s="515"/>
      <c r="EP30" s="1389" t="str">
        <f ca="1">MID(SUVAHAVUJ!AG28,1,1)</f>
        <v xml:space="preserve"> </v>
      </c>
      <c r="EQ30" s="1389"/>
      <c r="ER30" s="1389"/>
      <c r="ES30" s="1389"/>
      <c r="ET30" s="1389"/>
      <c r="EU30" s="1389"/>
      <c r="EV30" s="1389" t="str">
        <f ca="1">MID(SUVAHAVUJ!AG28,2,1)</f>
        <v xml:space="preserve"> </v>
      </c>
      <c r="EW30" s="1389"/>
      <c r="EX30" s="1389"/>
      <c r="EY30" s="1389"/>
      <c r="EZ30" s="1389"/>
      <c r="FA30" s="1389" t="str">
        <f ca="1">MID(SUVAHAVUJ!AG28,3,1)</f>
        <v xml:space="preserve"> </v>
      </c>
      <c r="FB30" s="1389"/>
      <c r="FC30" s="1389"/>
      <c r="FD30" s="1389"/>
      <c r="FE30" s="1389"/>
      <c r="FF30" s="1389"/>
      <c r="FG30" s="1389" t="str">
        <f ca="1">MID(SUVAHAVUJ!AG28,4,1)</f>
        <v xml:space="preserve"> </v>
      </c>
      <c r="FH30" s="1389"/>
      <c r="FI30" s="1389"/>
      <c r="FJ30" s="1389"/>
      <c r="FK30" s="1389"/>
      <c r="FL30" s="1389" t="str">
        <f ca="1">MID(SUVAHAVUJ!AG28,5,1)</f>
        <v xml:space="preserve"> </v>
      </c>
      <c r="FM30" s="1389"/>
      <c r="FN30" s="1389"/>
      <c r="FO30" s="1389"/>
      <c r="FP30" s="1389"/>
      <c r="FQ30" s="1389"/>
      <c r="FR30" s="1389" t="str">
        <f ca="1">MID(SUVAHAVUJ!AG28,6,1)</f>
        <v xml:space="preserve"> </v>
      </c>
      <c r="FS30" s="1389"/>
      <c r="FT30" s="1389"/>
      <c r="FU30" s="1389"/>
      <c r="FV30" s="1389"/>
      <c r="FW30" s="1389" t="str">
        <f ca="1">MID(SUVAHAVUJ!AG28,7,1)</f>
        <v xml:space="preserve"> </v>
      </c>
      <c r="FX30" s="1389"/>
      <c r="FY30" s="1389"/>
      <c r="FZ30" s="1389"/>
      <c r="GA30" s="1389"/>
      <c r="GB30" s="1389"/>
      <c r="GC30" s="1389" t="str">
        <f ca="1">MID(SUVAHAVUJ!AG28,8,1)</f>
        <v xml:space="preserve"> </v>
      </c>
      <c r="GD30" s="1389"/>
      <c r="GE30" s="1389"/>
      <c r="GF30" s="1389"/>
      <c r="GG30" s="1389"/>
      <c r="GH30" s="1389" t="str">
        <f ca="1">MID(SUVAHAVUJ!AG28,9,1)</f>
        <v xml:space="preserve"> </v>
      </c>
      <c r="GI30" s="1389"/>
      <c r="GJ30" s="1389"/>
      <c r="GK30" s="1389"/>
      <c r="GL30" s="1389"/>
      <c r="GM30" s="1389"/>
      <c r="GN30" s="1389" t="str">
        <f ca="1">MID(SUVAHAVUJ!AG28,10,1)</f>
        <v xml:space="preserve"> </v>
      </c>
      <c r="GO30" s="1389"/>
      <c r="GP30" s="1389"/>
      <c r="GQ30" s="1389"/>
      <c r="GR30" s="1389"/>
      <c r="GS30" s="1343" t="str">
        <f ca="1">MID(SUVAHAVUJ!AG28,11,1)</f>
        <v>0</v>
      </c>
      <c r="GT30" s="1343"/>
      <c r="GU30" s="1343"/>
      <c r="GV30" s="1343"/>
      <c r="GW30" s="1396"/>
    </row>
    <row r="31" spans="2:205" s="516" customFormat="1" ht="23.25" customHeight="1">
      <c r="B31" s="1403" t="s">
        <v>2395</v>
      </c>
      <c r="C31" s="1403"/>
      <c r="D31" s="1403"/>
      <c r="E31" s="1403"/>
      <c r="F31" s="1403"/>
      <c r="G31" s="1403"/>
      <c r="H31" s="1403"/>
      <c r="I31" s="1403"/>
      <c r="J31" s="1403"/>
      <c r="K31" s="1403"/>
      <c r="L31" s="1401" t="str">
        <f ca="1">SUVAHAVUJ!$D$29</f>
        <v>Ostatné pôžičky (067A) - /096A/</v>
      </c>
      <c r="M31" s="1402"/>
      <c r="N31" s="1402"/>
      <c r="O31" s="1402"/>
      <c r="P31" s="1402"/>
      <c r="Q31" s="1402"/>
      <c r="R31" s="1402"/>
      <c r="S31" s="1402"/>
      <c r="T31" s="1402"/>
      <c r="U31" s="1402"/>
      <c r="V31" s="1402"/>
      <c r="W31" s="1402"/>
      <c r="X31" s="1402"/>
      <c r="Y31" s="1402"/>
      <c r="Z31" s="1402"/>
      <c r="AA31" s="1402"/>
      <c r="AB31" s="1402"/>
      <c r="AC31" s="1402"/>
      <c r="AD31" s="1402"/>
      <c r="AE31" s="1402"/>
      <c r="AF31" s="1402"/>
      <c r="AG31" s="1402"/>
      <c r="AH31" s="1402"/>
      <c r="AI31" s="1402"/>
      <c r="AJ31" s="1402"/>
      <c r="AK31" s="1402"/>
      <c r="AL31" s="1402"/>
      <c r="AM31" s="1402"/>
      <c r="AN31" s="1402"/>
      <c r="AO31" s="1402"/>
      <c r="AP31" s="1402"/>
      <c r="AQ31" s="1394" t="s">
        <v>4094</v>
      </c>
      <c r="AR31" s="1394"/>
      <c r="AS31" s="1394"/>
      <c r="AT31" s="1394"/>
      <c r="AU31" s="1394"/>
      <c r="AV31" s="1394"/>
      <c r="AW31" s="1394"/>
      <c r="AX31" s="1394"/>
      <c r="AY31" s="514"/>
      <c r="AZ31" s="515"/>
      <c r="BA31" s="1343" t="str">
        <f ca="1">MID(SUVAHAVUJ!AD29,1,1)</f>
        <v xml:space="preserve"> </v>
      </c>
      <c r="BB31" s="1343"/>
      <c r="BC31" s="1343"/>
      <c r="BD31" s="1343"/>
      <c r="BE31" s="1343"/>
      <c r="BF31" s="1343"/>
      <c r="BG31" s="1343" t="str">
        <f ca="1">MID(SUVAHAVUJ!AD29,2,1)</f>
        <v xml:space="preserve"> </v>
      </c>
      <c r="BH31" s="1343"/>
      <c r="BI31" s="1343"/>
      <c r="BJ31" s="1343"/>
      <c r="BK31" s="1343"/>
      <c r="BL31" s="1343" t="str">
        <f ca="1">MID(SUVAHAVUJ!AD29,3,1)</f>
        <v xml:space="preserve"> </v>
      </c>
      <c r="BM31" s="1343"/>
      <c r="BN31" s="1343"/>
      <c r="BO31" s="1343"/>
      <c r="BP31" s="1343"/>
      <c r="BQ31" s="1343"/>
      <c r="BR31" s="1343" t="str">
        <f ca="1">MID(SUVAHAVUJ!AD29,4,1)</f>
        <v xml:space="preserve"> </v>
      </c>
      <c r="BS31" s="1343"/>
      <c r="BT31" s="1343"/>
      <c r="BU31" s="1343"/>
      <c r="BV31" s="1343"/>
      <c r="BW31" s="1343" t="str">
        <f ca="1">MID(SUVAHAVUJ!AD29,5,1)</f>
        <v xml:space="preserve"> </v>
      </c>
      <c r="BX31" s="1343"/>
      <c r="BY31" s="1343"/>
      <c r="BZ31" s="1343"/>
      <c r="CA31" s="1343"/>
      <c r="CB31" s="1343"/>
      <c r="CC31" s="1343" t="str">
        <f ca="1">MID(SUVAHAVUJ!AD29,6,1)</f>
        <v xml:space="preserve"> </v>
      </c>
      <c r="CD31" s="1343"/>
      <c r="CE31" s="1343"/>
      <c r="CF31" s="1343"/>
      <c r="CG31" s="1343"/>
      <c r="CH31" s="1343" t="str">
        <f ca="1">MID(SUVAHAVUJ!AD29,7,1)</f>
        <v xml:space="preserve"> </v>
      </c>
      <c r="CI31" s="1343"/>
      <c r="CJ31" s="1343"/>
      <c r="CK31" s="1343"/>
      <c r="CL31" s="1343"/>
      <c r="CM31" s="1343"/>
      <c r="CN31" s="1343" t="str">
        <f ca="1">MID(SUVAHAVUJ!AD29,8,1)</f>
        <v xml:space="preserve"> </v>
      </c>
      <c r="CO31" s="1343"/>
      <c r="CP31" s="1343"/>
      <c r="CQ31" s="1343"/>
      <c r="CR31" s="1343"/>
      <c r="CS31" s="1343" t="str">
        <f ca="1">MID(SUVAHAVUJ!AD29,9,1)</f>
        <v xml:space="preserve"> </v>
      </c>
      <c r="CT31" s="1343"/>
      <c r="CU31" s="1343"/>
      <c r="CV31" s="1343"/>
      <c r="CW31" s="1343"/>
      <c r="CX31" s="1343"/>
      <c r="CY31" s="1343" t="str">
        <f ca="1">MID(SUVAHAVUJ!AD29,10,1)</f>
        <v xml:space="preserve"> </v>
      </c>
      <c r="CZ31" s="1343"/>
      <c r="DA31" s="1343"/>
      <c r="DB31" s="1343"/>
      <c r="DC31" s="1343"/>
      <c r="DD31" s="1343" t="str">
        <f ca="1">MID(SUVAHAVUJ!AD29,11,1)</f>
        <v>0</v>
      </c>
      <c r="DE31" s="1343"/>
      <c r="DF31" s="1343"/>
      <c r="DG31" s="1343"/>
      <c r="DH31" s="1343"/>
      <c r="DI31" s="1396"/>
      <c r="DJ31" s="514"/>
      <c r="DK31" s="515"/>
      <c r="DL31" s="1389" t="str">
        <f ca="1">MID(SUVAHAVUJ!AF29,1,1)</f>
        <v xml:space="preserve"> </v>
      </c>
      <c r="DM31" s="1389"/>
      <c r="DN31" s="1389"/>
      <c r="DO31" s="1389"/>
      <c r="DP31" s="1389"/>
      <c r="DQ31" s="1389"/>
      <c r="DR31" s="1389" t="str">
        <f ca="1">MID(SUVAHAVUJ!AF29,2,1)</f>
        <v xml:space="preserve"> </v>
      </c>
      <c r="DS31" s="1389"/>
      <c r="DT31" s="1389"/>
      <c r="DU31" s="1389"/>
      <c r="DV31" s="1389"/>
      <c r="DW31" s="1389" t="str">
        <f ca="1">MID(SUVAHAVUJ!AF29,3,1)</f>
        <v xml:space="preserve"> </v>
      </c>
      <c r="DX31" s="1389"/>
      <c r="DY31" s="1389"/>
      <c r="DZ31" s="1389"/>
      <c r="EA31" s="1389"/>
      <c r="EB31" s="1389"/>
      <c r="EC31" s="1389" t="str">
        <f ca="1">MID(SUVAHAVUJ!AF29,4,1)</f>
        <v xml:space="preserve"> </v>
      </c>
      <c r="ED31" s="1389"/>
      <c r="EE31" s="1389"/>
      <c r="EF31" s="1389"/>
      <c r="EG31" s="1389"/>
      <c r="EH31" s="1389" t="str">
        <f ca="1">MID(SUVAHAVUJ!AF29,5,1)</f>
        <v xml:space="preserve"> </v>
      </c>
      <c r="EI31" s="1389"/>
      <c r="EJ31" s="1389"/>
      <c r="EK31" s="1389"/>
      <c r="EL31" s="1389"/>
      <c r="EM31" s="1389"/>
      <c r="EN31" s="1389" t="str">
        <f ca="1">MID(SUVAHAVUJ!AF29,6,1)</f>
        <v xml:space="preserve"> </v>
      </c>
      <c r="EO31" s="1389"/>
      <c r="EP31" s="1389"/>
      <c r="EQ31" s="1389"/>
      <c r="ER31" s="1389"/>
      <c r="ES31" s="1389" t="str">
        <f ca="1">MID(SUVAHAVUJ!AF29,7,1)</f>
        <v xml:space="preserve"> </v>
      </c>
      <c r="ET31" s="1389"/>
      <c r="EU31" s="1389"/>
      <c r="EV31" s="1389"/>
      <c r="EW31" s="1389"/>
      <c r="EX31" s="1389"/>
      <c r="EY31" s="1389" t="str">
        <f ca="1">MID(SUVAHAVUJ!AF29,8,1)</f>
        <v xml:space="preserve"> </v>
      </c>
      <c r="EZ31" s="1389"/>
      <c r="FA31" s="1389"/>
      <c r="FB31" s="1389"/>
      <c r="FC31" s="1389"/>
      <c r="FD31" s="1389" t="str">
        <f ca="1">MID(SUVAHAVUJ!AF29,9,1)</f>
        <v xml:space="preserve"> </v>
      </c>
      <c r="FE31" s="1389"/>
      <c r="FF31" s="1389"/>
      <c r="FG31" s="1389"/>
      <c r="FH31" s="1389"/>
      <c r="FI31" s="1389"/>
      <c r="FJ31" s="1389" t="str">
        <f ca="1">MID(SUVAHAVUJ!AF29,10,1)</f>
        <v xml:space="preserve"> </v>
      </c>
      <c r="FK31" s="1389"/>
      <c r="FL31" s="1389"/>
      <c r="FM31" s="1389"/>
      <c r="FN31" s="1389"/>
      <c r="FO31" s="1343" t="str">
        <f ca="1">MID(SUVAHAVUJ!AF29,11,1)</f>
        <v>0</v>
      </c>
      <c r="FP31" s="1343"/>
      <c r="FQ31" s="1343"/>
      <c r="FR31" s="1343"/>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03"/>
      <c r="C32" s="1403"/>
      <c r="D32" s="1403"/>
      <c r="E32" s="1403"/>
      <c r="F32" s="1403"/>
      <c r="G32" s="1403"/>
      <c r="H32" s="1403"/>
      <c r="I32" s="1403"/>
      <c r="J32" s="1403"/>
      <c r="K32" s="1403"/>
      <c r="L32" s="1402"/>
      <c r="M32" s="1402"/>
      <c r="N32" s="1402"/>
      <c r="O32" s="1402"/>
      <c r="P32" s="1402"/>
      <c r="Q32" s="1402"/>
      <c r="R32" s="1402"/>
      <c r="S32" s="1402"/>
      <c r="T32" s="1402"/>
      <c r="U32" s="1402"/>
      <c r="V32" s="1402"/>
      <c r="W32" s="1402"/>
      <c r="X32" s="1402"/>
      <c r="Y32" s="1402"/>
      <c r="Z32" s="1402"/>
      <c r="AA32" s="1402"/>
      <c r="AB32" s="1402"/>
      <c r="AC32" s="1402"/>
      <c r="AD32" s="1402"/>
      <c r="AE32" s="1402"/>
      <c r="AF32" s="1402"/>
      <c r="AG32" s="1402"/>
      <c r="AH32" s="1402"/>
      <c r="AI32" s="1402"/>
      <c r="AJ32" s="1402"/>
      <c r="AK32" s="1402"/>
      <c r="AL32" s="1402"/>
      <c r="AM32" s="1402"/>
      <c r="AN32" s="1402"/>
      <c r="AO32" s="1402"/>
      <c r="AP32" s="1402"/>
      <c r="AQ32" s="1394"/>
      <c r="AR32" s="1394"/>
      <c r="AS32" s="1394"/>
      <c r="AT32" s="1394"/>
      <c r="AU32" s="1394"/>
      <c r="AV32" s="1394"/>
      <c r="AW32" s="1394"/>
      <c r="AX32" s="1394"/>
      <c r="AY32" s="514"/>
      <c r="AZ32" s="515"/>
      <c r="BA32" s="1389" t="str">
        <f ca="1">MID(SUVAHAVUJ!AE29,1,1)</f>
        <v xml:space="preserve"> </v>
      </c>
      <c r="BB32" s="1389"/>
      <c r="BC32" s="1389"/>
      <c r="BD32" s="1389"/>
      <c r="BE32" s="1389"/>
      <c r="BF32" s="1389"/>
      <c r="BG32" s="1389" t="str">
        <f ca="1">MID(SUVAHAVUJ!AE29,2,1)</f>
        <v xml:space="preserve"> </v>
      </c>
      <c r="BH32" s="1389"/>
      <c r="BI32" s="1389"/>
      <c r="BJ32" s="1389"/>
      <c r="BK32" s="1389"/>
      <c r="BL32" s="1389" t="str">
        <f ca="1">MID(SUVAHAVUJ!AE29,3,1)</f>
        <v xml:space="preserve"> </v>
      </c>
      <c r="BM32" s="1389"/>
      <c r="BN32" s="1389"/>
      <c r="BO32" s="1389"/>
      <c r="BP32" s="1389"/>
      <c r="BQ32" s="1389"/>
      <c r="BR32" s="1389" t="str">
        <f ca="1">MID(SUVAHAVUJ!AE29,4,1)</f>
        <v xml:space="preserve"> </v>
      </c>
      <c r="BS32" s="1389"/>
      <c r="BT32" s="1389"/>
      <c r="BU32" s="1389"/>
      <c r="BV32" s="1389"/>
      <c r="BW32" s="1389" t="str">
        <f ca="1">MID(SUVAHAVUJ!AE29,5,1)</f>
        <v xml:space="preserve"> </v>
      </c>
      <c r="BX32" s="1389"/>
      <c r="BY32" s="1389"/>
      <c r="BZ32" s="1389"/>
      <c r="CA32" s="1389"/>
      <c r="CB32" s="1389"/>
      <c r="CC32" s="1389" t="str">
        <f ca="1">MID(SUVAHAVUJ!AE29,6,1)</f>
        <v xml:space="preserve"> </v>
      </c>
      <c r="CD32" s="1389"/>
      <c r="CE32" s="1389"/>
      <c r="CF32" s="1389"/>
      <c r="CG32" s="1389"/>
      <c r="CH32" s="1389" t="str">
        <f ca="1">MID(SUVAHAVUJ!AE29,7,1)</f>
        <v xml:space="preserve"> </v>
      </c>
      <c r="CI32" s="1389"/>
      <c r="CJ32" s="1389"/>
      <c r="CK32" s="1389"/>
      <c r="CL32" s="1389"/>
      <c r="CM32" s="1389"/>
      <c r="CN32" s="1389" t="str">
        <f ca="1">MID(SUVAHAVUJ!AE29,8,1)</f>
        <v xml:space="preserve"> </v>
      </c>
      <c r="CO32" s="1389"/>
      <c r="CP32" s="1389"/>
      <c r="CQ32" s="1389"/>
      <c r="CR32" s="1389"/>
      <c r="CS32" s="1389" t="str">
        <f ca="1">MID(SUVAHAVUJ!AE29,9,1)</f>
        <v xml:space="preserve"> </v>
      </c>
      <c r="CT32" s="1389"/>
      <c r="CU32" s="1389"/>
      <c r="CV32" s="1389"/>
      <c r="CW32" s="1389"/>
      <c r="CX32" s="1389"/>
      <c r="CY32" s="1389" t="str">
        <f ca="1">MID(SUVAHAVUJ!AE29,10,1)</f>
        <v xml:space="preserve"> </v>
      </c>
      <c r="CZ32" s="1389"/>
      <c r="DA32" s="1389"/>
      <c r="DB32" s="1389"/>
      <c r="DC32" s="1389"/>
      <c r="DD32" s="1389" t="str">
        <f ca="1">MID(SUVAHAVUJ!AE29,11,1)</f>
        <v>0</v>
      </c>
      <c r="DE32" s="1389"/>
      <c r="DF32" s="1389"/>
      <c r="DG32" s="1389"/>
      <c r="DH32" s="1389"/>
      <c r="DI32" s="1395"/>
      <c r="DJ32" s="1398"/>
      <c r="DK32" s="1398"/>
      <c r="DL32" s="1398"/>
      <c r="DM32" s="1398"/>
      <c r="DN32" s="1398"/>
      <c r="DO32" s="1398"/>
      <c r="DP32" s="1398"/>
      <c r="DQ32" s="1398"/>
      <c r="DR32" s="1398"/>
      <c r="DS32" s="1398"/>
      <c r="DT32" s="1398"/>
      <c r="DU32" s="1398"/>
      <c r="DV32" s="1398"/>
      <c r="DW32" s="1398"/>
      <c r="DX32" s="1398"/>
      <c r="DY32" s="1398"/>
      <c r="DZ32" s="1398"/>
      <c r="EA32" s="1398"/>
      <c r="EB32" s="1398"/>
      <c r="EC32" s="1398"/>
      <c r="ED32" s="1398"/>
      <c r="EE32" s="1398"/>
      <c r="EF32" s="1398"/>
      <c r="EG32" s="1398"/>
      <c r="EH32" s="1398"/>
      <c r="EI32" s="1398"/>
      <c r="EJ32" s="1398"/>
      <c r="EK32" s="1398"/>
      <c r="EL32" s="1398"/>
      <c r="EM32" s="1398"/>
      <c r="EN32" s="514"/>
      <c r="EO32" s="515"/>
      <c r="EP32" s="1389" t="str">
        <f ca="1">MID(SUVAHAVUJ!AG29,1,1)</f>
        <v xml:space="preserve"> </v>
      </c>
      <c r="EQ32" s="1389"/>
      <c r="ER32" s="1389"/>
      <c r="ES32" s="1389"/>
      <c r="ET32" s="1389"/>
      <c r="EU32" s="1389"/>
      <c r="EV32" s="1389" t="str">
        <f ca="1">MID(SUVAHAVUJ!AG29,2,1)</f>
        <v xml:space="preserve"> </v>
      </c>
      <c r="EW32" s="1389"/>
      <c r="EX32" s="1389"/>
      <c r="EY32" s="1389"/>
      <c r="EZ32" s="1389"/>
      <c r="FA32" s="1389" t="str">
        <f ca="1">MID(SUVAHAVUJ!AG29,3,1)</f>
        <v xml:space="preserve"> </v>
      </c>
      <c r="FB32" s="1389"/>
      <c r="FC32" s="1389"/>
      <c r="FD32" s="1389"/>
      <c r="FE32" s="1389"/>
      <c r="FF32" s="1389"/>
      <c r="FG32" s="1389" t="str">
        <f ca="1">MID(SUVAHAVUJ!AG29,4,1)</f>
        <v xml:space="preserve"> </v>
      </c>
      <c r="FH32" s="1389"/>
      <c r="FI32" s="1389"/>
      <c r="FJ32" s="1389"/>
      <c r="FK32" s="1389"/>
      <c r="FL32" s="1389" t="str">
        <f ca="1">MID(SUVAHAVUJ!AG29,5,1)</f>
        <v xml:space="preserve"> </v>
      </c>
      <c r="FM32" s="1389"/>
      <c r="FN32" s="1389"/>
      <c r="FO32" s="1389"/>
      <c r="FP32" s="1389"/>
      <c r="FQ32" s="1389"/>
      <c r="FR32" s="1389" t="str">
        <f ca="1">MID(SUVAHAVUJ!AG29,6,1)</f>
        <v xml:space="preserve"> </v>
      </c>
      <c r="FS32" s="1389"/>
      <c r="FT32" s="1389"/>
      <c r="FU32" s="1389"/>
      <c r="FV32" s="1389"/>
      <c r="FW32" s="1389" t="str">
        <f ca="1">MID(SUVAHAVUJ!AG29,7,1)</f>
        <v xml:space="preserve"> </v>
      </c>
      <c r="FX32" s="1389"/>
      <c r="FY32" s="1389"/>
      <c r="FZ32" s="1389"/>
      <c r="GA32" s="1389"/>
      <c r="GB32" s="1389"/>
      <c r="GC32" s="1389" t="str">
        <f ca="1">MID(SUVAHAVUJ!AG29,8,1)</f>
        <v xml:space="preserve"> </v>
      </c>
      <c r="GD32" s="1389"/>
      <c r="GE32" s="1389"/>
      <c r="GF32" s="1389"/>
      <c r="GG32" s="1389"/>
      <c r="GH32" s="1389" t="str">
        <f ca="1">MID(SUVAHAVUJ!AG29,9,1)</f>
        <v xml:space="preserve"> </v>
      </c>
      <c r="GI32" s="1389"/>
      <c r="GJ32" s="1389"/>
      <c r="GK32" s="1389"/>
      <c r="GL32" s="1389"/>
      <c r="GM32" s="1389"/>
      <c r="GN32" s="1389" t="str">
        <f ca="1">MID(SUVAHAVUJ!AG29,10,1)</f>
        <v xml:space="preserve"> </v>
      </c>
      <c r="GO32" s="1389"/>
      <c r="GP32" s="1389"/>
      <c r="GQ32" s="1389"/>
      <c r="GR32" s="1389"/>
      <c r="GS32" s="1343" t="str">
        <f ca="1">MID(SUVAHAVUJ!AG29,11,1)</f>
        <v>0</v>
      </c>
      <c r="GT32" s="1343"/>
      <c r="GU32" s="1343"/>
      <c r="GV32" s="1343"/>
      <c r="GW32" s="1396"/>
    </row>
    <row r="33" spans="1:205" s="516" customFormat="1" ht="23.25" customHeight="1">
      <c r="B33" s="1403" t="s">
        <v>2396</v>
      </c>
      <c r="C33" s="1403"/>
      <c r="D33" s="1403"/>
      <c r="E33" s="1403"/>
      <c r="F33" s="1403"/>
      <c r="G33" s="1403"/>
      <c r="H33" s="1403"/>
      <c r="I33" s="1403"/>
      <c r="J33" s="1403"/>
      <c r="K33" s="1403"/>
      <c r="L33" s="1401" t="str">
        <f ca="1">SUVAHAVUJ!$D$30</f>
        <v>Dlhové cenné papiere a ostatný dlhodobý finančný majetok (065A, 069A, 06XA) - /096A/</v>
      </c>
      <c r="M33" s="1402"/>
      <c r="N33" s="1402"/>
      <c r="O33" s="1402"/>
      <c r="P33" s="1402"/>
      <c r="Q33" s="1402"/>
      <c r="R33" s="1402"/>
      <c r="S33" s="1402"/>
      <c r="T33" s="1402"/>
      <c r="U33" s="1402"/>
      <c r="V33" s="1402"/>
      <c r="W33" s="1402"/>
      <c r="X33" s="1402"/>
      <c r="Y33" s="1402"/>
      <c r="Z33" s="1402"/>
      <c r="AA33" s="1402"/>
      <c r="AB33" s="1402"/>
      <c r="AC33" s="1402"/>
      <c r="AD33" s="1402"/>
      <c r="AE33" s="1402"/>
      <c r="AF33" s="1402"/>
      <c r="AG33" s="1402"/>
      <c r="AH33" s="1402"/>
      <c r="AI33" s="1402"/>
      <c r="AJ33" s="1402"/>
      <c r="AK33" s="1402"/>
      <c r="AL33" s="1402"/>
      <c r="AM33" s="1402"/>
      <c r="AN33" s="1402"/>
      <c r="AO33" s="1402"/>
      <c r="AP33" s="1402"/>
      <c r="AQ33" s="1394" t="s">
        <v>4095</v>
      </c>
      <c r="AR33" s="1394"/>
      <c r="AS33" s="1394"/>
      <c r="AT33" s="1394"/>
      <c r="AU33" s="1394"/>
      <c r="AV33" s="1394"/>
      <c r="AW33" s="1394"/>
      <c r="AX33" s="1394"/>
      <c r="AY33" s="514"/>
      <c r="AZ33" s="515"/>
      <c r="BA33" s="1343" t="str">
        <f ca="1">MID(SUVAHAVUJ!AD30,1,1)</f>
        <v xml:space="preserve"> </v>
      </c>
      <c r="BB33" s="1343"/>
      <c r="BC33" s="1343"/>
      <c r="BD33" s="1343"/>
      <c r="BE33" s="1343"/>
      <c r="BF33" s="1343"/>
      <c r="BG33" s="1343" t="str">
        <f ca="1">MID(SUVAHAVUJ!AD30,2,1)</f>
        <v xml:space="preserve"> </v>
      </c>
      <c r="BH33" s="1343"/>
      <c r="BI33" s="1343"/>
      <c r="BJ33" s="1343"/>
      <c r="BK33" s="1343"/>
      <c r="BL33" s="1343" t="str">
        <f ca="1">MID(SUVAHAVUJ!AD30,3,1)</f>
        <v xml:space="preserve"> </v>
      </c>
      <c r="BM33" s="1343"/>
      <c r="BN33" s="1343"/>
      <c r="BO33" s="1343"/>
      <c r="BP33" s="1343"/>
      <c r="BQ33" s="1343"/>
      <c r="BR33" s="1343" t="str">
        <f ca="1">MID(SUVAHAVUJ!AD30,4,1)</f>
        <v xml:space="preserve"> </v>
      </c>
      <c r="BS33" s="1343"/>
      <c r="BT33" s="1343"/>
      <c r="BU33" s="1343"/>
      <c r="BV33" s="1343"/>
      <c r="BW33" s="1343" t="str">
        <f ca="1">MID(SUVAHAVUJ!AD30,5,1)</f>
        <v xml:space="preserve"> </v>
      </c>
      <c r="BX33" s="1343"/>
      <c r="BY33" s="1343"/>
      <c r="BZ33" s="1343"/>
      <c r="CA33" s="1343"/>
      <c r="CB33" s="1343"/>
      <c r="CC33" s="1343" t="str">
        <f ca="1">MID(SUVAHAVUJ!AD30,6,1)</f>
        <v xml:space="preserve"> </v>
      </c>
      <c r="CD33" s="1343"/>
      <c r="CE33" s="1343"/>
      <c r="CF33" s="1343"/>
      <c r="CG33" s="1343"/>
      <c r="CH33" s="1343" t="str">
        <f ca="1">MID(SUVAHAVUJ!AD30,7,1)</f>
        <v xml:space="preserve"> </v>
      </c>
      <c r="CI33" s="1343"/>
      <c r="CJ33" s="1343"/>
      <c r="CK33" s="1343"/>
      <c r="CL33" s="1343"/>
      <c r="CM33" s="1343"/>
      <c r="CN33" s="1343" t="str">
        <f ca="1">MID(SUVAHAVUJ!AD30,8,1)</f>
        <v xml:space="preserve"> </v>
      </c>
      <c r="CO33" s="1343"/>
      <c r="CP33" s="1343"/>
      <c r="CQ33" s="1343"/>
      <c r="CR33" s="1343"/>
      <c r="CS33" s="1343" t="str">
        <f ca="1">MID(SUVAHAVUJ!AD30,9,1)</f>
        <v xml:space="preserve"> </v>
      </c>
      <c r="CT33" s="1343"/>
      <c r="CU33" s="1343"/>
      <c r="CV33" s="1343"/>
      <c r="CW33" s="1343"/>
      <c r="CX33" s="1343"/>
      <c r="CY33" s="1343" t="str">
        <f ca="1">MID(SUVAHAVUJ!AD30,10,1)</f>
        <v xml:space="preserve"> </v>
      </c>
      <c r="CZ33" s="1343"/>
      <c r="DA33" s="1343"/>
      <c r="DB33" s="1343"/>
      <c r="DC33" s="1343"/>
      <c r="DD33" s="1343" t="str">
        <f ca="1">MID(SUVAHAVUJ!AD30,11,1)</f>
        <v>0</v>
      </c>
      <c r="DE33" s="1343"/>
      <c r="DF33" s="1343"/>
      <c r="DG33" s="1343"/>
      <c r="DH33" s="1343"/>
      <c r="DI33" s="1396"/>
      <c r="DJ33" s="514"/>
      <c r="DK33" s="515"/>
      <c r="DL33" s="1389" t="str">
        <f ca="1">MID(SUVAHAVUJ!AF30,1,1)</f>
        <v xml:space="preserve"> </v>
      </c>
      <c r="DM33" s="1389"/>
      <c r="DN33" s="1389"/>
      <c r="DO33" s="1389"/>
      <c r="DP33" s="1389"/>
      <c r="DQ33" s="1389"/>
      <c r="DR33" s="1389" t="str">
        <f ca="1">MID(SUVAHAVUJ!AF30,2,1)</f>
        <v xml:space="preserve"> </v>
      </c>
      <c r="DS33" s="1389"/>
      <c r="DT33" s="1389"/>
      <c r="DU33" s="1389"/>
      <c r="DV33" s="1389"/>
      <c r="DW33" s="1389" t="str">
        <f ca="1">MID(SUVAHAVUJ!AF30,3,1)</f>
        <v xml:space="preserve"> </v>
      </c>
      <c r="DX33" s="1389"/>
      <c r="DY33" s="1389"/>
      <c r="DZ33" s="1389"/>
      <c r="EA33" s="1389"/>
      <c r="EB33" s="1389"/>
      <c r="EC33" s="1389" t="str">
        <f ca="1">MID(SUVAHAVUJ!AF30,4,1)</f>
        <v xml:space="preserve"> </v>
      </c>
      <c r="ED33" s="1389"/>
      <c r="EE33" s="1389"/>
      <c r="EF33" s="1389"/>
      <c r="EG33" s="1389"/>
      <c r="EH33" s="1389" t="str">
        <f ca="1">MID(SUVAHAVUJ!AF30,5,1)</f>
        <v xml:space="preserve"> </v>
      </c>
      <c r="EI33" s="1389"/>
      <c r="EJ33" s="1389"/>
      <c r="EK33" s="1389"/>
      <c r="EL33" s="1389"/>
      <c r="EM33" s="1389"/>
      <c r="EN33" s="1389" t="str">
        <f ca="1">MID(SUVAHAVUJ!AF30,6,1)</f>
        <v xml:space="preserve"> </v>
      </c>
      <c r="EO33" s="1389"/>
      <c r="EP33" s="1389"/>
      <c r="EQ33" s="1389"/>
      <c r="ER33" s="1389"/>
      <c r="ES33" s="1389" t="str">
        <f ca="1">MID(SUVAHAVUJ!AF30,7,1)</f>
        <v xml:space="preserve"> </v>
      </c>
      <c r="ET33" s="1389"/>
      <c r="EU33" s="1389"/>
      <c r="EV33" s="1389"/>
      <c r="EW33" s="1389"/>
      <c r="EX33" s="1389"/>
      <c r="EY33" s="1389" t="str">
        <f ca="1">MID(SUVAHAVUJ!AF30,8,1)</f>
        <v xml:space="preserve"> </v>
      </c>
      <c r="EZ33" s="1389"/>
      <c r="FA33" s="1389"/>
      <c r="FB33" s="1389"/>
      <c r="FC33" s="1389"/>
      <c r="FD33" s="1389" t="str">
        <f ca="1">MID(SUVAHAVUJ!AF30,9,1)</f>
        <v xml:space="preserve"> </v>
      </c>
      <c r="FE33" s="1389"/>
      <c r="FF33" s="1389"/>
      <c r="FG33" s="1389"/>
      <c r="FH33" s="1389"/>
      <c r="FI33" s="1389"/>
      <c r="FJ33" s="1389" t="str">
        <f ca="1">MID(SUVAHAVUJ!AF30,10,1)</f>
        <v xml:space="preserve"> </v>
      </c>
      <c r="FK33" s="1389"/>
      <c r="FL33" s="1389"/>
      <c r="FM33" s="1389"/>
      <c r="FN33" s="1389"/>
      <c r="FO33" s="1343" t="str">
        <f ca="1">MID(SUVAHAVUJ!AF30,11,1)</f>
        <v>0</v>
      </c>
      <c r="FP33" s="1343"/>
      <c r="FQ33" s="1343"/>
      <c r="FR33" s="1343"/>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03"/>
      <c r="C34" s="1403"/>
      <c r="D34" s="1403"/>
      <c r="E34" s="1403"/>
      <c r="F34" s="1403"/>
      <c r="G34" s="1403"/>
      <c r="H34" s="1403"/>
      <c r="I34" s="1403"/>
      <c r="J34" s="1403"/>
      <c r="K34" s="1403"/>
      <c r="L34" s="1402"/>
      <c r="M34" s="1402"/>
      <c r="N34" s="1402"/>
      <c r="O34" s="1402"/>
      <c r="P34" s="1402"/>
      <c r="Q34" s="1402"/>
      <c r="R34" s="1402"/>
      <c r="S34" s="1402"/>
      <c r="T34" s="1402"/>
      <c r="U34" s="1402"/>
      <c r="V34" s="1402"/>
      <c r="W34" s="1402"/>
      <c r="X34" s="1402"/>
      <c r="Y34" s="1402"/>
      <c r="Z34" s="1402"/>
      <c r="AA34" s="1402"/>
      <c r="AB34" s="1402"/>
      <c r="AC34" s="1402"/>
      <c r="AD34" s="1402"/>
      <c r="AE34" s="1402"/>
      <c r="AF34" s="1402"/>
      <c r="AG34" s="1402"/>
      <c r="AH34" s="1402"/>
      <c r="AI34" s="1402"/>
      <c r="AJ34" s="1402"/>
      <c r="AK34" s="1402"/>
      <c r="AL34" s="1402"/>
      <c r="AM34" s="1402"/>
      <c r="AN34" s="1402"/>
      <c r="AO34" s="1402"/>
      <c r="AP34" s="1402"/>
      <c r="AQ34" s="1394"/>
      <c r="AR34" s="1394"/>
      <c r="AS34" s="1394"/>
      <c r="AT34" s="1394"/>
      <c r="AU34" s="1394"/>
      <c r="AV34" s="1394"/>
      <c r="AW34" s="1394"/>
      <c r="AX34" s="1394"/>
      <c r="AY34" s="514"/>
      <c r="AZ34" s="515"/>
      <c r="BA34" s="1389" t="str">
        <f ca="1">MID(SUVAHAVUJ!AE30,1,1)</f>
        <v xml:space="preserve"> </v>
      </c>
      <c r="BB34" s="1389"/>
      <c r="BC34" s="1389"/>
      <c r="BD34" s="1389"/>
      <c r="BE34" s="1389"/>
      <c r="BF34" s="1389"/>
      <c r="BG34" s="1389" t="str">
        <f ca="1">MID(SUVAHAVUJ!AE30,2,1)</f>
        <v xml:space="preserve"> </v>
      </c>
      <c r="BH34" s="1389"/>
      <c r="BI34" s="1389"/>
      <c r="BJ34" s="1389"/>
      <c r="BK34" s="1389"/>
      <c r="BL34" s="1389" t="str">
        <f ca="1">MID(SUVAHAVUJ!AE30,3,1)</f>
        <v xml:space="preserve"> </v>
      </c>
      <c r="BM34" s="1389"/>
      <c r="BN34" s="1389"/>
      <c r="BO34" s="1389"/>
      <c r="BP34" s="1389"/>
      <c r="BQ34" s="1389"/>
      <c r="BR34" s="1389" t="str">
        <f ca="1">MID(SUVAHAVUJ!AE30,4,1)</f>
        <v xml:space="preserve"> </v>
      </c>
      <c r="BS34" s="1389"/>
      <c r="BT34" s="1389"/>
      <c r="BU34" s="1389"/>
      <c r="BV34" s="1389"/>
      <c r="BW34" s="1389" t="str">
        <f ca="1">MID(SUVAHAVUJ!AE30,5,1)</f>
        <v xml:space="preserve"> </v>
      </c>
      <c r="BX34" s="1389"/>
      <c r="BY34" s="1389"/>
      <c r="BZ34" s="1389"/>
      <c r="CA34" s="1389"/>
      <c r="CB34" s="1389"/>
      <c r="CC34" s="1389" t="str">
        <f ca="1">MID(SUVAHAVUJ!AE30,6,1)</f>
        <v xml:space="preserve"> </v>
      </c>
      <c r="CD34" s="1389"/>
      <c r="CE34" s="1389"/>
      <c r="CF34" s="1389"/>
      <c r="CG34" s="1389"/>
      <c r="CH34" s="1389" t="str">
        <f ca="1">MID(SUVAHAVUJ!AE30,7,1)</f>
        <v xml:space="preserve"> </v>
      </c>
      <c r="CI34" s="1389"/>
      <c r="CJ34" s="1389"/>
      <c r="CK34" s="1389"/>
      <c r="CL34" s="1389"/>
      <c r="CM34" s="1389"/>
      <c r="CN34" s="1389" t="str">
        <f ca="1">MID(SUVAHAVUJ!AE30,8,1)</f>
        <v xml:space="preserve"> </v>
      </c>
      <c r="CO34" s="1389"/>
      <c r="CP34" s="1389"/>
      <c r="CQ34" s="1389"/>
      <c r="CR34" s="1389"/>
      <c r="CS34" s="1389" t="str">
        <f ca="1">MID(SUVAHAVUJ!AE30,9,1)</f>
        <v xml:space="preserve"> </v>
      </c>
      <c r="CT34" s="1389"/>
      <c r="CU34" s="1389"/>
      <c r="CV34" s="1389"/>
      <c r="CW34" s="1389"/>
      <c r="CX34" s="1389"/>
      <c r="CY34" s="1389" t="str">
        <f ca="1">MID(SUVAHAVUJ!AE30,10,1)</f>
        <v xml:space="preserve"> </v>
      </c>
      <c r="CZ34" s="1389"/>
      <c r="DA34" s="1389"/>
      <c r="DB34" s="1389"/>
      <c r="DC34" s="1389"/>
      <c r="DD34" s="1389" t="str">
        <f ca="1">MID(SUVAHAVUJ!AE30,11,1)</f>
        <v>0</v>
      </c>
      <c r="DE34" s="1389"/>
      <c r="DF34" s="1389"/>
      <c r="DG34" s="1389"/>
      <c r="DH34" s="1389"/>
      <c r="DI34" s="1395"/>
      <c r="DJ34" s="1398"/>
      <c r="DK34" s="1398"/>
      <c r="DL34" s="1398"/>
      <c r="DM34" s="1398"/>
      <c r="DN34" s="1398"/>
      <c r="DO34" s="1398"/>
      <c r="DP34" s="1398"/>
      <c r="DQ34" s="1398"/>
      <c r="DR34" s="1398"/>
      <c r="DS34" s="1398"/>
      <c r="DT34" s="1398"/>
      <c r="DU34" s="1398"/>
      <c r="DV34" s="1398"/>
      <c r="DW34" s="1398"/>
      <c r="DX34" s="1398"/>
      <c r="DY34" s="1398"/>
      <c r="DZ34" s="1398"/>
      <c r="EA34" s="1398"/>
      <c r="EB34" s="1398"/>
      <c r="EC34" s="1398"/>
      <c r="ED34" s="1398"/>
      <c r="EE34" s="1398"/>
      <c r="EF34" s="1398"/>
      <c r="EG34" s="1398"/>
      <c r="EH34" s="1398"/>
      <c r="EI34" s="1398"/>
      <c r="EJ34" s="1398"/>
      <c r="EK34" s="1398"/>
      <c r="EL34" s="1398"/>
      <c r="EM34" s="1398"/>
      <c r="EN34" s="514"/>
      <c r="EO34" s="515"/>
      <c r="EP34" s="1389" t="str">
        <f ca="1">MID(SUVAHAVUJ!AG30,1,1)</f>
        <v xml:space="preserve"> </v>
      </c>
      <c r="EQ34" s="1389"/>
      <c r="ER34" s="1389"/>
      <c r="ES34" s="1389"/>
      <c r="ET34" s="1389"/>
      <c r="EU34" s="1389"/>
      <c r="EV34" s="1389" t="str">
        <f ca="1">MID(SUVAHAVUJ!AG30,2,1)</f>
        <v xml:space="preserve"> </v>
      </c>
      <c r="EW34" s="1389"/>
      <c r="EX34" s="1389"/>
      <c r="EY34" s="1389"/>
      <c r="EZ34" s="1389"/>
      <c r="FA34" s="1389" t="str">
        <f ca="1">MID(SUVAHAVUJ!AG30,3,1)</f>
        <v xml:space="preserve"> </v>
      </c>
      <c r="FB34" s="1389"/>
      <c r="FC34" s="1389"/>
      <c r="FD34" s="1389"/>
      <c r="FE34" s="1389"/>
      <c r="FF34" s="1389"/>
      <c r="FG34" s="1389" t="str">
        <f ca="1">MID(SUVAHAVUJ!AG30,4,1)</f>
        <v xml:space="preserve"> </v>
      </c>
      <c r="FH34" s="1389"/>
      <c r="FI34" s="1389"/>
      <c r="FJ34" s="1389"/>
      <c r="FK34" s="1389"/>
      <c r="FL34" s="1389" t="str">
        <f ca="1">MID(SUVAHAVUJ!AG30,5,1)</f>
        <v xml:space="preserve"> </v>
      </c>
      <c r="FM34" s="1389"/>
      <c r="FN34" s="1389"/>
      <c r="FO34" s="1389"/>
      <c r="FP34" s="1389"/>
      <c r="FQ34" s="1389"/>
      <c r="FR34" s="1389" t="str">
        <f ca="1">MID(SUVAHAVUJ!AG30,6,1)</f>
        <v xml:space="preserve"> </v>
      </c>
      <c r="FS34" s="1389"/>
      <c r="FT34" s="1389"/>
      <c r="FU34" s="1389"/>
      <c r="FV34" s="1389"/>
      <c r="FW34" s="1389" t="str">
        <f ca="1">MID(SUVAHAVUJ!AG30,7,1)</f>
        <v xml:space="preserve"> </v>
      </c>
      <c r="FX34" s="1389"/>
      <c r="FY34" s="1389"/>
      <c r="FZ34" s="1389"/>
      <c r="GA34" s="1389"/>
      <c r="GB34" s="1389"/>
      <c r="GC34" s="1389" t="str">
        <f ca="1">MID(SUVAHAVUJ!AG30,8,1)</f>
        <v xml:space="preserve"> </v>
      </c>
      <c r="GD34" s="1389"/>
      <c r="GE34" s="1389"/>
      <c r="GF34" s="1389"/>
      <c r="GG34" s="1389"/>
      <c r="GH34" s="1389" t="str">
        <f ca="1">MID(SUVAHAVUJ!AG30,9,1)</f>
        <v xml:space="preserve"> </v>
      </c>
      <c r="GI34" s="1389"/>
      <c r="GJ34" s="1389"/>
      <c r="GK34" s="1389"/>
      <c r="GL34" s="1389"/>
      <c r="GM34" s="1389"/>
      <c r="GN34" s="1389" t="str">
        <f ca="1">MID(SUVAHAVUJ!AG30,10,1)</f>
        <v xml:space="preserve"> </v>
      </c>
      <c r="GO34" s="1389"/>
      <c r="GP34" s="1389"/>
      <c r="GQ34" s="1389"/>
      <c r="GR34" s="1389"/>
      <c r="GS34" s="1343" t="str">
        <f ca="1">MID(SUVAHAVUJ!AG30,11,1)</f>
        <v>0</v>
      </c>
      <c r="GT34" s="1343"/>
      <c r="GU34" s="1343"/>
      <c r="GV34" s="1343"/>
      <c r="GW34" s="1396"/>
    </row>
    <row r="35" spans="1:205" ht="12" customHeight="1">
      <c r="A35" s="516"/>
      <c r="B35" s="518"/>
      <c r="C35" s="519"/>
      <c r="D35" s="519"/>
      <c r="E35" s="519"/>
      <c r="F35" s="519"/>
      <c r="G35" s="519"/>
      <c r="H35" s="519"/>
      <c r="I35" s="519"/>
      <c r="J35" s="519"/>
      <c r="K35" s="519"/>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2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5">
    <mergeCell ref="CS34:CX34"/>
    <mergeCell ref="CY34:DC34"/>
    <mergeCell ref="DD34:DI34"/>
    <mergeCell ref="DJ34:EM34"/>
    <mergeCell ref="GH34:GM34"/>
    <mergeCell ref="GN34:GR34"/>
    <mergeCell ref="FA34:FF34"/>
    <mergeCell ref="FG34:FK34"/>
    <mergeCell ref="FL34:FQ34"/>
    <mergeCell ref="FR34:FV34"/>
    <mergeCell ref="EP34:EU34"/>
    <mergeCell ref="EV34:EZ34"/>
    <mergeCell ref="FO33:FS33"/>
    <mergeCell ref="FT33:GW33"/>
    <mergeCell ref="FD33:FI33"/>
    <mergeCell ref="FJ33:FN33"/>
    <mergeCell ref="GS34:GW34"/>
    <mergeCell ref="FW34:GB34"/>
    <mergeCell ref="GC34:GG34"/>
    <mergeCell ref="BW34:CB34"/>
    <mergeCell ref="CC34:CG34"/>
    <mergeCell ref="CH34:CM34"/>
    <mergeCell ref="CN34:CR34"/>
    <mergeCell ref="BA34:BF34"/>
    <mergeCell ref="BG34:BK34"/>
    <mergeCell ref="BL34:BQ34"/>
    <mergeCell ref="BR34:BV34"/>
    <mergeCell ref="DL33:DQ33"/>
    <mergeCell ref="DR33:DV33"/>
    <mergeCell ref="EH33:EM33"/>
    <mergeCell ref="EN33:ER33"/>
    <mergeCell ref="ES33:EX33"/>
    <mergeCell ref="EY33:FC33"/>
    <mergeCell ref="CC33:CG33"/>
    <mergeCell ref="CH33:CM33"/>
    <mergeCell ref="CN33:CR33"/>
    <mergeCell ref="CS33:CX33"/>
    <mergeCell ref="CY33:DC33"/>
    <mergeCell ref="DD33:DI33"/>
    <mergeCell ref="GC32:GG32"/>
    <mergeCell ref="GH32:GM32"/>
    <mergeCell ref="GN32:GR32"/>
    <mergeCell ref="GS32:GW32"/>
    <mergeCell ref="DW33:EB33"/>
    <mergeCell ref="EC33:EG33"/>
    <mergeCell ref="CY32:DC32"/>
    <mergeCell ref="DD32:DI32"/>
    <mergeCell ref="DJ32:EM32"/>
    <mergeCell ref="EP32:EU32"/>
    <mergeCell ref="B33:K34"/>
    <mergeCell ref="L33:AP34"/>
    <mergeCell ref="AQ33:AX34"/>
    <mergeCell ref="BA33:BF33"/>
    <mergeCell ref="BR33:BV33"/>
    <mergeCell ref="BW33:CB33"/>
    <mergeCell ref="FG32:FK32"/>
    <mergeCell ref="FL32:FQ32"/>
    <mergeCell ref="FR32:FV32"/>
    <mergeCell ref="FW32:GB32"/>
    <mergeCell ref="BG33:BK33"/>
    <mergeCell ref="BL33:BQ33"/>
    <mergeCell ref="EV32:EZ32"/>
    <mergeCell ref="FA32:FF32"/>
    <mergeCell ref="CN32:CR32"/>
    <mergeCell ref="CS32:CX32"/>
    <mergeCell ref="BL32:BQ32"/>
    <mergeCell ref="BR32:BV32"/>
    <mergeCell ref="BW32:CB32"/>
    <mergeCell ref="CC32:CG32"/>
    <mergeCell ref="B31:K32"/>
    <mergeCell ref="L31:AP32"/>
    <mergeCell ref="BA32:BF32"/>
    <mergeCell ref="BG32:BK32"/>
    <mergeCell ref="FT31:GW31"/>
    <mergeCell ref="EN31:ER31"/>
    <mergeCell ref="ES31:EX31"/>
    <mergeCell ref="EY31:FC31"/>
    <mergeCell ref="CH32:CM32"/>
    <mergeCell ref="EC31:EG31"/>
    <mergeCell ref="EH31:EM31"/>
    <mergeCell ref="CS31:CX31"/>
    <mergeCell ref="CY31:DC31"/>
    <mergeCell ref="DD31:DI31"/>
    <mergeCell ref="GC30:GG30"/>
    <mergeCell ref="GH30:GM30"/>
    <mergeCell ref="GN30:GR30"/>
    <mergeCell ref="GS30:GW30"/>
    <mergeCell ref="BL31:BQ31"/>
    <mergeCell ref="BR31:BV31"/>
    <mergeCell ref="CN31:CR31"/>
    <mergeCell ref="FW30:GB30"/>
    <mergeCell ref="FJ31:FN31"/>
    <mergeCell ref="FO31:FS31"/>
    <mergeCell ref="FA30:FF30"/>
    <mergeCell ref="FG30:FK30"/>
    <mergeCell ref="FD31:FI31"/>
    <mergeCell ref="AQ31:AX32"/>
    <mergeCell ref="BA31:BF31"/>
    <mergeCell ref="BG31:BK31"/>
    <mergeCell ref="CH31:CM31"/>
    <mergeCell ref="DL31:DQ31"/>
    <mergeCell ref="DR31:DV31"/>
    <mergeCell ref="DW31:EB31"/>
    <mergeCell ref="FL30:FQ30"/>
    <mergeCell ref="FR30:FV30"/>
    <mergeCell ref="CH30:CM30"/>
    <mergeCell ref="CN30:CR30"/>
    <mergeCell ref="CS30:CX30"/>
    <mergeCell ref="CY30:DC30"/>
    <mergeCell ref="DD30:DI30"/>
    <mergeCell ref="DJ30:EM30"/>
    <mergeCell ref="EP30:EU30"/>
    <mergeCell ref="EV30:EZ30"/>
    <mergeCell ref="BA28:BF28"/>
    <mergeCell ref="BW30:CB30"/>
    <mergeCell ref="CC30:CG30"/>
    <mergeCell ref="BW31:CB31"/>
    <mergeCell ref="CC31:CG31"/>
    <mergeCell ref="BA30:BF30"/>
    <mergeCell ref="BG30:BK30"/>
    <mergeCell ref="BL30:BQ30"/>
    <mergeCell ref="BR30:BV30"/>
    <mergeCell ref="FD29:FI29"/>
    <mergeCell ref="FJ29:FN29"/>
    <mergeCell ref="BA27:BF27"/>
    <mergeCell ref="BG27:BK27"/>
    <mergeCell ref="BL27:BQ27"/>
    <mergeCell ref="GH28:GM28"/>
    <mergeCell ref="CY28:DC28"/>
    <mergeCell ref="DD28:DI28"/>
    <mergeCell ref="FR28:FV28"/>
    <mergeCell ref="FW28:GB28"/>
    <mergeCell ref="FO29:FS29"/>
    <mergeCell ref="FT29:GW29"/>
    <mergeCell ref="DL29:DQ29"/>
    <mergeCell ref="DR29:DV29"/>
    <mergeCell ref="DW29:EB29"/>
    <mergeCell ref="EC29:EG29"/>
    <mergeCell ref="EH29:EM29"/>
    <mergeCell ref="EN29:ER29"/>
    <mergeCell ref="ES29:EX29"/>
    <mergeCell ref="EY29:FC29"/>
    <mergeCell ref="CN29:CR29"/>
    <mergeCell ref="CS29:CX29"/>
    <mergeCell ref="BG28:BK28"/>
    <mergeCell ref="BL28:BQ28"/>
    <mergeCell ref="B29:K30"/>
    <mergeCell ref="L29:AP30"/>
    <mergeCell ref="AQ29:AX30"/>
    <mergeCell ref="BA29:BF29"/>
    <mergeCell ref="BG29:BK29"/>
    <mergeCell ref="BL29:BQ29"/>
    <mergeCell ref="BR28:BV28"/>
    <mergeCell ref="BW28:CB28"/>
    <mergeCell ref="BR29:BV29"/>
    <mergeCell ref="BW29:CB29"/>
    <mergeCell ref="FG28:FK28"/>
    <mergeCell ref="CH28:CM28"/>
    <mergeCell ref="CN28:CR28"/>
    <mergeCell ref="CS28:CX28"/>
    <mergeCell ref="CC29:CG29"/>
    <mergeCell ref="CH29:CM29"/>
    <mergeCell ref="EY27:FC27"/>
    <mergeCell ref="FD27:FI27"/>
    <mergeCell ref="CY29:DC29"/>
    <mergeCell ref="DD29:DI29"/>
    <mergeCell ref="B27:K28"/>
    <mergeCell ref="L27:AP28"/>
    <mergeCell ref="AQ27:AX28"/>
    <mergeCell ref="CS27:CX27"/>
    <mergeCell ref="CY27:DC27"/>
    <mergeCell ref="DD27:DI27"/>
    <mergeCell ref="DR27:DV27"/>
    <mergeCell ref="DW27:EB27"/>
    <mergeCell ref="GH26:GM26"/>
    <mergeCell ref="DJ28:EM28"/>
    <mergeCell ref="EP28:EU28"/>
    <mergeCell ref="EV28:EZ28"/>
    <mergeCell ref="FA28:FF28"/>
    <mergeCell ref="FT27:GW27"/>
    <mergeCell ref="EN27:ER27"/>
    <mergeCell ref="ES27:EX27"/>
    <mergeCell ref="GN26:GR26"/>
    <mergeCell ref="GS26:GW26"/>
    <mergeCell ref="FL26:FQ26"/>
    <mergeCell ref="GN28:GR28"/>
    <mergeCell ref="GS28:GW28"/>
    <mergeCell ref="FL28:FQ28"/>
    <mergeCell ref="FJ27:FN27"/>
    <mergeCell ref="FO27:FS27"/>
    <mergeCell ref="GC28:GG28"/>
    <mergeCell ref="CC28:CG28"/>
    <mergeCell ref="FR26:FV26"/>
    <mergeCell ref="FW26:GB26"/>
    <mergeCell ref="GC26:GG26"/>
    <mergeCell ref="CS26:CX26"/>
    <mergeCell ref="CY26:DC26"/>
    <mergeCell ref="DD26:DI26"/>
    <mergeCell ref="DJ26:EM26"/>
    <mergeCell ref="EP26:EU26"/>
    <mergeCell ref="EV26:EZ26"/>
    <mergeCell ref="BR27:BV27"/>
    <mergeCell ref="FA26:FF26"/>
    <mergeCell ref="FG26:FK26"/>
    <mergeCell ref="EC27:EG27"/>
    <mergeCell ref="EH27:EM27"/>
    <mergeCell ref="BW27:CB27"/>
    <mergeCell ref="CC27:CG27"/>
    <mergeCell ref="CH27:CM27"/>
    <mergeCell ref="CN27:CR27"/>
    <mergeCell ref="DL27:DQ27"/>
    <mergeCell ref="FO25:FS25"/>
    <mergeCell ref="FT25:GW25"/>
    <mergeCell ref="BA26:BF26"/>
    <mergeCell ref="BG26:BK26"/>
    <mergeCell ref="BL26:BQ26"/>
    <mergeCell ref="BR26:BV26"/>
    <mergeCell ref="BW26:CB26"/>
    <mergeCell ref="CC26:CG26"/>
    <mergeCell ref="CH26:CM26"/>
    <mergeCell ref="CN26:CR26"/>
    <mergeCell ref="DW25:EB25"/>
    <mergeCell ref="EC25:EG25"/>
    <mergeCell ref="EH25:EM25"/>
    <mergeCell ref="EN25:ER25"/>
    <mergeCell ref="ES25:EX25"/>
    <mergeCell ref="EY25:FC25"/>
    <mergeCell ref="BR25:BV25"/>
    <mergeCell ref="BW25:CB25"/>
    <mergeCell ref="CC25:CG25"/>
    <mergeCell ref="CH25:CM25"/>
    <mergeCell ref="FD25:FI25"/>
    <mergeCell ref="FJ25:FN25"/>
    <mergeCell ref="CY25:DC25"/>
    <mergeCell ref="DD25:DI25"/>
    <mergeCell ref="DL25:DQ25"/>
    <mergeCell ref="DR25:DV25"/>
    <mergeCell ref="CN25:CR25"/>
    <mergeCell ref="CS25:CX25"/>
    <mergeCell ref="GC24:GG24"/>
    <mergeCell ref="GH24:GM24"/>
    <mergeCell ref="FG24:FK24"/>
    <mergeCell ref="FL24:FQ24"/>
    <mergeCell ref="FR24:FV24"/>
    <mergeCell ref="FW24:GB24"/>
    <mergeCell ref="CN24:CR24"/>
    <mergeCell ref="CS24:CX24"/>
    <mergeCell ref="B25:K26"/>
    <mergeCell ref="L25:AP26"/>
    <mergeCell ref="AQ25:AX26"/>
    <mergeCell ref="BA25:BF25"/>
    <mergeCell ref="BG25:BK25"/>
    <mergeCell ref="BL25:BQ25"/>
    <mergeCell ref="CY24:DC24"/>
    <mergeCell ref="DD24:DI24"/>
    <mergeCell ref="DJ24:EM24"/>
    <mergeCell ref="EP24:EU24"/>
    <mergeCell ref="GN24:GR24"/>
    <mergeCell ref="GS24:GW24"/>
    <mergeCell ref="EV24:EZ24"/>
    <mergeCell ref="FA24:FF24"/>
    <mergeCell ref="FJ23:FN23"/>
    <mergeCell ref="FO23:FS23"/>
    <mergeCell ref="FT23:GW23"/>
    <mergeCell ref="BA24:BF24"/>
    <mergeCell ref="BG24:BK24"/>
    <mergeCell ref="BL24:BQ24"/>
    <mergeCell ref="BR24:BV24"/>
    <mergeCell ref="BW24:CB24"/>
    <mergeCell ref="CC24:CG24"/>
    <mergeCell ref="CH24:CM24"/>
    <mergeCell ref="FD23:FI23"/>
    <mergeCell ref="CS23:CX23"/>
    <mergeCell ref="CY23:DC23"/>
    <mergeCell ref="DD23:DI23"/>
    <mergeCell ref="DL23:DQ23"/>
    <mergeCell ref="DR23:DV23"/>
    <mergeCell ref="DW23:EB23"/>
    <mergeCell ref="EC23:EG23"/>
    <mergeCell ref="EH23:EM23"/>
    <mergeCell ref="EN23:ER23"/>
    <mergeCell ref="GN22:GR22"/>
    <mergeCell ref="GS22:GW22"/>
    <mergeCell ref="FG22:FK22"/>
    <mergeCell ref="FL22:FQ22"/>
    <mergeCell ref="FR22:FV22"/>
    <mergeCell ref="CH23:CM23"/>
    <mergeCell ref="CN23:CR23"/>
    <mergeCell ref="FW22:GB22"/>
    <mergeCell ref="GC22:GG22"/>
    <mergeCell ref="EY23:FC23"/>
    <mergeCell ref="B23:K24"/>
    <mergeCell ref="L23:AP24"/>
    <mergeCell ref="AQ23:AX24"/>
    <mergeCell ref="BA23:BF23"/>
    <mergeCell ref="GH22:GM22"/>
    <mergeCell ref="CC22:CG22"/>
    <mergeCell ref="BL23:BQ23"/>
    <mergeCell ref="BR23:BV23"/>
    <mergeCell ref="BW23:CB23"/>
    <mergeCell ref="CC23:CG23"/>
    <mergeCell ref="EV22:EZ22"/>
    <mergeCell ref="FA22:FF22"/>
    <mergeCell ref="CH22:CM22"/>
    <mergeCell ref="CN22:CR22"/>
    <mergeCell ref="CS22:CX22"/>
    <mergeCell ref="CY22:DC22"/>
    <mergeCell ref="DD22:DI22"/>
    <mergeCell ref="DJ22:EM22"/>
    <mergeCell ref="BA22:BF22"/>
    <mergeCell ref="BG22:BK22"/>
    <mergeCell ref="BL22:BQ22"/>
    <mergeCell ref="BR22:BV22"/>
    <mergeCell ref="BG23:BK23"/>
    <mergeCell ref="EP22:EU22"/>
    <mergeCell ref="ES23:EX23"/>
    <mergeCell ref="BA19:BF19"/>
    <mergeCell ref="BG19:BK19"/>
    <mergeCell ref="BL19:BQ19"/>
    <mergeCell ref="BA20:BF20"/>
    <mergeCell ref="BG20:BK20"/>
    <mergeCell ref="BL20:BQ20"/>
    <mergeCell ref="GH20:GM20"/>
    <mergeCell ref="CY20:DC20"/>
    <mergeCell ref="DD20:DI20"/>
    <mergeCell ref="ES21:EX21"/>
    <mergeCell ref="EY21:FC21"/>
    <mergeCell ref="FD21:FI21"/>
    <mergeCell ref="FJ21:FN21"/>
    <mergeCell ref="FO21:FS21"/>
    <mergeCell ref="FT21:GW21"/>
    <mergeCell ref="DL21:DQ21"/>
    <mergeCell ref="FW20:GB20"/>
    <mergeCell ref="GC20:GG20"/>
    <mergeCell ref="DR21:DV21"/>
    <mergeCell ref="DW21:EB21"/>
    <mergeCell ref="EC21:EG21"/>
    <mergeCell ref="EH21:EM21"/>
    <mergeCell ref="B21:K22"/>
    <mergeCell ref="L21:AP22"/>
    <mergeCell ref="AQ21:AX22"/>
    <mergeCell ref="BA21:BF21"/>
    <mergeCell ref="EN21:ER21"/>
    <mergeCell ref="FR20:FV20"/>
    <mergeCell ref="BW22:CB22"/>
    <mergeCell ref="BG21:BK21"/>
    <mergeCell ref="BL21:BQ21"/>
    <mergeCell ref="BR21:BV21"/>
    <mergeCell ref="BW21:CB21"/>
    <mergeCell ref="FG20:FK20"/>
    <mergeCell ref="CH20:CM20"/>
    <mergeCell ref="CN20:CR20"/>
    <mergeCell ref="CS20:CX20"/>
    <mergeCell ref="CC21:CG21"/>
    <mergeCell ref="CH21:CM21"/>
    <mergeCell ref="CN21:CR21"/>
    <mergeCell ref="CS21:CX21"/>
    <mergeCell ref="CY21:DC21"/>
    <mergeCell ref="DD21:DI21"/>
    <mergeCell ref="B19:K20"/>
    <mergeCell ref="L19:AP20"/>
    <mergeCell ref="AQ19:AX20"/>
    <mergeCell ref="CS19:CX19"/>
    <mergeCell ref="CY19:DC19"/>
    <mergeCell ref="DD19:DI19"/>
    <mergeCell ref="BR20:BV20"/>
    <mergeCell ref="BW20:CB20"/>
    <mergeCell ref="CC20:CG20"/>
    <mergeCell ref="FO19:FS19"/>
    <mergeCell ref="DL19:DQ19"/>
    <mergeCell ref="DR19:DV19"/>
    <mergeCell ref="DW19:EB19"/>
    <mergeCell ref="GH18:GM18"/>
    <mergeCell ref="DJ20:EM20"/>
    <mergeCell ref="EP20:EU20"/>
    <mergeCell ref="EV20:EZ20"/>
    <mergeCell ref="FA20:FF20"/>
    <mergeCell ref="FT19:GW19"/>
    <mergeCell ref="GN18:GR18"/>
    <mergeCell ref="GS18:GW18"/>
    <mergeCell ref="FL18:FQ18"/>
    <mergeCell ref="GN20:GR20"/>
    <mergeCell ref="GS20:GW20"/>
    <mergeCell ref="FL20:FQ20"/>
    <mergeCell ref="FR18:FV18"/>
    <mergeCell ref="FW18:GB18"/>
    <mergeCell ref="GC18:GG18"/>
    <mergeCell ref="FJ19:FN19"/>
    <mergeCell ref="BR19:BV19"/>
    <mergeCell ref="FA18:FF18"/>
    <mergeCell ref="CS18:CX18"/>
    <mergeCell ref="CY18:DC18"/>
    <mergeCell ref="DD18:DI18"/>
    <mergeCell ref="DJ18:EM18"/>
    <mergeCell ref="EN19:ER19"/>
    <mergeCell ref="ES19:EX19"/>
    <mergeCell ref="EY19:FC19"/>
    <mergeCell ref="FD19:FI19"/>
    <mergeCell ref="FG18:FK18"/>
    <mergeCell ref="EC19:EG19"/>
    <mergeCell ref="EH19:EM19"/>
    <mergeCell ref="BW19:CB19"/>
    <mergeCell ref="CC19:CG19"/>
    <mergeCell ref="CH19:CM19"/>
    <mergeCell ref="CN19:CR19"/>
    <mergeCell ref="EP18:EU18"/>
    <mergeCell ref="EV18:EZ18"/>
    <mergeCell ref="FO17:FS17"/>
    <mergeCell ref="FT17:GW17"/>
    <mergeCell ref="BA18:BF18"/>
    <mergeCell ref="BG18:BK18"/>
    <mergeCell ref="BL18:BQ18"/>
    <mergeCell ref="BR18:BV18"/>
    <mergeCell ref="BW18:CB18"/>
    <mergeCell ref="CC18:CG18"/>
    <mergeCell ref="CH18:CM18"/>
    <mergeCell ref="CN18:CR18"/>
    <mergeCell ref="DW17:EB17"/>
    <mergeCell ref="EC17:EG17"/>
    <mergeCell ref="EH17:EM17"/>
    <mergeCell ref="EN17:ER17"/>
    <mergeCell ref="ES17:EX17"/>
    <mergeCell ref="EY17:FC17"/>
    <mergeCell ref="BR17:BV17"/>
    <mergeCell ref="BW17:CB17"/>
    <mergeCell ref="CC17:CG17"/>
    <mergeCell ref="CH17:CM17"/>
    <mergeCell ref="FD17:FI17"/>
    <mergeCell ref="FJ17:FN17"/>
    <mergeCell ref="CY17:DC17"/>
    <mergeCell ref="DD17:DI17"/>
    <mergeCell ref="DL17:DQ17"/>
    <mergeCell ref="DR17:DV17"/>
    <mergeCell ref="CN17:CR17"/>
    <mergeCell ref="CS17:CX17"/>
    <mergeCell ref="GC16:GG16"/>
    <mergeCell ref="GH16:GM16"/>
    <mergeCell ref="FG16:FK16"/>
    <mergeCell ref="FL16:FQ16"/>
    <mergeCell ref="FR16:FV16"/>
    <mergeCell ref="FW16:GB16"/>
    <mergeCell ref="CN16:CR16"/>
    <mergeCell ref="CS16:CX16"/>
    <mergeCell ref="B17:K18"/>
    <mergeCell ref="L17:AP18"/>
    <mergeCell ref="AQ17:AX18"/>
    <mergeCell ref="BA17:BF17"/>
    <mergeCell ref="BG17:BK17"/>
    <mergeCell ref="BL17:BQ17"/>
    <mergeCell ref="CY16:DC16"/>
    <mergeCell ref="DD16:DI16"/>
    <mergeCell ref="DJ16:EM16"/>
    <mergeCell ref="EP16:EU16"/>
    <mergeCell ref="GN16:GR16"/>
    <mergeCell ref="GS16:GW16"/>
    <mergeCell ref="EV16:EZ16"/>
    <mergeCell ref="FA16:FF16"/>
    <mergeCell ref="FJ15:FN15"/>
    <mergeCell ref="FO15:FS15"/>
    <mergeCell ref="FT15:GW15"/>
    <mergeCell ref="BA16:BF16"/>
    <mergeCell ref="BG16:BK16"/>
    <mergeCell ref="BL16:BQ16"/>
    <mergeCell ref="BR16:BV16"/>
    <mergeCell ref="BW16:CB16"/>
    <mergeCell ref="CC16:CG16"/>
    <mergeCell ref="CH16:CM16"/>
    <mergeCell ref="FD15:FI15"/>
    <mergeCell ref="CS15:CX15"/>
    <mergeCell ref="CY15:DC15"/>
    <mergeCell ref="DD15:DI15"/>
    <mergeCell ref="DL15:DQ15"/>
    <mergeCell ref="DR15:DV15"/>
    <mergeCell ref="DW15:EB15"/>
    <mergeCell ref="EC15:EG15"/>
    <mergeCell ref="EH15:EM15"/>
    <mergeCell ref="EN15:ER15"/>
    <mergeCell ref="GN14:GR14"/>
    <mergeCell ref="GS14:GW14"/>
    <mergeCell ref="FG14:FK14"/>
    <mergeCell ref="FL14:FQ14"/>
    <mergeCell ref="FR14:FV14"/>
    <mergeCell ref="CH15:CM15"/>
    <mergeCell ref="CN15:CR15"/>
    <mergeCell ref="FW14:GB14"/>
    <mergeCell ref="GC14:GG14"/>
    <mergeCell ref="EY15:FC15"/>
    <mergeCell ref="B15:K16"/>
    <mergeCell ref="L15:AP16"/>
    <mergeCell ref="AQ15:AX16"/>
    <mergeCell ref="BA15:BF15"/>
    <mergeCell ref="GH14:GM14"/>
    <mergeCell ref="CC14:CG14"/>
    <mergeCell ref="BL15:BQ15"/>
    <mergeCell ref="BR15:BV15"/>
    <mergeCell ref="BW15:CB15"/>
    <mergeCell ref="CC15:CG15"/>
    <mergeCell ref="EV14:EZ14"/>
    <mergeCell ref="FA14:FF14"/>
    <mergeCell ref="CH14:CM14"/>
    <mergeCell ref="CN14:CR14"/>
    <mergeCell ref="CS14:CX14"/>
    <mergeCell ref="CY14:DC14"/>
    <mergeCell ref="DD14:DI14"/>
    <mergeCell ref="DJ14:EM14"/>
    <mergeCell ref="BA14:BF14"/>
    <mergeCell ref="BG14:BK14"/>
    <mergeCell ref="BL14:BQ14"/>
    <mergeCell ref="BR14:BV14"/>
    <mergeCell ref="BG15:BK15"/>
    <mergeCell ref="EP14:EU14"/>
    <mergeCell ref="ES15:EX15"/>
    <mergeCell ref="BA11:BF11"/>
    <mergeCell ref="BG11:BK11"/>
    <mergeCell ref="BL11:BQ11"/>
    <mergeCell ref="BA12:BF12"/>
    <mergeCell ref="BG12:BK12"/>
    <mergeCell ref="BL12:BQ12"/>
    <mergeCell ref="GH12:GM12"/>
    <mergeCell ref="CY12:DC12"/>
    <mergeCell ref="DD12:DI12"/>
    <mergeCell ref="ES13:EX13"/>
    <mergeCell ref="EY13:FC13"/>
    <mergeCell ref="FD13:FI13"/>
    <mergeCell ref="FJ13:FN13"/>
    <mergeCell ref="FO13:FS13"/>
    <mergeCell ref="FT13:GW13"/>
    <mergeCell ref="DL13:DQ13"/>
    <mergeCell ref="FR12:FV12"/>
    <mergeCell ref="FW12:GB12"/>
    <mergeCell ref="GC12:GG12"/>
    <mergeCell ref="DR13:DV13"/>
    <mergeCell ref="DW13:EB13"/>
    <mergeCell ref="EC13:EG13"/>
    <mergeCell ref="EH13:EM13"/>
    <mergeCell ref="CY13:DC13"/>
    <mergeCell ref="B13:K14"/>
    <mergeCell ref="L13:AP14"/>
    <mergeCell ref="AQ13:AX14"/>
    <mergeCell ref="BA13:BF13"/>
    <mergeCell ref="EN13:ER13"/>
    <mergeCell ref="BW14:CB14"/>
    <mergeCell ref="BG13:BK13"/>
    <mergeCell ref="BL13:BQ13"/>
    <mergeCell ref="BR13:BV13"/>
    <mergeCell ref="CC12:CG12"/>
    <mergeCell ref="BW13:CB13"/>
    <mergeCell ref="FG12:FK12"/>
    <mergeCell ref="CH12:CM12"/>
    <mergeCell ref="CN12:CR12"/>
    <mergeCell ref="CS12:CX12"/>
    <mergeCell ref="CC13:CG13"/>
    <mergeCell ref="CH13:CM13"/>
    <mergeCell ref="CN13:CR13"/>
    <mergeCell ref="CS13:CX13"/>
    <mergeCell ref="FD11:FI11"/>
    <mergeCell ref="DD13:DI13"/>
    <mergeCell ref="B11:K12"/>
    <mergeCell ref="L11:AP12"/>
    <mergeCell ref="AQ11:AX12"/>
    <mergeCell ref="CS11:CX11"/>
    <mergeCell ref="CY11:DC11"/>
    <mergeCell ref="DD11:DI11"/>
    <mergeCell ref="BR12:BV12"/>
    <mergeCell ref="BW12:CB12"/>
    <mergeCell ref="FO11:FS11"/>
    <mergeCell ref="DL11:DQ11"/>
    <mergeCell ref="DR11:DV11"/>
    <mergeCell ref="DW11:EB11"/>
    <mergeCell ref="GH10:GM10"/>
    <mergeCell ref="DJ12:EM12"/>
    <mergeCell ref="EP12:EU12"/>
    <mergeCell ref="EV12:EZ12"/>
    <mergeCell ref="FA12:FF12"/>
    <mergeCell ref="FT11:GW11"/>
    <mergeCell ref="GN10:GR10"/>
    <mergeCell ref="GS10:GW10"/>
    <mergeCell ref="FL10:FQ10"/>
    <mergeCell ref="GN12:GR12"/>
    <mergeCell ref="GS12:GW12"/>
    <mergeCell ref="FL12:FQ12"/>
    <mergeCell ref="FR10:FV10"/>
    <mergeCell ref="FW10:GB10"/>
    <mergeCell ref="GC10:GG10"/>
    <mergeCell ref="FJ11:FN11"/>
    <mergeCell ref="EV10:EZ10"/>
    <mergeCell ref="BR11:BV11"/>
    <mergeCell ref="FA10:FF10"/>
    <mergeCell ref="CS10:CX10"/>
    <mergeCell ref="CY10:DC10"/>
    <mergeCell ref="DD10:DI10"/>
    <mergeCell ref="DJ10:EM10"/>
    <mergeCell ref="EN11:ER11"/>
    <mergeCell ref="ES11:EX11"/>
    <mergeCell ref="EY11:FC11"/>
    <mergeCell ref="CH10:CM10"/>
    <mergeCell ref="CN10:CR10"/>
    <mergeCell ref="FG10:FK10"/>
    <mergeCell ref="EC11:EG11"/>
    <mergeCell ref="EH11:EM11"/>
    <mergeCell ref="BW11:CB11"/>
    <mergeCell ref="CC11:CG11"/>
    <mergeCell ref="CH11:CM11"/>
    <mergeCell ref="CN11:CR11"/>
    <mergeCell ref="EP10:EU10"/>
    <mergeCell ref="ES9:EX9"/>
    <mergeCell ref="EY9:FC9"/>
    <mergeCell ref="FO9:FS9"/>
    <mergeCell ref="FT9:GW9"/>
    <mergeCell ref="BA10:BF10"/>
    <mergeCell ref="BG10:BK10"/>
    <mergeCell ref="BL10:BQ10"/>
    <mergeCell ref="BR10:BV10"/>
    <mergeCell ref="BW10:CB10"/>
    <mergeCell ref="CC10:CG10"/>
    <mergeCell ref="FD9:FI9"/>
    <mergeCell ref="FJ9:FN9"/>
    <mergeCell ref="CY9:DC9"/>
    <mergeCell ref="DD9:DI9"/>
    <mergeCell ref="DL9:DQ9"/>
    <mergeCell ref="DR9:DV9"/>
    <mergeCell ref="DW9:EB9"/>
    <mergeCell ref="EC9:EG9"/>
    <mergeCell ref="EH9:EM9"/>
    <mergeCell ref="EN9:ER9"/>
    <mergeCell ref="CN8:CR8"/>
    <mergeCell ref="CS8:CX8"/>
    <mergeCell ref="BR9:BV9"/>
    <mergeCell ref="BW9:CB9"/>
    <mergeCell ref="CC9:CG9"/>
    <mergeCell ref="CH9:CM9"/>
    <mergeCell ref="EV8:EZ8"/>
    <mergeCell ref="FA8:FF8"/>
    <mergeCell ref="CN9:CR9"/>
    <mergeCell ref="CS9:CX9"/>
    <mergeCell ref="GC8:GG8"/>
    <mergeCell ref="GH8:GM8"/>
    <mergeCell ref="FG8:FK8"/>
    <mergeCell ref="FL8:FQ8"/>
    <mergeCell ref="FR8:FV8"/>
    <mergeCell ref="FW8:GB8"/>
    <mergeCell ref="DJ8:EM8"/>
    <mergeCell ref="EP8:EU8"/>
    <mergeCell ref="GN8:GR8"/>
    <mergeCell ref="GS8:GW8"/>
    <mergeCell ref="B9:K10"/>
    <mergeCell ref="L9:AP10"/>
    <mergeCell ref="AQ9:AX10"/>
    <mergeCell ref="BA9:BF9"/>
    <mergeCell ref="BG9:BK9"/>
    <mergeCell ref="BL9:BQ9"/>
    <mergeCell ref="FT7:GW7"/>
    <mergeCell ref="BA8:BF8"/>
    <mergeCell ref="BG8:BK8"/>
    <mergeCell ref="BL8:BQ8"/>
    <mergeCell ref="BR8:BV8"/>
    <mergeCell ref="BW8:CB8"/>
    <mergeCell ref="CC8:CG8"/>
    <mergeCell ref="CH8:CM8"/>
    <mergeCell ref="CY8:DC8"/>
    <mergeCell ref="DD8:DI8"/>
    <mergeCell ref="EC7:EG7"/>
    <mergeCell ref="EH7:EM7"/>
    <mergeCell ref="EN7:ER7"/>
    <mergeCell ref="ES7:EX7"/>
    <mergeCell ref="FJ7:FN7"/>
    <mergeCell ref="FO7:FS7"/>
    <mergeCell ref="BW7:CB7"/>
    <mergeCell ref="CC7:CG7"/>
    <mergeCell ref="EY7:FC7"/>
    <mergeCell ref="FD7:FI7"/>
    <mergeCell ref="CS7:CX7"/>
    <mergeCell ref="CY7:DC7"/>
    <mergeCell ref="DD7:DI7"/>
    <mergeCell ref="DL7:DQ7"/>
    <mergeCell ref="DR7:DV7"/>
    <mergeCell ref="DW7:EB7"/>
    <mergeCell ref="CH7:CM7"/>
    <mergeCell ref="CN7:CR7"/>
    <mergeCell ref="A7:A8"/>
    <mergeCell ref="B7:K8"/>
    <mergeCell ref="L7:AP8"/>
    <mergeCell ref="AQ7:AX8"/>
    <mergeCell ref="BA7:BF7"/>
    <mergeCell ref="BG7:BK7"/>
    <mergeCell ref="BL7:BQ7"/>
    <mergeCell ref="BR7:BV7"/>
    <mergeCell ref="FC4:GW5"/>
    <mergeCell ref="B5:K5"/>
    <mergeCell ref="AY5:BD6"/>
    <mergeCell ref="BE5:DI5"/>
    <mergeCell ref="DJ5:FB5"/>
    <mergeCell ref="B6:K6"/>
    <mergeCell ref="BE6:DI6"/>
    <mergeCell ref="DJ6:FB6"/>
    <mergeCell ref="FC6:GW6"/>
    <mergeCell ref="DE2:EU2"/>
    <mergeCell ref="B4:K4"/>
    <mergeCell ref="L4:AP6"/>
    <mergeCell ref="AQ4:AX6"/>
    <mergeCell ref="AY4:FB4"/>
    <mergeCell ref="I2:AI2"/>
    <mergeCell ref="AK2:AR2"/>
    <mergeCell ref="AT2:CS2"/>
    <mergeCell ref="CW2:DC2"/>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sheetPr>
    <tabColor rgb="FF31A0B7"/>
  </sheetPr>
  <dimension ref="A1:GW147"/>
  <sheetViews>
    <sheetView zoomScale="205" zoomScaleNormal="205" workbookViewId="0">
      <selection activeCell="M1" sqref="M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365" t="s">
        <v>223</v>
      </c>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6"/>
      <c r="AK2" s="1367" t="s">
        <v>2551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4200</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ht="11.25" customHeight="1">
      <c r="B4" s="1344" t="s">
        <v>218</v>
      </c>
      <c r="C4" s="1345"/>
      <c r="D4" s="1345"/>
      <c r="E4" s="1345"/>
      <c r="F4" s="1345"/>
      <c r="G4" s="1345"/>
      <c r="H4" s="1345"/>
      <c r="I4" s="1345"/>
      <c r="J4" s="1345"/>
      <c r="K4" s="1346"/>
      <c r="L4" s="1347" t="s">
        <v>219</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 003'!AQ4</f>
        <v>Číslo riadku</v>
      </c>
      <c r="AR4" s="1354"/>
      <c r="AS4" s="1354"/>
      <c r="AT4" s="1354"/>
      <c r="AU4" s="1354"/>
      <c r="AV4" s="1354"/>
      <c r="AW4" s="1354"/>
      <c r="AX4" s="1355"/>
      <c r="AY4" s="1362" t="str">
        <f ca="1">'S 003'!AY4</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405">
        <f ca="1">'S 003'!FC4</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3" t="s">
        <v>220</v>
      </c>
      <c r="C5" s="1374"/>
      <c r="D5" s="1374"/>
      <c r="E5" s="1374"/>
      <c r="F5" s="1374"/>
      <c r="G5" s="1374"/>
      <c r="H5" s="1374"/>
      <c r="I5" s="1374"/>
      <c r="J5" s="1374"/>
      <c r="K5" s="1375"/>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376">
        <f ca="1">'S 003'!AY5</f>
        <v>0</v>
      </c>
      <c r="AZ5" s="1377"/>
      <c r="BA5" s="1377"/>
      <c r="BB5" s="1377"/>
      <c r="BC5" s="1377"/>
      <c r="BD5" s="1378"/>
      <c r="BE5" s="1379" t="str">
        <f ca="1">'S 003'!BE5</f>
        <v>Brutto-časť 1</v>
      </c>
      <c r="BF5" s="1380"/>
      <c r="BG5" s="1380"/>
      <c r="BH5" s="1380"/>
      <c r="BI5" s="1380"/>
      <c r="BJ5" s="1380"/>
      <c r="BK5" s="1380"/>
      <c r="BL5" s="1380"/>
      <c r="BM5" s="1380"/>
      <c r="BN5" s="1380"/>
      <c r="BO5" s="1380"/>
      <c r="BP5" s="1380"/>
      <c r="BQ5" s="1380"/>
      <c r="BR5" s="1380"/>
      <c r="BS5" s="1380"/>
      <c r="BT5" s="1380"/>
      <c r="BU5" s="1380"/>
      <c r="BV5" s="1380"/>
      <c r="BW5" s="1380"/>
      <c r="BX5" s="1380"/>
      <c r="BY5" s="1380"/>
      <c r="BZ5" s="1380"/>
      <c r="CA5" s="1380"/>
      <c r="CB5" s="1380"/>
      <c r="CC5" s="1380"/>
      <c r="CD5" s="1380"/>
      <c r="CE5" s="1380"/>
      <c r="CF5" s="1380"/>
      <c r="CG5" s="1380"/>
      <c r="CH5" s="1380"/>
      <c r="CI5" s="1380"/>
      <c r="CJ5" s="1380"/>
      <c r="CK5" s="1380"/>
      <c r="CL5" s="1380"/>
      <c r="CM5" s="1380"/>
      <c r="CN5" s="1380"/>
      <c r="CO5" s="1380"/>
      <c r="CP5" s="1380"/>
      <c r="CQ5" s="1380"/>
      <c r="CR5" s="1380"/>
      <c r="CS5" s="1380"/>
      <c r="CT5" s="1380"/>
      <c r="CU5" s="1380"/>
      <c r="CV5" s="1380"/>
      <c r="CW5" s="1380"/>
      <c r="CX5" s="1380"/>
      <c r="CY5" s="1380"/>
      <c r="CZ5" s="1380"/>
      <c r="DA5" s="1380"/>
      <c r="DB5" s="1380"/>
      <c r="DC5" s="1380"/>
      <c r="DD5" s="1380"/>
      <c r="DE5" s="1380"/>
      <c r="DF5" s="1380"/>
      <c r="DG5" s="1380"/>
      <c r="DH5" s="1380"/>
      <c r="DI5" s="1381"/>
      <c r="DJ5" s="1362" t="str">
        <f ca="1">'S 003'!DJ5</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0"/>
      <c r="FD5" s="1371"/>
      <c r="FE5" s="1371"/>
      <c r="FF5" s="1371"/>
      <c r="FG5" s="1371"/>
      <c r="FH5" s="1371"/>
      <c r="FI5" s="1371"/>
      <c r="FJ5" s="1371"/>
      <c r="FK5" s="1371"/>
      <c r="FL5" s="1371"/>
      <c r="FM5" s="1371"/>
      <c r="FN5" s="1371"/>
      <c r="FO5" s="1371"/>
      <c r="FP5" s="1371"/>
      <c r="FQ5" s="1371"/>
      <c r="FR5" s="1371"/>
      <c r="FS5" s="1371"/>
      <c r="FT5" s="1371"/>
      <c r="FU5" s="1371"/>
      <c r="FV5" s="1371"/>
      <c r="FW5" s="1371"/>
      <c r="FX5" s="1371"/>
      <c r="FY5" s="1371"/>
      <c r="FZ5" s="1371"/>
      <c r="GA5" s="1371"/>
      <c r="GB5" s="1371"/>
      <c r="GC5" s="1371"/>
      <c r="GD5" s="1371"/>
      <c r="GE5" s="1371"/>
      <c r="GF5" s="1371"/>
      <c r="GG5" s="1371"/>
      <c r="GH5" s="1371"/>
      <c r="GI5" s="1371"/>
      <c r="GJ5" s="1371"/>
      <c r="GK5" s="1371"/>
      <c r="GL5" s="1371"/>
      <c r="GM5" s="1371"/>
      <c r="GN5" s="1371"/>
      <c r="GO5" s="1371"/>
      <c r="GP5" s="1371"/>
      <c r="GQ5" s="1371"/>
      <c r="GR5" s="1371"/>
      <c r="GS5" s="1371"/>
      <c r="GT5" s="1371"/>
      <c r="GU5" s="1371"/>
      <c r="GV5" s="1371"/>
      <c r="GW5" s="1372"/>
    </row>
    <row r="6" spans="1:205" ht="10.5" customHeight="1">
      <c r="B6" s="1370" t="s">
        <v>3498</v>
      </c>
      <c r="C6" s="1371"/>
      <c r="D6" s="1371"/>
      <c r="E6" s="1371"/>
      <c r="F6" s="1371"/>
      <c r="G6" s="1371"/>
      <c r="H6" s="1371"/>
      <c r="I6" s="1371"/>
      <c r="J6" s="1371"/>
      <c r="K6" s="1372"/>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376"/>
      <c r="AZ6" s="1377"/>
      <c r="BA6" s="1377"/>
      <c r="BB6" s="1377"/>
      <c r="BC6" s="1377"/>
      <c r="BD6" s="1378"/>
      <c r="BE6" s="1383" t="str">
        <f ca="1">'S 003'!BE6</f>
        <v>Oprávky</v>
      </c>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4"/>
      <c r="CE6" s="1384"/>
      <c r="CF6" s="1384"/>
      <c r="CG6" s="1384"/>
      <c r="CH6" s="1384"/>
      <c r="CI6" s="1384"/>
      <c r="CJ6" s="1384"/>
      <c r="CK6" s="1384"/>
      <c r="CL6" s="1384"/>
      <c r="CM6" s="1384"/>
      <c r="CN6" s="1384"/>
      <c r="CO6" s="1384"/>
      <c r="CP6" s="1384"/>
      <c r="CQ6" s="1384"/>
      <c r="CR6" s="1384"/>
      <c r="CS6" s="1384"/>
      <c r="CT6" s="1384"/>
      <c r="CU6" s="1384"/>
      <c r="CV6" s="1384"/>
      <c r="CW6" s="1384"/>
      <c r="CX6" s="1384"/>
      <c r="CY6" s="1384"/>
      <c r="CZ6" s="1384"/>
      <c r="DA6" s="1384"/>
      <c r="DB6" s="1384"/>
      <c r="DC6" s="1384"/>
      <c r="DD6" s="1384"/>
      <c r="DE6" s="1384"/>
      <c r="DF6" s="1384"/>
      <c r="DG6" s="1384"/>
      <c r="DH6" s="1384"/>
      <c r="DI6" s="1385"/>
      <c r="DJ6" s="1362">
        <f ca="1">'S 003'!DJ6</f>
        <v>0</v>
      </c>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406" t="str">
        <f ca="1">'S 003'!FC6</f>
        <v>Netto</v>
      </c>
      <c r="FD6" s="1387"/>
      <c r="FE6" s="1387"/>
      <c r="FF6" s="1387"/>
      <c r="FG6" s="1387"/>
      <c r="FH6" s="1387"/>
      <c r="FI6" s="1387"/>
      <c r="FJ6" s="1387"/>
      <c r="FK6" s="1387"/>
      <c r="FL6" s="1387"/>
      <c r="FM6" s="1387"/>
      <c r="FN6" s="1387"/>
      <c r="FO6" s="1387"/>
      <c r="FP6" s="1387"/>
      <c r="FQ6" s="1387"/>
      <c r="FR6" s="1387"/>
      <c r="FS6" s="1387"/>
      <c r="FT6" s="1387"/>
      <c r="FU6" s="1387"/>
      <c r="FV6" s="1387"/>
      <c r="FW6" s="1387"/>
      <c r="FX6" s="1387"/>
      <c r="FY6" s="1387"/>
      <c r="FZ6" s="1387"/>
      <c r="GA6" s="1387"/>
      <c r="GB6" s="1387"/>
      <c r="GC6" s="1387"/>
      <c r="GD6" s="1387"/>
      <c r="GE6" s="1387"/>
      <c r="GF6" s="1387"/>
      <c r="GG6" s="1387"/>
      <c r="GH6" s="1387"/>
      <c r="GI6" s="1387"/>
      <c r="GJ6" s="1387"/>
      <c r="GK6" s="1387"/>
      <c r="GL6" s="1387"/>
      <c r="GM6" s="1387"/>
      <c r="GN6" s="1387"/>
      <c r="GO6" s="1387"/>
      <c r="GP6" s="1387"/>
      <c r="GQ6" s="1387"/>
      <c r="GR6" s="1387"/>
      <c r="GS6" s="1387"/>
      <c r="GT6" s="1387"/>
      <c r="GU6" s="1387"/>
      <c r="GV6" s="1387"/>
      <c r="GW6" s="1388"/>
    </row>
    <row r="7" spans="1:205" s="516" customFormat="1" ht="25.5" customHeight="1">
      <c r="B7" s="1403" t="s">
        <v>2401</v>
      </c>
      <c r="C7" s="1403"/>
      <c r="D7" s="1403"/>
      <c r="E7" s="1403"/>
      <c r="F7" s="1403"/>
      <c r="G7" s="1403"/>
      <c r="H7" s="1403"/>
      <c r="I7" s="1403"/>
      <c r="J7" s="1403"/>
      <c r="K7" s="1403"/>
      <c r="L7" s="1408" t="str">
        <f ca="1">SUVAHAVUJ!$D$31</f>
        <v>Pôžičky a ostatný dlhodobý finančný majetok so zostatkovou dobou splatnosti najviac jeden rok (066A, 067A, 069A, 06XA) - /096A/</v>
      </c>
      <c r="M7" s="1408"/>
      <c r="N7" s="1408"/>
      <c r="O7" s="1408"/>
      <c r="P7" s="1408"/>
      <c r="Q7" s="1408"/>
      <c r="R7" s="1408"/>
      <c r="S7" s="1408"/>
      <c r="T7" s="1408"/>
      <c r="U7" s="1408"/>
      <c r="V7" s="1408"/>
      <c r="W7" s="1408"/>
      <c r="X7" s="1408"/>
      <c r="Y7" s="1408"/>
      <c r="Z7" s="1408"/>
      <c r="AA7" s="1408"/>
      <c r="AB7" s="1408"/>
      <c r="AC7" s="1408"/>
      <c r="AD7" s="1408"/>
      <c r="AE7" s="1408"/>
      <c r="AF7" s="1408"/>
      <c r="AG7" s="1408"/>
      <c r="AH7" s="1408"/>
      <c r="AI7" s="1408"/>
      <c r="AJ7" s="1408"/>
      <c r="AK7" s="1408"/>
      <c r="AL7" s="1408"/>
      <c r="AM7" s="1408"/>
      <c r="AN7" s="1408"/>
      <c r="AO7" s="1408"/>
      <c r="AP7" s="1408"/>
      <c r="AQ7" s="1394" t="s">
        <v>4091</v>
      </c>
      <c r="AR7" s="1394"/>
      <c r="AS7" s="1394"/>
      <c r="AT7" s="1394"/>
      <c r="AU7" s="1394"/>
      <c r="AV7" s="1394"/>
      <c r="AW7" s="1394"/>
      <c r="AX7" s="1394"/>
      <c r="AY7" s="514"/>
      <c r="AZ7" s="515"/>
      <c r="BA7" s="1389" t="str">
        <f ca="1">MID(SUVAHAVUJ!AD31,1,1)</f>
        <v xml:space="preserve"> </v>
      </c>
      <c r="BB7" s="1389"/>
      <c r="BC7" s="1389"/>
      <c r="BD7" s="1389"/>
      <c r="BE7" s="1389"/>
      <c r="BF7" s="1389"/>
      <c r="BG7" s="1389" t="str">
        <f ca="1">MID(SUVAHAVUJ!AD31,2,1)</f>
        <v xml:space="preserve"> </v>
      </c>
      <c r="BH7" s="1389"/>
      <c r="BI7" s="1389"/>
      <c r="BJ7" s="1389"/>
      <c r="BK7" s="1389"/>
      <c r="BL7" s="1389" t="str">
        <f ca="1">MID(SUVAHAVUJ!AD31,3,1)</f>
        <v xml:space="preserve"> </v>
      </c>
      <c r="BM7" s="1389"/>
      <c r="BN7" s="1389"/>
      <c r="BO7" s="1389"/>
      <c r="BP7" s="1389"/>
      <c r="BQ7" s="1389"/>
      <c r="BR7" s="1389" t="str">
        <f ca="1">MID(SUVAHAVUJ!AD31,4,1)</f>
        <v xml:space="preserve"> </v>
      </c>
      <c r="BS7" s="1389"/>
      <c r="BT7" s="1389"/>
      <c r="BU7" s="1389"/>
      <c r="BV7" s="1389"/>
      <c r="BW7" s="1389" t="str">
        <f ca="1">MID(SUVAHAVUJ!AD31,5,1)</f>
        <v xml:space="preserve"> </v>
      </c>
      <c r="BX7" s="1389"/>
      <c r="BY7" s="1389"/>
      <c r="BZ7" s="1389"/>
      <c r="CA7" s="1389"/>
      <c r="CB7" s="1389"/>
      <c r="CC7" s="1389" t="str">
        <f ca="1">MID(SUVAHAVUJ!AD31,6,1)</f>
        <v xml:space="preserve"> </v>
      </c>
      <c r="CD7" s="1389"/>
      <c r="CE7" s="1389"/>
      <c r="CF7" s="1389"/>
      <c r="CG7" s="1389"/>
      <c r="CH7" s="1389" t="str">
        <f ca="1">MID(SUVAHAVUJ!AD31,7,1)</f>
        <v xml:space="preserve"> </v>
      </c>
      <c r="CI7" s="1389"/>
      <c r="CJ7" s="1389"/>
      <c r="CK7" s="1389"/>
      <c r="CL7" s="1389"/>
      <c r="CM7" s="1389"/>
      <c r="CN7" s="1389" t="str">
        <f ca="1">MID(SUVAHAVUJ!AD31,8,1)</f>
        <v xml:space="preserve"> </v>
      </c>
      <c r="CO7" s="1389"/>
      <c r="CP7" s="1389"/>
      <c r="CQ7" s="1389"/>
      <c r="CR7" s="1389"/>
      <c r="CS7" s="1389" t="str">
        <f ca="1">MID(SUVAHAVUJ!AD31,9,1)</f>
        <v xml:space="preserve"> </v>
      </c>
      <c r="CT7" s="1389"/>
      <c r="CU7" s="1389"/>
      <c r="CV7" s="1389"/>
      <c r="CW7" s="1389"/>
      <c r="CX7" s="1389"/>
      <c r="CY7" s="1389" t="str">
        <f ca="1">MID(SUVAHAVUJ!AD31,10,1)</f>
        <v xml:space="preserve"> </v>
      </c>
      <c r="CZ7" s="1389"/>
      <c r="DA7" s="1389"/>
      <c r="DB7" s="1389"/>
      <c r="DC7" s="1389"/>
      <c r="DD7" s="1389" t="str">
        <f ca="1">MID(SUVAHAVUJ!AD31,11,1)</f>
        <v>0</v>
      </c>
      <c r="DE7" s="1389"/>
      <c r="DF7" s="1389"/>
      <c r="DG7" s="1389"/>
      <c r="DH7" s="1389"/>
      <c r="DI7" s="1395"/>
      <c r="DJ7" s="514"/>
      <c r="DK7" s="515"/>
      <c r="DL7" s="1389" t="str">
        <f ca="1">MID(SUVAHAVUJ!AF31,1,1)</f>
        <v xml:space="preserve"> </v>
      </c>
      <c r="DM7" s="1389"/>
      <c r="DN7" s="1389"/>
      <c r="DO7" s="1389"/>
      <c r="DP7" s="1389"/>
      <c r="DQ7" s="1389"/>
      <c r="DR7" s="1389" t="str">
        <f ca="1">MID(SUVAHAVUJ!AF31,2,1)</f>
        <v xml:space="preserve"> </v>
      </c>
      <c r="DS7" s="1389"/>
      <c r="DT7" s="1389"/>
      <c r="DU7" s="1389"/>
      <c r="DV7" s="1389"/>
      <c r="DW7" s="1389" t="str">
        <f ca="1">MID(SUVAHAVUJ!AF31,3,1)</f>
        <v xml:space="preserve"> </v>
      </c>
      <c r="DX7" s="1389"/>
      <c r="DY7" s="1389"/>
      <c r="DZ7" s="1389"/>
      <c r="EA7" s="1389"/>
      <c r="EB7" s="1389"/>
      <c r="EC7" s="1389" t="str">
        <f ca="1">MID(SUVAHAVUJ!AF31,4,1)</f>
        <v xml:space="preserve"> </v>
      </c>
      <c r="ED7" s="1389"/>
      <c r="EE7" s="1389"/>
      <c r="EF7" s="1389"/>
      <c r="EG7" s="1389"/>
      <c r="EH7" s="1389" t="str">
        <f ca="1">MID(SUVAHAVUJ!AF31,5,1)</f>
        <v xml:space="preserve"> </v>
      </c>
      <c r="EI7" s="1389"/>
      <c r="EJ7" s="1389"/>
      <c r="EK7" s="1389"/>
      <c r="EL7" s="1389"/>
      <c r="EM7" s="1389"/>
      <c r="EN7" s="1389" t="str">
        <f ca="1">MID(SUVAHAVUJ!AF31,6,1)</f>
        <v xml:space="preserve"> </v>
      </c>
      <c r="EO7" s="1389"/>
      <c r="EP7" s="1389"/>
      <c r="EQ7" s="1389"/>
      <c r="ER7" s="1389"/>
      <c r="ES7" s="1389" t="str">
        <f ca="1">MID(SUVAHAVUJ!AF31,7,1)</f>
        <v xml:space="preserve"> </v>
      </c>
      <c r="ET7" s="1389"/>
      <c r="EU7" s="1389"/>
      <c r="EV7" s="1389"/>
      <c r="EW7" s="1389"/>
      <c r="EX7" s="1389"/>
      <c r="EY7" s="1389" t="str">
        <f ca="1">MID(SUVAHAVUJ!AF31,8,1)</f>
        <v xml:space="preserve"> </v>
      </c>
      <c r="EZ7" s="1389"/>
      <c r="FA7" s="1389"/>
      <c r="FB7" s="1389"/>
      <c r="FC7" s="1389"/>
      <c r="FD7" s="1389" t="str">
        <f ca="1">MID(SUVAHAVUJ!AF31,9,1)</f>
        <v xml:space="preserve"> </v>
      </c>
      <c r="FE7" s="1389"/>
      <c r="FF7" s="1389"/>
      <c r="FG7" s="1389"/>
      <c r="FH7" s="1389"/>
      <c r="FI7" s="1389"/>
      <c r="FJ7" s="1389" t="str">
        <f ca="1">MID(SUVAHAVUJ!AF31,10,1)</f>
        <v xml:space="preserve"> </v>
      </c>
      <c r="FK7" s="1389"/>
      <c r="FL7" s="1389"/>
      <c r="FM7" s="1389"/>
      <c r="FN7" s="1389"/>
      <c r="FO7" s="1343" t="str">
        <f ca="1">MID(SUVAHAVUJ!AF31,11,1)</f>
        <v>0</v>
      </c>
      <c r="FP7" s="1343"/>
      <c r="FQ7" s="1343"/>
      <c r="FR7" s="1343"/>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3"/>
      <c r="C8" s="1403"/>
      <c r="D8" s="1403"/>
      <c r="E8" s="1403"/>
      <c r="F8" s="1403"/>
      <c r="G8" s="1403"/>
      <c r="H8" s="1403"/>
      <c r="I8" s="1403"/>
      <c r="J8" s="1403"/>
      <c r="K8" s="1403"/>
      <c r="L8" s="1408"/>
      <c r="M8" s="1408"/>
      <c r="N8" s="1408"/>
      <c r="O8" s="1408"/>
      <c r="P8" s="1408"/>
      <c r="Q8" s="1408"/>
      <c r="R8" s="1408"/>
      <c r="S8" s="1408"/>
      <c r="T8" s="1408"/>
      <c r="U8" s="1408"/>
      <c r="V8" s="1408"/>
      <c r="W8" s="1408"/>
      <c r="X8" s="1408"/>
      <c r="Y8" s="1408"/>
      <c r="Z8" s="1408"/>
      <c r="AA8" s="1408"/>
      <c r="AB8" s="1408"/>
      <c r="AC8" s="1408"/>
      <c r="AD8" s="1408"/>
      <c r="AE8" s="1408"/>
      <c r="AF8" s="1408"/>
      <c r="AG8" s="1408"/>
      <c r="AH8" s="1408"/>
      <c r="AI8" s="1408"/>
      <c r="AJ8" s="1408"/>
      <c r="AK8" s="1408"/>
      <c r="AL8" s="1408"/>
      <c r="AM8" s="1408"/>
      <c r="AN8" s="1408"/>
      <c r="AO8" s="1408"/>
      <c r="AP8" s="1408"/>
      <c r="AQ8" s="1394"/>
      <c r="AR8" s="1394"/>
      <c r="AS8" s="1394"/>
      <c r="AT8" s="1394"/>
      <c r="AU8" s="1394"/>
      <c r="AV8" s="1394"/>
      <c r="AW8" s="1394"/>
      <c r="AX8" s="1394"/>
      <c r="AY8" s="514"/>
      <c r="AZ8" s="515"/>
      <c r="BA8" s="1389" t="str">
        <f ca="1">MID(SUVAHAVUJ!AE31,1,1)</f>
        <v xml:space="preserve"> </v>
      </c>
      <c r="BB8" s="1389"/>
      <c r="BC8" s="1389"/>
      <c r="BD8" s="1389"/>
      <c r="BE8" s="1389"/>
      <c r="BF8" s="1389"/>
      <c r="BG8" s="1389" t="str">
        <f ca="1">MID(SUVAHAVUJ!AE31,2,1)</f>
        <v xml:space="preserve"> </v>
      </c>
      <c r="BH8" s="1389"/>
      <c r="BI8" s="1389"/>
      <c r="BJ8" s="1389"/>
      <c r="BK8" s="1389"/>
      <c r="BL8" s="1389" t="str">
        <f ca="1">MID(SUVAHAVUJ!AE31,3,1)</f>
        <v xml:space="preserve"> </v>
      </c>
      <c r="BM8" s="1389"/>
      <c r="BN8" s="1389"/>
      <c r="BO8" s="1389"/>
      <c r="BP8" s="1389"/>
      <c r="BQ8" s="1389"/>
      <c r="BR8" s="1389" t="str">
        <f ca="1">MID(SUVAHAVUJ!AE31,4,1)</f>
        <v xml:space="preserve"> </v>
      </c>
      <c r="BS8" s="1389"/>
      <c r="BT8" s="1389"/>
      <c r="BU8" s="1389"/>
      <c r="BV8" s="1389"/>
      <c r="BW8" s="1389" t="str">
        <f ca="1">MID(SUVAHAVUJ!AE31,5,1)</f>
        <v xml:space="preserve"> </v>
      </c>
      <c r="BX8" s="1389"/>
      <c r="BY8" s="1389"/>
      <c r="BZ8" s="1389"/>
      <c r="CA8" s="1389"/>
      <c r="CB8" s="1389"/>
      <c r="CC8" s="1389" t="str">
        <f ca="1">MID(SUVAHAVUJ!AE31,6,1)</f>
        <v xml:space="preserve"> </v>
      </c>
      <c r="CD8" s="1389"/>
      <c r="CE8" s="1389"/>
      <c r="CF8" s="1389"/>
      <c r="CG8" s="1389"/>
      <c r="CH8" s="1389" t="str">
        <f ca="1">MID(SUVAHAVUJ!AE31,7,1)</f>
        <v xml:space="preserve"> </v>
      </c>
      <c r="CI8" s="1389"/>
      <c r="CJ8" s="1389"/>
      <c r="CK8" s="1389"/>
      <c r="CL8" s="1389"/>
      <c r="CM8" s="1389"/>
      <c r="CN8" s="1389" t="str">
        <f ca="1">MID(SUVAHAVUJ!AE31,8,1)</f>
        <v xml:space="preserve"> </v>
      </c>
      <c r="CO8" s="1389"/>
      <c r="CP8" s="1389"/>
      <c r="CQ8" s="1389"/>
      <c r="CR8" s="1389"/>
      <c r="CS8" s="1389" t="str">
        <f ca="1">MID(SUVAHAVUJ!AE31,9,1)</f>
        <v xml:space="preserve"> </v>
      </c>
      <c r="CT8" s="1389"/>
      <c r="CU8" s="1389"/>
      <c r="CV8" s="1389"/>
      <c r="CW8" s="1389"/>
      <c r="CX8" s="1389"/>
      <c r="CY8" s="1389" t="str">
        <f ca="1">MID(SUVAHAVUJ!AE31,10,1)</f>
        <v xml:space="preserve"> </v>
      </c>
      <c r="CZ8" s="1389"/>
      <c r="DA8" s="1389"/>
      <c r="DB8" s="1389"/>
      <c r="DC8" s="1389"/>
      <c r="DD8" s="1389" t="str">
        <f ca="1">MID(SUVAHAVUJ!AE31,11,1)</f>
        <v>0</v>
      </c>
      <c r="DE8" s="1389"/>
      <c r="DF8" s="1389"/>
      <c r="DG8" s="1389"/>
      <c r="DH8" s="1389"/>
      <c r="DI8" s="1395"/>
      <c r="DJ8" s="1398"/>
      <c r="DK8" s="1398"/>
      <c r="DL8" s="1398"/>
      <c r="DM8" s="1398"/>
      <c r="DN8" s="1398"/>
      <c r="DO8" s="1398"/>
      <c r="DP8" s="1398"/>
      <c r="DQ8" s="1398"/>
      <c r="DR8" s="1398"/>
      <c r="DS8" s="1398"/>
      <c r="DT8" s="1398"/>
      <c r="DU8" s="1398"/>
      <c r="DV8" s="1398"/>
      <c r="DW8" s="1398"/>
      <c r="DX8" s="1398"/>
      <c r="DY8" s="1398"/>
      <c r="DZ8" s="1398"/>
      <c r="EA8" s="1398"/>
      <c r="EB8" s="1398"/>
      <c r="EC8" s="1398"/>
      <c r="ED8" s="1398"/>
      <c r="EE8" s="1398"/>
      <c r="EF8" s="1398"/>
      <c r="EG8" s="1398"/>
      <c r="EH8" s="1398"/>
      <c r="EI8" s="1398"/>
      <c r="EJ8" s="1398"/>
      <c r="EK8" s="1398"/>
      <c r="EL8" s="1398"/>
      <c r="EM8" s="1398"/>
      <c r="EN8" s="514"/>
      <c r="EO8" s="515"/>
      <c r="EP8" s="1389" t="str">
        <f ca="1">MID(SUVAHAVUJ!AG31,1,1)</f>
        <v xml:space="preserve"> </v>
      </c>
      <c r="EQ8" s="1389"/>
      <c r="ER8" s="1389"/>
      <c r="ES8" s="1389"/>
      <c r="ET8" s="1389"/>
      <c r="EU8" s="1389"/>
      <c r="EV8" s="1389" t="str">
        <f ca="1">MID(SUVAHAVUJ!AG31,2,1)</f>
        <v xml:space="preserve"> </v>
      </c>
      <c r="EW8" s="1389"/>
      <c r="EX8" s="1389"/>
      <c r="EY8" s="1389"/>
      <c r="EZ8" s="1389"/>
      <c r="FA8" s="1389" t="str">
        <f ca="1">MID(SUVAHAVUJ!AG31,3,1)</f>
        <v xml:space="preserve"> </v>
      </c>
      <c r="FB8" s="1389"/>
      <c r="FC8" s="1389"/>
      <c r="FD8" s="1389"/>
      <c r="FE8" s="1389"/>
      <c r="FF8" s="1389"/>
      <c r="FG8" s="1389" t="str">
        <f ca="1">MID(SUVAHAVUJ!AG31,4,1)</f>
        <v xml:space="preserve"> </v>
      </c>
      <c r="FH8" s="1389"/>
      <c r="FI8" s="1389"/>
      <c r="FJ8" s="1389"/>
      <c r="FK8" s="1389"/>
      <c r="FL8" s="1389" t="str">
        <f ca="1">MID(SUVAHAVUJ!AG31,5,1)</f>
        <v xml:space="preserve"> </v>
      </c>
      <c r="FM8" s="1389"/>
      <c r="FN8" s="1389"/>
      <c r="FO8" s="1389"/>
      <c r="FP8" s="1389"/>
      <c r="FQ8" s="1389"/>
      <c r="FR8" s="1389" t="str">
        <f ca="1">MID(SUVAHAVUJ!AG31,6,1)</f>
        <v xml:space="preserve"> </v>
      </c>
      <c r="FS8" s="1389"/>
      <c r="FT8" s="1389"/>
      <c r="FU8" s="1389"/>
      <c r="FV8" s="1389"/>
      <c r="FW8" s="1389" t="str">
        <f ca="1">MID(SUVAHAVUJ!AG31,7,1)</f>
        <v xml:space="preserve"> </v>
      </c>
      <c r="FX8" s="1389"/>
      <c r="FY8" s="1389"/>
      <c r="FZ8" s="1389"/>
      <c r="GA8" s="1389"/>
      <c r="GB8" s="1389"/>
      <c r="GC8" s="1389" t="str">
        <f ca="1">MID(SUVAHAVUJ!AG31,8,1)</f>
        <v xml:space="preserve"> </v>
      </c>
      <c r="GD8" s="1389"/>
      <c r="GE8" s="1389"/>
      <c r="GF8" s="1389"/>
      <c r="GG8" s="1389"/>
      <c r="GH8" s="1389" t="str">
        <f ca="1">MID(SUVAHAVUJ!AG31,9,1)</f>
        <v xml:space="preserve"> </v>
      </c>
      <c r="GI8" s="1389"/>
      <c r="GJ8" s="1389"/>
      <c r="GK8" s="1389"/>
      <c r="GL8" s="1389"/>
      <c r="GM8" s="1389"/>
      <c r="GN8" s="1389" t="str">
        <f ca="1">MID(SUVAHAVUJ!AG31,10,1)</f>
        <v xml:space="preserve"> </v>
      </c>
      <c r="GO8" s="1389"/>
      <c r="GP8" s="1389"/>
      <c r="GQ8" s="1389"/>
      <c r="GR8" s="1389"/>
      <c r="GS8" s="1343" t="str">
        <f ca="1">MID(SUVAHAVUJ!AG31,11,1)</f>
        <v>0</v>
      </c>
      <c r="GT8" s="1343"/>
      <c r="GU8" s="1343"/>
      <c r="GV8" s="1343"/>
      <c r="GW8" s="1396"/>
    </row>
    <row r="9" spans="1:205" s="516" customFormat="1" ht="25.5" customHeight="1">
      <c r="B9" s="1403" t="s">
        <v>2402</v>
      </c>
      <c r="C9" s="1403"/>
      <c r="D9" s="1403"/>
      <c r="E9" s="1403"/>
      <c r="F9" s="1403"/>
      <c r="G9" s="1403"/>
      <c r="H9" s="1403"/>
      <c r="I9" s="1403"/>
      <c r="J9" s="1403"/>
      <c r="K9" s="1403"/>
      <c r="L9" s="1408" t="str">
        <f ca="1">SUVAHAVUJ!$D$32</f>
        <v>Účty v bankách s dobou viazanosti dlhšou ako jeden rok (22XA)</v>
      </c>
      <c r="M9" s="1408"/>
      <c r="N9" s="1408"/>
      <c r="O9" s="1408"/>
      <c r="P9" s="1408"/>
      <c r="Q9" s="1408"/>
      <c r="R9" s="1408"/>
      <c r="S9" s="1408"/>
      <c r="T9" s="1408"/>
      <c r="U9" s="1408"/>
      <c r="V9" s="1408"/>
      <c r="W9" s="1408"/>
      <c r="X9" s="1408"/>
      <c r="Y9" s="1408"/>
      <c r="Z9" s="1408"/>
      <c r="AA9" s="1408"/>
      <c r="AB9" s="1408"/>
      <c r="AC9" s="1408"/>
      <c r="AD9" s="1408"/>
      <c r="AE9" s="1408"/>
      <c r="AF9" s="1408"/>
      <c r="AG9" s="1408"/>
      <c r="AH9" s="1408"/>
      <c r="AI9" s="1408"/>
      <c r="AJ9" s="1408"/>
      <c r="AK9" s="1408"/>
      <c r="AL9" s="1408"/>
      <c r="AM9" s="1408"/>
      <c r="AN9" s="1408"/>
      <c r="AO9" s="1408"/>
      <c r="AP9" s="1408"/>
      <c r="AQ9" s="1394" t="s">
        <v>4124</v>
      </c>
      <c r="AR9" s="1394"/>
      <c r="AS9" s="1394"/>
      <c r="AT9" s="1394"/>
      <c r="AU9" s="1394"/>
      <c r="AV9" s="1394"/>
      <c r="AW9" s="1394"/>
      <c r="AX9" s="1394"/>
      <c r="AY9" s="514"/>
      <c r="AZ9" s="515"/>
      <c r="BA9" s="1389" t="str">
        <f ca="1">MID(SUVAHAVUJ!AD32,1,1)</f>
        <v xml:space="preserve"> </v>
      </c>
      <c r="BB9" s="1389"/>
      <c r="BC9" s="1389"/>
      <c r="BD9" s="1389"/>
      <c r="BE9" s="1389"/>
      <c r="BF9" s="1389"/>
      <c r="BG9" s="1389" t="str">
        <f ca="1">MID(SUVAHAVUJ!AD32,2,1)</f>
        <v xml:space="preserve"> </v>
      </c>
      <c r="BH9" s="1389"/>
      <c r="BI9" s="1389"/>
      <c r="BJ9" s="1389"/>
      <c r="BK9" s="1389"/>
      <c r="BL9" s="1389" t="str">
        <f ca="1">MID(SUVAHAVUJ!AD32,3,1)</f>
        <v xml:space="preserve"> </v>
      </c>
      <c r="BM9" s="1389"/>
      <c r="BN9" s="1389"/>
      <c r="BO9" s="1389"/>
      <c r="BP9" s="1389"/>
      <c r="BQ9" s="1389"/>
      <c r="BR9" s="1389" t="str">
        <f ca="1">MID(SUVAHAVUJ!AD32,4,1)</f>
        <v xml:space="preserve"> </v>
      </c>
      <c r="BS9" s="1389"/>
      <c r="BT9" s="1389"/>
      <c r="BU9" s="1389"/>
      <c r="BV9" s="1389"/>
      <c r="BW9" s="1389" t="str">
        <f ca="1">MID(SUVAHAVUJ!AD32,5,1)</f>
        <v xml:space="preserve"> </v>
      </c>
      <c r="BX9" s="1389"/>
      <c r="BY9" s="1389"/>
      <c r="BZ9" s="1389"/>
      <c r="CA9" s="1389"/>
      <c r="CB9" s="1389"/>
      <c r="CC9" s="1389" t="str">
        <f ca="1">MID(SUVAHAVUJ!AD32,6,1)</f>
        <v xml:space="preserve"> </v>
      </c>
      <c r="CD9" s="1389"/>
      <c r="CE9" s="1389"/>
      <c r="CF9" s="1389"/>
      <c r="CG9" s="1389"/>
      <c r="CH9" s="1389" t="str">
        <f ca="1">MID(SUVAHAVUJ!AD32,7,1)</f>
        <v xml:space="preserve"> </v>
      </c>
      <c r="CI9" s="1389"/>
      <c r="CJ9" s="1389"/>
      <c r="CK9" s="1389"/>
      <c r="CL9" s="1389"/>
      <c r="CM9" s="1389"/>
      <c r="CN9" s="1389" t="str">
        <f ca="1">MID(SUVAHAVUJ!AD32,8,1)</f>
        <v xml:space="preserve"> </v>
      </c>
      <c r="CO9" s="1389"/>
      <c r="CP9" s="1389"/>
      <c r="CQ9" s="1389"/>
      <c r="CR9" s="1389"/>
      <c r="CS9" s="1389" t="str">
        <f ca="1">MID(SUVAHAVUJ!AD32,9,1)</f>
        <v xml:space="preserve"> </v>
      </c>
      <c r="CT9" s="1389"/>
      <c r="CU9" s="1389"/>
      <c r="CV9" s="1389"/>
      <c r="CW9" s="1389"/>
      <c r="CX9" s="1389"/>
      <c r="CY9" s="1389" t="str">
        <f ca="1">MID(SUVAHAVUJ!AD32,10,1)</f>
        <v xml:space="preserve"> </v>
      </c>
      <c r="CZ9" s="1389"/>
      <c r="DA9" s="1389"/>
      <c r="DB9" s="1389"/>
      <c r="DC9" s="1389"/>
      <c r="DD9" s="1389" t="str">
        <f ca="1">MID(SUVAHAVUJ!AD32,11,1)</f>
        <v>0</v>
      </c>
      <c r="DE9" s="1389"/>
      <c r="DF9" s="1389"/>
      <c r="DG9" s="1389"/>
      <c r="DH9" s="1389"/>
      <c r="DI9" s="1395"/>
      <c r="DJ9" s="514"/>
      <c r="DK9" s="515"/>
      <c r="DL9" s="1389" t="str">
        <f ca="1">MID(SUVAHAVUJ!AF32,1,1)</f>
        <v xml:space="preserve"> </v>
      </c>
      <c r="DM9" s="1389"/>
      <c r="DN9" s="1389"/>
      <c r="DO9" s="1389"/>
      <c r="DP9" s="1389"/>
      <c r="DQ9" s="1389"/>
      <c r="DR9" s="1389" t="str">
        <f ca="1">MID(SUVAHAVUJ!AF32,2,1)</f>
        <v xml:space="preserve"> </v>
      </c>
      <c r="DS9" s="1389"/>
      <c r="DT9" s="1389"/>
      <c r="DU9" s="1389"/>
      <c r="DV9" s="1389"/>
      <c r="DW9" s="1389" t="str">
        <f ca="1">MID(SUVAHAVUJ!AF32,3,1)</f>
        <v xml:space="preserve"> </v>
      </c>
      <c r="DX9" s="1389"/>
      <c r="DY9" s="1389"/>
      <c r="DZ9" s="1389"/>
      <c r="EA9" s="1389"/>
      <c r="EB9" s="1389"/>
      <c r="EC9" s="1389" t="str">
        <f ca="1">MID(SUVAHAVUJ!AF32,4,1)</f>
        <v xml:space="preserve"> </v>
      </c>
      <c r="ED9" s="1389"/>
      <c r="EE9" s="1389"/>
      <c r="EF9" s="1389"/>
      <c r="EG9" s="1389"/>
      <c r="EH9" s="1389" t="str">
        <f ca="1">MID(SUVAHAVUJ!AF32,5,1)</f>
        <v xml:space="preserve"> </v>
      </c>
      <c r="EI9" s="1389"/>
      <c r="EJ9" s="1389"/>
      <c r="EK9" s="1389"/>
      <c r="EL9" s="1389"/>
      <c r="EM9" s="1389"/>
      <c r="EN9" s="1389" t="str">
        <f ca="1">MID(SUVAHAVUJ!AF32,6,1)</f>
        <v xml:space="preserve"> </v>
      </c>
      <c r="EO9" s="1389"/>
      <c r="EP9" s="1389"/>
      <c r="EQ9" s="1389"/>
      <c r="ER9" s="1389"/>
      <c r="ES9" s="1389" t="str">
        <f ca="1">MID(SUVAHAVUJ!AF32,7,1)</f>
        <v xml:space="preserve"> </v>
      </c>
      <c r="ET9" s="1389"/>
      <c r="EU9" s="1389"/>
      <c r="EV9" s="1389"/>
      <c r="EW9" s="1389"/>
      <c r="EX9" s="1389"/>
      <c r="EY9" s="1389" t="str">
        <f ca="1">MID(SUVAHAVUJ!AF32,8,1)</f>
        <v xml:space="preserve"> </v>
      </c>
      <c r="EZ9" s="1389"/>
      <c r="FA9" s="1389"/>
      <c r="FB9" s="1389"/>
      <c r="FC9" s="1389"/>
      <c r="FD9" s="1389" t="str">
        <f ca="1">MID(SUVAHAVUJ!AF32,9,1)</f>
        <v xml:space="preserve"> </v>
      </c>
      <c r="FE9" s="1389"/>
      <c r="FF9" s="1389"/>
      <c r="FG9" s="1389"/>
      <c r="FH9" s="1389"/>
      <c r="FI9" s="1389"/>
      <c r="FJ9" s="1389" t="str">
        <f ca="1">MID(SUVAHAVUJ!AF32,10,1)</f>
        <v xml:space="preserve"> </v>
      </c>
      <c r="FK9" s="1389"/>
      <c r="FL9" s="1389"/>
      <c r="FM9" s="1389"/>
      <c r="FN9" s="1389"/>
      <c r="FO9" s="1343" t="str">
        <f ca="1">MID(SUVAHAVUJ!AF32,11,1)</f>
        <v>0</v>
      </c>
      <c r="FP9" s="1343"/>
      <c r="FQ9" s="1343"/>
      <c r="FR9" s="1343"/>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3"/>
      <c r="C10" s="1403"/>
      <c r="D10" s="1403"/>
      <c r="E10" s="1403"/>
      <c r="F10" s="1403"/>
      <c r="G10" s="1403"/>
      <c r="H10" s="1403"/>
      <c r="I10" s="1403"/>
      <c r="J10" s="1403"/>
      <c r="K10" s="1403"/>
      <c r="L10" s="1408"/>
      <c r="M10" s="1408"/>
      <c r="N10" s="1408"/>
      <c r="O10" s="1408"/>
      <c r="P10" s="1408"/>
      <c r="Q10" s="1408"/>
      <c r="R10" s="1408"/>
      <c r="S10" s="1408"/>
      <c r="T10" s="1408"/>
      <c r="U10" s="1408"/>
      <c r="V10" s="1408"/>
      <c r="W10" s="1408"/>
      <c r="X10" s="1408"/>
      <c r="Y10" s="1408"/>
      <c r="Z10" s="1408"/>
      <c r="AA10" s="1408"/>
      <c r="AB10" s="1408"/>
      <c r="AC10" s="1408"/>
      <c r="AD10" s="1408"/>
      <c r="AE10" s="1408"/>
      <c r="AF10" s="1408"/>
      <c r="AG10" s="1408"/>
      <c r="AH10" s="1408"/>
      <c r="AI10" s="1408"/>
      <c r="AJ10" s="1408"/>
      <c r="AK10" s="1408"/>
      <c r="AL10" s="1408"/>
      <c r="AM10" s="1408"/>
      <c r="AN10" s="1408"/>
      <c r="AO10" s="1408"/>
      <c r="AP10" s="1408"/>
      <c r="AQ10" s="1394"/>
      <c r="AR10" s="1394"/>
      <c r="AS10" s="1394"/>
      <c r="AT10" s="1394"/>
      <c r="AU10" s="1394"/>
      <c r="AV10" s="1394"/>
      <c r="AW10" s="1394"/>
      <c r="AX10" s="1394"/>
      <c r="AY10" s="514"/>
      <c r="AZ10" s="515"/>
      <c r="BA10" s="1389" t="str">
        <f ca="1">MID(SUVAHAVUJ!AE32,1,1)</f>
        <v xml:space="preserve"> </v>
      </c>
      <c r="BB10" s="1389"/>
      <c r="BC10" s="1389"/>
      <c r="BD10" s="1389"/>
      <c r="BE10" s="1389"/>
      <c r="BF10" s="1389"/>
      <c r="BG10" s="1389" t="str">
        <f ca="1">MID(SUVAHAVUJ!AE32,2,1)</f>
        <v xml:space="preserve"> </v>
      </c>
      <c r="BH10" s="1389"/>
      <c r="BI10" s="1389"/>
      <c r="BJ10" s="1389"/>
      <c r="BK10" s="1389"/>
      <c r="BL10" s="1389" t="str">
        <f ca="1">MID(SUVAHAVUJ!AE32,3,1)</f>
        <v xml:space="preserve"> </v>
      </c>
      <c r="BM10" s="1389"/>
      <c r="BN10" s="1389"/>
      <c r="BO10" s="1389"/>
      <c r="BP10" s="1389"/>
      <c r="BQ10" s="1389"/>
      <c r="BR10" s="1389" t="str">
        <f ca="1">MID(SUVAHAVUJ!AE32,4,1)</f>
        <v xml:space="preserve"> </v>
      </c>
      <c r="BS10" s="1389"/>
      <c r="BT10" s="1389"/>
      <c r="BU10" s="1389"/>
      <c r="BV10" s="1389"/>
      <c r="BW10" s="1389" t="str">
        <f ca="1">MID(SUVAHAVUJ!AE32,5,1)</f>
        <v xml:space="preserve"> </v>
      </c>
      <c r="BX10" s="1389"/>
      <c r="BY10" s="1389"/>
      <c r="BZ10" s="1389"/>
      <c r="CA10" s="1389"/>
      <c r="CB10" s="1389"/>
      <c r="CC10" s="1389" t="str">
        <f ca="1">MID(SUVAHAVUJ!AE32,6,1)</f>
        <v xml:space="preserve"> </v>
      </c>
      <c r="CD10" s="1389"/>
      <c r="CE10" s="1389"/>
      <c r="CF10" s="1389"/>
      <c r="CG10" s="1389"/>
      <c r="CH10" s="1389" t="str">
        <f ca="1">MID(SUVAHAVUJ!AE32,7,1)</f>
        <v xml:space="preserve"> </v>
      </c>
      <c r="CI10" s="1389"/>
      <c r="CJ10" s="1389"/>
      <c r="CK10" s="1389"/>
      <c r="CL10" s="1389"/>
      <c r="CM10" s="1389"/>
      <c r="CN10" s="1389" t="str">
        <f ca="1">MID(SUVAHAVUJ!AE32,8,1)</f>
        <v xml:space="preserve"> </v>
      </c>
      <c r="CO10" s="1389"/>
      <c r="CP10" s="1389"/>
      <c r="CQ10" s="1389"/>
      <c r="CR10" s="1389"/>
      <c r="CS10" s="1389" t="str">
        <f ca="1">MID(SUVAHAVUJ!AE32,9,1)</f>
        <v xml:space="preserve"> </v>
      </c>
      <c r="CT10" s="1389"/>
      <c r="CU10" s="1389"/>
      <c r="CV10" s="1389"/>
      <c r="CW10" s="1389"/>
      <c r="CX10" s="1389"/>
      <c r="CY10" s="1389" t="str">
        <f ca="1">MID(SUVAHAVUJ!AE32,10,1)</f>
        <v xml:space="preserve"> </v>
      </c>
      <c r="CZ10" s="1389"/>
      <c r="DA10" s="1389"/>
      <c r="DB10" s="1389"/>
      <c r="DC10" s="1389"/>
      <c r="DD10" s="1389" t="str">
        <f ca="1">MID(SUVAHAVUJ!AE32,11,1)</f>
        <v>0</v>
      </c>
      <c r="DE10" s="1389"/>
      <c r="DF10" s="1389"/>
      <c r="DG10" s="1389"/>
      <c r="DH10" s="1389"/>
      <c r="DI10" s="1395"/>
      <c r="DJ10" s="1398"/>
      <c r="DK10" s="1398"/>
      <c r="DL10" s="1398"/>
      <c r="DM10" s="1398"/>
      <c r="DN10" s="1398"/>
      <c r="DO10" s="1398"/>
      <c r="DP10" s="1398"/>
      <c r="DQ10" s="1398"/>
      <c r="DR10" s="1398"/>
      <c r="DS10" s="1398"/>
      <c r="DT10" s="1398"/>
      <c r="DU10" s="1398"/>
      <c r="DV10" s="1398"/>
      <c r="DW10" s="1398"/>
      <c r="DX10" s="1398"/>
      <c r="DY10" s="1398"/>
      <c r="DZ10" s="1398"/>
      <c r="EA10" s="1398"/>
      <c r="EB10" s="1398"/>
      <c r="EC10" s="1398"/>
      <c r="ED10" s="1398"/>
      <c r="EE10" s="1398"/>
      <c r="EF10" s="1398"/>
      <c r="EG10" s="1398"/>
      <c r="EH10" s="1398"/>
      <c r="EI10" s="1398"/>
      <c r="EJ10" s="1398"/>
      <c r="EK10" s="1398"/>
      <c r="EL10" s="1398"/>
      <c r="EM10" s="1398"/>
      <c r="EN10" s="514"/>
      <c r="EO10" s="515"/>
      <c r="EP10" s="1389" t="str">
        <f ca="1">MID(SUVAHAVUJ!AG32,1,1)</f>
        <v xml:space="preserve"> </v>
      </c>
      <c r="EQ10" s="1389"/>
      <c r="ER10" s="1389"/>
      <c r="ES10" s="1389"/>
      <c r="ET10" s="1389"/>
      <c r="EU10" s="1389"/>
      <c r="EV10" s="1389" t="str">
        <f ca="1">MID(SUVAHAVUJ!AG32,2,1)</f>
        <v xml:space="preserve"> </v>
      </c>
      <c r="EW10" s="1389"/>
      <c r="EX10" s="1389"/>
      <c r="EY10" s="1389"/>
      <c r="EZ10" s="1389"/>
      <c r="FA10" s="1389" t="str">
        <f ca="1">MID(SUVAHAVUJ!AG32,3,1)</f>
        <v xml:space="preserve"> </v>
      </c>
      <c r="FB10" s="1389"/>
      <c r="FC10" s="1389"/>
      <c r="FD10" s="1389"/>
      <c r="FE10" s="1389"/>
      <c r="FF10" s="1389"/>
      <c r="FG10" s="1389" t="str">
        <f ca="1">MID(SUVAHAVUJ!AG32,4,1)</f>
        <v xml:space="preserve"> </v>
      </c>
      <c r="FH10" s="1389"/>
      <c r="FI10" s="1389"/>
      <c r="FJ10" s="1389"/>
      <c r="FK10" s="1389"/>
      <c r="FL10" s="1389" t="str">
        <f ca="1">MID(SUVAHAVUJ!AG32,5,1)</f>
        <v xml:space="preserve"> </v>
      </c>
      <c r="FM10" s="1389"/>
      <c r="FN10" s="1389"/>
      <c r="FO10" s="1389"/>
      <c r="FP10" s="1389"/>
      <c r="FQ10" s="1389"/>
      <c r="FR10" s="1389" t="str">
        <f ca="1">MID(SUVAHAVUJ!AG32,6,1)</f>
        <v xml:space="preserve"> </v>
      </c>
      <c r="FS10" s="1389"/>
      <c r="FT10" s="1389"/>
      <c r="FU10" s="1389"/>
      <c r="FV10" s="1389"/>
      <c r="FW10" s="1389" t="str">
        <f ca="1">MID(SUVAHAVUJ!AG32,7,1)</f>
        <v xml:space="preserve"> </v>
      </c>
      <c r="FX10" s="1389"/>
      <c r="FY10" s="1389"/>
      <c r="FZ10" s="1389"/>
      <c r="GA10" s="1389"/>
      <c r="GB10" s="1389"/>
      <c r="GC10" s="1389" t="str">
        <f ca="1">MID(SUVAHAVUJ!AG32,8,1)</f>
        <v xml:space="preserve"> </v>
      </c>
      <c r="GD10" s="1389"/>
      <c r="GE10" s="1389"/>
      <c r="GF10" s="1389"/>
      <c r="GG10" s="1389"/>
      <c r="GH10" s="1389" t="str">
        <f ca="1">MID(SUVAHAVUJ!AG32,9,1)</f>
        <v xml:space="preserve"> </v>
      </c>
      <c r="GI10" s="1389"/>
      <c r="GJ10" s="1389"/>
      <c r="GK10" s="1389"/>
      <c r="GL10" s="1389"/>
      <c r="GM10" s="1389"/>
      <c r="GN10" s="1389" t="str">
        <f ca="1">MID(SUVAHAVUJ!AG32,10,1)</f>
        <v xml:space="preserve"> </v>
      </c>
      <c r="GO10" s="1389"/>
      <c r="GP10" s="1389"/>
      <c r="GQ10" s="1389"/>
      <c r="GR10" s="1389"/>
      <c r="GS10" s="1343" t="str">
        <f ca="1">MID(SUVAHAVUJ!AG32,11,1)</f>
        <v>0</v>
      </c>
      <c r="GT10" s="1343"/>
      <c r="GU10" s="1343"/>
      <c r="GV10" s="1343"/>
      <c r="GW10" s="1396"/>
    </row>
    <row r="11" spans="1:205" s="516" customFormat="1" ht="23.25" customHeight="1">
      <c r="B11" s="1403" t="s">
        <v>2407</v>
      </c>
      <c r="C11" s="1403"/>
      <c r="D11" s="1403"/>
      <c r="E11" s="1403"/>
      <c r="F11" s="1403"/>
      <c r="G11" s="1403"/>
      <c r="H11" s="1403"/>
      <c r="I11" s="1403"/>
      <c r="J11" s="1403"/>
      <c r="K11" s="1403"/>
      <c r="L11" s="1408" t="str">
        <f ca="1">SUVAHAVUJ!$D$33</f>
        <v>Obstarávaný dlhodobý finančný majetok (043) - /096A/</v>
      </c>
      <c r="M11" s="1408"/>
      <c r="N11" s="1408"/>
      <c r="O11" s="1408"/>
      <c r="P11" s="1408"/>
      <c r="Q11" s="1408"/>
      <c r="R11" s="1408"/>
      <c r="S11" s="1408"/>
      <c r="T11" s="1408"/>
      <c r="U11" s="1408"/>
      <c r="V11" s="1408"/>
      <c r="W11" s="1408"/>
      <c r="X11" s="1408"/>
      <c r="Y11" s="1408"/>
      <c r="Z11" s="1408"/>
      <c r="AA11" s="1408"/>
      <c r="AB11" s="1408"/>
      <c r="AC11" s="1408"/>
      <c r="AD11" s="1408"/>
      <c r="AE11" s="1408"/>
      <c r="AF11" s="1408"/>
      <c r="AG11" s="1408"/>
      <c r="AH11" s="1408"/>
      <c r="AI11" s="1408"/>
      <c r="AJ11" s="1408"/>
      <c r="AK11" s="1408"/>
      <c r="AL11" s="1408"/>
      <c r="AM11" s="1408"/>
      <c r="AN11" s="1408"/>
      <c r="AO11" s="1408"/>
      <c r="AP11" s="1408"/>
      <c r="AQ11" s="1394" t="s">
        <v>4112</v>
      </c>
      <c r="AR11" s="1394"/>
      <c r="AS11" s="1394"/>
      <c r="AT11" s="1394"/>
      <c r="AU11" s="1394"/>
      <c r="AV11" s="1394"/>
      <c r="AW11" s="1394"/>
      <c r="AX11" s="1394"/>
      <c r="AY11" s="514"/>
      <c r="AZ11" s="515"/>
      <c r="BA11" s="1389" t="str">
        <f ca="1">MID(SUVAHAVUJ!AD33,1,1)</f>
        <v xml:space="preserve"> </v>
      </c>
      <c r="BB11" s="1389"/>
      <c r="BC11" s="1389"/>
      <c r="BD11" s="1389"/>
      <c r="BE11" s="1389"/>
      <c r="BF11" s="1389"/>
      <c r="BG11" s="1389" t="str">
        <f ca="1">MID(SUVAHAVUJ!AD33,2,1)</f>
        <v xml:space="preserve"> </v>
      </c>
      <c r="BH11" s="1389"/>
      <c r="BI11" s="1389"/>
      <c r="BJ11" s="1389"/>
      <c r="BK11" s="1389"/>
      <c r="BL11" s="1389" t="str">
        <f ca="1">MID(SUVAHAVUJ!AD33,3,1)</f>
        <v xml:space="preserve"> </v>
      </c>
      <c r="BM11" s="1389"/>
      <c r="BN11" s="1389"/>
      <c r="BO11" s="1389"/>
      <c r="BP11" s="1389"/>
      <c r="BQ11" s="1389"/>
      <c r="BR11" s="1389" t="str">
        <f ca="1">MID(SUVAHAVUJ!AD33,4,1)</f>
        <v xml:space="preserve"> </v>
      </c>
      <c r="BS11" s="1389"/>
      <c r="BT11" s="1389"/>
      <c r="BU11" s="1389"/>
      <c r="BV11" s="1389"/>
      <c r="BW11" s="1389" t="str">
        <f ca="1">MID(SUVAHAVUJ!AD33,5,1)</f>
        <v xml:space="preserve"> </v>
      </c>
      <c r="BX11" s="1389"/>
      <c r="BY11" s="1389"/>
      <c r="BZ11" s="1389"/>
      <c r="CA11" s="1389"/>
      <c r="CB11" s="1389"/>
      <c r="CC11" s="1389" t="str">
        <f ca="1">MID(SUVAHAVUJ!AD33,6,1)</f>
        <v xml:space="preserve"> </v>
      </c>
      <c r="CD11" s="1389"/>
      <c r="CE11" s="1389"/>
      <c r="CF11" s="1389"/>
      <c r="CG11" s="1389"/>
      <c r="CH11" s="1389" t="str">
        <f ca="1">MID(SUVAHAVUJ!AD33,7,1)</f>
        <v xml:space="preserve"> </v>
      </c>
      <c r="CI11" s="1389"/>
      <c r="CJ11" s="1389"/>
      <c r="CK11" s="1389"/>
      <c r="CL11" s="1389"/>
      <c r="CM11" s="1389"/>
      <c r="CN11" s="1389" t="str">
        <f ca="1">MID(SUVAHAVUJ!AD33,8,1)</f>
        <v xml:space="preserve"> </v>
      </c>
      <c r="CO11" s="1389"/>
      <c r="CP11" s="1389"/>
      <c r="CQ11" s="1389"/>
      <c r="CR11" s="1389"/>
      <c r="CS11" s="1389" t="str">
        <f ca="1">MID(SUVAHAVUJ!AD33,9,1)</f>
        <v xml:space="preserve"> </v>
      </c>
      <c r="CT11" s="1389"/>
      <c r="CU11" s="1389"/>
      <c r="CV11" s="1389"/>
      <c r="CW11" s="1389"/>
      <c r="CX11" s="1389"/>
      <c r="CY11" s="1389" t="str">
        <f ca="1">MID(SUVAHAVUJ!AD33,10,1)</f>
        <v xml:space="preserve"> </v>
      </c>
      <c r="CZ11" s="1389"/>
      <c r="DA11" s="1389"/>
      <c r="DB11" s="1389"/>
      <c r="DC11" s="1389"/>
      <c r="DD11" s="1389" t="str">
        <f ca="1">MID(SUVAHAVUJ!AD33,11,1)</f>
        <v>0</v>
      </c>
      <c r="DE11" s="1389"/>
      <c r="DF11" s="1389"/>
      <c r="DG11" s="1389"/>
      <c r="DH11" s="1389"/>
      <c r="DI11" s="1395"/>
      <c r="DJ11" s="514"/>
      <c r="DK11" s="515"/>
      <c r="DL11" s="1389" t="str">
        <f ca="1">MID(SUVAHAVUJ!AF33,1,1)</f>
        <v xml:space="preserve"> </v>
      </c>
      <c r="DM11" s="1389"/>
      <c r="DN11" s="1389"/>
      <c r="DO11" s="1389"/>
      <c r="DP11" s="1389"/>
      <c r="DQ11" s="1389"/>
      <c r="DR11" s="1389" t="str">
        <f ca="1">MID(SUVAHAVUJ!AF33,2,1)</f>
        <v xml:space="preserve"> </v>
      </c>
      <c r="DS11" s="1389"/>
      <c r="DT11" s="1389"/>
      <c r="DU11" s="1389"/>
      <c r="DV11" s="1389"/>
      <c r="DW11" s="1389" t="str">
        <f ca="1">MID(SUVAHAVUJ!AF33,3,1)</f>
        <v xml:space="preserve"> </v>
      </c>
      <c r="DX11" s="1389"/>
      <c r="DY11" s="1389"/>
      <c r="DZ11" s="1389"/>
      <c r="EA11" s="1389"/>
      <c r="EB11" s="1389"/>
      <c r="EC11" s="1389" t="str">
        <f ca="1">MID(SUVAHAVUJ!AF33,4,1)</f>
        <v xml:space="preserve"> </v>
      </c>
      <c r="ED11" s="1389"/>
      <c r="EE11" s="1389"/>
      <c r="EF11" s="1389"/>
      <c r="EG11" s="1389"/>
      <c r="EH11" s="1389" t="str">
        <f ca="1">MID(SUVAHAVUJ!AF33,5,1)</f>
        <v xml:space="preserve"> </v>
      </c>
      <c r="EI11" s="1389"/>
      <c r="EJ11" s="1389"/>
      <c r="EK11" s="1389"/>
      <c r="EL11" s="1389"/>
      <c r="EM11" s="1389"/>
      <c r="EN11" s="1389" t="str">
        <f ca="1">MID(SUVAHAVUJ!AF33,6,1)</f>
        <v xml:space="preserve"> </v>
      </c>
      <c r="EO11" s="1389"/>
      <c r="EP11" s="1389"/>
      <c r="EQ11" s="1389"/>
      <c r="ER11" s="1389"/>
      <c r="ES11" s="1389" t="str">
        <f ca="1">MID(SUVAHAVUJ!AF33,7,1)</f>
        <v xml:space="preserve"> </v>
      </c>
      <c r="ET11" s="1389"/>
      <c r="EU11" s="1389"/>
      <c r="EV11" s="1389"/>
      <c r="EW11" s="1389"/>
      <c r="EX11" s="1389"/>
      <c r="EY11" s="1389" t="str">
        <f ca="1">MID(SUVAHAVUJ!AF33,8,1)</f>
        <v xml:space="preserve"> </v>
      </c>
      <c r="EZ11" s="1389"/>
      <c r="FA11" s="1389"/>
      <c r="FB11" s="1389"/>
      <c r="FC11" s="1389"/>
      <c r="FD11" s="1389" t="str">
        <f ca="1">MID(SUVAHAVUJ!AF33,9,1)</f>
        <v xml:space="preserve"> </v>
      </c>
      <c r="FE11" s="1389"/>
      <c r="FF11" s="1389"/>
      <c r="FG11" s="1389"/>
      <c r="FH11" s="1389"/>
      <c r="FI11" s="1389"/>
      <c r="FJ11" s="1389" t="str">
        <f ca="1">MID(SUVAHAVUJ!AF33,10,1)</f>
        <v xml:space="preserve"> </v>
      </c>
      <c r="FK11" s="1389"/>
      <c r="FL11" s="1389"/>
      <c r="FM11" s="1389"/>
      <c r="FN11" s="1389"/>
      <c r="FO11" s="1343" t="str">
        <f ca="1">MID(SUVAHAVUJ!AF33,11,1)</f>
        <v>0</v>
      </c>
      <c r="FP11" s="1343"/>
      <c r="FQ11" s="1343"/>
      <c r="FR11" s="1343"/>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3"/>
      <c r="C12" s="1403"/>
      <c r="D12" s="1403"/>
      <c r="E12" s="1403"/>
      <c r="F12" s="1403"/>
      <c r="G12" s="1403"/>
      <c r="H12" s="1403"/>
      <c r="I12" s="1403"/>
      <c r="J12" s="1403"/>
      <c r="K12" s="1403"/>
      <c r="L12" s="1408"/>
      <c r="M12" s="1408"/>
      <c r="N12" s="1408"/>
      <c r="O12" s="1408"/>
      <c r="P12" s="1408"/>
      <c r="Q12" s="1408"/>
      <c r="R12" s="1408"/>
      <c r="S12" s="1408"/>
      <c r="T12" s="1408"/>
      <c r="U12" s="1408"/>
      <c r="V12" s="1408"/>
      <c r="W12" s="1408"/>
      <c r="X12" s="1408"/>
      <c r="Y12" s="1408"/>
      <c r="Z12" s="1408"/>
      <c r="AA12" s="1408"/>
      <c r="AB12" s="1408"/>
      <c r="AC12" s="1408"/>
      <c r="AD12" s="1408"/>
      <c r="AE12" s="1408"/>
      <c r="AF12" s="1408"/>
      <c r="AG12" s="1408"/>
      <c r="AH12" s="1408"/>
      <c r="AI12" s="1408"/>
      <c r="AJ12" s="1408"/>
      <c r="AK12" s="1408"/>
      <c r="AL12" s="1408"/>
      <c r="AM12" s="1408"/>
      <c r="AN12" s="1408"/>
      <c r="AO12" s="1408"/>
      <c r="AP12" s="1408"/>
      <c r="AQ12" s="1394"/>
      <c r="AR12" s="1394"/>
      <c r="AS12" s="1394"/>
      <c r="AT12" s="1394"/>
      <c r="AU12" s="1394"/>
      <c r="AV12" s="1394"/>
      <c r="AW12" s="1394"/>
      <c r="AX12" s="1394"/>
      <c r="AY12" s="514"/>
      <c r="AZ12" s="515"/>
      <c r="BA12" s="1389" t="str">
        <f ca="1">MID(SUVAHAVUJ!AE33,1,1)</f>
        <v xml:space="preserve"> </v>
      </c>
      <c r="BB12" s="1389"/>
      <c r="BC12" s="1389"/>
      <c r="BD12" s="1389"/>
      <c r="BE12" s="1389"/>
      <c r="BF12" s="1389"/>
      <c r="BG12" s="1389" t="str">
        <f ca="1">MID(SUVAHAVUJ!AE33,2,1)</f>
        <v xml:space="preserve"> </v>
      </c>
      <c r="BH12" s="1389"/>
      <c r="BI12" s="1389"/>
      <c r="BJ12" s="1389"/>
      <c r="BK12" s="1389"/>
      <c r="BL12" s="1389" t="str">
        <f ca="1">MID(SUVAHAVUJ!AE33,3,1)</f>
        <v xml:space="preserve"> </v>
      </c>
      <c r="BM12" s="1389"/>
      <c r="BN12" s="1389"/>
      <c r="BO12" s="1389"/>
      <c r="BP12" s="1389"/>
      <c r="BQ12" s="1389"/>
      <c r="BR12" s="1389" t="str">
        <f ca="1">MID(SUVAHAVUJ!AE33,4,1)</f>
        <v xml:space="preserve"> </v>
      </c>
      <c r="BS12" s="1389"/>
      <c r="BT12" s="1389"/>
      <c r="BU12" s="1389"/>
      <c r="BV12" s="1389"/>
      <c r="BW12" s="1389" t="str">
        <f ca="1">MID(SUVAHAVUJ!AE33,5,1)</f>
        <v xml:space="preserve"> </v>
      </c>
      <c r="BX12" s="1389"/>
      <c r="BY12" s="1389"/>
      <c r="BZ12" s="1389"/>
      <c r="CA12" s="1389"/>
      <c r="CB12" s="1389"/>
      <c r="CC12" s="1389" t="str">
        <f ca="1">MID(SUVAHAVUJ!AE33,6,1)</f>
        <v xml:space="preserve"> </v>
      </c>
      <c r="CD12" s="1389"/>
      <c r="CE12" s="1389"/>
      <c r="CF12" s="1389"/>
      <c r="CG12" s="1389"/>
      <c r="CH12" s="1389" t="str">
        <f ca="1">MID(SUVAHAVUJ!AE33,7,1)</f>
        <v xml:space="preserve"> </v>
      </c>
      <c r="CI12" s="1389"/>
      <c r="CJ12" s="1389"/>
      <c r="CK12" s="1389"/>
      <c r="CL12" s="1389"/>
      <c r="CM12" s="1389"/>
      <c r="CN12" s="1389" t="str">
        <f ca="1">MID(SUVAHAVUJ!AE33,8,1)</f>
        <v xml:space="preserve"> </v>
      </c>
      <c r="CO12" s="1389"/>
      <c r="CP12" s="1389"/>
      <c r="CQ12" s="1389"/>
      <c r="CR12" s="1389"/>
      <c r="CS12" s="1389" t="str">
        <f ca="1">MID(SUVAHAVUJ!AE33,9,1)</f>
        <v xml:space="preserve"> </v>
      </c>
      <c r="CT12" s="1389"/>
      <c r="CU12" s="1389"/>
      <c r="CV12" s="1389"/>
      <c r="CW12" s="1389"/>
      <c r="CX12" s="1389"/>
      <c r="CY12" s="1389" t="str">
        <f ca="1">MID(SUVAHAVUJ!AE33,10,1)</f>
        <v xml:space="preserve"> </v>
      </c>
      <c r="CZ12" s="1389"/>
      <c r="DA12" s="1389"/>
      <c r="DB12" s="1389"/>
      <c r="DC12" s="1389"/>
      <c r="DD12" s="1389" t="str">
        <f ca="1">MID(SUVAHAVUJ!AE33,11,1)</f>
        <v>0</v>
      </c>
      <c r="DE12" s="1389"/>
      <c r="DF12" s="1389"/>
      <c r="DG12" s="1389"/>
      <c r="DH12" s="1389"/>
      <c r="DI12" s="1395"/>
      <c r="DJ12" s="1398"/>
      <c r="DK12" s="1398"/>
      <c r="DL12" s="1398"/>
      <c r="DM12" s="1398"/>
      <c r="DN12" s="1398"/>
      <c r="DO12" s="1398"/>
      <c r="DP12" s="1398"/>
      <c r="DQ12" s="1398"/>
      <c r="DR12" s="1398"/>
      <c r="DS12" s="1398"/>
      <c r="DT12" s="1398"/>
      <c r="DU12" s="1398"/>
      <c r="DV12" s="1398"/>
      <c r="DW12" s="1398"/>
      <c r="DX12" s="1398"/>
      <c r="DY12" s="1398"/>
      <c r="DZ12" s="1398"/>
      <c r="EA12" s="1398"/>
      <c r="EB12" s="1398"/>
      <c r="EC12" s="1398"/>
      <c r="ED12" s="1398"/>
      <c r="EE12" s="1398"/>
      <c r="EF12" s="1398"/>
      <c r="EG12" s="1398"/>
      <c r="EH12" s="1398"/>
      <c r="EI12" s="1398"/>
      <c r="EJ12" s="1398"/>
      <c r="EK12" s="1398"/>
      <c r="EL12" s="1398"/>
      <c r="EM12" s="1398"/>
      <c r="EN12" s="514"/>
      <c r="EO12" s="515"/>
      <c r="EP12" s="1389" t="str">
        <f ca="1">MID(SUVAHAVUJ!AG33,1,1)</f>
        <v xml:space="preserve"> </v>
      </c>
      <c r="EQ12" s="1389"/>
      <c r="ER12" s="1389"/>
      <c r="ES12" s="1389"/>
      <c r="ET12" s="1389"/>
      <c r="EU12" s="1389"/>
      <c r="EV12" s="1389" t="str">
        <f ca="1">MID(SUVAHAVUJ!AG33,2,1)</f>
        <v xml:space="preserve"> </v>
      </c>
      <c r="EW12" s="1389"/>
      <c r="EX12" s="1389"/>
      <c r="EY12" s="1389"/>
      <c r="EZ12" s="1389"/>
      <c r="FA12" s="1389" t="str">
        <f ca="1">MID(SUVAHAVUJ!AG33,3,1)</f>
        <v xml:space="preserve"> </v>
      </c>
      <c r="FB12" s="1389"/>
      <c r="FC12" s="1389"/>
      <c r="FD12" s="1389"/>
      <c r="FE12" s="1389"/>
      <c r="FF12" s="1389"/>
      <c r="FG12" s="1389" t="str">
        <f ca="1">MID(SUVAHAVUJ!AG33,4,1)</f>
        <v xml:space="preserve"> </v>
      </c>
      <c r="FH12" s="1389"/>
      <c r="FI12" s="1389"/>
      <c r="FJ12" s="1389"/>
      <c r="FK12" s="1389"/>
      <c r="FL12" s="1389" t="str">
        <f ca="1">MID(SUVAHAVUJ!AG33,5,1)</f>
        <v xml:space="preserve"> </v>
      </c>
      <c r="FM12" s="1389"/>
      <c r="FN12" s="1389"/>
      <c r="FO12" s="1389"/>
      <c r="FP12" s="1389"/>
      <c r="FQ12" s="1389"/>
      <c r="FR12" s="1389" t="str">
        <f ca="1">MID(SUVAHAVUJ!AG33,6,1)</f>
        <v xml:space="preserve"> </v>
      </c>
      <c r="FS12" s="1389"/>
      <c r="FT12" s="1389"/>
      <c r="FU12" s="1389"/>
      <c r="FV12" s="1389"/>
      <c r="FW12" s="1389" t="str">
        <f ca="1">MID(SUVAHAVUJ!AG33,7,1)</f>
        <v xml:space="preserve"> </v>
      </c>
      <c r="FX12" s="1389"/>
      <c r="FY12" s="1389"/>
      <c r="FZ12" s="1389"/>
      <c r="GA12" s="1389"/>
      <c r="GB12" s="1389"/>
      <c r="GC12" s="1389" t="str">
        <f ca="1">MID(SUVAHAVUJ!AG33,8,1)</f>
        <v xml:space="preserve"> </v>
      </c>
      <c r="GD12" s="1389"/>
      <c r="GE12" s="1389"/>
      <c r="GF12" s="1389"/>
      <c r="GG12" s="1389"/>
      <c r="GH12" s="1389" t="str">
        <f ca="1">MID(SUVAHAVUJ!AG33,9,1)</f>
        <v xml:space="preserve"> </v>
      </c>
      <c r="GI12" s="1389"/>
      <c r="GJ12" s="1389"/>
      <c r="GK12" s="1389"/>
      <c r="GL12" s="1389"/>
      <c r="GM12" s="1389"/>
      <c r="GN12" s="1389" t="str">
        <f ca="1">MID(SUVAHAVUJ!AG33,10,1)</f>
        <v xml:space="preserve"> </v>
      </c>
      <c r="GO12" s="1389"/>
      <c r="GP12" s="1389"/>
      <c r="GQ12" s="1389"/>
      <c r="GR12" s="1389"/>
      <c r="GS12" s="1343" t="str">
        <f ca="1">MID(SUVAHAVUJ!AG33,11,1)</f>
        <v>0</v>
      </c>
      <c r="GT12" s="1343"/>
      <c r="GU12" s="1343"/>
      <c r="GV12" s="1343"/>
      <c r="GW12" s="1396"/>
    </row>
    <row r="13" spans="1:205" s="516" customFormat="1" ht="23.25" customHeight="1">
      <c r="B13" s="1403" t="s">
        <v>2408</v>
      </c>
      <c r="C13" s="1403"/>
      <c r="D13" s="1403"/>
      <c r="E13" s="1403"/>
      <c r="F13" s="1403"/>
      <c r="G13" s="1403"/>
      <c r="H13" s="1403"/>
      <c r="I13" s="1403"/>
      <c r="J13" s="1403"/>
      <c r="K13" s="1403"/>
      <c r="L13" s="1408" t="str">
        <f ca="1">SUVAHAVUJ!$D$34</f>
        <v>Poskytnuté preddavky na dlhodobý finančný majetok (053) - /095A/</v>
      </c>
      <c r="M13" s="1408"/>
      <c r="N13" s="1408"/>
      <c r="O13" s="1408"/>
      <c r="P13" s="1408"/>
      <c r="Q13" s="1408"/>
      <c r="R13" s="1408"/>
      <c r="S13" s="1408"/>
      <c r="T13" s="1408"/>
      <c r="U13" s="1408"/>
      <c r="V13" s="1408"/>
      <c r="W13" s="1408"/>
      <c r="X13" s="1408"/>
      <c r="Y13" s="1408"/>
      <c r="Z13" s="1408"/>
      <c r="AA13" s="1408"/>
      <c r="AB13" s="1408"/>
      <c r="AC13" s="1408"/>
      <c r="AD13" s="1408"/>
      <c r="AE13" s="1408"/>
      <c r="AF13" s="1408"/>
      <c r="AG13" s="1408"/>
      <c r="AH13" s="1408"/>
      <c r="AI13" s="1408"/>
      <c r="AJ13" s="1408"/>
      <c r="AK13" s="1408"/>
      <c r="AL13" s="1408"/>
      <c r="AM13" s="1408"/>
      <c r="AN13" s="1408"/>
      <c r="AO13" s="1408"/>
      <c r="AP13" s="1408"/>
      <c r="AQ13" s="1394" t="s">
        <v>4111</v>
      </c>
      <c r="AR13" s="1394"/>
      <c r="AS13" s="1394"/>
      <c r="AT13" s="1394"/>
      <c r="AU13" s="1394"/>
      <c r="AV13" s="1394"/>
      <c r="AW13" s="1394"/>
      <c r="AX13" s="1394"/>
      <c r="AY13" s="514"/>
      <c r="AZ13" s="515"/>
      <c r="BA13" s="1389" t="str">
        <f ca="1">MID(SUVAHAVUJ!AD34,1,1)</f>
        <v xml:space="preserve"> </v>
      </c>
      <c r="BB13" s="1389"/>
      <c r="BC13" s="1389"/>
      <c r="BD13" s="1389"/>
      <c r="BE13" s="1389"/>
      <c r="BF13" s="1389"/>
      <c r="BG13" s="1389" t="str">
        <f ca="1">MID(SUVAHAVUJ!AD34,2,1)</f>
        <v xml:space="preserve"> </v>
      </c>
      <c r="BH13" s="1389"/>
      <c r="BI13" s="1389"/>
      <c r="BJ13" s="1389"/>
      <c r="BK13" s="1389"/>
      <c r="BL13" s="1389" t="str">
        <f ca="1">MID(SUVAHAVUJ!AD34,3,1)</f>
        <v xml:space="preserve"> </v>
      </c>
      <c r="BM13" s="1389"/>
      <c r="BN13" s="1389"/>
      <c r="BO13" s="1389"/>
      <c r="BP13" s="1389"/>
      <c r="BQ13" s="1389"/>
      <c r="BR13" s="1389" t="str">
        <f ca="1">MID(SUVAHAVUJ!AD34,4,1)</f>
        <v xml:space="preserve"> </v>
      </c>
      <c r="BS13" s="1389"/>
      <c r="BT13" s="1389"/>
      <c r="BU13" s="1389"/>
      <c r="BV13" s="1389"/>
      <c r="BW13" s="1389" t="str">
        <f ca="1">MID(SUVAHAVUJ!AD34,5,1)</f>
        <v xml:space="preserve"> </v>
      </c>
      <c r="BX13" s="1389"/>
      <c r="BY13" s="1389"/>
      <c r="BZ13" s="1389"/>
      <c r="CA13" s="1389"/>
      <c r="CB13" s="1389"/>
      <c r="CC13" s="1389" t="str">
        <f ca="1">MID(SUVAHAVUJ!AD34,6,1)</f>
        <v xml:space="preserve"> </v>
      </c>
      <c r="CD13" s="1389"/>
      <c r="CE13" s="1389"/>
      <c r="CF13" s="1389"/>
      <c r="CG13" s="1389"/>
      <c r="CH13" s="1389" t="str">
        <f ca="1">MID(SUVAHAVUJ!AD34,7,1)</f>
        <v xml:space="preserve"> </v>
      </c>
      <c r="CI13" s="1389"/>
      <c r="CJ13" s="1389"/>
      <c r="CK13" s="1389"/>
      <c r="CL13" s="1389"/>
      <c r="CM13" s="1389"/>
      <c r="CN13" s="1389" t="str">
        <f ca="1">MID(SUVAHAVUJ!AD34,8,1)</f>
        <v xml:space="preserve"> </v>
      </c>
      <c r="CO13" s="1389"/>
      <c r="CP13" s="1389"/>
      <c r="CQ13" s="1389"/>
      <c r="CR13" s="1389"/>
      <c r="CS13" s="1389" t="str">
        <f ca="1">MID(SUVAHAVUJ!AD34,9,1)</f>
        <v xml:space="preserve"> </v>
      </c>
      <c r="CT13" s="1389"/>
      <c r="CU13" s="1389"/>
      <c r="CV13" s="1389"/>
      <c r="CW13" s="1389"/>
      <c r="CX13" s="1389"/>
      <c r="CY13" s="1389" t="str">
        <f ca="1">MID(SUVAHAVUJ!AD34,10,1)</f>
        <v xml:space="preserve"> </v>
      </c>
      <c r="CZ13" s="1389"/>
      <c r="DA13" s="1389"/>
      <c r="DB13" s="1389"/>
      <c r="DC13" s="1389"/>
      <c r="DD13" s="1389" t="str">
        <f ca="1">MID(SUVAHAVUJ!AD34,11,1)</f>
        <v>0</v>
      </c>
      <c r="DE13" s="1389"/>
      <c r="DF13" s="1389"/>
      <c r="DG13" s="1389"/>
      <c r="DH13" s="1389"/>
      <c r="DI13" s="1395"/>
      <c r="DJ13" s="514"/>
      <c r="DK13" s="515"/>
      <c r="DL13" s="1389" t="str">
        <f ca="1">MID(SUVAHAVUJ!AF34,1,1)</f>
        <v xml:space="preserve"> </v>
      </c>
      <c r="DM13" s="1389"/>
      <c r="DN13" s="1389"/>
      <c r="DO13" s="1389"/>
      <c r="DP13" s="1389"/>
      <c r="DQ13" s="1389"/>
      <c r="DR13" s="1389" t="str">
        <f ca="1">MID(SUVAHAVUJ!AF34,2,1)</f>
        <v xml:space="preserve"> </v>
      </c>
      <c r="DS13" s="1389"/>
      <c r="DT13" s="1389"/>
      <c r="DU13" s="1389"/>
      <c r="DV13" s="1389"/>
      <c r="DW13" s="1389" t="str">
        <f ca="1">MID(SUVAHAVUJ!AF34,3,1)</f>
        <v xml:space="preserve"> </v>
      </c>
      <c r="DX13" s="1389"/>
      <c r="DY13" s="1389"/>
      <c r="DZ13" s="1389"/>
      <c r="EA13" s="1389"/>
      <c r="EB13" s="1389"/>
      <c r="EC13" s="1389" t="str">
        <f ca="1">MID(SUVAHAVUJ!AF34,4,1)</f>
        <v xml:space="preserve"> </v>
      </c>
      <c r="ED13" s="1389"/>
      <c r="EE13" s="1389"/>
      <c r="EF13" s="1389"/>
      <c r="EG13" s="1389"/>
      <c r="EH13" s="1389" t="str">
        <f ca="1">MID(SUVAHAVUJ!AF34,5,1)</f>
        <v xml:space="preserve"> </v>
      </c>
      <c r="EI13" s="1389"/>
      <c r="EJ13" s="1389"/>
      <c r="EK13" s="1389"/>
      <c r="EL13" s="1389"/>
      <c r="EM13" s="1389"/>
      <c r="EN13" s="1389" t="str">
        <f ca="1">MID(SUVAHAVUJ!AF34,6,1)</f>
        <v xml:space="preserve"> </v>
      </c>
      <c r="EO13" s="1389"/>
      <c r="EP13" s="1389"/>
      <c r="EQ13" s="1389"/>
      <c r="ER13" s="1389"/>
      <c r="ES13" s="1389" t="str">
        <f ca="1">MID(SUVAHAVUJ!AF34,7,1)</f>
        <v xml:space="preserve"> </v>
      </c>
      <c r="ET13" s="1389"/>
      <c r="EU13" s="1389"/>
      <c r="EV13" s="1389"/>
      <c r="EW13" s="1389"/>
      <c r="EX13" s="1389"/>
      <c r="EY13" s="1389" t="str">
        <f ca="1">MID(SUVAHAVUJ!AF34,8,1)</f>
        <v xml:space="preserve"> </v>
      </c>
      <c r="EZ13" s="1389"/>
      <c r="FA13" s="1389"/>
      <c r="FB13" s="1389"/>
      <c r="FC13" s="1389"/>
      <c r="FD13" s="1389" t="str">
        <f ca="1">MID(SUVAHAVUJ!AF34,9,1)</f>
        <v xml:space="preserve"> </v>
      </c>
      <c r="FE13" s="1389"/>
      <c r="FF13" s="1389"/>
      <c r="FG13" s="1389"/>
      <c r="FH13" s="1389"/>
      <c r="FI13" s="1389"/>
      <c r="FJ13" s="1389" t="str">
        <f ca="1">MID(SUVAHAVUJ!AF34,10,1)</f>
        <v xml:space="preserve"> </v>
      </c>
      <c r="FK13" s="1389"/>
      <c r="FL13" s="1389"/>
      <c r="FM13" s="1389"/>
      <c r="FN13" s="1389"/>
      <c r="FO13" s="1343" t="str">
        <f ca="1">MID(SUVAHAVUJ!AF34,11,1)</f>
        <v>0</v>
      </c>
      <c r="FP13" s="1343"/>
      <c r="FQ13" s="1343"/>
      <c r="FR13" s="1343"/>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3"/>
      <c r="C14" s="1403"/>
      <c r="D14" s="1403"/>
      <c r="E14" s="1403"/>
      <c r="F14" s="1403"/>
      <c r="G14" s="1403"/>
      <c r="H14" s="1403"/>
      <c r="I14" s="1403"/>
      <c r="J14" s="1403"/>
      <c r="K14" s="1403"/>
      <c r="L14" s="1408"/>
      <c r="M14" s="1408"/>
      <c r="N14" s="1408"/>
      <c r="O14" s="1408"/>
      <c r="P14" s="1408"/>
      <c r="Q14" s="1408"/>
      <c r="R14" s="1408"/>
      <c r="S14" s="1408"/>
      <c r="T14" s="1408"/>
      <c r="U14" s="1408"/>
      <c r="V14" s="1408"/>
      <c r="W14" s="1408"/>
      <c r="X14" s="1408"/>
      <c r="Y14" s="1408"/>
      <c r="Z14" s="1408"/>
      <c r="AA14" s="1408"/>
      <c r="AB14" s="1408"/>
      <c r="AC14" s="1408"/>
      <c r="AD14" s="1408"/>
      <c r="AE14" s="1408"/>
      <c r="AF14" s="1408"/>
      <c r="AG14" s="1408"/>
      <c r="AH14" s="1408"/>
      <c r="AI14" s="1408"/>
      <c r="AJ14" s="1408"/>
      <c r="AK14" s="1408"/>
      <c r="AL14" s="1408"/>
      <c r="AM14" s="1408"/>
      <c r="AN14" s="1408"/>
      <c r="AO14" s="1408"/>
      <c r="AP14" s="1408"/>
      <c r="AQ14" s="1394"/>
      <c r="AR14" s="1394"/>
      <c r="AS14" s="1394"/>
      <c r="AT14" s="1394"/>
      <c r="AU14" s="1394"/>
      <c r="AV14" s="1394"/>
      <c r="AW14" s="1394"/>
      <c r="AX14" s="1394"/>
      <c r="AY14" s="514"/>
      <c r="AZ14" s="515"/>
      <c r="BA14" s="1389" t="str">
        <f ca="1">MID(SUVAHAVUJ!AE34,1,1)</f>
        <v xml:space="preserve"> </v>
      </c>
      <c r="BB14" s="1389"/>
      <c r="BC14" s="1389"/>
      <c r="BD14" s="1389"/>
      <c r="BE14" s="1389"/>
      <c r="BF14" s="1389"/>
      <c r="BG14" s="1389" t="str">
        <f ca="1">MID(SUVAHAVUJ!AE34,2,1)</f>
        <v xml:space="preserve"> </v>
      </c>
      <c r="BH14" s="1389"/>
      <c r="BI14" s="1389"/>
      <c r="BJ14" s="1389"/>
      <c r="BK14" s="1389"/>
      <c r="BL14" s="1389" t="str">
        <f ca="1">MID(SUVAHAVUJ!AE34,3,1)</f>
        <v xml:space="preserve"> </v>
      </c>
      <c r="BM14" s="1389"/>
      <c r="BN14" s="1389"/>
      <c r="BO14" s="1389"/>
      <c r="BP14" s="1389"/>
      <c r="BQ14" s="1389"/>
      <c r="BR14" s="1389" t="str">
        <f ca="1">MID(SUVAHAVUJ!AE34,4,1)</f>
        <v xml:space="preserve"> </v>
      </c>
      <c r="BS14" s="1389"/>
      <c r="BT14" s="1389"/>
      <c r="BU14" s="1389"/>
      <c r="BV14" s="1389"/>
      <c r="BW14" s="1389" t="str">
        <f ca="1">MID(SUVAHAVUJ!AE34,5,1)</f>
        <v xml:space="preserve"> </v>
      </c>
      <c r="BX14" s="1389"/>
      <c r="BY14" s="1389"/>
      <c r="BZ14" s="1389"/>
      <c r="CA14" s="1389"/>
      <c r="CB14" s="1389"/>
      <c r="CC14" s="1389" t="str">
        <f ca="1">MID(SUVAHAVUJ!AE34,6,1)</f>
        <v xml:space="preserve"> </v>
      </c>
      <c r="CD14" s="1389"/>
      <c r="CE14" s="1389"/>
      <c r="CF14" s="1389"/>
      <c r="CG14" s="1389"/>
      <c r="CH14" s="1389" t="str">
        <f ca="1">MID(SUVAHAVUJ!AE34,7,1)</f>
        <v xml:space="preserve"> </v>
      </c>
      <c r="CI14" s="1389"/>
      <c r="CJ14" s="1389"/>
      <c r="CK14" s="1389"/>
      <c r="CL14" s="1389"/>
      <c r="CM14" s="1389"/>
      <c r="CN14" s="1389" t="str">
        <f ca="1">MID(SUVAHAVUJ!AE34,8,1)</f>
        <v xml:space="preserve"> </v>
      </c>
      <c r="CO14" s="1389"/>
      <c r="CP14" s="1389"/>
      <c r="CQ14" s="1389"/>
      <c r="CR14" s="1389"/>
      <c r="CS14" s="1389" t="str">
        <f ca="1">MID(SUVAHAVUJ!AE34,9,1)</f>
        <v xml:space="preserve"> </v>
      </c>
      <c r="CT14" s="1389"/>
      <c r="CU14" s="1389"/>
      <c r="CV14" s="1389"/>
      <c r="CW14" s="1389"/>
      <c r="CX14" s="1389"/>
      <c r="CY14" s="1389" t="str">
        <f ca="1">MID(SUVAHAVUJ!AE34,10,1)</f>
        <v xml:space="preserve"> </v>
      </c>
      <c r="CZ14" s="1389"/>
      <c r="DA14" s="1389"/>
      <c r="DB14" s="1389"/>
      <c r="DC14" s="1389"/>
      <c r="DD14" s="1389" t="str">
        <f ca="1">MID(SUVAHAVUJ!AE34,11,1)</f>
        <v>0</v>
      </c>
      <c r="DE14" s="1389"/>
      <c r="DF14" s="1389"/>
      <c r="DG14" s="1389"/>
      <c r="DH14" s="1389"/>
      <c r="DI14" s="1395"/>
      <c r="DJ14" s="1398"/>
      <c r="DK14" s="1398"/>
      <c r="DL14" s="1398"/>
      <c r="DM14" s="1398"/>
      <c r="DN14" s="1398"/>
      <c r="DO14" s="1398"/>
      <c r="DP14" s="1398"/>
      <c r="DQ14" s="1398"/>
      <c r="DR14" s="1398"/>
      <c r="DS14" s="1398"/>
      <c r="DT14" s="1398"/>
      <c r="DU14" s="1398"/>
      <c r="DV14" s="1398"/>
      <c r="DW14" s="1398"/>
      <c r="DX14" s="1398"/>
      <c r="DY14" s="1398"/>
      <c r="DZ14" s="1398"/>
      <c r="EA14" s="1398"/>
      <c r="EB14" s="1398"/>
      <c r="EC14" s="1398"/>
      <c r="ED14" s="1398"/>
      <c r="EE14" s="1398"/>
      <c r="EF14" s="1398"/>
      <c r="EG14" s="1398"/>
      <c r="EH14" s="1398"/>
      <c r="EI14" s="1398"/>
      <c r="EJ14" s="1398"/>
      <c r="EK14" s="1398"/>
      <c r="EL14" s="1398"/>
      <c r="EM14" s="1398"/>
      <c r="EN14" s="514"/>
      <c r="EO14" s="515"/>
      <c r="EP14" s="1389" t="str">
        <f ca="1">MID(SUVAHAVUJ!AG34,1,1)</f>
        <v xml:space="preserve"> </v>
      </c>
      <c r="EQ14" s="1389"/>
      <c r="ER14" s="1389"/>
      <c r="ES14" s="1389"/>
      <c r="ET14" s="1389"/>
      <c r="EU14" s="1389"/>
      <c r="EV14" s="1389" t="str">
        <f ca="1">MID(SUVAHAVUJ!AG34,2,1)</f>
        <v xml:space="preserve"> </v>
      </c>
      <c r="EW14" s="1389"/>
      <c r="EX14" s="1389"/>
      <c r="EY14" s="1389"/>
      <c r="EZ14" s="1389"/>
      <c r="FA14" s="1389" t="str">
        <f ca="1">MID(SUVAHAVUJ!AG34,3,1)</f>
        <v xml:space="preserve"> </v>
      </c>
      <c r="FB14" s="1389"/>
      <c r="FC14" s="1389"/>
      <c r="FD14" s="1389"/>
      <c r="FE14" s="1389"/>
      <c r="FF14" s="1389"/>
      <c r="FG14" s="1389" t="str">
        <f ca="1">MID(SUVAHAVUJ!AG34,4,1)</f>
        <v xml:space="preserve"> </v>
      </c>
      <c r="FH14" s="1389"/>
      <c r="FI14" s="1389"/>
      <c r="FJ14" s="1389"/>
      <c r="FK14" s="1389"/>
      <c r="FL14" s="1389" t="str">
        <f ca="1">MID(SUVAHAVUJ!AG34,5,1)</f>
        <v xml:space="preserve"> </v>
      </c>
      <c r="FM14" s="1389"/>
      <c r="FN14" s="1389"/>
      <c r="FO14" s="1389"/>
      <c r="FP14" s="1389"/>
      <c r="FQ14" s="1389"/>
      <c r="FR14" s="1389" t="str">
        <f ca="1">MID(SUVAHAVUJ!AG34,6,1)</f>
        <v xml:space="preserve"> </v>
      </c>
      <c r="FS14" s="1389"/>
      <c r="FT14" s="1389"/>
      <c r="FU14" s="1389"/>
      <c r="FV14" s="1389"/>
      <c r="FW14" s="1389" t="str">
        <f ca="1">MID(SUVAHAVUJ!AG34,7,1)</f>
        <v xml:space="preserve"> </v>
      </c>
      <c r="FX14" s="1389"/>
      <c r="FY14" s="1389"/>
      <c r="FZ14" s="1389"/>
      <c r="GA14" s="1389"/>
      <c r="GB14" s="1389"/>
      <c r="GC14" s="1389" t="str">
        <f ca="1">MID(SUVAHAVUJ!AG34,8,1)</f>
        <v xml:space="preserve"> </v>
      </c>
      <c r="GD14" s="1389"/>
      <c r="GE14" s="1389"/>
      <c r="GF14" s="1389"/>
      <c r="GG14" s="1389"/>
      <c r="GH14" s="1389" t="str">
        <f ca="1">MID(SUVAHAVUJ!AG34,9,1)</f>
        <v xml:space="preserve"> </v>
      </c>
      <c r="GI14" s="1389"/>
      <c r="GJ14" s="1389"/>
      <c r="GK14" s="1389"/>
      <c r="GL14" s="1389"/>
      <c r="GM14" s="1389"/>
      <c r="GN14" s="1389" t="str">
        <f ca="1">MID(SUVAHAVUJ!AG34,10,1)</f>
        <v xml:space="preserve"> </v>
      </c>
      <c r="GO14" s="1389"/>
      <c r="GP14" s="1389"/>
      <c r="GQ14" s="1389"/>
      <c r="GR14" s="1389"/>
      <c r="GS14" s="1343" t="str">
        <f ca="1">MID(SUVAHAVUJ!AG34,11,1)</f>
        <v>0</v>
      </c>
      <c r="GT14" s="1343"/>
      <c r="GU14" s="1343"/>
      <c r="GV14" s="1343"/>
      <c r="GW14" s="1396"/>
    </row>
    <row r="15" spans="1:205" s="516" customFormat="1" ht="24" customHeight="1">
      <c r="B15" s="1399" t="s">
        <v>2410</v>
      </c>
      <c r="C15" s="1399"/>
      <c r="D15" s="1399"/>
      <c r="E15" s="1399"/>
      <c r="F15" s="1399"/>
      <c r="G15" s="1399"/>
      <c r="H15" s="1399"/>
      <c r="I15" s="1399"/>
      <c r="J15" s="1399"/>
      <c r="K15" s="1399"/>
      <c r="L15" s="1409" t="str">
        <f ca="1">SUVAHAVUJ!$D$35</f>
        <v>Obežný majetok r. 34 + r. 41 + r. 53 + r. 66 + r. 71</v>
      </c>
      <c r="M15" s="1409"/>
      <c r="N15" s="1409"/>
      <c r="O15" s="1409"/>
      <c r="P15" s="1409"/>
      <c r="Q15" s="1409"/>
      <c r="R15" s="1409"/>
      <c r="S15" s="1409"/>
      <c r="T15" s="1409"/>
      <c r="U15" s="1409"/>
      <c r="V15" s="1409"/>
      <c r="W15" s="1409"/>
      <c r="X15" s="1409"/>
      <c r="Y15" s="1409"/>
      <c r="Z15" s="1409"/>
      <c r="AA15" s="1409"/>
      <c r="AB15" s="1409"/>
      <c r="AC15" s="1409"/>
      <c r="AD15" s="1409"/>
      <c r="AE15" s="1409"/>
      <c r="AF15" s="1409"/>
      <c r="AG15" s="1409"/>
      <c r="AH15" s="1409"/>
      <c r="AI15" s="1409"/>
      <c r="AJ15" s="1409"/>
      <c r="AK15" s="1409"/>
      <c r="AL15" s="1409"/>
      <c r="AM15" s="1409"/>
      <c r="AN15" s="1409"/>
      <c r="AO15" s="1409"/>
      <c r="AP15" s="1409"/>
      <c r="AQ15" s="1394" t="s">
        <v>2409</v>
      </c>
      <c r="AR15" s="1394"/>
      <c r="AS15" s="1394"/>
      <c r="AT15" s="1394"/>
      <c r="AU15" s="1394"/>
      <c r="AV15" s="1394"/>
      <c r="AW15" s="1394"/>
      <c r="AX15" s="1394"/>
      <c r="AY15" s="514"/>
      <c r="AZ15" s="515"/>
      <c r="BA15" s="1389" t="str">
        <f ca="1">MID(SUVAHAVUJ!AD35,1,1)</f>
        <v xml:space="preserve"> </v>
      </c>
      <c r="BB15" s="1389"/>
      <c r="BC15" s="1389"/>
      <c r="BD15" s="1389"/>
      <c r="BE15" s="1389"/>
      <c r="BF15" s="1389"/>
      <c r="BG15" s="1389" t="str">
        <f ca="1">MID(SUVAHAVUJ!AD35,2,1)</f>
        <v xml:space="preserve"> </v>
      </c>
      <c r="BH15" s="1389"/>
      <c r="BI15" s="1389"/>
      <c r="BJ15" s="1389"/>
      <c r="BK15" s="1389"/>
      <c r="BL15" s="1389" t="str">
        <f ca="1">MID(SUVAHAVUJ!AD35,3,1)</f>
        <v xml:space="preserve"> </v>
      </c>
      <c r="BM15" s="1389"/>
      <c r="BN15" s="1389"/>
      <c r="BO15" s="1389"/>
      <c r="BP15" s="1389"/>
      <c r="BQ15" s="1389"/>
      <c r="BR15" s="1389" t="str">
        <f ca="1">MID(SUVAHAVUJ!AD35,4,1)</f>
        <v xml:space="preserve"> </v>
      </c>
      <c r="BS15" s="1389"/>
      <c r="BT15" s="1389"/>
      <c r="BU15" s="1389"/>
      <c r="BV15" s="1389"/>
      <c r="BW15" s="1389" t="str">
        <f ca="1">MID(SUVAHAVUJ!AD35,5,1)</f>
        <v xml:space="preserve"> </v>
      </c>
      <c r="BX15" s="1389"/>
      <c r="BY15" s="1389"/>
      <c r="BZ15" s="1389"/>
      <c r="CA15" s="1389"/>
      <c r="CB15" s="1389"/>
      <c r="CC15" s="1389" t="str">
        <f ca="1">MID(SUVAHAVUJ!AD35,6,1)</f>
        <v xml:space="preserve"> </v>
      </c>
      <c r="CD15" s="1389"/>
      <c r="CE15" s="1389"/>
      <c r="CF15" s="1389"/>
      <c r="CG15" s="1389"/>
      <c r="CH15" s="1389" t="str">
        <f ca="1">MID(SUVAHAVUJ!AD35,7,1)</f>
        <v xml:space="preserve"> </v>
      </c>
      <c r="CI15" s="1389"/>
      <c r="CJ15" s="1389"/>
      <c r="CK15" s="1389"/>
      <c r="CL15" s="1389"/>
      <c r="CM15" s="1389"/>
      <c r="CN15" s="1389" t="str">
        <f ca="1">MID(SUVAHAVUJ!AD35,8,1)</f>
        <v xml:space="preserve"> </v>
      </c>
      <c r="CO15" s="1389"/>
      <c r="CP15" s="1389"/>
      <c r="CQ15" s="1389"/>
      <c r="CR15" s="1389"/>
      <c r="CS15" s="1389" t="str">
        <f ca="1">MID(SUVAHAVUJ!AD35,9,1)</f>
        <v xml:space="preserve"> </v>
      </c>
      <c r="CT15" s="1389"/>
      <c r="CU15" s="1389"/>
      <c r="CV15" s="1389"/>
      <c r="CW15" s="1389"/>
      <c r="CX15" s="1389"/>
      <c r="CY15" s="1389" t="str">
        <f ca="1">MID(SUVAHAVUJ!AD35,10,1)</f>
        <v xml:space="preserve"> </v>
      </c>
      <c r="CZ15" s="1389"/>
      <c r="DA15" s="1389"/>
      <c r="DB15" s="1389"/>
      <c r="DC15" s="1389"/>
      <c r="DD15" s="1389" t="str">
        <f ca="1">MID(SUVAHAVUJ!AD35,11,1)</f>
        <v>0</v>
      </c>
      <c r="DE15" s="1389"/>
      <c r="DF15" s="1389"/>
      <c r="DG15" s="1389"/>
      <c r="DH15" s="1389"/>
      <c r="DI15" s="1395"/>
      <c r="DJ15" s="514"/>
      <c r="DK15" s="515"/>
      <c r="DL15" s="1389" t="str">
        <f ca="1">MID(SUVAHAVUJ!AF35,1,1)</f>
        <v xml:space="preserve"> </v>
      </c>
      <c r="DM15" s="1389"/>
      <c r="DN15" s="1389"/>
      <c r="DO15" s="1389"/>
      <c r="DP15" s="1389"/>
      <c r="DQ15" s="1389"/>
      <c r="DR15" s="1389" t="str">
        <f ca="1">MID(SUVAHAVUJ!AF35,2,1)</f>
        <v xml:space="preserve"> </v>
      </c>
      <c r="DS15" s="1389"/>
      <c r="DT15" s="1389"/>
      <c r="DU15" s="1389"/>
      <c r="DV15" s="1389"/>
      <c r="DW15" s="1389" t="str">
        <f ca="1">MID(SUVAHAVUJ!AF35,3,1)</f>
        <v xml:space="preserve"> </v>
      </c>
      <c r="DX15" s="1389"/>
      <c r="DY15" s="1389"/>
      <c r="DZ15" s="1389"/>
      <c r="EA15" s="1389"/>
      <c r="EB15" s="1389"/>
      <c r="EC15" s="1389" t="str">
        <f ca="1">MID(SUVAHAVUJ!AF35,4,1)</f>
        <v xml:space="preserve"> </v>
      </c>
      <c r="ED15" s="1389"/>
      <c r="EE15" s="1389"/>
      <c r="EF15" s="1389"/>
      <c r="EG15" s="1389"/>
      <c r="EH15" s="1389" t="str">
        <f ca="1">MID(SUVAHAVUJ!AF35,5,1)</f>
        <v xml:space="preserve"> </v>
      </c>
      <c r="EI15" s="1389"/>
      <c r="EJ15" s="1389"/>
      <c r="EK15" s="1389"/>
      <c r="EL15" s="1389"/>
      <c r="EM15" s="1389"/>
      <c r="EN15" s="1389" t="str">
        <f ca="1">MID(SUVAHAVUJ!AF35,6,1)</f>
        <v xml:space="preserve"> </v>
      </c>
      <c r="EO15" s="1389"/>
      <c r="EP15" s="1389"/>
      <c r="EQ15" s="1389"/>
      <c r="ER15" s="1389"/>
      <c r="ES15" s="1389" t="str">
        <f ca="1">MID(SUVAHAVUJ!AF35,7,1)</f>
        <v xml:space="preserve"> </v>
      </c>
      <c r="ET15" s="1389"/>
      <c r="EU15" s="1389"/>
      <c r="EV15" s="1389"/>
      <c r="EW15" s="1389"/>
      <c r="EX15" s="1389"/>
      <c r="EY15" s="1389" t="str">
        <f ca="1">MID(SUVAHAVUJ!AF35,8,1)</f>
        <v xml:space="preserve"> </v>
      </c>
      <c r="EZ15" s="1389"/>
      <c r="FA15" s="1389"/>
      <c r="FB15" s="1389"/>
      <c r="FC15" s="1389"/>
      <c r="FD15" s="1389" t="str">
        <f ca="1">MID(SUVAHAVUJ!AF35,9,1)</f>
        <v xml:space="preserve"> </v>
      </c>
      <c r="FE15" s="1389"/>
      <c r="FF15" s="1389"/>
      <c r="FG15" s="1389"/>
      <c r="FH15" s="1389"/>
      <c r="FI15" s="1389"/>
      <c r="FJ15" s="1389" t="str">
        <f ca="1">MID(SUVAHAVUJ!AF35,10,1)</f>
        <v xml:space="preserve"> </v>
      </c>
      <c r="FK15" s="1389"/>
      <c r="FL15" s="1389"/>
      <c r="FM15" s="1389"/>
      <c r="FN15" s="1389"/>
      <c r="FO15" s="1343" t="str">
        <f ca="1">MID(SUVAHAVUJ!AF35,11,1)</f>
        <v>0</v>
      </c>
      <c r="FP15" s="1343"/>
      <c r="FQ15" s="1343"/>
      <c r="FR15" s="1343"/>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399"/>
      <c r="C16" s="1399"/>
      <c r="D16" s="1399"/>
      <c r="E16" s="1399"/>
      <c r="F16" s="1399"/>
      <c r="G16" s="1399"/>
      <c r="H16" s="1399"/>
      <c r="I16" s="1399"/>
      <c r="J16" s="1399"/>
      <c r="K16" s="1399"/>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1409"/>
      <c r="AK16" s="1409"/>
      <c r="AL16" s="1409"/>
      <c r="AM16" s="1409"/>
      <c r="AN16" s="1409"/>
      <c r="AO16" s="1409"/>
      <c r="AP16" s="1409"/>
      <c r="AQ16" s="1394"/>
      <c r="AR16" s="1394"/>
      <c r="AS16" s="1394"/>
      <c r="AT16" s="1394"/>
      <c r="AU16" s="1394"/>
      <c r="AV16" s="1394"/>
      <c r="AW16" s="1394"/>
      <c r="AX16" s="1394"/>
      <c r="AY16" s="514"/>
      <c r="AZ16" s="515"/>
      <c r="BA16" s="1389" t="str">
        <f ca="1">MID(SUVAHAVUJ!AE35,1,1)</f>
        <v xml:space="preserve"> </v>
      </c>
      <c r="BB16" s="1389"/>
      <c r="BC16" s="1389"/>
      <c r="BD16" s="1389"/>
      <c r="BE16" s="1389"/>
      <c r="BF16" s="1389"/>
      <c r="BG16" s="1389" t="str">
        <f ca="1">MID(SUVAHAVUJ!AE35,2,1)</f>
        <v xml:space="preserve"> </v>
      </c>
      <c r="BH16" s="1389"/>
      <c r="BI16" s="1389"/>
      <c r="BJ16" s="1389"/>
      <c r="BK16" s="1389"/>
      <c r="BL16" s="1389" t="str">
        <f ca="1">MID(SUVAHAVUJ!AE35,3,1)</f>
        <v xml:space="preserve"> </v>
      </c>
      <c r="BM16" s="1389"/>
      <c r="BN16" s="1389"/>
      <c r="BO16" s="1389"/>
      <c r="BP16" s="1389"/>
      <c r="BQ16" s="1389"/>
      <c r="BR16" s="1389" t="str">
        <f ca="1">MID(SUVAHAVUJ!AE35,4,1)</f>
        <v xml:space="preserve"> </v>
      </c>
      <c r="BS16" s="1389"/>
      <c r="BT16" s="1389"/>
      <c r="BU16" s="1389"/>
      <c r="BV16" s="1389"/>
      <c r="BW16" s="1389" t="str">
        <f ca="1">MID(SUVAHAVUJ!AE35,5,1)</f>
        <v xml:space="preserve"> </v>
      </c>
      <c r="BX16" s="1389"/>
      <c r="BY16" s="1389"/>
      <c r="BZ16" s="1389"/>
      <c r="CA16" s="1389"/>
      <c r="CB16" s="1389"/>
      <c r="CC16" s="1389" t="str">
        <f ca="1">MID(SUVAHAVUJ!AE35,6,1)</f>
        <v xml:space="preserve"> </v>
      </c>
      <c r="CD16" s="1389"/>
      <c r="CE16" s="1389"/>
      <c r="CF16" s="1389"/>
      <c r="CG16" s="1389"/>
      <c r="CH16" s="1389" t="str">
        <f ca="1">MID(SUVAHAVUJ!AE35,7,1)</f>
        <v xml:space="preserve"> </v>
      </c>
      <c r="CI16" s="1389"/>
      <c r="CJ16" s="1389"/>
      <c r="CK16" s="1389"/>
      <c r="CL16" s="1389"/>
      <c r="CM16" s="1389"/>
      <c r="CN16" s="1389" t="str">
        <f ca="1">MID(SUVAHAVUJ!AE35,8,1)</f>
        <v xml:space="preserve"> </v>
      </c>
      <c r="CO16" s="1389"/>
      <c r="CP16" s="1389"/>
      <c r="CQ16" s="1389"/>
      <c r="CR16" s="1389"/>
      <c r="CS16" s="1389" t="str">
        <f ca="1">MID(SUVAHAVUJ!AE35,9,1)</f>
        <v xml:space="preserve"> </v>
      </c>
      <c r="CT16" s="1389"/>
      <c r="CU16" s="1389"/>
      <c r="CV16" s="1389"/>
      <c r="CW16" s="1389"/>
      <c r="CX16" s="1389"/>
      <c r="CY16" s="1389" t="str">
        <f ca="1">MID(SUVAHAVUJ!AE35,10,1)</f>
        <v xml:space="preserve"> </v>
      </c>
      <c r="CZ16" s="1389"/>
      <c r="DA16" s="1389"/>
      <c r="DB16" s="1389"/>
      <c r="DC16" s="1389"/>
      <c r="DD16" s="1389" t="str">
        <f ca="1">MID(SUVAHAVUJ!AE35,11,1)</f>
        <v>0</v>
      </c>
      <c r="DE16" s="1389"/>
      <c r="DF16" s="1389"/>
      <c r="DG16" s="1389"/>
      <c r="DH16" s="1389"/>
      <c r="DI16" s="1395"/>
      <c r="DJ16" s="1398"/>
      <c r="DK16" s="1398"/>
      <c r="DL16" s="1398"/>
      <c r="DM16" s="1398"/>
      <c r="DN16" s="1398"/>
      <c r="DO16" s="1398"/>
      <c r="DP16" s="1398"/>
      <c r="DQ16" s="1398"/>
      <c r="DR16" s="1398"/>
      <c r="DS16" s="1398"/>
      <c r="DT16" s="1398"/>
      <c r="DU16" s="1398"/>
      <c r="DV16" s="1398"/>
      <c r="DW16" s="1398"/>
      <c r="DX16" s="1398"/>
      <c r="DY16" s="1398"/>
      <c r="DZ16" s="1398"/>
      <c r="EA16" s="1398"/>
      <c r="EB16" s="1398"/>
      <c r="EC16" s="1398"/>
      <c r="ED16" s="1398"/>
      <c r="EE16" s="1398"/>
      <c r="EF16" s="1398"/>
      <c r="EG16" s="1398"/>
      <c r="EH16" s="1398"/>
      <c r="EI16" s="1398"/>
      <c r="EJ16" s="1398"/>
      <c r="EK16" s="1398"/>
      <c r="EL16" s="1398"/>
      <c r="EM16" s="1398"/>
      <c r="EN16" s="514"/>
      <c r="EO16" s="515"/>
      <c r="EP16" s="1389" t="str">
        <f ca="1">MID(SUVAHAVUJ!AG35,1,1)</f>
        <v xml:space="preserve"> </v>
      </c>
      <c r="EQ16" s="1389"/>
      <c r="ER16" s="1389"/>
      <c r="ES16" s="1389"/>
      <c r="ET16" s="1389"/>
      <c r="EU16" s="1389"/>
      <c r="EV16" s="1389" t="str">
        <f ca="1">MID(SUVAHAVUJ!AG35,2,1)</f>
        <v xml:space="preserve"> </v>
      </c>
      <c r="EW16" s="1389"/>
      <c r="EX16" s="1389"/>
      <c r="EY16" s="1389"/>
      <c r="EZ16" s="1389"/>
      <c r="FA16" s="1389" t="str">
        <f ca="1">MID(SUVAHAVUJ!AG35,3,1)</f>
        <v xml:space="preserve"> </v>
      </c>
      <c r="FB16" s="1389"/>
      <c r="FC16" s="1389"/>
      <c r="FD16" s="1389"/>
      <c r="FE16" s="1389"/>
      <c r="FF16" s="1389"/>
      <c r="FG16" s="1389" t="str">
        <f ca="1">MID(SUVAHAVUJ!AG35,4,1)</f>
        <v xml:space="preserve"> </v>
      </c>
      <c r="FH16" s="1389"/>
      <c r="FI16" s="1389"/>
      <c r="FJ16" s="1389"/>
      <c r="FK16" s="1389"/>
      <c r="FL16" s="1389" t="str">
        <f ca="1">MID(SUVAHAVUJ!AG35,5,1)</f>
        <v xml:space="preserve"> </v>
      </c>
      <c r="FM16" s="1389"/>
      <c r="FN16" s="1389"/>
      <c r="FO16" s="1389"/>
      <c r="FP16" s="1389"/>
      <c r="FQ16" s="1389"/>
      <c r="FR16" s="1389" t="str">
        <f ca="1">MID(SUVAHAVUJ!AG35,6,1)</f>
        <v xml:space="preserve"> </v>
      </c>
      <c r="FS16" s="1389"/>
      <c r="FT16" s="1389"/>
      <c r="FU16" s="1389"/>
      <c r="FV16" s="1389"/>
      <c r="FW16" s="1389" t="str">
        <f ca="1">MID(SUVAHAVUJ!AG35,7,1)</f>
        <v xml:space="preserve"> </v>
      </c>
      <c r="FX16" s="1389"/>
      <c r="FY16" s="1389"/>
      <c r="FZ16" s="1389"/>
      <c r="GA16" s="1389"/>
      <c r="GB16" s="1389"/>
      <c r="GC16" s="1389" t="str">
        <f ca="1">MID(SUVAHAVUJ!AG35,8,1)</f>
        <v xml:space="preserve"> </v>
      </c>
      <c r="GD16" s="1389"/>
      <c r="GE16" s="1389"/>
      <c r="GF16" s="1389"/>
      <c r="GG16" s="1389"/>
      <c r="GH16" s="1389" t="str">
        <f ca="1">MID(SUVAHAVUJ!AG35,9,1)</f>
        <v xml:space="preserve"> </v>
      </c>
      <c r="GI16" s="1389"/>
      <c r="GJ16" s="1389"/>
      <c r="GK16" s="1389"/>
      <c r="GL16" s="1389"/>
      <c r="GM16" s="1389"/>
      <c r="GN16" s="1389" t="str">
        <f ca="1">MID(SUVAHAVUJ!AG35,10,1)</f>
        <v xml:space="preserve"> </v>
      </c>
      <c r="GO16" s="1389"/>
      <c r="GP16" s="1389"/>
      <c r="GQ16" s="1389"/>
      <c r="GR16" s="1389"/>
      <c r="GS16" s="1343" t="str">
        <f ca="1">MID(SUVAHAVUJ!AG35,11,1)</f>
        <v>0</v>
      </c>
      <c r="GT16" s="1343"/>
      <c r="GU16" s="1343"/>
      <c r="GV16" s="1343"/>
      <c r="GW16" s="1396"/>
    </row>
    <row r="17" spans="2:205" s="516" customFormat="1" ht="23.25" customHeight="1">
      <c r="B17" s="1399" t="s">
        <v>2412</v>
      </c>
      <c r="C17" s="1399"/>
      <c r="D17" s="1399"/>
      <c r="E17" s="1399"/>
      <c r="F17" s="1399"/>
      <c r="G17" s="1399"/>
      <c r="H17" s="1399"/>
      <c r="I17" s="1399"/>
      <c r="J17" s="1399"/>
      <c r="K17" s="1399"/>
      <c r="L17" s="1409" t="str">
        <f ca="1">SUVAHAVUJ!$D$36</f>
        <v>Zásoby súčet (r. 35 až r. 40)</v>
      </c>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09"/>
      <c r="AI17" s="1409"/>
      <c r="AJ17" s="1409"/>
      <c r="AK17" s="1409"/>
      <c r="AL17" s="1409"/>
      <c r="AM17" s="1409"/>
      <c r="AN17" s="1409"/>
      <c r="AO17" s="1409"/>
      <c r="AP17" s="1409"/>
      <c r="AQ17" s="1394" t="s">
        <v>2411</v>
      </c>
      <c r="AR17" s="1394"/>
      <c r="AS17" s="1394"/>
      <c r="AT17" s="1394"/>
      <c r="AU17" s="1394"/>
      <c r="AV17" s="1394"/>
      <c r="AW17" s="1394"/>
      <c r="AX17" s="1394"/>
      <c r="AY17" s="514"/>
      <c r="AZ17" s="515"/>
      <c r="BA17" s="1389" t="str">
        <f ca="1">MID(SUVAHAVUJ!AD36,1,1)</f>
        <v xml:space="preserve"> </v>
      </c>
      <c r="BB17" s="1389"/>
      <c r="BC17" s="1389"/>
      <c r="BD17" s="1389"/>
      <c r="BE17" s="1389"/>
      <c r="BF17" s="1389"/>
      <c r="BG17" s="1389" t="str">
        <f ca="1">MID(SUVAHAVUJ!AD36,2,1)</f>
        <v xml:space="preserve"> </v>
      </c>
      <c r="BH17" s="1389"/>
      <c r="BI17" s="1389"/>
      <c r="BJ17" s="1389"/>
      <c r="BK17" s="1389"/>
      <c r="BL17" s="1389" t="str">
        <f ca="1">MID(SUVAHAVUJ!AD36,3,1)</f>
        <v xml:space="preserve"> </v>
      </c>
      <c r="BM17" s="1389"/>
      <c r="BN17" s="1389"/>
      <c r="BO17" s="1389"/>
      <c r="BP17" s="1389"/>
      <c r="BQ17" s="1389"/>
      <c r="BR17" s="1389" t="str">
        <f ca="1">MID(SUVAHAVUJ!AD36,4,1)</f>
        <v xml:space="preserve"> </v>
      </c>
      <c r="BS17" s="1389"/>
      <c r="BT17" s="1389"/>
      <c r="BU17" s="1389"/>
      <c r="BV17" s="1389"/>
      <c r="BW17" s="1389" t="str">
        <f ca="1">MID(SUVAHAVUJ!AD36,5,1)</f>
        <v xml:space="preserve"> </v>
      </c>
      <c r="BX17" s="1389"/>
      <c r="BY17" s="1389"/>
      <c r="BZ17" s="1389"/>
      <c r="CA17" s="1389"/>
      <c r="CB17" s="1389"/>
      <c r="CC17" s="1389" t="str">
        <f ca="1">MID(SUVAHAVUJ!AD36,6,1)</f>
        <v xml:space="preserve"> </v>
      </c>
      <c r="CD17" s="1389"/>
      <c r="CE17" s="1389"/>
      <c r="CF17" s="1389"/>
      <c r="CG17" s="1389"/>
      <c r="CH17" s="1389" t="str">
        <f ca="1">MID(SUVAHAVUJ!AD36,7,1)</f>
        <v xml:space="preserve"> </v>
      </c>
      <c r="CI17" s="1389"/>
      <c r="CJ17" s="1389"/>
      <c r="CK17" s="1389"/>
      <c r="CL17" s="1389"/>
      <c r="CM17" s="1389"/>
      <c r="CN17" s="1389" t="str">
        <f ca="1">MID(SUVAHAVUJ!AD36,8,1)</f>
        <v xml:space="preserve"> </v>
      </c>
      <c r="CO17" s="1389"/>
      <c r="CP17" s="1389"/>
      <c r="CQ17" s="1389"/>
      <c r="CR17" s="1389"/>
      <c r="CS17" s="1389" t="str">
        <f ca="1">MID(SUVAHAVUJ!AD36,9,1)</f>
        <v xml:space="preserve"> </v>
      </c>
      <c r="CT17" s="1389"/>
      <c r="CU17" s="1389"/>
      <c r="CV17" s="1389"/>
      <c r="CW17" s="1389"/>
      <c r="CX17" s="1389"/>
      <c r="CY17" s="1389" t="str">
        <f ca="1">MID(SUVAHAVUJ!AD36,10,1)</f>
        <v xml:space="preserve"> </v>
      </c>
      <c r="CZ17" s="1389"/>
      <c r="DA17" s="1389"/>
      <c r="DB17" s="1389"/>
      <c r="DC17" s="1389"/>
      <c r="DD17" s="1389" t="str">
        <f ca="1">MID(SUVAHAVUJ!AD36,11,1)</f>
        <v>0</v>
      </c>
      <c r="DE17" s="1389"/>
      <c r="DF17" s="1389"/>
      <c r="DG17" s="1389"/>
      <c r="DH17" s="1389"/>
      <c r="DI17" s="1395"/>
      <c r="DJ17" s="514"/>
      <c r="DK17" s="515"/>
      <c r="DL17" s="1389" t="str">
        <f ca="1">MID(SUVAHAVUJ!AF36,1,1)</f>
        <v xml:space="preserve"> </v>
      </c>
      <c r="DM17" s="1389"/>
      <c r="DN17" s="1389"/>
      <c r="DO17" s="1389"/>
      <c r="DP17" s="1389"/>
      <c r="DQ17" s="1389"/>
      <c r="DR17" s="1389" t="str">
        <f ca="1">MID(SUVAHAVUJ!AF36,2,1)</f>
        <v xml:space="preserve"> </v>
      </c>
      <c r="DS17" s="1389"/>
      <c r="DT17" s="1389"/>
      <c r="DU17" s="1389"/>
      <c r="DV17" s="1389"/>
      <c r="DW17" s="1389" t="str">
        <f ca="1">MID(SUVAHAVUJ!AF36,3,1)</f>
        <v xml:space="preserve"> </v>
      </c>
      <c r="DX17" s="1389"/>
      <c r="DY17" s="1389"/>
      <c r="DZ17" s="1389"/>
      <c r="EA17" s="1389"/>
      <c r="EB17" s="1389"/>
      <c r="EC17" s="1389" t="str">
        <f ca="1">MID(SUVAHAVUJ!AF36,4,1)</f>
        <v xml:space="preserve"> </v>
      </c>
      <c r="ED17" s="1389"/>
      <c r="EE17" s="1389"/>
      <c r="EF17" s="1389"/>
      <c r="EG17" s="1389"/>
      <c r="EH17" s="1389" t="str">
        <f ca="1">MID(SUVAHAVUJ!AF36,5,1)</f>
        <v xml:space="preserve"> </v>
      </c>
      <c r="EI17" s="1389"/>
      <c r="EJ17" s="1389"/>
      <c r="EK17" s="1389"/>
      <c r="EL17" s="1389"/>
      <c r="EM17" s="1389"/>
      <c r="EN17" s="1389" t="str">
        <f ca="1">MID(SUVAHAVUJ!AF36,6,1)</f>
        <v xml:space="preserve"> </v>
      </c>
      <c r="EO17" s="1389"/>
      <c r="EP17" s="1389"/>
      <c r="EQ17" s="1389"/>
      <c r="ER17" s="1389"/>
      <c r="ES17" s="1389" t="str">
        <f ca="1">MID(SUVAHAVUJ!AF36,7,1)</f>
        <v xml:space="preserve"> </v>
      </c>
      <c r="ET17" s="1389"/>
      <c r="EU17" s="1389"/>
      <c r="EV17" s="1389"/>
      <c r="EW17" s="1389"/>
      <c r="EX17" s="1389"/>
      <c r="EY17" s="1389" t="str">
        <f ca="1">MID(SUVAHAVUJ!AF36,8,1)</f>
        <v xml:space="preserve"> </v>
      </c>
      <c r="EZ17" s="1389"/>
      <c r="FA17" s="1389"/>
      <c r="FB17" s="1389"/>
      <c r="FC17" s="1389"/>
      <c r="FD17" s="1389" t="str">
        <f ca="1">MID(SUVAHAVUJ!AF36,9,1)</f>
        <v xml:space="preserve"> </v>
      </c>
      <c r="FE17" s="1389"/>
      <c r="FF17" s="1389"/>
      <c r="FG17" s="1389"/>
      <c r="FH17" s="1389"/>
      <c r="FI17" s="1389"/>
      <c r="FJ17" s="1389" t="str">
        <f ca="1">MID(SUVAHAVUJ!AF36,10,1)</f>
        <v xml:space="preserve"> </v>
      </c>
      <c r="FK17" s="1389"/>
      <c r="FL17" s="1389"/>
      <c r="FM17" s="1389"/>
      <c r="FN17" s="1389"/>
      <c r="FO17" s="1343" t="str">
        <f ca="1">MID(SUVAHAVUJ!AF36,11,1)</f>
        <v>0</v>
      </c>
      <c r="FP17" s="1343"/>
      <c r="FQ17" s="1343"/>
      <c r="FR17" s="1343"/>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399"/>
      <c r="C18" s="1399"/>
      <c r="D18" s="1399"/>
      <c r="E18" s="1399"/>
      <c r="F18" s="1399"/>
      <c r="G18" s="1399"/>
      <c r="H18" s="1399"/>
      <c r="I18" s="1399"/>
      <c r="J18" s="1399"/>
      <c r="K18" s="1399"/>
      <c r="L18" s="1409"/>
      <c r="M18" s="1409"/>
      <c r="N18" s="1409"/>
      <c r="O18" s="1409"/>
      <c r="P18" s="1409"/>
      <c r="Q18" s="1409"/>
      <c r="R18" s="1409"/>
      <c r="S18" s="1409"/>
      <c r="T18" s="1409"/>
      <c r="U18" s="1409"/>
      <c r="V18" s="1409"/>
      <c r="W18" s="1409"/>
      <c r="X18" s="1409"/>
      <c r="Y18" s="1409"/>
      <c r="Z18" s="1409"/>
      <c r="AA18" s="1409"/>
      <c r="AB18" s="1409"/>
      <c r="AC18" s="1409"/>
      <c r="AD18" s="1409"/>
      <c r="AE18" s="1409"/>
      <c r="AF18" s="1409"/>
      <c r="AG18" s="1409"/>
      <c r="AH18" s="1409"/>
      <c r="AI18" s="1409"/>
      <c r="AJ18" s="1409"/>
      <c r="AK18" s="1409"/>
      <c r="AL18" s="1409"/>
      <c r="AM18" s="1409"/>
      <c r="AN18" s="1409"/>
      <c r="AO18" s="1409"/>
      <c r="AP18" s="1409"/>
      <c r="AQ18" s="1394"/>
      <c r="AR18" s="1394"/>
      <c r="AS18" s="1394"/>
      <c r="AT18" s="1394"/>
      <c r="AU18" s="1394"/>
      <c r="AV18" s="1394"/>
      <c r="AW18" s="1394"/>
      <c r="AX18" s="1394"/>
      <c r="AY18" s="514"/>
      <c r="AZ18" s="515"/>
      <c r="BA18" s="1389" t="str">
        <f ca="1">MID(SUVAHAVUJ!AE36,1,1)</f>
        <v xml:space="preserve"> </v>
      </c>
      <c r="BB18" s="1389"/>
      <c r="BC18" s="1389"/>
      <c r="BD18" s="1389"/>
      <c r="BE18" s="1389"/>
      <c r="BF18" s="1389"/>
      <c r="BG18" s="1389" t="str">
        <f ca="1">MID(SUVAHAVUJ!AE36,2,1)</f>
        <v xml:space="preserve"> </v>
      </c>
      <c r="BH18" s="1389"/>
      <c r="BI18" s="1389"/>
      <c r="BJ18" s="1389"/>
      <c r="BK18" s="1389"/>
      <c r="BL18" s="1389" t="str">
        <f ca="1">MID(SUVAHAVUJ!AE36,3,1)</f>
        <v xml:space="preserve"> </v>
      </c>
      <c r="BM18" s="1389"/>
      <c r="BN18" s="1389"/>
      <c r="BO18" s="1389"/>
      <c r="BP18" s="1389"/>
      <c r="BQ18" s="1389"/>
      <c r="BR18" s="1389" t="str">
        <f ca="1">MID(SUVAHAVUJ!AE36,4,1)</f>
        <v xml:space="preserve"> </v>
      </c>
      <c r="BS18" s="1389"/>
      <c r="BT18" s="1389"/>
      <c r="BU18" s="1389"/>
      <c r="BV18" s="1389"/>
      <c r="BW18" s="1389" t="str">
        <f ca="1">MID(SUVAHAVUJ!AE36,5,1)</f>
        <v xml:space="preserve"> </v>
      </c>
      <c r="BX18" s="1389"/>
      <c r="BY18" s="1389"/>
      <c r="BZ18" s="1389"/>
      <c r="CA18" s="1389"/>
      <c r="CB18" s="1389"/>
      <c r="CC18" s="1389" t="str">
        <f ca="1">MID(SUVAHAVUJ!AE36,6,1)</f>
        <v xml:space="preserve"> </v>
      </c>
      <c r="CD18" s="1389"/>
      <c r="CE18" s="1389"/>
      <c r="CF18" s="1389"/>
      <c r="CG18" s="1389"/>
      <c r="CH18" s="1389" t="str">
        <f ca="1">MID(SUVAHAVUJ!AE36,7,1)</f>
        <v xml:space="preserve"> </v>
      </c>
      <c r="CI18" s="1389"/>
      <c r="CJ18" s="1389"/>
      <c r="CK18" s="1389"/>
      <c r="CL18" s="1389"/>
      <c r="CM18" s="1389"/>
      <c r="CN18" s="1389" t="str">
        <f ca="1">MID(SUVAHAVUJ!AE36,8,1)</f>
        <v xml:space="preserve"> </v>
      </c>
      <c r="CO18" s="1389"/>
      <c r="CP18" s="1389"/>
      <c r="CQ18" s="1389"/>
      <c r="CR18" s="1389"/>
      <c r="CS18" s="1389" t="str">
        <f ca="1">MID(SUVAHAVUJ!AE36,9,1)</f>
        <v xml:space="preserve"> </v>
      </c>
      <c r="CT18" s="1389"/>
      <c r="CU18" s="1389"/>
      <c r="CV18" s="1389"/>
      <c r="CW18" s="1389"/>
      <c r="CX18" s="1389"/>
      <c r="CY18" s="1389" t="str">
        <f ca="1">MID(SUVAHAVUJ!AE36,10,1)</f>
        <v xml:space="preserve"> </v>
      </c>
      <c r="CZ18" s="1389"/>
      <c r="DA18" s="1389"/>
      <c r="DB18" s="1389"/>
      <c r="DC18" s="1389"/>
      <c r="DD18" s="1389" t="str">
        <f ca="1">MID(SUVAHAVUJ!AE36,11,1)</f>
        <v>0</v>
      </c>
      <c r="DE18" s="1389"/>
      <c r="DF18" s="1389"/>
      <c r="DG18" s="1389"/>
      <c r="DH18" s="1389"/>
      <c r="DI18" s="1395"/>
      <c r="DJ18" s="1398"/>
      <c r="DK18" s="1398"/>
      <c r="DL18" s="1398"/>
      <c r="DM18" s="1398"/>
      <c r="DN18" s="1398"/>
      <c r="DO18" s="1398"/>
      <c r="DP18" s="1398"/>
      <c r="DQ18" s="1398"/>
      <c r="DR18" s="1398"/>
      <c r="DS18" s="1398"/>
      <c r="DT18" s="1398"/>
      <c r="DU18" s="1398"/>
      <c r="DV18" s="1398"/>
      <c r="DW18" s="1398"/>
      <c r="DX18" s="1398"/>
      <c r="DY18" s="1398"/>
      <c r="DZ18" s="1398"/>
      <c r="EA18" s="1398"/>
      <c r="EB18" s="1398"/>
      <c r="EC18" s="1398"/>
      <c r="ED18" s="1398"/>
      <c r="EE18" s="1398"/>
      <c r="EF18" s="1398"/>
      <c r="EG18" s="1398"/>
      <c r="EH18" s="1398"/>
      <c r="EI18" s="1398"/>
      <c r="EJ18" s="1398"/>
      <c r="EK18" s="1398"/>
      <c r="EL18" s="1398"/>
      <c r="EM18" s="1398"/>
      <c r="EN18" s="514"/>
      <c r="EO18" s="515"/>
      <c r="EP18" s="1389" t="str">
        <f ca="1">MID(SUVAHAVUJ!AG36,1,1)</f>
        <v xml:space="preserve"> </v>
      </c>
      <c r="EQ18" s="1389"/>
      <c r="ER18" s="1389"/>
      <c r="ES18" s="1389"/>
      <c r="ET18" s="1389"/>
      <c r="EU18" s="1389"/>
      <c r="EV18" s="1389" t="str">
        <f ca="1">MID(SUVAHAVUJ!AG36,2,1)</f>
        <v xml:space="preserve"> </v>
      </c>
      <c r="EW18" s="1389"/>
      <c r="EX18" s="1389"/>
      <c r="EY18" s="1389"/>
      <c r="EZ18" s="1389"/>
      <c r="FA18" s="1389" t="str">
        <f ca="1">MID(SUVAHAVUJ!AG36,3,1)</f>
        <v xml:space="preserve"> </v>
      </c>
      <c r="FB18" s="1389"/>
      <c r="FC18" s="1389"/>
      <c r="FD18" s="1389"/>
      <c r="FE18" s="1389"/>
      <c r="FF18" s="1389"/>
      <c r="FG18" s="1389" t="str">
        <f ca="1">MID(SUVAHAVUJ!AG36,4,1)</f>
        <v xml:space="preserve"> </v>
      </c>
      <c r="FH18" s="1389"/>
      <c r="FI18" s="1389"/>
      <c r="FJ18" s="1389"/>
      <c r="FK18" s="1389"/>
      <c r="FL18" s="1389" t="str">
        <f ca="1">MID(SUVAHAVUJ!AG36,5,1)</f>
        <v xml:space="preserve"> </v>
      </c>
      <c r="FM18" s="1389"/>
      <c r="FN18" s="1389"/>
      <c r="FO18" s="1389"/>
      <c r="FP18" s="1389"/>
      <c r="FQ18" s="1389"/>
      <c r="FR18" s="1389" t="str">
        <f ca="1">MID(SUVAHAVUJ!AG36,6,1)</f>
        <v xml:space="preserve"> </v>
      </c>
      <c r="FS18" s="1389"/>
      <c r="FT18" s="1389"/>
      <c r="FU18" s="1389"/>
      <c r="FV18" s="1389"/>
      <c r="FW18" s="1389" t="str">
        <f ca="1">MID(SUVAHAVUJ!AG36,7,1)</f>
        <v xml:space="preserve"> </v>
      </c>
      <c r="FX18" s="1389"/>
      <c r="FY18" s="1389"/>
      <c r="FZ18" s="1389"/>
      <c r="GA18" s="1389"/>
      <c r="GB18" s="1389"/>
      <c r="GC18" s="1389" t="str">
        <f ca="1">MID(SUVAHAVUJ!AG36,8,1)</f>
        <v xml:space="preserve"> </v>
      </c>
      <c r="GD18" s="1389"/>
      <c r="GE18" s="1389"/>
      <c r="GF18" s="1389"/>
      <c r="GG18" s="1389"/>
      <c r="GH18" s="1389" t="str">
        <f ca="1">MID(SUVAHAVUJ!AG36,9,1)</f>
        <v xml:space="preserve"> </v>
      </c>
      <c r="GI18" s="1389"/>
      <c r="GJ18" s="1389"/>
      <c r="GK18" s="1389"/>
      <c r="GL18" s="1389"/>
      <c r="GM18" s="1389"/>
      <c r="GN18" s="1389" t="str">
        <f ca="1">MID(SUVAHAVUJ!AG36,10,1)</f>
        <v xml:space="preserve"> </v>
      </c>
      <c r="GO18" s="1389"/>
      <c r="GP18" s="1389"/>
      <c r="GQ18" s="1389"/>
      <c r="GR18" s="1389"/>
      <c r="GS18" s="1343" t="str">
        <f ca="1">MID(SUVAHAVUJ!AG36,11,1)</f>
        <v>0</v>
      </c>
      <c r="GT18" s="1343"/>
      <c r="GU18" s="1343"/>
      <c r="GV18" s="1343"/>
      <c r="GW18" s="1396"/>
    </row>
    <row r="19" spans="2:205" s="516" customFormat="1" ht="23.25" customHeight="1">
      <c r="B19" s="1407" t="s">
        <v>2414</v>
      </c>
      <c r="C19" s="1407"/>
      <c r="D19" s="1407"/>
      <c r="E19" s="1407"/>
      <c r="F19" s="1407"/>
      <c r="G19" s="1407"/>
      <c r="H19" s="1407"/>
      <c r="I19" s="1407"/>
      <c r="J19" s="1407"/>
      <c r="K19" s="1407"/>
      <c r="L19" s="1408" t="str">
        <f ca="1">SUVAHAVUJ!$D$37</f>
        <v>Materiál (112, 119, 11X) - /191, 19X/</v>
      </c>
      <c r="M19" s="1408"/>
      <c r="N19" s="1408"/>
      <c r="O19" s="1408"/>
      <c r="P19" s="1408"/>
      <c r="Q19" s="1408"/>
      <c r="R19" s="1408"/>
      <c r="S19" s="1408"/>
      <c r="T19" s="1408"/>
      <c r="U19" s="1408"/>
      <c r="V19" s="1408"/>
      <c r="W19" s="1408"/>
      <c r="X19" s="1408"/>
      <c r="Y19" s="1408"/>
      <c r="Z19" s="1408"/>
      <c r="AA19" s="1408"/>
      <c r="AB19" s="1408"/>
      <c r="AC19" s="1408"/>
      <c r="AD19" s="1408"/>
      <c r="AE19" s="1408"/>
      <c r="AF19" s="1408"/>
      <c r="AG19" s="1408"/>
      <c r="AH19" s="1408"/>
      <c r="AI19" s="1408"/>
      <c r="AJ19" s="1408"/>
      <c r="AK19" s="1408"/>
      <c r="AL19" s="1408"/>
      <c r="AM19" s="1408"/>
      <c r="AN19" s="1408"/>
      <c r="AO19" s="1408"/>
      <c r="AP19" s="1408"/>
      <c r="AQ19" s="1394" t="s">
        <v>2413</v>
      </c>
      <c r="AR19" s="1394"/>
      <c r="AS19" s="1394"/>
      <c r="AT19" s="1394"/>
      <c r="AU19" s="1394"/>
      <c r="AV19" s="1394"/>
      <c r="AW19" s="1394"/>
      <c r="AX19" s="1394"/>
      <c r="AY19" s="514"/>
      <c r="AZ19" s="515"/>
      <c r="BA19" s="1389" t="str">
        <f ca="1">MID(SUVAHAVUJ!AD37,1,1)</f>
        <v xml:space="preserve"> </v>
      </c>
      <c r="BB19" s="1389"/>
      <c r="BC19" s="1389"/>
      <c r="BD19" s="1389"/>
      <c r="BE19" s="1389"/>
      <c r="BF19" s="1389"/>
      <c r="BG19" s="1389" t="str">
        <f ca="1">MID(SUVAHAVUJ!AD37,2,1)</f>
        <v xml:space="preserve"> </v>
      </c>
      <c r="BH19" s="1389"/>
      <c r="BI19" s="1389"/>
      <c r="BJ19" s="1389"/>
      <c r="BK19" s="1389"/>
      <c r="BL19" s="1389" t="str">
        <f ca="1">MID(SUVAHAVUJ!AD37,3,1)</f>
        <v xml:space="preserve"> </v>
      </c>
      <c r="BM19" s="1389"/>
      <c r="BN19" s="1389"/>
      <c r="BO19" s="1389"/>
      <c r="BP19" s="1389"/>
      <c r="BQ19" s="1389"/>
      <c r="BR19" s="1389" t="str">
        <f ca="1">MID(SUVAHAVUJ!AD37,4,1)</f>
        <v xml:space="preserve"> </v>
      </c>
      <c r="BS19" s="1389"/>
      <c r="BT19" s="1389"/>
      <c r="BU19" s="1389"/>
      <c r="BV19" s="1389"/>
      <c r="BW19" s="1389" t="str">
        <f ca="1">MID(SUVAHAVUJ!AD37,5,1)</f>
        <v xml:space="preserve"> </v>
      </c>
      <c r="BX19" s="1389"/>
      <c r="BY19" s="1389"/>
      <c r="BZ19" s="1389"/>
      <c r="CA19" s="1389"/>
      <c r="CB19" s="1389"/>
      <c r="CC19" s="1389" t="str">
        <f ca="1">MID(SUVAHAVUJ!AD37,6,1)</f>
        <v xml:space="preserve"> </v>
      </c>
      <c r="CD19" s="1389"/>
      <c r="CE19" s="1389"/>
      <c r="CF19" s="1389"/>
      <c r="CG19" s="1389"/>
      <c r="CH19" s="1389" t="str">
        <f ca="1">MID(SUVAHAVUJ!AD37,7,1)</f>
        <v xml:space="preserve"> </v>
      </c>
      <c r="CI19" s="1389"/>
      <c r="CJ19" s="1389"/>
      <c r="CK19" s="1389"/>
      <c r="CL19" s="1389"/>
      <c r="CM19" s="1389"/>
      <c r="CN19" s="1389" t="str">
        <f ca="1">MID(SUVAHAVUJ!AD37,8,1)</f>
        <v xml:space="preserve"> </v>
      </c>
      <c r="CO19" s="1389"/>
      <c r="CP19" s="1389"/>
      <c r="CQ19" s="1389"/>
      <c r="CR19" s="1389"/>
      <c r="CS19" s="1389" t="str">
        <f ca="1">MID(SUVAHAVUJ!AD37,9,1)</f>
        <v xml:space="preserve"> </v>
      </c>
      <c r="CT19" s="1389"/>
      <c r="CU19" s="1389"/>
      <c r="CV19" s="1389"/>
      <c r="CW19" s="1389"/>
      <c r="CX19" s="1389"/>
      <c r="CY19" s="1389" t="str">
        <f ca="1">MID(SUVAHAVUJ!AD37,10,1)</f>
        <v xml:space="preserve"> </v>
      </c>
      <c r="CZ19" s="1389"/>
      <c r="DA19" s="1389"/>
      <c r="DB19" s="1389"/>
      <c r="DC19" s="1389"/>
      <c r="DD19" s="1389" t="str">
        <f ca="1">MID(SUVAHAVUJ!AD37,11,1)</f>
        <v>0</v>
      </c>
      <c r="DE19" s="1389"/>
      <c r="DF19" s="1389"/>
      <c r="DG19" s="1389"/>
      <c r="DH19" s="1389"/>
      <c r="DI19" s="1395"/>
      <c r="DJ19" s="514"/>
      <c r="DK19" s="515"/>
      <c r="DL19" s="1389" t="str">
        <f ca="1">MID(SUVAHAVUJ!AF37,1,1)</f>
        <v xml:space="preserve"> </v>
      </c>
      <c r="DM19" s="1389"/>
      <c r="DN19" s="1389"/>
      <c r="DO19" s="1389"/>
      <c r="DP19" s="1389"/>
      <c r="DQ19" s="1389"/>
      <c r="DR19" s="1389" t="str">
        <f ca="1">MID(SUVAHAVUJ!AF37,2,1)</f>
        <v xml:space="preserve"> </v>
      </c>
      <c r="DS19" s="1389"/>
      <c r="DT19" s="1389"/>
      <c r="DU19" s="1389"/>
      <c r="DV19" s="1389"/>
      <c r="DW19" s="1389" t="str">
        <f ca="1">MID(SUVAHAVUJ!AF37,3,1)</f>
        <v xml:space="preserve"> </v>
      </c>
      <c r="DX19" s="1389"/>
      <c r="DY19" s="1389"/>
      <c r="DZ19" s="1389"/>
      <c r="EA19" s="1389"/>
      <c r="EB19" s="1389"/>
      <c r="EC19" s="1389" t="str">
        <f ca="1">MID(SUVAHAVUJ!AF37,4,1)</f>
        <v xml:space="preserve"> </v>
      </c>
      <c r="ED19" s="1389"/>
      <c r="EE19" s="1389"/>
      <c r="EF19" s="1389"/>
      <c r="EG19" s="1389"/>
      <c r="EH19" s="1389" t="str">
        <f ca="1">MID(SUVAHAVUJ!AF37,5,1)</f>
        <v xml:space="preserve"> </v>
      </c>
      <c r="EI19" s="1389"/>
      <c r="EJ19" s="1389"/>
      <c r="EK19" s="1389"/>
      <c r="EL19" s="1389"/>
      <c r="EM19" s="1389"/>
      <c r="EN19" s="1389" t="str">
        <f ca="1">MID(SUVAHAVUJ!AF37,6,1)</f>
        <v xml:space="preserve"> </v>
      </c>
      <c r="EO19" s="1389"/>
      <c r="EP19" s="1389"/>
      <c r="EQ19" s="1389"/>
      <c r="ER19" s="1389"/>
      <c r="ES19" s="1389" t="str">
        <f ca="1">MID(SUVAHAVUJ!AF37,7,1)</f>
        <v xml:space="preserve"> </v>
      </c>
      <c r="ET19" s="1389"/>
      <c r="EU19" s="1389"/>
      <c r="EV19" s="1389"/>
      <c r="EW19" s="1389"/>
      <c r="EX19" s="1389"/>
      <c r="EY19" s="1389" t="str">
        <f ca="1">MID(SUVAHAVUJ!AF37,8,1)</f>
        <v xml:space="preserve"> </v>
      </c>
      <c r="EZ19" s="1389"/>
      <c r="FA19" s="1389"/>
      <c r="FB19" s="1389"/>
      <c r="FC19" s="1389"/>
      <c r="FD19" s="1389" t="str">
        <f ca="1">MID(SUVAHAVUJ!AF37,9,1)</f>
        <v xml:space="preserve"> </v>
      </c>
      <c r="FE19" s="1389"/>
      <c r="FF19" s="1389"/>
      <c r="FG19" s="1389"/>
      <c r="FH19" s="1389"/>
      <c r="FI19" s="1389"/>
      <c r="FJ19" s="1389" t="str">
        <f ca="1">MID(SUVAHAVUJ!AF37,10,1)</f>
        <v xml:space="preserve"> </v>
      </c>
      <c r="FK19" s="1389"/>
      <c r="FL19" s="1389"/>
      <c r="FM19" s="1389"/>
      <c r="FN19" s="1389"/>
      <c r="FO19" s="1343" t="str">
        <f ca="1">MID(SUVAHAVUJ!AF37,11,1)</f>
        <v>0</v>
      </c>
      <c r="FP19" s="1343"/>
      <c r="FQ19" s="1343"/>
      <c r="FR19" s="1343"/>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7"/>
      <c r="C20" s="1407"/>
      <c r="D20" s="1407"/>
      <c r="E20" s="1407"/>
      <c r="F20" s="1407"/>
      <c r="G20" s="1407"/>
      <c r="H20" s="1407"/>
      <c r="I20" s="1407"/>
      <c r="J20" s="1407"/>
      <c r="K20" s="1407"/>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c r="AM20" s="1408"/>
      <c r="AN20" s="1408"/>
      <c r="AO20" s="1408"/>
      <c r="AP20" s="1408"/>
      <c r="AQ20" s="1394"/>
      <c r="AR20" s="1394"/>
      <c r="AS20" s="1394"/>
      <c r="AT20" s="1394"/>
      <c r="AU20" s="1394"/>
      <c r="AV20" s="1394"/>
      <c r="AW20" s="1394"/>
      <c r="AX20" s="1394"/>
      <c r="AY20" s="514"/>
      <c r="AZ20" s="515"/>
      <c r="BA20" s="1389" t="str">
        <f ca="1">MID(SUVAHAVUJ!AE37,1,1)</f>
        <v xml:space="preserve"> </v>
      </c>
      <c r="BB20" s="1389"/>
      <c r="BC20" s="1389"/>
      <c r="BD20" s="1389"/>
      <c r="BE20" s="1389"/>
      <c r="BF20" s="1389"/>
      <c r="BG20" s="1389" t="str">
        <f ca="1">MID(SUVAHAVUJ!AE37,2,1)</f>
        <v xml:space="preserve"> </v>
      </c>
      <c r="BH20" s="1389"/>
      <c r="BI20" s="1389"/>
      <c r="BJ20" s="1389"/>
      <c r="BK20" s="1389"/>
      <c r="BL20" s="1389" t="str">
        <f ca="1">MID(SUVAHAVUJ!AE37,3,1)</f>
        <v xml:space="preserve"> </v>
      </c>
      <c r="BM20" s="1389"/>
      <c r="BN20" s="1389"/>
      <c r="BO20" s="1389"/>
      <c r="BP20" s="1389"/>
      <c r="BQ20" s="1389"/>
      <c r="BR20" s="1389" t="str">
        <f ca="1">MID(SUVAHAVUJ!AE37,4,1)</f>
        <v xml:space="preserve"> </v>
      </c>
      <c r="BS20" s="1389"/>
      <c r="BT20" s="1389"/>
      <c r="BU20" s="1389"/>
      <c r="BV20" s="1389"/>
      <c r="BW20" s="1389" t="str">
        <f ca="1">MID(SUVAHAVUJ!AE37,5,1)</f>
        <v xml:space="preserve"> </v>
      </c>
      <c r="BX20" s="1389"/>
      <c r="BY20" s="1389"/>
      <c r="BZ20" s="1389"/>
      <c r="CA20" s="1389"/>
      <c r="CB20" s="1389"/>
      <c r="CC20" s="1389" t="str">
        <f ca="1">MID(SUVAHAVUJ!AE37,6,1)</f>
        <v xml:space="preserve"> </v>
      </c>
      <c r="CD20" s="1389"/>
      <c r="CE20" s="1389"/>
      <c r="CF20" s="1389"/>
      <c r="CG20" s="1389"/>
      <c r="CH20" s="1389" t="str">
        <f ca="1">MID(SUVAHAVUJ!AE37,7,1)</f>
        <v xml:space="preserve"> </v>
      </c>
      <c r="CI20" s="1389"/>
      <c r="CJ20" s="1389"/>
      <c r="CK20" s="1389"/>
      <c r="CL20" s="1389"/>
      <c r="CM20" s="1389"/>
      <c r="CN20" s="1389" t="str">
        <f ca="1">MID(SUVAHAVUJ!AE37,8,1)</f>
        <v xml:space="preserve"> </v>
      </c>
      <c r="CO20" s="1389"/>
      <c r="CP20" s="1389"/>
      <c r="CQ20" s="1389"/>
      <c r="CR20" s="1389"/>
      <c r="CS20" s="1389" t="str">
        <f ca="1">MID(SUVAHAVUJ!AE37,9,1)</f>
        <v xml:space="preserve"> </v>
      </c>
      <c r="CT20" s="1389"/>
      <c r="CU20" s="1389"/>
      <c r="CV20" s="1389"/>
      <c r="CW20" s="1389"/>
      <c r="CX20" s="1389"/>
      <c r="CY20" s="1389" t="str">
        <f ca="1">MID(SUVAHAVUJ!AE37,10,1)</f>
        <v xml:space="preserve"> </v>
      </c>
      <c r="CZ20" s="1389"/>
      <c r="DA20" s="1389"/>
      <c r="DB20" s="1389"/>
      <c r="DC20" s="1389"/>
      <c r="DD20" s="1389" t="str">
        <f ca="1">MID(SUVAHAVUJ!AE37,11,1)</f>
        <v>0</v>
      </c>
      <c r="DE20" s="1389"/>
      <c r="DF20" s="1389"/>
      <c r="DG20" s="1389"/>
      <c r="DH20" s="1389"/>
      <c r="DI20" s="1395"/>
      <c r="DJ20" s="1398"/>
      <c r="DK20" s="1398"/>
      <c r="DL20" s="1398"/>
      <c r="DM20" s="1398"/>
      <c r="DN20" s="1398"/>
      <c r="DO20" s="1398"/>
      <c r="DP20" s="1398"/>
      <c r="DQ20" s="1398"/>
      <c r="DR20" s="1398"/>
      <c r="DS20" s="1398"/>
      <c r="DT20" s="1398"/>
      <c r="DU20" s="1398"/>
      <c r="DV20" s="1398"/>
      <c r="DW20" s="1398"/>
      <c r="DX20" s="1398"/>
      <c r="DY20" s="1398"/>
      <c r="DZ20" s="1398"/>
      <c r="EA20" s="1398"/>
      <c r="EB20" s="1398"/>
      <c r="EC20" s="1398"/>
      <c r="ED20" s="1398"/>
      <c r="EE20" s="1398"/>
      <c r="EF20" s="1398"/>
      <c r="EG20" s="1398"/>
      <c r="EH20" s="1398"/>
      <c r="EI20" s="1398"/>
      <c r="EJ20" s="1398"/>
      <c r="EK20" s="1398"/>
      <c r="EL20" s="1398"/>
      <c r="EM20" s="1398"/>
      <c r="EN20" s="514"/>
      <c r="EO20" s="515"/>
      <c r="EP20" s="1389" t="str">
        <f ca="1">MID(SUVAHAVUJ!AG37,1,1)</f>
        <v xml:space="preserve"> </v>
      </c>
      <c r="EQ20" s="1389"/>
      <c r="ER20" s="1389"/>
      <c r="ES20" s="1389"/>
      <c r="ET20" s="1389"/>
      <c r="EU20" s="1389"/>
      <c r="EV20" s="1389" t="str">
        <f ca="1">MID(SUVAHAVUJ!AG37,2,1)</f>
        <v xml:space="preserve"> </v>
      </c>
      <c r="EW20" s="1389"/>
      <c r="EX20" s="1389"/>
      <c r="EY20" s="1389"/>
      <c r="EZ20" s="1389"/>
      <c r="FA20" s="1389" t="str">
        <f ca="1">MID(SUVAHAVUJ!AG37,3,1)</f>
        <v xml:space="preserve"> </v>
      </c>
      <c r="FB20" s="1389"/>
      <c r="FC20" s="1389"/>
      <c r="FD20" s="1389"/>
      <c r="FE20" s="1389"/>
      <c r="FF20" s="1389"/>
      <c r="FG20" s="1389" t="str">
        <f ca="1">MID(SUVAHAVUJ!AG37,4,1)</f>
        <v xml:space="preserve"> </v>
      </c>
      <c r="FH20" s="1389"/>
      <c r="FI20" s="1389"/>
      <c r="FJ20" s="1389"/>
      <c r="FK20" s="1389"/>
      <c r="FL20" s="1389" t="str">
        <f ca="1">MID(SUVAHAVUJ!AG37,5,1)</f>
        <v xml:space="preserve"> </v>
      </c>
      <c r="FM20" s="1389"/>
      <c r="FN20" s="1389"/>
      <c r="FO20" s="1389"/>
      <c r="FP20" s="1389"/>
      <c r="FQ20" s="1389"/>
      <c r="FR20" s="1389" t="str">
        <f ca="1">MID(SUVAHAVUJ!AG37,6,1)</f>
        <v xml:space="preserve"> </v>
      </c>
      <c r="FS20" s="1389"/>
      <c r="FT20" s="1389"/>
      <c r="FU20" s="1389"/>
      <c r="FV20" s="1389"/>
      <c r="FW20" s="1389" t="str">
        <f ca="1">MID(SUVAHAVUJ!AG37,7,1)</f>
        <v xml:space="preserve"> </v>
      </c>
      <c r="FX20" s="1389"/>
      <c r="FY20" s="1389"/>
      <c r="FZ20" s="1389"/>
      <c r="GA20" s="1389"/>
      <c r="GB20" s="1389"/>
      <c r="GC20" s="1389" t="str">
        <f ca="1">MID(SUVAHAVUJ!AG37,8,1)</f>
        <v xml:space="preserve"> </v>
      </c>
      <c r="GD20" s="1389"/>
      <c r="GE20" s="1389"/>
      <c r="GF20" s="1389"/>
      <c r="GG20" s="1389"/>
      <c r="GH20" s="1389" t="str">
        <f ca="1">MID(SUVAHAVUJ!AG37,9,1)</f>
        <v xml:space="preserve"> </v>
      </c>
      <c r="GI20" s="1389"/>
      <c r="GJ20" s="1389"/>
      <c r="GK20" s="1389"/>
      <c r="GL20" s="1389"/>
      <c r="GM20" s="1389"/>
      <c r="GN20" s="1389" t="str">
        <f ca="1">MID(SUVAHAVUJ!AG37,10,1)</f>
        <v xml:space="preserve"> </v>
      </c>
      <c r="GO20" s="1389"/>
      <c r="GP20" s="1389"/>
      <c r="GQ20" s="1389"/>
      <c r="GR20" s="1389"/>
      <c r="GS20" s="1343" t="str">
        <f ca="1">MID(SUVAHAVUJ!AG37,11,1)</f>
        <v>0</v>
      </c>
      <c r="GT20" s="1343"/>
      <c r="GU20" s="1343"/>
      <c r="GV20" s="1343"/>
      <c r="GW20" s="1396"/>
    </row>
    <row r="21" spans="2:205" s="516" customFormat="1" ht="23.25" customHeight="1">
      <c r="B21" s="1403" t="s">
        <v>2390</v>
      </c>
      <c r="C21" s="1403"/>
      <c r="D21" s="1403"/>
      <c r="E21" s="1403"/>
      <c r="F21" s="1403"/>
      <c r="G21" s="1403"/>
      <c r="H21" s="1403"/>
      <c r="I21" s="1403"/>
      <c r="J21" s="1403"/>
      <c r="K21" s="1403"/>
      <c r="L21" s="1408" t="str">
        <f ca="1">SUVAHAVUJ!$D$38</f>
        <v>Nedokončená výroba a polotovary vlastnej výroby  (121, 122, 12X) - /192, 193, 19X/</v>
      </c>
      <c r="M21" s="1408"/>
      <c r="N21" s="1408"/>
      <c r="O21" s="1408"/>
      <c r="P21" s="1408"/>
      <c r="Q21" s="1408"/>
      <c r="R21" s="1408"/>
      <c r="S21" s="1408"/>
      <c r="T21" s="1408"/>
      <c r="U21" s="1408"/>
      <c r="V21" s="1408"/>
      <c r="W21" s="1408"/>
      <c r="X21" s="1408"/>
      <c r="Y21" s="1408"/>
      <c r="Z21" s="1408"/>
      <c r="AA21" s="1408"/>
      <c r="AB21" s="1408"/>
      <c r="AC21" s="1408"/>
      <c r="AD21" s="1408"/>
      <c r="AE21" s="1408"/>
      <c r="AF21" s="1408"/>
      <c r="AG21" s="1408"/>
      <c r="AH21" s="1408"/>
      <c r="AI21" s="1408"/>
      <c r="AJ21" s="1408"/>
      <c r="AK21" s="1408"/>
      <c r="AL21" s="1408"/>
      <c r="AM21" s="1408"/>
      <c r="AN21" s="1408"/>
      <c r="AO21" s="1408"/>
      <c r="AP21" s="1408"/>
      <c r="AQ21" s="1394" t="s">
        <v>2415</v>
      </c>
      <c r="AR21" s="1394"/>
      <c r="AS21" s="1394"/>
      <c r="AT21" s="1394"/>
      <c r="AU21" s="1394"/>
      <c r="AV21" s="1394"/>
      <c r="AW21" s="1394"/>
      <c r="AX21" s="1394"/>
      <c r="AY21" s="514"/>
      <c r="AZ21" s="515"/>
      <c r="BA21" s="1389" t="str">
        <f ca="1">MID(SUVAHAVUJ!AD38,1,1)</f>
        <v xml:space="preserve"> </v>
      </c>
      <c r="BB21" s="1389"/>
      <c r="BC21" s="1389"/>
      <c r="BD21" s="1389"/>
      <c r="BE21" s="1389"/>
      <c r="BF21" s="1389"/>
      <c r="BG21" s="1389" t="str">
        <f ca="1">MID(SUVAHAVUJ!AD38,2,1)</f>
        <v xml:space="preserve"> </v>
      </c>
      <c r="BH21" s="1389"/>
      <c r="BI21" s="1389"/>
      <c r="BJ21" s="1389"/>
      <c r="BK21" s="1389"/>
      <c r="BL21" s="1389" t="str">
        <f ca="1">MID(SUVAHAVUJ!AD38,3,1)</f>
        <v xml:space="preserve"> </v>
      </c>
      <c r="BM21" s="1389"/>
      <c r="BN21" s="1389"/>
      <c r="BO21" s="1389"/>
      <c r="BP21" s="1389"/>
      <c r="BQ21" s="1389"/>
      <c r="BR21" s="1389" t="str">
        <f ca="1">MID(SUVAHAVUJ!AD38,4,1)</f>
        <v xml:space="preserve"> </v>
      </c>
      <c r="BS21" s="1389"/>
      <c r="BT21" s="1389"/>
      <c r="BU21" s="1389"/>
      <c r="BV21" s="1389"/>
      <c r="BW21" s="1389" t="str">
        <f ca="1">MID(SUVAHAVUJ!AD38,5,1)</f>
        <v xml:space="preserve"> </v>
      </c>
      <c r="BX21" s="1389"/>
      <c r="BY21" s="1389"/>
      <c r="BZ21" s="1389"/>
      <c r="CA21" s="1389"/>
      <c r="CB21" s="1389"/>
      <c r="CC21" s="1389" t="str">
        <f ca="1">MID(SUVAHAVUJ!AD38,6,1)</f>
        <v xml:space="preserve"> </v>
      </c>
      <c r="CD21" s="1389"/>
      <c r="CE21" s="1389"/>
      <c r="CF21" s="1389"/>
      <c r="CG21" s="1389"/>
      <c r="CH21" s="1389" t="str">
        <f ca="1">MID(SUVAHAVUJ!AD38,7,1)</f>
        <v xml:space="preserve"> </v>
      </c>
      <c r="CI21" s="1389"/>
      <c r="CJ21" s="1389"/>
      <c r="CK21" s="1389"/>
      <c r="CL21" s="1389"/>
      <c r="CM21" s="1389"/>
      <c r="CN21" s="1389" t="str">
        <f ca="1">MID(SUVAHAVUJ!AD38,8,1)</f>
        <v xml:space="preserve"> </v>
      </c>
      <c r="CO21" s="1389"/>
      <c r="CP21" s="1389"/>
      <c r="CQ21" s="1389"/>
      <c r="CR21" s="1389"/>
      <c r="CS21" s="1389" t="str">
        <f ca="1">MID(SUVAHAVUJ!AD38,9,1)</f>
        <v xml:space="preserve"> </v>
      </c>
      <c r="CT21" s="1389"/>
      <c r="CU21" s="1389"/>
      <c r="CV21" s="1389"/>
      <c r="CW21" s="1389"/>
      <c r="CX21" s="1389"/>
      <c r="CY21" s="1389" t="str">
        <f ca="1">MID(SUVAHAVUJ!AD38,10,1)</f>
        <v xml:space="preserve"> </v>
      </c>
      <c r="CZ21" s="1389"/>
      <c r="DA21" s="1389"/>
      <c r="DB21" s="1389"/>
      <c r="DC21" s="1389"/>
      <c r="DD21" s="1389" t="str">
        <f ca="1">MID(SUVAHAVUJ!AD38,11,1)</f>
        <v>0</v>
      </c>
      <c r="DE21" s="1389"/>
      <c r="DF21" s="1389"/>
      <c r="DG21" s="1389"/>
      <c r="DH21" s="1389"/>
      <c r="DI21" s="1395"/>
      <c r="DJ21" s="514"/>
      <c r="DK21" s="515"/>
      <c r="DL21" s="1389" t="str">
        <f ca="1">MID(SUVAHAVUJ!AF38,1,1)</f>
        <v xml:space="preserve"> </v>
      </c>
      <c r="DM21" s="1389"/>
      <c r="DN21" s="1389"/>
      <c r="DO21" s="1389"/>
      <c r="DP21" s="1389"/>
      <c r="DQ21" s="1389"/>
      <c r="DR21" s="1389" t="str">
        <f ca="1">MID(SUVAHAVUJ!AF38,2,1)</f>
        <v xml:space="preserve"> </v>
      </c>
      <c r="DS21" s="1389"/>
      <c r="DT21" s="1389"/>
      <c r="DU21" s="1389"/>
      <c r="DV21" s="1389"/>
      <c r="DW21" s="1389" t="str">
        <f ca="1">MID(SUVAHAVUJ!AF38,3,1)</f>
        <v xml:space="preserve"> </v>
      </c>
      <c r="DX21" s="1389"/>
      <c r="DY21" s="1389"/>
      <c r="DZ21" s="1389"/>
      <c r="EA21" s="1389"/>
      <c r="EB21" s="1389"/>
      <c r="EC21" s="1389" t="str">
        <f ca="1">MID(SUVAHAVUJ!AF38,4,1)</f>
        <v xml:space="preserve"> </v>
      </c>
      <c r="ED21" s="1389"/>
      <c r="EE21" s="1389"/>
      <c r="EF21" s="1389"/>
      <c r="EG21" s="1389"/>
      <c r="EH21" s="1389" t="str">
        <f ca="1">MID(SUVAHAVUJ!AF38,5,1)</f>
        <v xml:space="preserve"> </v>
      </c>
      <c r="EI21" s="1389"/>
      <c r="EJ21" s="1389"/>
      <c r="EK21" s="1389"/>
      <c r="EL21" s="1389"/>
      <c r="EM21" s="1389"/>
      <c r="EN21" s="1389" t="str">
        <f ca="1">MID(SUVAHAVUJ!AF38,6,1)</f>
        <v xml:space="preserve"> </v>
      </c>
      <c r="EO21" s="1389"/>
      <c r="EP21" s="1389"/>
      <c r="EQ21" s="1389"/>
      <c r="ER21" s="1389"/>
      <c r="ES21" s="1389" t="str">
        <f ca="1">MID(SUVAHAVUJ!AF38,7,1)</f>
        <v xml:space="preserve"> </v>
      </c>
      <c r="ET21" s="1389"/>
      <c r="EU21" s="1389"/>
      <c r="EV21" s="1389"/>
      <c r="EW21" s="1389"/>
      <c r="EX21" s="1389"/>
      <c r="EY21" s="1389" t="str">
        <f ca="1">MID(SUVAHAVUJ!AF38,8,1)</f>
        <v xml:space="preserve"> </v>
      </c>
      <c r="EZ21" s="1389"/>
      <c r="FA21" s="1389"/>
      <c r="FB21" s="1389"/>
      <c r="FC21" s="1389"/>
      <c r="FD21" s="1389" t="str">
        <f ca="1">MID(SUVAHAVUJ!AF38,9,1)</f>
        <v xml:space="preserve"> </v>
      </c>
      <c r="FE21" s="1389"/>
      <c r="FF21" s="1389"/>
      <c r="FG21" s="1389"/>
      <c r="FH21" s="1389"/>
      <c r="FI21" s="1389"/>
      <c r="FJ21" s="1389" t="str">
        <f ca="1">MID(SUVAHAVUJ!AF38,10,1)</f>
        <v xml:space="preserve"> </v>
      </c>
      <c r="FK21" s="1389"/>
      <c r="FL21" s="1389"/>
      <c r="FM21" s="1389"/>
      <c r="FN21" s="1389"/>
      <c r="FO21" s="1343" t="str">
        <f ca="1">MID(SUVAHAVUJ!AF38,11,1)</f>
        <v>0</v>
      </c>
      <c r="FP21" s="1343"/>
      <c r="FQ21" s="1343"/>
      <c r="FR21" s="1343"/>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3"/>
      <c r="C22" s="1403"/>
      <c r="D22" s="1403"/>
      <c r="E22" s="1403"/>
      <c r="F22" s="1403"/>
      <c r="G22" s="1403"/>
      <c r="H22" s="1403"/>
      <c r="I22" s="1403"/>
      <c r="J22" s="1403"/>
      <c r="K22" s="1403"/>
      <c r="L22" s="1408"/>
      <c r="M22" s="1408"/>
      <c r="N22" s="1408"/>
      <c r="O22" s="1408"/>
      <c r="P22" s="1408"/>
      <c r="Q22" s="1408"/>
      <c r="R22" s="1408"/>
      <c r="S22" s="1408"/>
      <c r="T22" s="1408"/>
      <c r="U22" s="1408"/>
      <c r="V22" s="1408"/>
      <c r="W22" s="1408"/>
      <c r="X22" s="1408"/>
      <c r="Y22" s="1408"/>
      <c r="Z22" s="1408"/>
      <c r="AA22" s="1408"/>
      <c r="AB22" s="1408"/>
      <c r="AC22" s="1408"/>
      <c r="AD22" s="1408"/>
      <c r="AE22" s="1408"/>
      <c r="AF22" s="1408"/>
      <c r="AG22" s="1408"/>
      <c r="AH22" s="1408"/>
      <c r="AI22" s="1408"/>
      <c r="AJ22" s="1408"/>
      <c r="AK22" s="1408"/>
      <c r="AL22" s="1408"/>
      <c r="AM22" s="1408"/>
      <c r="AN22" s="1408"/>
      <c r="AO22" s="1408"/>
      <c r="AP22" s="1408"/>
      <c r="AQ22" s="1394"/>
      <c r="AR22" s="1394"/>
      <c r="AS22" s="1394"/>
      <c r="AT22" s="1394"/>
      <c r="AU22" s="1394"/>
      <c r="AV22" s="1394"/>
      <c r="AW22" s="1394"/>
      <c r="AX22" s="1394"/>
      <c r="AY22" s="514"/>
      <c r="AZ22" s="515"/>
      <c r="BA22" s="1389" t="str">
        <f ca="1">MID(SUVAHAVUJ!AE38,1,1)</f>
        <v xml:space="preserve"> </v>
      </c>
      <c r="BB22" s="1389"/>
      <c r="BC22" s="1389"/>
      <c r="BD22" s="1389"/>
      <c r="BE22" s="1389"/>
      <c r="BF22" s="1389"/>
      <c r="BG22" s="1389" t="str">
        <f ca="1">MID(SUVAHAVUJ!AE38,2,1)</f>
        <v xml:space="preserve"> </v>
      </c>
      <c r="BH22" s="1389"/>
      <c r="BI22" s="1389"/>
      <c r="BJ22" s="1389"/>
      <c r="BK22" s="1389"/>
      <c r="BL22" s="1389" t="str">
        <f ca="1">MID(SUVAHAVUJ!AE38,3,1)</f>
        <v xml:space="preserve"> </v>
      </c>
      <c r="BM22" s="1389"/>
      <c r="BN22" s="1389"/>
      <c r="BO22" s="1389"/>
      <c r="BP22" s="1389"/>
      <c r="BQ22" s="1389"/>
      <c r="BR22" s="1389" t="str">
        <f ca="1">MID(SUVAHAVUJ!AE38,4,1)</f>
        <v xml:space="preserve"> </v>
      </c>
      <c r="BS22" s="1389"/>
      <c r="BT22" s="1389"/>
      <c r="BU22" s="1389"/>
      <c r="BV22" s="1389"/>
      <c r="BW22" s="1389" t="str">
        <f ca="1">MID(SUVAHAVUJ!AE38,5,1)</f>
        <v xml:space="preserve"> </v>
      </c>
      <c r="BX22" s="1389"/>
      <c r="BY22" s="1389"/>
      <c r="BZ22" s="1389"/>
      <c r="CA22" s="1389"/>
      <c r="CB22" s="1389"/>
      <c r="CC22" s="1389" t="str">
        <f ca="1">MID(SUVAHAVUJ!AE38,6,1)</f>
        <v xml:space="preserve"> </v>
      </c>
      <c r="CD22" s="1389"/>
      <c r="CE22" s="1389"/>
      <c r="CF22" s="1389"/>
      <c r="CG22" s="1389"/>
      <c r="CH22" s="1389" t="str">
        <f ca="1">MID(SUVAHAVUJ!AE38,7,1)</f>
        <v xml:space="preserve"> </v>
      </c>
      <c r="CI22" s="1389"/>
      <c r="CJ22" s="1389"/>
      <c r="CK22" s="1389"/>
      <c r="CL22" s="1389"/>
      <c r="CM22" s="1389"/>
      <c r="CN22" s="1389" t="str">
        <f ca="1">MID(SUVAHAVUJ!AE38,8,1)</f>
        <v xml:space="preserve"> </v>
      </c>
      <c r="CO22" s="1389"/>
      <c r="CP22" s="1389"/>
      <c r="CQ22" s="1389"/>
      <c r="CR22" s="1389"/>
      <c r="CS22" s="1389" t="str">
        <f ca="1">MID(SUVAHAVUJ!AE38,9,1)</f>
        <v xml:space="preserve"> </v>
      </c>
      <c r="CT22" s="1389"/>
      <c r="CU22" s="1389"/>
      <c r="CV22" s="1389"/>
      <c r="CW22" s="1389"/>
      <c r="CX22" s="1389"/>
      <c r="CY22" s="1389" t="str">
        <f ca="1">MID(SUVAHAVUJ!AE38,10,1)</f>
        <v xml:space="preserve"> </v>
      </c>
      <c r="CZ22" s="1389"/>
      <c r="DA22" s="1389"/>
      <c r="DB22" s="1389"/>
      <c r="DC22" s="1389"/>
      <c r="DD22" s="1389" t="str">
        <f ca="1">MID(SUVAHAVUJ!AE38,11,1)</f>
        <v>0</v>
      </c>
      <c r="DE22" s="1389"/>
      <c r="DF22" s="1389"/>
      <c r="DG22" s="1389"/>
      <c r="DH22" s="1389"/>
      <c r="DI22" s="1395"/>
      <c r="DJ22" s="1398"/>
      <c r="DK22" s="1398"/>
      <c r="DL22" s="1398"/>
      <c r="DM22" s="1398"/>
      <c r="DN22" s="1398"/>
      <c r="DO22" s="1398"/>
      <c r="DP22" s="1398"/>
      <c r="DQ22" s="1398"/>
      <c r="DR22" s="1398"/>
      <c r="DS22" s="1398"/>
      <c r="DT22" s="1398"/>
      <c r="DU22" s="1398"/>
      <c r="DV22" s="1398"/>
      <c r="DW22" s="1398"/>
      <c r="DX22" s="1398"/>
      <c r="DY22" s="1398"/>
      <c r="DZ22" s="1398"/>
      <c r="EA22" s="1398"/>
      <c r="EB22" s="1398"/>
      <c r="EC22" s="1398"/>
      <c r="ED22" s="1398"/>
      <c r="EE22" s="1398"/>
      <c r="EF22" s="1398"/>
      <c r="EG22" s="1398"/>
      <c r="EH22" s="1398"/>
      <c r="EI22" s="1398"/>
      <c r="EJ22" s="1398"/>
      <c r="EK22" s="1398"/>
      <c r="EL22" s="1398"/>
      <c r="EM22" s="1398"/>
      <c r="EN22" s="514"/>
      <c r="EO22" s="515"/>
      <c r="EP22" s="1389" t="str">
        <f ca="1">MID(SUVAHAVUJ!AG38,1,1)</f>
        <v xml:space="preserve"> </v>
      </c>
      <c r="EQ22" s="1389"/>
      <c r="ER22" s="1389"/>
      <c r="ES22" s="1389"/>
      <c r="ET22" s="1389"/>
      <c r="EU22" s="1389"/>
      <c r="EV22" s="1389" t="str">
        <f ca="1">MID(SUVAHAVUJ!AG38,2,1)</f>
        <v xml:space="preserve"> </v>
      </c>
      <c r="EW22" s="1389"/>
      <c r="EX22" s="1389"/>
      <c r="EY22" s="1389"/>
      <c r="EZ22" s="1389"/>
      <c r="FA22" s="1389" t="str">
        <f ca="1">MID(SUVAHAVUJ!AG38,3,1)</f>
        <v xml:space="preserve"> </v>
      </c>
      <c r="FB22" s="1389"/>
      <c r="FC22" s="1389"/>
      <c r="FD22" s="1389"/>
      <c r="FE22" s="1389"/>
      <c r="FF22" s="1389"/>
      <c r="FG22" s="1389" t="str">
        <f ca="1">MID(SUVAHAVUJ!AG38,4,1)</f>
        <v xml:space="preserve"> </v>
      </c>
      <c r="FH22" s="1389"/>
      <c r="FI22" s="1389"/>
      <c r="FJ22" s="1389"/>
      <c r="FK22" s="1389"/>
      <c r="FL22" s="1389" t="str">
        <f ca="1">MID(SUVAHAVUJ!AG38,5,1)</f>
        <v xml:space="preserve"> </v>
      </c>
      <c r="FM22" s="1389"/>
      <c r="FN22" s="1389"/>
      <c r="FO22" s="1389"/>
      <c r="FP22" s="1389"/>
      <c r="FQ22" s="1389"/>
      <c r="FR22" s="1389" t="str">
        <f ca="1">MID(SUVAHAVUJ!AG38,6,1)</f>
        <v xml:space="preserve"> </v>
      </c>
      <c r="FS22" s="1389"/>
      <c r="FT22" s="1389"/>
      <c r="FU22" s="1389"/>
      <c r="FV22" s="1389"/>
      <c r="FW22" s="1389" t="str">
        <f ca="1">MID(SUVAHAVUJ!AG38,7,1)</f>
        <v xml:space="preserve"> </v>
      </c>
      <c r="FX22" s="1389"/>
      <c r="FY22" s="1389"/>
      <c r="FZ22" s="1389"/>
      <c r="GA22" s="1389"/>
      <c r="GB22" s="1389"/>
      <c r="GC22" s="1389" t="str">
        <f ca="1">MID(SUVAHAVUJ!AG38,8,1)</f>
        <v xml:space="preserve"> </v>
      </c>
      <c r="GD22" s="1389"/>
      <c r="GE22" s="1389"/>
      <c r="GF22" s="1389"/>
      <c r="GG22" s="1389"/>
      <c r="GH22" s="1389" t="str">
        <f ca="1">MID(SUVAHAVUJ!AG38,9,1)</f>
        <v xml:space="preserve"> </v>
      </c>
      <c r="GI22" s="1389"/>
      <c r="GJ22" s="1389"/>
      <c r="GK22" s="1389"/>
      <c r="GL22" s="1389"/>
      <c r="GM22" s="1389"/>
      <c r="GN22" s="1389" t="str">
        <f ca="1">MID(SUVAHAVUJ!AG38,10,1)</f>
        <v xml:space="preserve"> </v>
      </c>
      <c r="GO22" s="1389"/>
      <c r="GP22" s="1389"/>
      <c r="GQ22" s="1389"/>
      <c r="GR22" s="1389"/>
      <c r="GS22" s="1343" t="str">
        <f ca="1">MID(SUVAHAVUJ!AG38,11,1)</f>
        <v>0</v>
      </c>
      <c r="GT22" s="1343"/>
      <c r="GU22" s="1343"/>
      <c r="GV22" s="1343"/>
      <c r="GW22" s="1396"/>
    </row>
    <row r="23" spans="2:205" s="516" customFormat="1" ht="23.25" customHeight="1">
      <c r="B23" s="1403" t="s">
        <v>2391</v>
      </c>
      <c r="C23" s="1403"/>
      <c r="D23" s="1403"/>
      <c r="E23" s="1403"/>
      <c r="F23" s="1403"/>
      <c r="G23" s="1403"/>
      <c r="H23" s="1403"/>
      <c r="I23" s="1403"/>
      <c r="J23" s="1403"/>
      <c r="K23" s="1403"/>
      <c r="L23" s="1408" t="str">
        <f ca="1">SUVAHAVUJ!$D$39</f>
        <v>Výrobky (123) - /194/</v>
      </c>
      <c r="M23" s="1408"/>
      <c r="N23" s="1408"/>
      <c r="O23" s="1408"/>
      <c r="P23" s="1408"/>
      <c r="Q23" s="1408"/>
      <c r="R23" s="1408"/>
      <c r="S23" s="1408"/>
      <c r="T23" s="1408"/>
      <c r="U23" s="1408"/>
      <c r="V23" s="1408"/>
      <c r="W23" s="1408"/>
      <c r="X23" s="1408"/>
      <c r="Y23" s="1408"/>
      <c r="Z23" s="1408"/>
      <c r="AA23" s="1408"/>
      <c r="AB23" s="1408"/>
      <c r="AC23" s="1408"/>
      <c r="AD23" s="1408"/>
      <c r="AE23" s="1408"/>
      <c r="AF23" s="1408"/>
      <c r="AG23" s="1408"/>
      <c r="AH23" s="1408"/>
      <c r="AI23" s="1408"/>
      <c r="AJ23" s="1408"/>
      <c r="AK23" s="1408"/>
      <c r="AL23" s="1408"/>
      <c r="AM23" s="1408"/>
      <c r="AN23" s="1408"/>
      <c r="AO23" s="1408"/>
      <c r="AP23" s="1408"/>
      <c r="AQ23" s="1394" t="s">
        <v>2416</v>
      </c>
      <c r="AR23" s="1394"/>
      <c r="AS23" s="1394"/>
      <c r="AT23" s="1394"/>
      <c r="AU23" s="1394"/>
      <c r="AV23" s="1394"/>
      <c r="AW23" s="1394"/>
      <c r="AX23" s="1394"/>
      <c r="AY23" s="514"/>
      <c r="AZ23" s="515"/>
      <c r="BA23" s="1389" t="str">
        <f ca="1">MID(SUVAHAVUJ!AD39,1,1)</f>
        <v xml:space="preserve"> </v>
      </c>
      <c r="BB23" s="1389"/>
      <c r="BC23" s="1389"/>
      <c r="BD23" s="1389"/>
      <c r="BE23" s="1389"/>
      <c r="BF23" s="1389"/>
      <c r="BG23" s="1389" t="str">
        <f ca="1">MID(SUVAHAVUJ!AD39,2,1)</f>
        <v xml:space="preserve"> </v>
      </c>
      <c r="BH23" s="1389"/>
      <c r="BI23" s="1389"/>
      <c r="BJ23" s="1389"/>
      <c r="BK23" s="1389"/>
      <c r="BL23" s="1389" t="str">
        <f ca="1">MID(SUVAHAVUJ!AD39,3,1)</f>
        <v xml:space="preserve"> </v>
      </c>
      <c r="BM23" s="1389"/>
      <c r="BN23" s="1389"/>
      <c r="BO23" s="1389"/>
      <c r="BP23" s="1389"/>
      <c r="BQ23" s="1389"/>
      <c r="BR23" s="1389" t="str">
        <f ca="1">MID(SUVAHAVUJ!AD39,4,1)</f>
        <v xml:space="preserve"> </v>
      </c>
      <c r="BS23" s="1389"/>
      <c r="BT23" s="1389"/>
      <c r="BU23" s="1389"/>
      <c r="BV23" s="1389"/>
      <c r="BW23" s="1389" t="str">
        <f ca="1">MID(SUVAHAVUJ!AD39,5,1)</f>
        <v xml:space="preserve"> </v>
      </c>
      <c r="BX23" s="1389"/>
      <c r="BY23" s="1389"/>
      <c r="BZ23" s="1389"/>
      <c r="CA23" s="1389"/>
      <c r="CB23" s="1389"/>
      <c r="CC23" s="1389" t="str">
        <f ca="1">MID(SUVAHAVUJ!AD39,6,1)</f>
        <v xml:space="preserve"> </v>
      </c>
      <c r="CD23" s="1389"/>
      <c r="CE23" s="1389"/>
      <c r="CF23" s="1389"/>
      <c r="CG23" s="1389"/>
      <c r="CH23" s="1389" t="str">
        <f ca="1">MID(SUVAHAVUJ!AD39,7,1)</f>
        <v xml:space="preserve"> </v>
      </c>
      <c r="CI23" s="1389"/>
      <c r="CJ23" s="1389"/>
      <c r="CK23" s="1389"/>
      <c r="CL23" s="1389"/>
      <c r="CM23" s="1389"/>
      <c r="CN23" s="1389" t="str">
        <f ca="1">MID(SUVAHAVUJ!AD39,8,1)</f>
        <v xml:space="preserve"> </v>
      </c>
      <c r="CO23" s="1389"/>
      <c r="CP23" s="1389"/>
      <c r="CQ23" s="1389"/>
      <c r="CR23" s="1389"/>
      <c r="CS23" s="1389" t="str">
        <f ca="1">MID(SUVAHAVUJ!AD39,9,1)</f>
        <v xml:space="preserve"> </v>
      </c>
      <c r="CT23" s="1389"/>
      <c r="CU23" s="1389"/>
      <c r="CV23" s="1389"/>
      <c r="CW23" s="1389"/>
      <c r="CX23" s="1389"/>
      <c r="CY23" s="1389" t="str">
        <f ca="1">MID(SUVAHAVUJ!AD39,10,1)</f>
        <v xml:space="preserve"> </v>
      </c>
      <c r="CZ23" s="1389"/>
      <c r="DA23" s="1389"/>
      <c r="DB23" s="1389"/>
      <c r="DC23" s="1389"/>
      <c r="DD23" s="1389" t="str">
        <f ca="1">MID(SUVAHAVUJ!AD39,11,1)</f>
        <v>0</v>
      </c>
      <c r="DE23" s="1389"/>
      <c r="DF23" s="1389"/>
      <c r="DG23" s="1389"/>
      <c r="DH23" s="1389"/>
      <c r="DI23" s="1395"/>
      <c r="DJ23" s="514"/>
      <c r="DK23" s="515"/>
      <c r="DL23" s="1389" t="str">
        <f ca="1">MID(SUVAHAVUJ!AF39,1,1)</f>
        <v xml:space="preserve"> </v>
      </c>
      <c r="DM23" s="1389"/>
      <c r="DN23" s="1389"/>
      <c r="DO23" s="1389"/>
      <c r="DP23" s="1389"/>
      <c r="DQ23" s="1389"/>
      <c r="DR23" s="1389" t="str">
        <f ca="1">MID(SUVAHAVUJ!AF39,2,1)</f>
        <v xml:space="preserve"> </v>
      </c>
      <c r="DS23" s="1389"/>
      <c r="DT23" s="1389"/>
      <c r="DU23" s="1389"/>
      <c r="DV23" s="1389"/>
      <c r="DW23" s="1389" t="str">
        <f ca="1">MID(SUVAHAVUJ!AF39,3,1)</f>
        <v xml:space="preserve"> </v>
      </c>
      <c r="DX23" s="1389"/>
      <c r="DY23" s="1389"/>
      <c r="DZ23" s="1389"/>
      <c r="EA23" s="1389"/>
      <c r="EB23" s="1389"/>
      <c r="EC23" s="1389" t="str">
        <f ca="1">MID(SUVAHAVUJ!AF39,4,1)</f>
        <v xml:space="preserve"> </v>
      </c>
      <c r="ED23" s="1389"/>
      <c r="EE23" s="1389"/>
      <c r="EF23" s="1389"/>
      <c r="EG23" s="1389"/>
      <c r="EH23" s="1389" t="str">
        <f ca="1">MID(SUVAHAVUJ!AF39,5,1)</f>
        <v xml:space="preserve"> </v>
      </c>
      <c r="EI23" s="1389"/>
      <c r="EJ23" s="1389"/>
      <c r="EK23" s="1389"/>
      <c r="EL23" s="1389"/>
      <c r="EM23" s="1389"/>
      <c r="EN23" s="1389" t="str">
        <f ca="1">MID(SUVAHAVUJ!AF39,6,1)</f>
        <v xml:space="preserve"> </v>
      </c>
      <c r="EO23" s="1389"/>
      <c r="EP23" s="1389"/>
      <c r="EQ23" s="1389"/>
      <c r="ER23" s="1389"/>
      <c r="ES23" s="1389" t="str">
        <f ca="1">MID(SUVAHAVUJ!AF39,7,1)</f>
        <v xml:space="preserve"> </v>
      </c>
      <c r="ET23" s="1389"/>
      <c r="EU23" s="1389"/>
      <c r="EV23" s="1389"/>
      <c r="EW23" s="1389"/>
      <c r="EX23" s="1389"/>
      <c r="EY23" s="1389" t="str">
        <f ca="1">MID(SUVAHAVUJ!AF39,8,1)</f>
        <v xml:space="preserve"> </v>
      </c>
      <c r="EZ23" s="1389"/>
      <c r="FA23" s="1389"/>
      <c r="FB23" s="1389"/>
      <c r="FC23" s="1389"/>
      <c r="FD23" s="1389" t="str">
        <f ca="1">MID(SUVAHAVUJ!AF39,9,1)</f>
        <v xml:space="preserve"> </v>
      </c>
      <c r="FE23" s="1389"/>
      <c r="FF23" s="1389"/>
      <c r="FG23" s="1389"/>
      <c r="FH23" s="1389"/>
      <c r="FI23" s="1389"/>
      <c r="FJ23" s="1389" t="str">
        <f ca="1">MID(SUVAHAVUJ!AF39,10,1)</f>
        <v xml:space="preserve"> </v>
      </c>
      <c r="FK23" s="1389"/>
      <c r="FL23" s="1389"/>
      <c r="FM23" s="1389"/>
      <c r="FN23" s="1389"/>
      <c r="FO23" s="1343" t="str">
        <f ca="1">MID(SUVAHAVUJ!AF39,11,1)</f>
        <v>0</v>
      </c>
      <c r="FP23" s="1343"/>
      <c r="FQ23" s="1343"/>
      <c r="FR23" s="1343"/>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3"/>
      <c r="C24" s="1403"/>
      <c r="D24" s="1403"/>
      <c r="E24" s="1403"/>
      <c r="F24" s="1403"/>
      <c r="G24" s="1403"/>
      <c r="H24" s="1403"/>
      <c r="I24" s="1403"/>
      <c r="J24" s="1403"/>
      <c r="K24" s="1403"/>
      <c r="L24" s="1408"/>
      <c r="M24" s="1408"/>
      <c r="N24" s="1408"/>
      <c r="O24" s="1408"/>
      <c r="P24" s="1408"/>
      <c r="Q24" s="1408"/>
      <c r="R24" s="1408"/>
      <c r="S24" s="1408"/>
      <c r="T24" s="1408"/>
      <c r="U24" s="1408"/>
      <c r="V24" s="1408"/>
      <c r="W24" s="1408"/>
      <c r="X24" s="1408"/>
      <c r="Y24" s="1408"/>
      <c r="Z24" s="1408"/>
      <c r="AA24" s="1408"/>
      <c r="AB24" s="1408"/>
      <c r="AC24" s="1408"/>
      <c r="AD24" s="1408"/>
      <c r="AE24" s="1408"/>
      <c r="AF24" s="1408"/>
      <c r="AG24" s="1408"/>
      <c r="AH24" s="1408"/>
      <c r="AI24" s="1408"/>
      <c r="AJ24" s="1408"/>
      <c r="AK24" s="1408"/>
      <c r="AL24" s="1408"/>
      <c r="AM24" s="1408"/>
      <c r="AN24" s="1408"/>
      <c r="AO24" s="1408"/>
      <c r="AP24" s="1408"/>
      <c r="AQ24" s="1394"/>
      <c r="AR24" s="1394"/>
      <c r="AS24" s="1394"/>
      <c r="AT24" s="1394"/>
      <c r="AU24" s="1394"/>
      <c r="AV24" s="1394"/>
      <c r="AW24" s="1394"/>
      <c r="AX24" s="1394"/>
      <c r="AY24" s="514"/>
      <c r="AZ24" s="515"/>
      <c r="BA24" s="1389" t="str">
        <f ca="1">MID(SUVAHAVUJ!AE39,1,1)</f>
        <v xml:space="preserve"> </v>
      </c>
      <c r="BB24" s="1389"/>
      <c r="BC24" s="1389"/>
      <c r="BD24" s="1389"/>
      <c r="BE24" s="1389"/>
      <c r="BF24" s="1389"/>
      <c r="BG24" s="1389" t="str">
        <f ca="1">MID(SUVAHAVUJ!AE39,2,1)</f>
        <v xml:space="preserve"> </v>
      </c>
      <c r="BH24" s="1389"/>
      <c r="BI24" s="1389"/>
      <c r="BJ24" s="1389"/>
      <c r="BK24" s="1389"/>
      <c r="BL24" s="1389" t="str">
        <f ca="1">MID(SUVAHAVUJ!AE39,3,1)</f>
        <v xml:space="preserve"> </v>
      </c>
      <c r="BM24" s="1389"/>
      <c r="BN24" s="1389"/>
      <c r="BO24" s="1389"/>
      <c r="BP24" s="1389"/>
      <c r="BQ24" s="1389"/>
      <c r="BR24" s="1389" t="str">
        <f ca="1">MID(SUVAHAVUJ!AE39,4,1)</f>
        <v xml:space="preserve"> </v>
      </c>
      <c r="BS24" s="1389"/>
      <c r="BT24" s="1389"/>
      <c r="BU24" s="1389"/>
      <c r="BV24" s="1389"/>
      <c r="BW24" s="1389" t="str">
        <f ca="1">MID(SUVAHAVUJ!AE39,5,1)</f>
        <v xml:space="preserve"> </v>
      </c>
      <c r="BX24" s="1389"/>
      <c r="BY24" s="1389"/>
      <c r="BZ24" s="1389"/>
      <c r="CA24" s="1389"/>
      <c r="CB24" s="1389"/>
      <c r="CC24" s="1389" t="str">
        <f ca="1">MID(SUVAHAVUJ!AE39,6,1)</f>
        <v xml:space="preserve"> </v>
      </c>
      <c r="CD24" s="1389"/>
      <c r="CE24" s="1389"/>
      <c r="CF24" s="1389"/>
      <c r="CG24" s="1389"/>
      <c r="CH24" s="1389" t="str">
        <f ca="1">MID(SUVAHAVUJ!AE39,7,1)</f>
        <v xml:space="preserve"> </v>
      </c>
      <c r="CI24" s="1389"/>
      <c r="CJ24" s="1389"/>
      <c r="CK24" s="1389"/>
      <c r="CL24" s="1389"/>
      <c r="CM24" s="1389"/>
      <c r="CN24" s="1389" t="str">
        <f ca="1">MID(SUVAHAVUJ!AE39,8,1)</f>
        <v xml:space="preserve"> </v>
      </c>
      <c r="CO24" s="1389"/>
      <c r="CP24" s="1389"/>
      <c r="CQ24" s="1389"/>
      <c r="CR24" s="1389"/>
      <c r="CS24" s="1389" t="str">
        <f ca="1">MID(SUVAHAVUJ!AE39,9,1)</f>
        <v xml:space="preserve"> </v>
      </c>
      <c r="CT24" s="1389"/>
      <c r="CU24" s="1389"/>
      <c r="CV24" s="1389"/>
      <c r="CW24" s="1389"/>
      <c r="CX24" s="1389"/>
      <c r="CY24" s="1389" t="str">
        <f ca="1">MID(SUVAHAVUJ!AE39,10,1)</f>
        <v xml:space="preserve"> </v>
      </c>
      <c r="CZ24" s="1389"/>
      <c r="DA24" s="1389"/>
      <c r="DB24" s="1389"/>
      <c r="DC24" s="1389"/>
      <c r="DD24" s="1389" t="str">
        <f ca="1">MID(SUVAHAVUJ!AE39,11,1)</f>
        <v>0</v>
      </c>
      <c r="DE24" s="1389"/>
      <c r="DF24" s="1389"/>
      <c r="DG24" s="1389"/>
      <c r="DH24" s="1389"/>
      <c r="DI24" s="1395"/>
      <c r="DJ24" s="1398"/>
      <c r="DK24" s="1398"/>
      <c r="DL24" s="1398"/>
      <c r="DM24" s="1398"/>
      <c r="DN24" s="1398"/>
      <c r="DO24" s="1398"/>
      <c r="DP24" s="1398"/>
      <c r="DQ24" s="1398"/>
      <c r="DR24" s="1398"/>
      <c r="DS24" s="1398"/>
      <c r="DT24" s="1398"/>
      <c r="DU24" s="1398"/>
      <c r="DV24" s="1398"/>
      <c r="DW24" s="1398"/>
      <c r="DX24" s="1398"/>
      <c r="DY24" s="1398"/>
      <c r="DZ24" s="1398"/>
      <c r="EA24" s="1398"/>
      <c r="EB24" s="1398"/>
      <c r="EC24" s="1398"/>
      <c r="ED24" s="1398"/>
      <c r="EE24" s="1398"/>
      <c r="EF24" s="1398"/>
      <c r="EG24" s="1398"/>
      <c r="EH24" s="1398"/>
      <c r="EI24" s="1398"/>
      <c r="EJ24" s="1398"/>
      <c r="EK24" s="1398"/>
      <c r="EL24" s="1398"/>
      <c r="EM24" s="1398"/>
      <c r="EN24" s="514"/>
      <c r="EO24" s="515"/>
      <c r="EP24" s="1389" t="str">
        <f ca="1">MID(SUVAHAVUJ!AG39,1,1)</f>
        <v xml:space="preserve"> </v>
      </c>
      <c r="EQ24" s="1389"/>
      <c r="ER24" s="1389"/>
      <c r="ES24" s="1389"/>
      <c r="ET24" s="1389"/>
      <c r="EU24" s="1389"/>
      <c r="EV24" s="1389" t="str">
        <f ca="1">MID(SUVAHAVUJ!AG39,2,1)</f>
        <v xml:space="preserve"> </v>
      </c>
      <c r="EW24" s="1389"/>
      <c r="EX24" s="1389"/>
      <c r="EY24" s="1389"/>
      <c r="EZ24" s="1389"/>
      <c r="FA24" s="1389" t="str">
        <f ca="1">MID(SUVAHAVUJ!AG39,3,1)</f>
        <v xml:space="preserve"> </v>
      </c>
      <c r="FB24" s="1389"/>
      <c r="FC24" s="1389"/>
      <c r="FD24" s="1389"/>
      <c r="FE24" s="1389"/>
      <c r="FF24" s="1389"/>
      <c r="FG24" s="1389" t="str">
        <f ca="1">MID(SUVAHAVUJ!AG39,4,1)</f>
        <v xml:space="preserve"> </v>
      </c>
      <c r="FH24" s="1389"/>
      <c r="FI24" s="1389"/>
      <c r="FJ24" s="1389"/>
      <c r="FK24" s="1389"/>
      <c r="FL24" s="1389" t="str">
        <f ca="1">MID(SUVAHAVUJ!AG39,5,1)</f>
        <v xml:space="preserve"> </v>
      </c>
      <c r="FM24" s="1389"/>
      <c r="FN24" s="1389"/>
      <c r="FO24" s="1389"/>
      <c r="FP24" s="1389"/>
      <c r="FQ24" s="1389"/>
      <c r="FR24" s="1389" t="str">
        <f ca="1">MID(SUVAHAVUJ!AG39,6,1)</f>
        <v xml:space="preserve"> </v>
      </c>
      <c r="FS24" s="1389"/>
      <c r="FT24" s="1389"/>
      <c r="FU24" s="1389"/>
      <c r="FV24" s="1389"/>
      <c r="FW24" s="1389" t="str">
        <f ca="1">MID(SUVAHAVUJ!AG39,7,1)</f>
        <v xml:space="preserve"> </v>
      </c>
      <c r="FX24" s="1389"/>
      <c r="FY24" s="1389"/>
      <c r="FZ24" s="1389"/>
      <c r="GA24" s="1389"/>
      <c r="GB24" s="1389"/>
      <c r="GC24" s="1389" t="str">
        <f ca="1">MID(SUVAHAVUJ!AG39,8,1)</f>
        <v xml:space="preserve"> </v>
      </c>
      <c r="GD24" s="1389"/>
      <c r="GE24" s="1389"/>
      <c r="GF24" s="1389"/>
      <c r="GG24" s="1389"/>
      <c r="GH24" s="1389" t="str">
        <f ca="1">MID(SUVAHAVUJ!AG39,9,1)</f>
        <v xml:space="preserve"> </v>
      </c>
      <c r="GI24" s="1389"/>
      <c r="GJ24" s="1389"/>
      <c r="GK24" s="1389"/>
      <c r="GL24" s="1389"/>
      <c r="GM24" s="1389"/>
      <c r="GN24" s="1389" t="str">
        <f ca="1">MID(SUVAHAVUJ!AG39,10,1)</f>
        <v xml:space="preserve"> </v>
      </c>
      <c r="GO24" s="1389"/>
      <c r="GP24" s="1389"/>
      <c r="GQ24" s="1389"/>
      <c r="GR24" s="1389"/>
      <c r="GS24" s="1343" t="str">
        <f ca="1">MID(SUVAHAVUJ!AG39,11,1)</f>
        <v>0</v>
      </c>
      <c r="GT24" s="1343"/>
      <c r="GU24" s="1343"/>
      <c r="GV24" s="1343"/>
      <c r="GW24" s="1396"/>
    </row>
    <row r="25" spans="2:205" s="516" customFormat="1" ht="23.25" customHeight="1">
      <c r="B25" s="1403" t="s">
        <v>2392</v>
      </c>
      <c r="C25" s="1403"/>
      <c r="D25" s="1403"/>
      <c r="E25" s="1403"/>
      <c r="F25" s="1403"/>
      <c r="G25" s="1403"/>
      <c r="H25" s="1403"/>
      <c r="I25" s="1403"/>
      <c r="J25" s="1403"/>
      <c r="K25" s="1403"/>
      <c r="L25" s="1408" t="str">
        <f ca="1">SUVAHAVUJ!$D$40</f>
        <v>Zvieratá (124) - /195/</v>
      </c>
      <c r="M25" s="1408"/>
      <c r="N25" s="1408"/>
      <c r="O25" s="1408"/>
      <c r="P25" s="1408"/>
      <c r="Q25" s="1408"/>
      <c r="R25" s="1408"/>
      <c r="S25" s="1408"/>
      <c r="T25" s="1408"/>
      <c r="U25" s="1408"/>
      <c r="V25" s="1408"/>
      <c r="W25" s="1408"/>
      <c r="X25" s="1408"/>
      <c r="Y25" s="1408"/>
      <c r="Z25" s="1408"/>
      <c r="AA25" s="1408"/>
      <c r="AB25" s="1408"/>
      <c r="AC25" s="1408"/>
      <c r="AD25" s="1408"/>
      <c r="AE25" s="1408"/>
      <c r="AF25" s="1408"/>
      <c r="AG25" s="1408"/>
      <c r="AH25" s="1408"/>
      <c r="AI25" s="1408"/>
      <c r="AJ25" s="1408"/>
      <c r="AK25" s="1408"/>
      <c r="AL25" s="1408"/>
      <c r="AM25" s="1408"/>
      <c r="AN25" s="1408"/>
      <c r="AO25" s="1408"/>
      <c r="AP25" s="1408"/>
      <c r="AQ25" s="1394" t="s">
        <v>2417</v>
      </c>
      <c r="AR25" s="1394"/>
      <c r="AS25" s="1394"/>
      <c r="AT25" s="1394"/>
      <c r="AU25" s="1394"/>
      <c r="AV25" s="1394"/>
      <c r="AW25" s="1394"/>
      <c r="AX25" s="1394"/>
      <c r="AY25" s="514"/>
      <c r="AZ25" s="515"/>
      <c r="BA25" s="1389" t="str">
        <f ca="1">MID(SUVAHAVUJ!AD40,1,1)</f>
        <v xml:space="preserve"> </v>
      </c>
      <c r="BB25" s="1389"/>
      <c r="BC25" s="1389"/>
      <c r="BD25" s="1389"/>
      <c r="BE25" s="1389"/>
      <c r="BF25" s="1389"/>
      <c r="BG25" s="1389" t="str">
        <f ca="1">MID(SUVAHAVUJ!AD40,2,1)</f>
        <v xml:space="preserve"> </v>
      </c>
      <c r="BH25" s="1389"/>
      <c r="BI25" s="1389"/>
      <c r="BJ25" s="1389"/>
      <c r="BK25" s="1389"/>
      <c r="BL25" s="1389" t="str">
        <f ca="1">MID(SUVAHAVUJ!AD40,3,1)</f>
        <v xml:space="preserve"> </v>
      </c>
      <c r="BM25" s="1389"/>
      <c r="BN25" s="1389"/>
      <c r="BO25" s="1389"/>
      <c r="BP25" s="1389"/>
      <c r="BQ25" s="1389"/>
      <c r="BR25" s="1389" t="str">
        <f ca="1">MID(SUVAHAVUJ!AD40,4,1)</f>
        <v xml:space="preserve"> </v>
      </c>
      <c r="BS25" s="1389"/>
      <c r="BT25" s="1389"/>
      <c r="BU25" s="1389"/>
      <c r="BV25" s="1389"/>
      <c r="BW25" s="1389" t="str">
        <f ca="1">MID(SUVAHAVUJ!AD40,5,1)</f>
        <v xml:space="preserve"> </v>
      </c>
      <c r="BX25" s="1389"/>
      <c r="BY25" s="1389"/>
      <c r="BZ25" s="1389"/>
      <c r="CA25" s="1389"/>
      <c r="CB25" s="1389"/>
      <c r="CC25" s="1389" t="str">
        <f ca="1">MID(SUVAHAVUJ!AD40,6,1)</f>
        <v xml:space="preserve"> </v>
      </c>
      <c r="CD25" s="1389"/>
      <c r="CE25" s="1389"/>
      <c r="CF25" s="1389"/>
      <c r="CG25" s="1389"/>
      <c r="CH25" s="1389" t="str">
        <f ca="1">MID(SUVAHAVUJ!AD40,7,1)</f>
        <v xml:space="preserve"> </v>
      </c>
      <c r="CI25" s="1389"/>
      <c r="CJ25" s="1389"/>
      <c r="CK25" s="1389"/>
      <c r="CL25" s="1389"/>
      <c r="CM25" s="1389"/>
      <c r="CN25" s="1389" t="str">
        <f ca="1">MID(SUVAHAVUJ!AD40,8,1)</f>
        <v xml:space="preserve"> </v>
      </c>
      <c r="CO25" s="1389"/>
      <c r="CP25" s="1389"/>
      <c r="CQ25" s="1389"/>
      <c r="CR25" s="1389"/>
      <c r="CS25" s="1389" t="str">
        <f ca="1">MID(SUVAHAVUJ!AD40,9,1)</f>
        <v xml:space="preserve"> </v>
      </c>
      <c r="CT25" s="1389"/>
      <c r="CU25" s="1389"/>
      <c r="CV25" s="1389"/>
      <c r="CW25" s="1389"/>
      <c r="CX25" s="1389"/>
      <c r="CY25" s="1389" t="str">
        <f ca="1">MID(SUVAHAVUJ!AD40,10,1)</f>
        <v xml:space="preserve"> </v>
      </c>
      <c r="CZ25" s="1389"/>
      <c r="DA25" s="1389"/>
      <c r="DB25" s="1389"/>
      <c r="DC25" s="1389"/>
      <c r="DD25" s="1389" t="str">
        <f ca="1">MID(SUVAHAVUJ!AD40,11,1)</f>
        <v>0</v>
      </c>
      <c r="DE25" s="1389"/>
      <c r="DF25" s="1389"/>
      <c r="DG25" s="1389"/>
      <c r="DH25" s="1389"/>
      <c r="DI25" s="1395"/>
      <c r="DJ25" s="514"/>
      <c r="DK25" s="515"/>
      <c r="DL25" s="1389" t="str">
        <f ca="1">MID(SUVAHAVUJ!AF40,1,1)</f>
        <v xml:space="preserve"> </v>
      </c>
      <c r="DM25" s="1389"/>
      <c r="DN25" s="1389"/>
      <c r="DO25" s="1389"/>
      <c r="DP25" s="1389"/>
      <c r="DQ25" s="1389"/>
      <c r="DR25" s="1389" t="str">
        <f ca="1">MID(SUVAHAVUJ!AF40,2,1)</f>
        <v xml:space="preserve"> </v>
      </c>
      <c r="DS25" s="1389"/>
      <c r="DT25" s="1389"/>
      <c r="DU25" s="1389"/>
      <c r="DV25" s="1389"/>
      <c r="DW25" s="1389" t="str">
        <f ca="1">MID(SUVAHAVUJ!AF40,3,1)</f>
        <v xml:space="preserve"> </v>
      </c>
      <c r="DX25" s="1389"/>
      <c r="DY25" s="1389"/>
      <c r="DZ25" s="1389"/>
      <c r="EA25" s="1389"/>
      <c r="EB25" s="1389"/>
      <c r="EC25" s="1389" t="str">
        <f ca="1">MID(SUVAHAVUJ!AF40,4,1)</f>
        <v xml:space="preserve"> </v>
      </c>
      <c r="ED25" s="1389"/>
      <c r="EE25" s="1389"/>
      <c r="EF25" s="1389"/>
      <c r="EG25" s="1389"/>
      <c r="EH25" s="1389" t="str">
        <f ca="1">MID(SUVAHAVUJ!AF40,5,1)</f>
        <v xml:space="preserve"> </v>
      </c>
      <c r="EI25" s="1389"/>
      <c r="EJ25" s="1389"/>
      <c r="EK25" s="1389"/>
      <c r="EL25" s="1389"/>
      <c r="EM25" s="1389"/>
      <c r="EN25" s="1389" t="str">
        <f ca="1">MID(SUVAHAVUJ!AF40,6,1)</f>
        <v xml:space="preserve"> </v>
      </c>
      <c r="EO25" s="1389"/>
      <c r="EP25" s="1389"/>
      <c r="EQ25" s="1389"/>
      <c r="ER25" s="1389"/>
      <c r="ES25" s="1389" t="str">
        <f ca="1">MID(SUVAHAVUJ!AF40,7,1)</f>
        <v xml:space="preserve"> </v>
      </c>
      <c r="ET25" s="1389"/>
      <c r="EU25" s="1389"/>
      <c r="EV25" s="1389"/>
      <c r="EW25" s="1389"/>
      <c r="EX25" s="1389"/>
      <c r="EY25" s="1389" t="str">
        <f ca="1">MID(SUVAHAVUJ!AF40,8,1)</f>
        <v xml:space="preserve"> </v>
      </c>
      <c r="EZ25" s="1389"/>
      <c r="FA25" s="1389"/>
      <c r="FB25" s="1389"/>
      <c r="FC25" s="1389"/>
      <c r="FD25" s="1389" t="str">
        <f ca="1">MID(SUVAHAVUJ!AF40,9,1)</f>
        <v xml:space="preserve"> </v>
      </c>
      <c r="FE25" s="1389"/>
      <c r="FF25" s="1389"/>
      <c r="FG25" s="1389"/>
      <c r="FH25" s="1389"/>
      <c r="FI25" s="1389"/>
      <c r="FJ25" s="1389" t="str">
        <f ca="1">MID(SUVAHAVUJ!AF40,10,1)</f>
        <v xml:space="preserve"> </v>
      </c>
      <c r="FK25" s="1389"/>
      <c r="FL25" s="1389"/>
      <c r="FM25" s="1389"/>
      <c r="FN25" s="1389"/>
      <c r="FO25" s="1343" t="str">
        <f ca="1">MID(SUVAHAVUJ!AF40,11,1)</f>
        <v>0</v>
      </c>
      <c r="FP25" s="1343"/>
      <c r="FQ25" s="1343"/>
      <c r="FR25" s="1343"/>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3"/>
      <c r="C26" s="1403"/>
      <c r="D26" s="1403"/>
      <c r="E26" s="1403"/>
      <c r="F26" s="1403"/>
      <c r="G26" s="1403"/>
      <c r="H26" s="1403"/>
      <c r="I26" s="1403"/>
      <c r="J26" s="1403"/>
      <c r="K26" s="1403"/>
      <c r="L26" s="1408"/>
      <c r="M26" s="1408"/>
      <c r="N26" s="1408"/>
      <c r="O26" s="1408"/>
      <c r="P26" s="1408"/>
      <c r="Q26" s="1408"/>
      <c r="R26" s="1408"/>
      <c r="S26" s="1408"/>
      <c r="T26" s="1408"/>
      <c r="U26" s="1408"/>
      <c r="V26" s="1408"/>
      <c r="W26" s="1408"/>
      <c r="X26" s="1408"/>
      <c r="Y26" s="1408"/>
      <c r="Z26" s="1408"/>
      <c r="AA26" s="1408"/>
      <c r="AB26" s="1408"/>
      <c r="AC26" s="1408"/>
      <c r="AD26" s="1408"/>
      <c r="AE26" s="1408"/>
      <c r="AF26" s="1408"/>
      <c r="AG26" s="1408"/>
      <c r="AH26" s="1408"/>
      <c r="AI26" s="1408"/>
      <c r="AJ26" s="1408"/>
      <c r="AK26" s="1408"/>
      <c r="AL26" s="1408"/>
      <c r="AM26" s="1408"/>
      <c r="AN26" s="1408"/>
      <c r="AO26" s="1408"/>
      <c r="AP26" s="1408"/>
      <c r="AQ26" s="1394"/>
      <c r="AR26" s="1394"/>
      <c r="AS26" s="1394"/>
      <c r="AT26" s="1394"/>
      <c r="AU26" s="1394"/>
      <c r="AV26" s="1394"/>
      <c r="AW26" s="1394"/>
      <c r="AX26" s="1394"/>
      <c r="AY26" s="514"/>
      <c r="AZ26" s="515"/>
      <c r="BA26" s="1389" t="str">
        <f ca="1">MID(SUVAHAVUJ!AE40,1,1)</f>
        <v xml:space="preserve"> </v>
      </c>
      <c r="BB26" s="1389"/>
      <c r="BC26" s="1389"/>
      <c r="BD26" s="1389"/>
      <c r="BE26" s="1389"/>
      <c r="BF26" s="1389"/>
      <c r="BG26" s="1389" t="str">
        <f ca="1">MID(SUVAHAVUJ!AE40,2,1)</f>
        <v xml:space="preserve"> </v>
      </c>
      <c r="BH26" s="1389"/>
      <c r="BI26" s="1389"/>
      <c r="BJ26" s="1389"/>
      <c r="BK26" s="1389"/>
      <c r="BL26" s="1389" t="str">
        <f ca="1">MID(SUVAHAVUJ!AE40,3,1)</f>
        <v xml:space="preserve"> </v>
      </c>
      <c r="BM26" s="1389"/>
      <c r="BN26" s="1389"/>
      <c r="BO26" s="1389"/>
      <c r="BP26" s="1389"/>
      <c r="BQ26" s="1389"/>
      <c r="BR26" s="1389" t="str">
        <f ca="1">MID(SUVAHAVUJ!AE40,4,1)</f>
        <v xml:space="preserve"> </v>
      </c>
      <c r="BS26" s="1389"/>
      <c r="BT26" s="1389"/>
      <c r="BU26" s="1389"/>
      <c r="BV26" s="1389"/>
      <c r="BW26" s="1389" t="str">
        <f ca="1">MID(SUVAHAVUJ!AE40,5,1)</f>
        <v xml:space="preserve"> </v>
      </c>
      <c r="BX26" s="1389"/>
      <c r="BY26" s="1389"/>
      <c r="BZ26" s="1389"/>
      <c r="CA26" s="1389"/>
      <c r="CB26" s="1389"/>
      <c r="CC26" s="1389" t="str">
        <f ca="1">MID(SUVAHAVUJ!AE40,6,1)</f>
        <v xml:space="preserve"> </v>
      </c>
      <c r="CD26" s="1389"/>
      <c r="CE26" s="1389"/>
      <c r="CF26" s="1389"/>
      <c r="CG26" s="1389"/>
      <c r="CH26" s="1389" t="str">
        <f ca="1">MID(SUVAHAVUJ!AE40,7,1)</f>
        <v xml:space="preserve"> </v>
      </c>
      <c r="CI26" s="1389"/>
      <c r="CJ26" s="1389"/>
      <c r="CK26" s="1389"/>
      <c r="CL26" s="1389"/>
      <c r="CM26" s="1389"/>
      <c r="CN26" s="1389" t="str">
        <f ca="1">MID(SUVAHAVUJ!AE40,8,1)</f>
        <v xml:space="preserve"> </v>
      </c>
      <c r="CO26" s="1389"/>
      <c r="CP26" s="1389"/>
      <c r="CQ26" s="1389"/>
      <c r="CR26" s="1389"/>
      <c r="CS26" s="1389" t="str">
        <f ca="1">MID(SUVAHAVUJ!AE40,9,1)</f>
        <v xml:space="preserve"> </v>
      </c>
      <c r="CT26" s="1389"/>
      <c r="CU26" s="1389"/>
      <c r="CV26" s="1389"/>
      <c r="CW26" s="1389"/>
      <c r="CX26" s="1389"/>
      <c r="CY26" s="1389" t="str">
        <f ca="1">MID(SUVAHAVUJ!AE40,10,1)</f>
        <v xml:space="preserve"> </v>
      </c>
      <c r="CZ26" s="1389"/>
      <c r="DA26" s="1389"/>
      <c r="DB26" s="1389"/>
      <c r="DC26" s="1389"/>
      <c r="DD26" s="1389" t="str">
        <f ca="1">MID(SUVAHAVUJ!AE40,11,1)</f>
        <v>0</v>
      </c>
      <c r="DE26" s="1389"/>
      <c r="DF26" s="1389"/>
      <c r="DG26" s="1389"/>
      <c r="DH26" s="1389"/>
      <c r="DI26" s="1395"/>
      <c r="DJ26" s="1398"/>
      <c r="DK26" s="1398"/>
      <c r="DL26" s="1398"/>
      <c r="DM26" s="1398"/>
      <c r="DN26" s="1398"/>
      <c r="DO26" s="1398"/>
      <c r="DP26" s="1398"/>
      <c r="DQ26" s="1398"/>
      <c r="DR26" s="1398"/>
      <c r="DS26" s="1398"/>
      <c r="DT26" s="1398"/>
      <c r="DU26" s="1398"/>
      <c r="DV26" s="1398"/>
      <c r="DW26" s="1398"/>
      <c r="DX26" s="1398"/>
      <c r="DY26" s="1398"/>
      <c r="DZ26" s="1398"/>
      <c r="EA26" s="1398"/>
      <c r="EB26" s="1398"/>
      <c r="EC26" s="1398"/>
      <c r="ED26" s="1398"/>
      <c r="EE26" s="1398"/>
      <c r="EF26" s="1398"/>
      <c r="EG26" s="1398"/>
      <c r="EH26" s="1398"/>
      <c r="EI26" s="1398"/>
      <c r="EJ26" s="1398"/>
      <c r="EK26" s="1398"/>
      <c r="EL26" s="1398"/>
      <c r="EM26" s="1398"/>
      <c r="EN26" s="514"/>
      <c r="EO26" s="515"/>
      <c r="EP26" s="1389" t="str">
        <f ca="1">MID(SUVAHAVUJ!AG40,1,1)</f>
        <v xml:space="preserve"> </v>
      </c>
      <c r="EQ26" s="1389"/>
      <c r="ER26" s="1389"/>
      <c r="ES26" s="1389"/>
      <c r="ET26" s="1389"/>
      <c r="EU26" s="1389"/>
      <c r="EV26" s="1389" t="str">
        <f ca="1">MID(SUVAHAVUJ!AG40,2,1)</f>
        <v xml:space="preserve"> </v>
      </c>
      <c r="EW26" s="1389"/>
      <c r="EX26" s="1389"/>
      <c r="EY26" s="1389"/>
      <c r="EZ26" s="1389"/>
      <c r="FA26" s="1389" t="str">
        <f ca="1">MID(SUVAHAVUJ!AG40,3,1)</f>
        <v xml:space="preserve"> </v>
      </c>
      <c r="FB26" s="1389"/>
      <c r="FC26" s="1389"/>
      <c r="FD26" s="1389"/>
      <c r="FE26" s="1389"/>
      <c r="FF26" s="1389"/>
      <c r="FG26" s="1389" t="str">
        <f ca="1">MID(SUVAHAVUJ!AG40,4,1)</f>
        <v xml:space="preserve"> </v>
      </c>
      <c r="FH26" s="1389"/>
      <c r="FI26" s="1389"/>
      <c r="FJ26" s="1389"/>
      <c r="FK26" s="1389"/>
      <c r="FL26" s="1389" t="str">
        <f ca="1">MID(SUVAHAVUJ!AG40,5,1)</f>
        <v xml:space="preserve"> </v>
      </c>
      <c r="FM26" s="1389"/>
      <c r="FN26" s="1389"/>
      <c r="FO26" s="1389"/>
      <c r="FP26" s="1389"/>
      <c r="FQ26" s="1389"/>
      <c r="FR26" s="1389" t="str">
        <f ca="1">MID(SUVAHAVUJ!AG40,6,1)</f>
        <v xml:space="preserve"> </v>
      </c>
      <c r="FS26" s="1389"/>
      <c r="FT26" s="1389"/>
      <c r="FU26" s="1389"/>
      <c r="FV26" s="1389"/>
      <c r="FW26" s="1389" t="str">
        <f ca="1">MID(SUVAHAVUJ!AG40,7,1)</f>
        <v xml:space="preserve"> </v>
      </c>
      <c r="FX26" s="1389"/>
      <c r="FY26" s="1389"/>
      <c r="FZ26" s="1389"/>
      <c r="GA26" s="1389"/>
      <c r="GB26" s="1389"/>
      <c r="GC26" s="1389" t="str">
        <f ca="1">MID(SUVAHAVUJ!AG40,8,1)</f>
        <v xml:space="preserve"> </v>
      </c>
      <c r="GD26" s="1389"/>
      <c r="GE26" s="1389"/>
      <c r="GF26" s="1389"/>
      <c r="GG26" s="1389"/>
      <c r="GH26" s="1389" t="str">
        <f ca="1">MID(SUVAHAVUJ!AG40,9,1)</f>
        <v xml:space="preserve"> </v>
      </c>
      <c r="GI26" s="1389"/>
      <c r="GJ26" s="1389"/>
      <c r="GK26" s="1389"/>
      <c r="GL26" s="1389"/>
      <c r="GM26" s="1389"/>
      <c r="GN26" s="1389" t="str">
        <f ca="1">MID(SUVAHAVUJ!AG40,10,1)</f>
        <v xml:space="preserve"> </v>
      </c>
      <c r="GO26" s="1389"/>
      <c r="GP26" s="1389"/>
      <c r="GQ26" s="1389"/>
      <c r="GR26" s="1389"/>
      <c r="GS26" s="1343" t="str">
        <f ca="1">MID(SUVAHAVUJ!AG40,11,1)</f>
        <v>0</v>
      </c>
      <c r="GT26" s="1343"/>
      <c r="GU26" s="1343"/>
      <c r="GV26" s="1343"/>
      <c r="GW26" s="1396"/>
    </row>
    <row r="27" spans="2:205" s="516" customFormat="1" ht="23.25" customHeight="1">
      <c r="B27" s="1403" t="s">
        <v>2393</v>
      </c>
      <c r="C27" s="1403"/>
      <c r="D27" s="1403"/>
      <c r="E27" s="1403"/>
      <c r="F27" s="1403"/>
      <c r="G27" s="1403"/>
      <c r="H27" s="1403"/>
      <c r="I27" s="1403"/>
      <c r="J27" s="1403"/>
      <c r="K27" s="1403"/>
      <c r="L27" s="1408" t="str">
        <f ca="1">SUVAHAVUJ!$D$41</f>
        <v>Tovar (132, 133, 13X, 139) - /196, 19X/</v>
      </c>
      <c r="M27" s="1408"/>
      <c r="N27" s="1408"/>
      <c r="O27" s="1408"/>
      <c r="P27" s="1408"/>
      <c r="Q27" s="1408"/>
      <c r="R27" s="1408"/>
      <c r="S27" s="1408"/>
      <c r="T27" s="1408"/>
      <c r="U27" s="1408"/>
      <c r="V27" s="1408"/>
      <c r="W27" s="1408"/>
      <c r="X27" s="1408"/>
      <c r="Y27" s="1408"/>
      <c r="Z27" s="1408"/>
      <c r="AA27" s="1408"/>
      <c r="AB27" s="1408"/>
      <c r="AC27" s="1408"/>
      <c r="AD27" s="1408"/>
      <c r="AE27" s="1408"/>
      <c r="AF27" s="1408"/>
      <c r="AG27" s="1408"/>
      <c r="AH27" s="1408"/>
      <c r="AI27" s="1408"/>
      <c r="AJ27" s="1408"/>
      <c r="AK27" s="1408"/>
      <c r="AL27" s="1408"/>
      <c r="AM27" s="1408"/>
      <c r="AN27" s="1408"/>
      <c r="AO27" s="1408"/>
      <c r="AP27" s="1408"/>
      <c r="AQ27" s="1394" t="s">
        <v>2418</v>
      </c>
      <c r="AR27" s="1394"/>
      <c r="AS27" s="1394"/>
      <c r="AT27" s="1394"/>
      <c r="AU27" s="1394"/>
      <c r="AV27" s="1394"/>
      <c r="AW27" s="1394"/>
      <c r="AX27" s="1394"/>
      <c r="AY27" s="514"/>
      <c r="AZ27" s="515"/>
      <c r="BA27" s="1389" t="str">
        <f ca="1">MID(SUVAHAVUJ!AD41,1,1)</f>
        <v xml:space="preserve"> </v>
      </c>
      <c r="BB27" s="1389"/>
      <c r="BC27" s="1389"/>
      <c r="BD27" s="1389"/>
      <c r="BE27" s="1389"/>
      <c r="BF27" s="1389"/>
      <c r="BG27" s="1389" t="str">
        <f ca="1">MID(SUVAHAVUJ!AD41,2,1)</f>
        <v xml:space="preserve"> </v>
      </c>
      <c r="BH27" s="1389"/>
      <c r="BI27" s="1389"/>
      <c r="BJ27" s="1389"/>
      <c r="BK27" s="1389"/>
      <c r="BL27" s="1389" t="str">
        <f ca="1">MID(SUVAHAVUJ!AD41,3,1)</f>
        <v xml:space="preserve"> </v>
      </c>
      <c r="BM27" s="1389"/>
      <c r="BN27" s="1389"/>
      <c r="BO27" s="1389"/>
      <c r="BP27" s="1389"/>
      <c r="BQ27" s="1389"/>
      <c r="BR27" s="1389" t="str">
        <f ca="1">MID(SUVAHAVUJ!AD41,4,1)</f>
        <v xml:space="preserve"> </v>
      </c>
      <c r="BS27" s="1389"/>
      <c r="BT27" s="1389"/>
      <c r="BU27" s="1389"/>
      <c r="BV27" s="1389"/>
      <c r="BW27" s="1389" t="str">
        <f ca="1">MID(SUVAHAVUJ!AD41,5,1)</f>
        <v xml:space="preserve"> </v>
      </c>
      <c r="BX27" s="1389"/>
      <c r="BY27" s="1389"/>
      <c r="BZ27" s="1389"/>
      <c r="CA27" s="1389"/>
      <c r="CB27" s="1389"/>
      <c r="CC27" s="1389" t="str">
        <f ca="1">MID(SUVAHAVUJ!AD41,6,1)</f>
        <v xml:space="preserve"> </v>
      </c>
      <c r="CD27" s="1389"/>
      <c r="CE27" s="1389"/>
      <c r="CF27" s="1389"/>
      <c r="CG27" s="1389"/>
      <c r="CH27" s="1389" t="str">
        <f ca="1">MID(SUVAHAVUJ!AD41,7,1)</f>
        <v xml:space="preserve"> </v>
      </c>
      <c r="CI27" s="1389"/>
      <c r="CJ27" s="1389"/>
      <c r="CK27" s="1389"/>
      <c r="CL27" s="1389"/>
      <c r="CM27" s="1389"/>
      <c r="CN27" s="1389" t="str">
        <f ca="1">MID(SUVAHAVUJ!AD41,8,1)</f>
        <v xml:space="preserve"> </v>
      </c>
      <c r="CO27" s="1389"/>
      <c r="CP27" s="1389"/>
      <c r="CQ27" s="1389"/>
      <c r="CR27" s="1389"/>
      <c r="CS27" s="1389" t="str">
        <f ca="1">MID(SUVAHAVUJ!AD41,9,1)</f>
        <v xml:space="preserve"> </v>
      </c>
      <c r="CT27" s="1389"/>
      <c r="CU27" s="1389"/>
      <c r="CV27" s="1389"/>
      <c r="CW27" s="1389"/>
      <c r="CX27" s="1389"/>
      <c r="CY27" s="1389" t="str">
        <f ca="1">MID(SUVAHAVUJ!AD41,10,1)</f>
        <v xml:space="preserve"> </v>
      </c>
      <c r="CZ27" s="1389"/>
      <c r="DA27" s="1389"/>
      <c r="DB27" s="1389"/>
      <c r="DC27" s="1389"/>
      <c r="DD27" s="1389" t="str">
        <f ca="1">MID(SUVAHAVUJ!AD41,11,1)</f>
        <v>0</v>
      </c>
      <c r="DE27" s="1389"/>
      <c r="DF27" s="1389"/>
      <c r="DG27" s="1389"/>
      <c r="DH27" s="1389"/>
      <c r="DI27" s="1395"/>
      <c r="DJ27" s="514"/>
      <c r="DK27" s="515"/>
      <c r="DL27" s="1389" t="str">
        <f ca="1">MID(SUVAHAVUJ!AF41,1,1)</f>
        <v xml:space="preserve"> </v>
      </c>
      <c r="DM27" s="1389"/>
      <c r="DN27" s="1389"/>
      <c r="DO27" s="1389"/>
      <c r="DP27" s="1389"/>
      <c r="DQ27" s="1389"/>
      <c r="DR27" s="1389" t="str">
        <f ca="1">MID(SUVAHAVUJ!AF41,2,1)</f>
        <v xml:space="preserve"> </v>
      </c>
      <c r="DS27" s="1389"/>
      <c r="DT27" s="1389"/>
      <c r="DU27" s="1389"/>
      <c r="DV27" s="1389"/>
      <c r="DW27" s="1389" t="str">
        <f ca="1">MID(SUVAHAVUJ!AF41,3,1)</f>
        <v xml:space="preserve"> </v>
      </c>
      <c r="DX27" s="1389"/>
      <c r="DY27" s="1389"/>
      <c r="DZ27" s="1389"/>
      <c r="EA27" s="1389"/>
      <c r="EB27" s="1389"/>
      <c r="EC27" s="1389" t="str">
        <f ca="1">MID(SUVAHAVUJ!AF41,4,1)</f>
        <v xml:space="preserve"> </v>
      </c>
      <c r="ED27" s="1389"/>
      <c r="EE27" s="1389"/>
      <c r="EF27" s="1389"/>
      <c r="EG27" s="1389"/>
      <c r="EH27" s="1389" t="str">
        <f ca="1">MID(SUVAHAVUJ!AF41,5,1)</f>
        <v xml:space="preserve"> </v>
      </c>
      <c r="EI27" s="1389"/>
      <c r="EJ27" s="1389"/>
      <c r="EK27" s="1389"/>
      <c r="EL27" s="1389"/>
      <c r="EM27" s="1389"/>
      <c r="EN27" s="1389" t="str">
        <f ca="1">MID(SUVAHAVUJ!AF41,6,1)</f>
        <v xml:space="preserve"> </v>
      </c>
      <c r="EO27" s="1389"/>
      <c r="EP27" s="1389"/>
      <c r="EQ27" s="1389"/>
      <c r="ER27" s="1389"/>
      <c r="ES27" s="1389" t="str">
        <f ca="1">MID(SUVAHAVUJ!AF41,7,1)</f>
        <v xml:space="preserve"> </v>
      </c>
      <c r="ET27" s="1389"/>
      <c r="EU27" s="1389"/>
      <c r="EV27" s="1389"/>
      <c r="EW27" s="1389"/>
      <c r="EX27" s="1389"/>
      <c r="EY27" s="1389" t="str">
        <f ca="1">MID(SUVAHAVUJ!AF41,8,1)</f>
        <v xml:space="preserve"> </v>
      </c>
      <c r="EZ27" s="1389"/>
      <c r="FA27" s="1389"/>
      <c r="FB27" s="1389"/>
      <c r="FC27" s="1389"/>
      <c r="FD27" s="1389" t="str">
        <f ca="1">MID(SUVAHAVUJ!AF41,9,1)</f>
        <v xml:space="preserve"> </v>
      </c>
      <c r="FE27" s="1389"/>
      <c r="FF27" s="1389"/>
      <c r="FG27" s="1389"/>
      <c r="FH27" s="1389"/>
      <c r="FI27" s="1389"/>
      <c r="FJ27" s="1389" t="str">
        <f ca="1">MID(SUVAHAVUJ!AF41,10,1)</f>
        <v xml:space="preserve"> </v>
      </c>
      <c r="FK27" s="1389"/>
      <c r="FL27" s="1389"/>
      <c r="FM27" s="1389"/>
      <c r="FN27" s="1389"/>
      <c r="FO27" s="1343" t="str">
        <f ca="1">MID(SUVAHAVUJ!AF41,11,1)</f>
        <v>0</v>
      </c>
      <c r="FP27" s="1343"/>
      <c r="FQ27" s="1343"/>
      <c r="FR27" s="1343"/>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3"/>
      <c r="C28" s="1403"/>
      <c r="D28" s="1403"/>
      <c r="E28" s="1403"/>
      <c r="F28" s="1403"/>
      <c r="G28" s="1403"/>
      <c r="H28" s="1403"/>
      <c r="I28" s="1403"/>
      <c r="J28" s="1403"/>
      <c r="K28" s="1403"/>
      <c r="L28" s="1408"/>
      <c r="M28" s="1408"/>
      <c r="N28" s="1408"/>
      <c r="O28" s="1408"/>
      <c r="P28" s="1408"/>
      <c r="Q28" s="1408"/>
      <c r="R28" s="1408"/>
      <c r="S28" s="1408"/>
      <c r="T28" s="1408"/>
      <c r="U28" s="1408"/>
      <c r="V28" s="1408"/>
      <c r="W28" s="1408"/>
      <c r="X28" s="1408"/>
      <c r="Y28" s="1408"/>
      <c r="Z28" s="1408"/>
      <c r="AA28" s="1408"/>
      <c r="AB28" s="1408"/>
      <c r="AC28" s="1408"/>
      <c r="AD28" s="1408"/>
      <c r="AE28" s="1408"/>
      <c r="AF28" s="1408"/>
      <c r="AG28" s="1408"/>
      <c r="AH28" s="1408"/>
      <c r="AI28" s="1408"/>
      <c r="AJ28" s="1408"/>
      <c r="AK28" s="1408"/>
      <c r="AL28" s="1408"/>
      <c r="AM28" s="1408"/>
      <c r="AN28" s="1408"/>
      <c r="AO28" s="1408"/>
      <c r="AP28" s="1408"/>
      <c r="AQ28" s="1394"/>
      <c r="AR28" s="1394"/>
      <c r="AS28" s="1394"/>
      <c r="AT28" s="1394"/>
      <c r="AU28" s="1394"/>
      <c r="AV28" s="1394"/>
      <c r="AW28" s="1394"/>
      <c r="AX28" s="1394"/>
      <c r="AY28" s="514"/>
      <c r="AZ28" s="515"/>
      <c r="BA28" s="1389" t="str">
        <f ca="1">MID(SUVAHAVUJ!AE41,1,1)</f>
        <v xml:space="preserve"> </v>
      </c>
      <c r="BB28" s="1389"/>
      <c r="BC28" s="1389"/>
      <c r="BD28" s="1389"/>
      <c r="BE28" s="1389"/>
      <c r="BF28" s="1389"/>
      <c r="BG28" s="1389" t="str">
        <f ca="1">MID(SUVAHAVUJ!AE41,2,1)</f>
        <v xml:space="preserve"> </v>
      </c>
      <c r="BH28" s="1389"/>
      <c r="BI28" s="1389"/>
      <c r="BJ28" s="1389"/>
      <c r="BK28" s="1389"/>
      <c r="BL28" s="1389" t="str">
        <f ca="1">MID(SUVAHAVUJ!AE41,3,1)</f>
        <v xml:space="preserve"> </v>
      </c>
      <c r="BM28" s="1389"/>
      <c r="BN28" s="1389"/>
      <c r="BO28" s="1389"/>
      <c r="BP28" s="1389"/>
      <c r="BQ28" s="1389"/>
      <c r="BR28" s="1389" t="str">
        <f ca="1">MID(SUVAHAVUJ!AE41,4,1)</f>
        <v xml:space="preserve"> </v>
      </c>
      <c r="BS28" s="1389"/>
      <c r="BT28" s="1389"/>
      <c r="BU28" s="1389"/>
      <c r="BV28" s="1389"/>
      <c r="BW28" s="1389" t="str">
        <f ca="1">MID(SUVAHAVUJ!AE41,5,1)</f>
        <v xml:space="preserve"> </v>
      </c>
      <c r="BX28" s="1389"/>
      <c r="BY28" s="1389"/>
      <c r="BZ28" s="1389"/>
      <c r="CA28" s="1389"/>
      <c r="CB28" s="1389"/>
      <c r="CC28" s="1389" t="str">
        <f ca="1">MID(SUVAHAVUJ!AE41,6,1)</f>
        <v xml:space="preserve"> </v>
      </c>
      <c r="CD28" s="1389"/>
      <c r="CE28" s="1389"/>
      <c r="CF28" s="1389"/>
      <c r="CG28" s="1389"/>
      <c r="CH28" s="1389" t="str">
        <f ca="1">MID(SUVAHAVUJ!AE41,7,1)</f>
        <v xml:space="preserve"> </v>
      </c>
      <c r="CI28" s="1389"/>
      <c r="CJ28" s="1389"/>
      <c r="CK28" s="1389"/>
      <c r="CL28" s="1389"/>
      <c r="CM28" s="1389"/>
      <c r="CN28" s="1389" t="str">
        <f ca="1">MID(SUVAHAVUJ!AE41,8,1)</f>
        <v xml:space="preserve"> </v>
      </c>
      <c r="CO28" s="1389"/>
      <c r="CP28" s="1389"/>
      <c r="CQ28" s="1389"/>
      <c r="CR28" s="1389"/>
      <c r="CS28" s="1389" t="str">
        <f ca="1">MID(SUVAHAVUJ!AE41,9,1)</f>
        <v xml:space="preserve"> </v>
      </c>
      <c r="CT28" s="1389"/>
      <c r="CU28" s="1389"/>
      <c r="CV28" s="1389"/>
      <c r="CW28" s="1389"/>
      <c r="CX28" s="1389"/>
      <c r="CY28" s="1389" t="str">
        <f ca="1">MID(SUVAHAVUJ!AE41,10,1)</f>
        <v xml:space="preserve"> </v>
      </c>
      <c r="CZ28" s="1389"/>
      <c r="DA28" s="1389"/>
      <c r="DB28" s="1389"/>
      <c r="DC28" s="1389"/>
      <c r="DD28" s="1389" t="str">
        <f ca="1">MID(SUVAHAVUJ!AE41,11,1)</f>
        <v>0</v>
      </c>
      <c r="DE28" s="1389"/>
      <c r="DF28" s="1389"/>
      <c r="DG28" s="1389"/>
      <c r="DH28" s="1389"/>
      <c r="DI28" s="1395"/>
      <c r="DJ28" s="1398"/>
      <c r="DK28" s="1398"/>
      <c r="DL28" s="1398"/>
      <c r="DM28" s="1398"/>
      <c r="DN28" s="1398"/>
      <c r="DO28" s="1398"/>
      <c r="DP28" s="1398"/>
      <c r="DQ28" s="1398"/>
      <c r="DR28" s="1398"/>
      <c r="DS28" s="1398"/>
      <c r="DT28" s="1398"/>
      <c r="DU28" s="1398"/>
      <c r="DV28" s="1398"/>
      <c r="DW28" s="1398"/>
      <c r="DX28" s="1398"/>
      <c r="DY28" s="1398"/>
      <c r="DZ28" s="1398"/>
      <c r="EA28" s="1398"/>
      <c r="EB28" s="1398"/>
      <c r="EC28" s="1398"/>
      <c r="ED28" s="1398"/>
      <c r="EE28" s="1398"/>
      <c r="EF28" s="1398"/>
      <c r="EG28" s="1398"/>
      <c r="EH28" s="1398"/>
      <c r="EI28" s="1398"/>
      <c r="EJ28" s="1398"/>
      <c r="EK28" s="1398"/>
      <c r="EL28" s="1398"/>
      <c r="EM28" s="1398"/>
      <c r="EN28" s="514"/>
      <c r="EO28" s="515"/>
      <c r="EP28" s="1389" t="str">
        <f ca="1">MID(SUVAHAVUJ!AG41,1,1)</f>
        <v xml:space="preserve"> </v>
      </c>
      <c r="EQ28" s="1389"/>
      <c r="ER28" s="1389"/>
      <c r="ES28" s="1389"/>
      <c r="ET28" s="1389"/>
      <c r="EU28" s="1389"/>
      <c r="EV28" s="1389" t="str">
        <f ca="1">MID(SUVAHAVUJ!AG41,2,1)</f>
        <v xml:space="preserve"> </v>
      </c>
      <c r="EW28" s="1389"/>
      <c r="EX28" s="1389"/>
      <c r="EY28" s="1389"/>
      <c r="EZ28" s="1389"/>
      <c r="FA28" s="1389" t="str">
        <f ca="1">MID(SUVAHAVUJ!AG41,3,1)</f>
        <v xml:space="preserve"> </v>
      </c>
      <c r="FB28" s="1389"/>
      <c r="FC28" s="1389"/>
      <c r="FD28" s="1389"/>
      <c r="FE28" s="1389"/>
      <c r="FF28" s="1389"/>
      <c r="FG28" s="1389" t="str">
        <f ca="1">MID(SUVAHAVUJ!AG41,4,1)</f>
        <v xml:space="preserve"> </v>
      </c>
      <c r="FH28" s="1389"/>
      <c r="FI28" s="1389"/>
      <c r="FJ28" s="1389"/>
      <c r="FK28" s="1389"/>
      <c r="FL28" s="1389" t="str">
        <f ca="1">MID(SUVAHAVUJ!AG41,5,1)</f>
        <v xml:space="preserve"> </v>
      </c>
      <c r="FM28" s="1389"/>
      <c r="FN28" s="1389"/>
      <c r="FO28" s="1389"/>
      <c r="FP28" s="1389"/>
      <c r="FQ28" s="1389"/>
      <c r="FR28" s="1389" t="str">
        <f ca="1">MID(SUVAHAVUJ!AG41,6,1)</f>
        <v xml:space="preserve"> </v>
      </c>
      <c r="FS28" s="1389"/>
      <c r="FT28" s="1389"/>
      <c r="FU28" s="1389"/>
      <c r="FV28" s="1389"/>
      <c r="FW28" s="1389" t="str">
        <f ca="1">MID(SUVAHAVUJ!AG41,7,1)</f>
        <v xml:space="preserve"> </v>
      </c>
      <c r="FX28" s="1389"/>
      <c r="FY28" s="1389"/>
      <c r="FZ28" s="1389"/>
      <c r="GA28" s="1389"/>
      <c r="GB28" s="1389"/>
      <c r="GC28" s="1389" t="str">
        <f ca="1">MID(SUVAHAVUJ!AG41,8,1)</f>
        <v xml:space="preserve"> </v>
      </c>
      <c r="GD28" s="1389"/>
      <c r="GE28" s="1389"/>
      <c r="GF28" s="1389"/>
      <c r="GG28" s="1389"/>
      <c r="GH28" s="1389" t="str">
        <f ca="1">MID(SUVAHAVUJ!AG41,9,1)</f>
        <v xml:space="preserve"> </v>
      </c>
      <c r="GI28" s="1389"/>
      <c r="GJ28" s="1389"/>
      <c r="GK28" s="1389"/>
      <c r="GL28" s="1389"/>
      <c r="GM28" s="1389"/>
      <c r="GN28" s="1389" t="str">
        <f ca="1">MID(SUVAHAVUJ!AG41,10,1)</f>
        <v xml:space="preserve"> </v>
      </c>
      <c r="GO28" s="1389"/>
      <c r="GP28" s="1389"/>
      <c r="GQ28" s="1389"/>
      <c r="GR28" s="1389"/>
      <c r="GS28" s="1343" t="str">
        <f ca="1">MID(SUVAHAVUJ!AG41,11,1)</f>
        <v>0</v>
      </c>
      <c r="GT28" s="1343"/>
      <c r="GU28" s="1343"/>
      <c r="GV28" s="1343"/>
      <c r="GW28" s="1396"/>
    </row>
    <row r="29" spans="2:205" s="516" customFormat="1" ht="24" customHeight="1">
      <c r="B29" s="1403" t="s">
        <v>2395</v>
      </c>
      <c r="C29" s="1403"/>
      <c r="D29" s="1403"/>
      <c r="E29" s="1403"/>
      <c r="F29" s="1403"/>
      <c r="G29" s="1403"/>
      <c r="H29" s="1403"/>
      <c r="I29" s="1403"/>
      <c r="J29" s="1403"/>
      <c r="K29" s="1403"/>
      <c r="L29" s="1408" t="str">
        <f ca="1">SUVAHAVUJ!$D$42</f>
        <v>Poskytnuté preddavky na zásoby (314A) - /391A/</v>
      </c>
      <c r="M29" s="1408"/>
      <c r="N29" s="1408"/>
      <c r="O29" s="1408"/>
      <c r="P29" s="1408"/>
      <c r="Q29" s="1408"/>
      <c r="R29" s="1408"/>
      <c r="S29" s="1408"/>
      <c r="T29" s="1408"/>
      <c r="U29" s="1408"/>
      <c r="V29" s="1408"/>
      <c r="W29" s="1408"/>
      <c r="X29" s="1408"/>
      <c r="Y29" s="1408"/>
      <c r="Z29" s="1408"/>
      <c r="AA29" s="1408"/>
      <c r="AB29" s="1408"/>
      <c r="AC29" s="1408"/>
      <c r="AD29" s="1408"/>
      <c r="AE29" s="1408"/>
      <c r="AF29" s="1408"/>
      <c r="AG29" s="1408"/>
      <c r="AH29" s="1408"/>
      <c r="AI29" s="1408"/>
      <c r="AJ29" s="1408"/>
      <c r="AK29" s="1408"/>
      <c r="AL29" s="1408"/>
      <c r="AM29" s="1408"/>
      <c r="AN29" s="1408"/>
      <c r="AO29" s="1408"/>
      <c r="AP29" s="1408"/>
      <c r="AQ29" s="1394" t="s">
        <v>4113</v>
      </c>
      <c r="AR29" s="1394"/>
      <c r="AS29" s="1394"/>
      <c r="AT29" s="1394"/>
      <c r="AU29" s="1394"/>
      <c r="AV29" s="1394"/>
      <c r="AW29" s="1394"/>
      <c r="AX29" s="1394"/>
      <c r="AY29" s="514"/>
      <c r="AZ29" s="515"/>
      <c r="BA29" s="1389" t="str">
        <f ca="1">MID(SUVAHAVUJ!AD42,1,1)</f>
        <v xml:space="preserve"> </v>
      </c>
      <c r="BB29" s="1389"/>
      <c r="BC29" s="1389"/>
      <c r="BD29" s="1389"/>
      <c r="BE29" s="1389"/>
      <c r="BF29" s="1389"/>
      <c r="BG29" s="1389" t="str">
        <f ca="1">MID(SUVAHAVUJ!AD42,2,1)</f>
        <v xml:space="preserve"> </v>
      </c>
      <c r="BH29" s="1389"/>
      <c r="BI29" s="1389"/>
      <c r="BJ29" s="1389"/>
      <c r="BK29" s="1389"/>
      <c r="BL29" s="1389" t="str">
        <f ca="1">MID(SUVAHAVUJ!AD42,3,1)</f>
        <v xml:space="preserve"> </v>
      </c>
      <c r="BM29" s="1389"/>
      <c r="BN29" s="1389"/>
      <c r="BO29" s="1389"/>
      <c r="BP29" s="1389"/>
      <c r="BQ29" s="1389"/>
      <c r="BR29" s="1389" t="str">
        <f ca="1">MID(SUVAHAVUJ!AD42,4,1)</f>
        <v xml:space="preserve"> </v>
      </c>
      <c r="BS29" s="1389"/>
      <c r="BT29" s="1389"/>
      <c r="BU29" s="1389"/>
      <c r="BV29" s="1389"/>
      <c r="BW29" s="1389" t="str">
        <f ca="1">MID(SUVAHAVUJ!AD42,5,1)</f>
        <v xml:space="preserve"> </v>
      </c>
      <c r="BX29" s="1389"/>
      <c r="BY29" s="1389"/>
      <c r="BZ29" s="1389"/>
      <c r="CA29" s="1389"/>
      <c r="CB29" s="1389"/>
      <c r="CC29" s="1389" t="str">
        <f ca="1">MID(SUVAHAVUJ!AD42,6,1)</f>
        <v xml:space="preserve"> </v>
      </c>
      <c r="CD29" s="1389"/>
      <c r="CE29" s="1389"/>
      <c r="CF29" s="1389"/>
      <c r="CG29" s="1389"/>
      <c r="CH29" s="1389" t="str">
        <f ca="1">MID(SUVAHAVUJ!AD42,7,1)</f>
        <v xml:space="preserve"> </v>
      </c>
      <c r="CI29" s="1389"/>
      <c r="CJ29" s="1389"/>
      <c r="CK29" s="1389"/>
      <c r="CL29" s="1389"/>
      <c r="CM29" s="1389"/>
      <c r="CN29" s="1389" t="str">
        <f ca="1">MID(SUVAHAVUJ!AD42,8,1)</f>
        <v xml:space="preserve"> </v>
      </c>
      <c r="CO29" s="1389"/>
      <c r="CP29" s="1389"/>
      <c r="CQ29" s="1389"/>
      <c r="CR29" s="1389"/>
      <c r="CS29" s="1389" t="str">
        <f ca="1">MID(SUVAHAVUJ!AD42,9,1)</f>
        <v xml:space="preserve"> </v>
      </c>
      <c r="CT29" s="1389"/>
      <c r="CU29" s="1389"/>
      <c r="CV29" s="1389"/>
      <c r="CW29" s="1389"/>
      <c r="CX29" s="1389"/>
      <c r="CY29" s="1389" t="str">
        <f ca="1">MID(SUVAHAVUJ!AD42,10,1)</f>
        <v xml:space="preserve"> </v>
      </c>
      <c r="CZ29" s="1389"/>
      <c r="DA29" s="1389"/>
      <c r="DB29" s="1389"/>
      <c r="DC29" s="1389"/>
      <c r="DD29" s="1389" t="str">
        <f ca="1">MID(SUVAHAVUJ!AD42,11,1)</f>
        <v>0</v>
      </c>
      <c r="DE29" s="1389"/>
      <c r="DF29" s="1389"/>
      <c r="DG29" s="1389"/>
      <c r="DH29" s="1389"/>
      <c r="DI29" s="1395"/>
      <c r="DJ29" s="514"/>
      <c r="DK29" s="515"/>
      <c r="DL29" s="1389" t="str">
        <f ca="1">MID(SUVAHAVUJ!AF42,1,1)</f>
        <v xml:space="preserve"> </v>
      </c>
      <c r="DM29" s="1389"/>
      <c r="DN29" s="1389"/>
      <c r="DO29" s="1389"/>
      <c r="DP29" s="1389"/>
      <c r="DQ29" s="1389"/>
      <c r="DR29" s="1389" t="str">
        <f ca="1">MID(SUVAHAVUJ!AF42,2,1)</f>
        <v xml:space="preserve"> </v>
      </c>
      <c r="DS29" s="1389"/>
      <c r="DT29" s="1389"/>
      <c r="DU29" s="1389"/>
      <c r="DV29" s="1389"/>
      <c r="DW29" s="1389" t="str">
        <f ca="1">MID(SUVAHAVUJ!AF42,3,1)</f>
        <v xml:space="preserve"> </v>
      </c>
      <c r="DX29" s="1389"/>
      <c r="DY29" s="1389"/>
      <c r="DZ29" s="1389"/>
      <c r="EA29" s="1389"/>
      <c r="EB29" s="1389"/>
      <c r="EC29" s="1389" t="str">
        <f ca="1">MID(SUVAHAVUJ!AF42,4,1)</f>
        <v xml:space="preserve"> </v>
      </c>
      <c r="ED29" s="1389"/>
      <c r="EE29" s="1389"/>
      <c r="EF29" s="1389"/>
      <c r="EG29" s="1389"/>
      <c r="EH29" s="1389" t="str">
        <f ca="1">MID(SUVAHAVUJ!AF42,5,1)</f>
        <v xml:space="preserve"> </v>
      </c>
      <c r="EI29" s="1389"/>
      <c r="EJ29" s="1389"/>
      <c r="EK29" s="1389"/>
      <c r="EL29" s="1389"/>
      <c r="EM29" s="1389"/>
      <c r="EN29" s="1389" t="str">
        <f ca="1">MID(SUVAHAVUJ!AF42,6,1)</f>
        <v xml:space="preserve"> </v>
      </c>
      <c r="EO29" s="1389"/>
      <c r="EP29" s="1389"/>
      <c r="EQ29" s="1389"/>
      <c r="ER29" s="1389"/>
      <c r="ES29" s="1389" t="str">
        <f ca="1">MID(SUVAHAVUJ!AF42,7,1)</f>
        <v xml:space="preserve"> </v>
      </c>
      <c r="ET29" s="1389"/>
      <c r="EU29" s="1389"/>
      <c r="EV29" s="1389"/>
      <c r="EW29" s="1389"/>
      <c r="EX29" s="1389"/>
      <c r="EY29" s="1389" t="str">
        <f ca="1">MID(SUVAHAVUJ!AF42,8,1)</f>
        <v xml:space="preserve"> </v>
      </c>
      <c r="EZ29" s="1389"/>
      <c r="FA29" s="1389"/>
      <c r="FB29" s="1389"/>
      <c r="FC29" s="1389"/>
      <c r="FD29" s="1389" t="str">
        <f ca="1">MID(SUVAHAVUJ!AF42,9,1)</f>
        <v xml:space="preserve"> </v>
      </c>
      <c r="FE29" s="1389"/>
      <c r="FF29" s="1389"/>
      <c r="FG29" s="1389"/>
      <c r="FH29" s="1389"/>
      <c r="FI29" s="1389"/>
      <c r="FJ29" s="1389" t="str">
        <f ca="1">MID(SUVAHAVUJ!AF42,10,1)</f>
        <v xml:space="preserve"> </v>
      </c>
      <c r="FK29" s="1389"/>
      <c r="FL29" s="1389"/>
      <c r="FM29" s="1389"/>
      <c r="FN29" s="1389"/>
      <c r="FO29" s="1343" t="str">
        <f ca="1">MID(SUVAHAVUJ!AF42,11,1)</f>
        <v>0</v>
      </c>
      <c r="FP29" s="1343"/>
      <c r="FQ29" s="1343"/>
      <c r="FR29" s="1343"/>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03"/>
      <c r="C30" s="1403"/>
      <c r="D30" s="1403"/>
      <c r="E30" s="1403"/>
      <c r="F30" s="1403"/>
      <c r="G30" s="1403"/>
      <c r="H30" s="1403"/>
      <c r="I30" s="1403"/>
      <c r="J30" s="1403"/>
      <c r="K30" s="1403"/>
      <c r="L30" s="1408"/>
      <c r="M30" s="1408"/>
      <c r="N30" s="1408"/>
      <c r="O30" s="1408"/>
      <c r="P30" s="1408"/>
      <c r="Q30" s="1408"/>
      <c r="R30" s="1408"/>
      <c r="S30" s="1408"/>
      <c r="T30" s="1408"/>
      <c r="U30" s="1408"/>
      <c r="V30" s="1408"/>
      <c r="W30" s="1408"/>
      <c r="X30" s="1408"/>
      <c r="Y30" s="1408"/>
      <c r="Z30" s="1408"/>
      <c r="AA30" s="1408"/>
      <c r="AB30" s="1408"/>
      <c r="AC30" s="1408"/>
      <c r="AD30" s="1408"/>
      <c r="AE30" s="1408"/>
      <c r="AF30" s="1408"/>
      <c r="AG30" s="1408"/>
      <c r="AH30" s="1408"/>
      <c r="AI30" s="1408"/>
      <c r="AJ30" s="1408"/>
      <c r="AK30" s="1408"/>
      <c r="AL30" s="1408"/>
      <c r="AM30" s="1408"/>
      <c r="AN30" s="1408"/>
      <c r="AO30" s="1408"/>
      <c r="AP30" s="1408"/>
      <c r="AQ30" s="1394"/>
      <c r="AR30" s="1394"/>
      <c r="AS30" s="1394"/>
      <c r="AT30" s="1394"/>
      <c r="AU30" s="1394"/>
      <c r="AV30" s="1394"/>
      <c r="AW30" s="1394"/>
      <c r="AX30" s="1394"/>
      <c r="AY30" s="514"/>
      <c r="AZ30" s="515"/>
      <c r="BA30" s="1389" t="str">
        <f ca="1">MID(SUVAHAVUJ!AE42,1,1)</f>
        <v xml:space="preserve"> </v>
      </c>
      <c r="BB30" s="1389"/>
      <c r="BC30" s="1389"/>
      <c r="BD30" s="1389"/>
      <c r="BE30" s="1389"/>
      <c r="BF30" s="1389"/>
      <c r="BG30" s="1389" t="str">
        <f ca="1">MID(SUVAHAVUJ!AE42,2,1)</f>
        <v xml:space="preserve"> </v>
      </c>
      <c r="BH30" s="1389"/>
      <c r="BI30" s="1389"/>
      <c r="BJ30" s="1389"/>
      <c r="BK30" s="1389"/>
      <c r="BL30" s="1389" t="str">
        <f ca="1">MID(SUVAHAVUJ!AE42,3,1)</f>
        <v xml:space="preserve"> </v>
      </c>
      <c r="BM30" s="1389"/>
      <c r="BN30" s="1389"/>
      <c r="BO30" s="1389"/>
      <c r="BP30" s="1389"/>
      <c r="BQ30" s="1389"/>
      <c r="BR30" s="1389" t="str">
        <f ca="1">MID(SUVAHAVUJ!AE42,4,1)</f>
        <v xml:space="preserve"> </v>
      </c>
      <c r="BS30" s="1389"/>
      <c r="BT30" s="1389"/>
      <c r="BU30" s="1389"/>
      <c r="BV30" s="1389"/>
      <c r="BW30" s="1389" t="str">
        <f ca="1">MID(SUVAHAVUJ!AE42,5,1)</f>
        <v xml:space="preserve"> </v>
      </c>
      <c r="BX30" s="1389"/>
      <c r="BY30" s="1389"/>
      <c r="BZ30" s="1389"/>
      <c r="CA30" s="1389"/>
      <c r="CB30" s="1389"/>
      <c r="CC30" s="1389" t="str">
        <f ca="1">MID(SUVAHAVUJ!AE42,6,1)</f>
        <v xml:space="preserve"> </v>
      </c>
      <c r="CD30" s="1389"/>
      <c r="CE30" s="1389"/>
      <c r="CF30" s="1389"/>
      <c r="CG30" s="1389"/>
      <c r="CH30" s="1389" t="str">
        <f ca="1">MID(SUVAHAVUJ!AE42,7,1)</f>
        <v xml:space="preserve"> </v>
      </c>
      <c r="CI30" s="1389"/>
      <c r="CJ30" s="1389"/>
      <c r="CK30" s="1389"/>
      <c r="CL30" s="1389"/>
      <c r="CM30" s="1389"/>
      <c r="CN30" s="1389" t="str">
        <f ca="1">MID(SUVAHAVUJ!AE42,8,1)</f>
        <v xml:space="preserve"> </v>
      </c>
      <c r="CO30" s="1389"/>
      <c r="CP30" s="1389"/>
      <c r="CQ30" s="1389"/>
      <c r="CR30" s="1389"/>
      <c r="CS30" s="1389" t="str">
        <f ca="1">MID(SUVAHAVUJ!AE42,9,1)</f>
        <v xml:space="preserve"> </v>
      </c>
      <c r="CT30" s="1389"/>
      <c r="CU30" s="1389"/>
      <c r="CV30" s="1389"/>
      <c r="CW30" s="1389"/>
      <c r="CX30" s="1389"/>
      <c r="CY30" s="1389" t="str">
        <f ca="1">MID(SUVAHAVUJ!AE42,10,1)</f>
        <v xml:space="preserve"> </v>
      </c>
      <c r="CZ30" s="1389"/>
      <c r="DA30" s="1389"/>
      <c r="DB30" s="1389"/>
      <c r="DC30" s="1389"/>
      <c r="DD30" s="1389" t="str">
        <f ca="1">MID(SUVAHAVUJ!AE42,11,1)</f>
        <v>0</v>
      </c>
      <c r="DE30" s="1389"/>
      <c r="DF30" s="1389"/>
      <c r="DG30" s="1389"/>
      <c r="DH30" s="1389"/>
      <c r="DI30" s="1395"/>
      <c r="DJ30" s="1398"/>
      <c r="DK30" s="1398"/>
      <c r="DL30" s="1398"/>
      <c r="DM30" s="1398"/>
      <c r="DN30" s="1398"/>
      <c r="DO30" s="1398"/>
      <c r="DP30" s="1398"/>
      <c r="DQ30" s="1398"/>
      <c r="DR30" s="1398"/>
      <c r="DS30" s="1398"/>
      <c r="DT30" s="1398"/>
      <c r="DU30" s="1398"/>
      <c r="DV30" s="1398"/>
      <c r="DW30" s="1398"/>
      <c r="DX30" s="1398"/>
      <c r="DY30" s="1398"/>
      <c r="DZ30" s="1398"/>
      <c r="EA30" s="1398"/>
      <c r="EB30" s="1398"/>
      <c r="EC30" s="1398"/>
      <c r="ED30" s="1398"/>
      <c r="EE30" s="1398"/>
      <c r="EF30" s="1398"/>
      <c r="EG30" s="1398"/>
      <c r="EH30" s="1398"/>
      <c r="EI30" s="1398"/>
      <c r="EJ30" s="1398"/>
      <c r="EK30" s="1398"/>
      <c r="EL30" s="1398"/>
      <c r="EM30" s="1398"/>
      <c r="EN30" s="514"/>
      <c r="EO30" s="515"/>
      <c r="EP30" s="1389" t="str">
        <f ca="1">MID(SUVAHAVUJ!AG42,1,1)</f>
        <v xml:space="preserve"> </v>
      </c>
      <c r="EQ30" s="1389"/>
      <c r="ER30" s="1389"/>
      <c r="ES30" s="1389"/>
      <c r="ET30" s="1389"/>
      <c r="EU30" s="1389"/>
      <c r="EV30" s="1389" t="str">
        <f ca="1">MID(SUVAHAVUJ!AG42,2,1)</f>
        <v xml:space="preserve"> </v>
      </c>
      <c r="EW30" s="1389"/>
      <c r="EX30" s="1389"/>
      <c r="EY30" s="1389"/>
      <c r="EZ30" s="1389"/>
      <c r="FA30" s="1389" t="str">
        <f ca="1">MID(SUVAHAVUJ!AG42,3,1)</f>
        <v xml:space="preserve"> </v>
      </c>
      <c r="FB30" s="1389"/>
      <c r="FC30" s="1389"/>
      <c r="FD30" s="1389"/>
      <c r="FE30" s="1389"/>
      <c r="FF30" s="1389"/>
      <c r="FG30" s="1389" t="str">
        <f ca="1">MID(SUVAHAVUJ!AG42,4,1)</f>
        <v xml:space="preserve"> </v>
      </c>
      <c r="FH30" s="1389"/>
      <c r="FI30" s="1389"/>
      <c r="FJ30" s="1389"/>
      <c r="FK30" s="1389"/>
      <c r="FL30" s="1389" t="str">
        <f ca="1">MID(SUVAHAVUJ!AG42,5,1)</f>
        <v xml:space="preserve"> </v>
      </c>
      <c r="FM30" s="1389"/>
      <c r="FN30" s="1389"/>
      <c r="FO30" s="1389"/>
      <c r="FP30" s="1389"/>
      <c r="FQ30" s="1389"/>
      <c r="FR30" s="1389" t="str">
        <f ca="1">MID(SUVAHAVUJ!AG42,6,1)</f>
        <v xml:space="preserve"> </v>
      </c>
      <c r="FS30" s="1389"/>
      <c r="FT30" s="1389"/>
      <c r="FU30" s="1389"/>
      <c r="FV30" s="1389"/>
      <c r="FW30" s="1389" t="str">
        <f ca="1">MID(SUVAHAVUJ!AG42,7,1)</f>
        <v xml:space="preserve"> </v>
      </c>
      <c r="FX30" s="1389"/>
      <c r="FY30" s="1389"/>
      <c r="FZ30" s="1389"/>
      <c r="GA30" s="1389"/>
      <c r="GB30" s="1389"/>
      <c r="GC30" s="1389" t="str">
        <f ca="1">MID(SUVAHAVUJ!AG42,8,1)</f>
        <v xml:space="preserve"> </v>
      </c>
      <c r="GD30" s="1389"/>
      <c r="GE30" s="1389"/>
      <c r="GF30" s="1389"/>
      <c r="GG30" s="1389"/>
      <c r="GH30" s="1389" t="str">
        <f ca="1">MID(SUVAHAVUJ!AG42,9,1)</f>
        <v xml:space="preserve"> </v>
      </c>
      <c r="GI30" s="1389"/>
      <c r="GJ30" s="1389"/>
      <c r="GK30" s="1389"/>
      <c r="GL30" s="1389"/>
      <c r="GM30" s="1389"/>
      <c r="GN30" s="1389" t="str">
        <f ca="1">MID(SUVAHAVUJ!AG42,10,1)</f>
        <v xml:space="preserve"> </v>
      </c>
      <c r="GO30" s="1389"/>
      <c r="GP30" s="1389"/>
      <c r="GQ30" s="1389"/>
      <c r="GR30" s="1389"/>
      <c r="GS30" s="1343" t="str">
        <f ca="1">MID(SUVAHAVUJ!AG42,11,1)</f>
        <v>0</v>
      </c>
      <c r="GT30" s="1343"/>
      <c r="GU30" s="1343"/>
      <c r="GV30" s="1343"/>
      <c r="GW30" s="1396"/>
    </row>
    <row r="31" spans="2:205" s="516" customFormat="1" ht="23.25" customHeight="1">
      <c r="B31" s="1399" t="s">
        <v>2420</v>
      </c>
      <c r="C31" s="1399"/>
      <c r="D31" s="1399"/>
      <c r="E31" s="1399"/>
      <c r="F31" s="1399"/>
      <c r="G31" s="1399"/>
      <c r="H31" s="1399"/>
      <c r="I31" s="1399"/>
      <c r="J31" s="1399"/>
      <c r="K31" s="1399"/>
      <c r="L31" s="1409" t="str">
        <f ca="1">SUVAHAVUJ!$D$43</f>
        <v>Dlhodobé pohľadávky súčet (r. 42 + r. 46 až r. 52)</v>
      </c>
      <c r="M31" s="1409"/>
      <c r="N31" s="1409"/>
      <c r="O31" s="1409"/>
      <c r="P31" s="1409"/>
      <c r="Q31" s="1409"/>
      <c r="R31" s="1409"/>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394" t="s">
        <v>2419</v>
      </c>
      <c r="AR31" s="1394"/>
      <c r="AS31" s="1394"/>
      <c r="AT31" s="1394"/>
      <c r="AU31" s="1394"/>
      <c r="AV31" s="1394"/>
      <c r="AW31" s="1394"/>
      <c r="AX31" s="1394"/>
      <c r="AY31" s="514"/>
      <c r="AZ31" s="515"/>
      <c r="BA31" s="1389" t="str">
        <f ca="1">MID(SUVAHAVUJ!AD43,1,1)</f>
        <v xml:space="preserve"> </v>
      </c>
      <c r="BB31" s="1389"/>
      <c r="BC31" s="1389"/>
      <c r="BD31" s="1389"/>
      <c r="BE31" s="1389"/>
      <c r="BF31" s="1389"/>
      <c r="BG31" s="1389" t="str">
        <f ca="1">MID(SUVAHAVUJ!AD43,2,1)</f>
        <v xml:space="preserve"> </v>
      </c>
      <c r="BH31" s="1389"/>
      <c r="BI31" s="1389"/>
      <c r="BJ31" s="1389"/>
      <c r="BK31" s="1389"/>
      <c r="BL31" s="1389" t="str">
        <f ca="1">MID(SUVAHAVUJ!AD43,3,1)</f>
        <v xml:space="preserve"> </v>
      </c>
      <c r="BM31" s="1389"/>
      <c r="BN31" s="1389"/>
      <c r="BO31" s="1389"/>
      <c r="BP31" s="1389"/>
      <c r="BQ31" s="1389"/>
      <c r="BR31" s="1389" t="str">
        <f ca="1">MID(SUVAHAVUJ!AD43,4,1)</f>
        <v xml:space="preserve"> </v>
      </c>
      <c r="BS31" s="1389"/>
      <c r="BT31" s="1389"/>
      <c r="BU31" s="1389"/>
      <c r="BV31" s="1389"/>
      <c r="BW31" s="1389" t="str">
        <f ca="1">MID(SUVAHAVUJ!AD43,5,1)</f>
        <v xml:space="preserve"> </v>
      </c>
      <c r="BX31" s="1389"/>
      <c r="BY31" s="1389"/>
      <c r="BZ31" s="1389"/>
      <c r="CA31" s="1389"/>
      <c r="CB31" s="1389"/>
      <c r="CC31" s="1389" t="str">
        <f ca="1">MID(SUVAHAVUJ!AD43,6,1)</f>
        <v xml:space="preserve"> </v>
      </c>
      <c r="CD31" s="1389"/>
      <c r="CE31" s="1389"/>
      <c r="CF31" s="1389"/>
      <c r="CG31" s="1389"/>
      <c r="CH31" s="1389" t="str">
        <f ca="1">MID(SUVAHAVUJ!AD43,7,1)</f>
        <v xml:space="preserve"> </v>
      </c>
      <c r="CI31" s="1389"/>
      <c r="CJ31" s="1389"/>
      <c r="CK31" s="1389"/>
      <c r="CL31" s="1389"/>
      <c r="CM31" s="1389"/>
      <c r="CN31" s="1389" t="str">
        <f ca="1">MID(SUVAHAVUJ!AD43,8,1)</f>
        <v xml:space="preserve"> </v>
      </c>
      <c r="CO31" s="1389"/>
      <c r="CP31" s="1389"/>
      <c r="CQ31" s="1389"/>
      <c r="CR31" s="1389"/>
      <c r="CS31" s="1389" t="str">
        <f ca="1">MID(SUVAHAVUJ!AD43,9,1)</f>
        <v xml:space="preserve"> </v>
      </c>
      <c r="CT31" s="1389"/>
      <c r="CU31" s="1389"/>
      <c r="CV31" s="1389"/>
      <c r="CW31" s="1389"/>
      <c r="CX31" s="1389"/>
      <c r="CY31" s="1389" t="str">
        <f ca="1">MID(SUVAHAVUJ!AD43,10,1)</f>
        <v xml:space="preserve"> </v>
      </c>
      <c r="CZ31" s="1389"/>
      <c r="DA31" s="1389"/>
      <c r="DB31" s="1389"/>
      <c r="DC31" s="1389"/>
      <c r="DD31" s="1389" t="str">
        <f ca="1">MID(SUVAHAVUJ!AD43,11,1)</f>
        <v>0</v>
      </c>
      <c r="DE31" s="1389"/>
      <c r="DF31" s="1389"/>
      <c r="DG31" s="1389"/>
      <c r="DH31" s="1389"/>
      <c r="DI31" s="1395"/>
      <c r="DJ31" s="514"/>
      <c r="DK31" s="515"/>
      <c r="DL31" s="1389" t="str">
        <f ca="1">MID(SUVAHAVUJ!AF43,1,1)</f>
        <v xml:space="preserve"> </v>
      </c>
      <c r="DM31" s="1389"/>
      <c r="DN31" s="1389"/>
      <c r="DO31" s="1389"/>
      <c r="DP31" s="1389"/>
      <c r="DQ31" s="1389"/>
      <c r="DR31" s="1389" t="str">
        <f ca="1">MID(SUVAHAVUJ!AF43,2,1)</f>
        <v xml:space="preserve"> </v>
      </c>
      <c r="DS31" s="1389"/>
      <c r="DT31" s="1389"/>
      <c r="DU31" s="1389"/>
      <c r="DV31" s="1389"/>
      <c r="DW31" s="1389" t="str">
        <f ca="1">MID(SUVAHAVUJ!AF43,3,1)</f>
        <v xml:space="preserve"> </v>
      </c>
      <c r="DX31" s="1389"/>
      <c r="DY31" s="1389"/>
      <c r="DZ31" s="1389"/>
      <c r="EA31" s="1389"/>
      <c r="EB31" s="1389"/>
      <c r="EC31" s="1389" t="str">
        <f ca="1">MID(SUVAHAVUJ!AF43,4,1)</f>
        <v xml:space="preserve"> </v>
      </c>
      <c r="ED31" s="1389"/>
      <c r="EE31" s="1389"/>
      <c r="EF31" s="1389"/>
      <c r="EG31" s="1389"/>
      <c r="EH31" s="1389" t="str">
        <f ca="1">MID(SUVAHAVUJ!AF43,5,1)</f>
        <v xml:space="preserve"> </v>
      </c>
      <c r="EI31" s="1389"/>
      <c r="EJ31" s="1389"/>
      <c r="EK31" s="1389"/>
      <c r="EL31" s="1389"/>
      <c r="EM31" s="1389"/>
      <c r="EN31" s="1389" t="str">
        <f ca="1">MID(SUVAHAVUJ!AF43,6,1)</f>
        <v xml:space="preserve"> </v>
      </c>
      <c r="EO31" s="1389"/>
      <c r="EP31" s="1389"/>
      <c r="EQ31" s="1389"/>
      <c r="ER31" s="1389"/>
      <c r="ES31" s="1389" t="str">
        <f ca="1">MID(SUVAHAVUJ!AF43,7,1)</f>
        <v xml:space="preserve"> </v>
      </c>
      <c r="ET31" s="1389"/>
      <c r="EU31" s="1389"/>
      <c r="EV31" s="1389"/>
      <c r="EW31" s="1389"/>
      <c r="EX31" s="1389"/>
      <c r="EY31" s="1389" t="str">
        <f ca="1">MID(SUVAHAVUJ!AF43,8,1)</f>
        <v xml:space="preserve"> </v>
      </c>
      <c r="EZ31" s="1389"/>
      <c r="FA31" s="1389"/>
      <c r="FB31" s="1389"/>
      <c r="FC31" s="1389"/>
      <c r="FD31" s="1389" t="str">
        <f ca="1">MID(SUVAHAVUJ!AF43,9,1)</f>
        <v xml:space="preserve"> </v>
      </c>
      <c r="FE31" s="1389"/>
      <c r="FF31" s="1389"/>
      <c r="FG31" s="1389"/>
      <c r="FH31" s="1389"/>
      <c r="FI31" s="1389"/>
      <c r="FJ31" s="1389" t="str">
        <f ca="1">MID(SUVAHAVUJ!AF43,10,1)</f>
        <v xml:space="preserve"> </v>
      </c>
      <c r="FK31" s="1389"/>
      <c r="FL31" s="1389"/>
      <c r="FM31" s="1389"/>
      <c r="FN31" s="1389"/>
      <c r="FO31" s="1343" t="str">
        <f ca="1">MID(SUVAHAVUJ!AF43,11,1)</f>
        <v>0</v>
      </c>
      <c r="FP31" s="1343"/>
      <c r="FQ31" s="1343"/>
      <c r="FR31" s="1343"/>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399"/>
      <c r="C32" s="1399"/>
      <c r="D32" s="1399"/>
      <c r="E32" s="1399"/>
      <c r="F32" s="1399"/>
      <c r="G32" s="1399"/>
      <c r="H32" s="1399"/>
      <c r="I32" s="1399"/>
      <c r="J32" s="1399"/>
      <c r="K32" s="1399"/>
      <c r="L32" s="1409"/>
      <c r="M32" s="1409"/>
      <c r="N32" s="1409"/>
      <c r="O32" s="1409"/>
      <c r="P32" s="1409"/>
      <c r="Q32" s="1409"/>
      <c r="R32" s="1409"/>
      <c r="S32" s="1409"/>
      <c r="T32" s="1409"/>
      <c r="U32" s="1409"/>
      <c r="V32" s="1409"/>
      <c r="W32" s="1409"/>
      <c r="X32" s="1409"/>
      <c r="Y32" s="1409"/>
      <c r="Z32" s="1409"/>
      <c r="AA32" s="1409"/>
      <c r="AB32" s="1409"/>
      <c r="AC32" s="1409"/>
      <c r="AD32" s="1409"/>
      <c r="AE32" s="1409"/>
      <c r="AF32" s="1409"/>
      <c r="AG32" s="1409"/>
      <c r="AH32" s="1409"/>
      <c r="AI32" s="1409"/>
      <c r="AJ32" s="1409"/>
      <c r="AK32" s="1409"/>
      <c r="AL32" s="1409"/>
      <c r="AM32" s="1409"/>
      <c r="AN32" s="1409"/>
      <c r="AO32" s="1409"/>
      <c r="AP32" s="1409"/>
      <c r="AQ32" s="1394"/>
      <c r="AR32" s="1394"/>
      <c r="AS32" s="1394"/>
      <c r="AT32" s="1394"/>
      <c r="AU32" s="1394"/>
      <c r="AV32" s="1394"/>
      <c r="AW32" s="1394"/>
      <c r="AX32" s="1394"/>
      <c r="AY32" s="514"/>
      <c r="AZ32" s="515"/>
      <c r="BA32" s="1389" t="str">
        <f ca="1">MID(SUVAHAVUJ!AE43,1,1)</f>
        <v xml:space="preserve"> </v>
      </c>
      <c r="BB32" s="1389"/>
      <c r="BC32" s="1389"/>
      <c r="BD32" s="1389"/>
      <c r="BE32" s="1389"/>
      <c r="BF32" s="1389"/>
      <c r="BG32" s="1389" t="str">
        <f ca="1">MID(SUVAHAVUJ!AE43,2,1)</f>
        <v xml:space="preserve"> </v>
      </c>
      <c r="BH32" s="1389"/>
      <c r="BI32" s="1389"/>
      <c r="BJ32" s="1389"/>
      <c r="BK32" s="1389"/>
      <c r="BL32" s="1389" t="str">
        <f ca="1">MID(SUVAHAVUJ!AE43,3,1)</f>
        <v xml:space="preserve"> </v>
      </c>
      <c r="BM32" s="1389"/>
      <c r="BN32" s="1389"/>
      <c r="BO32" s="1389"/>
      <c r="BP32" s="1389"/>
      <c r="BQ32" s="1389"/>
      <c r="BR32" s="1389" t="str">
        <f ca="1">MID(SUVAHAVUJ!AE43,4,1)</f>
        <v xml:space="preserve"> </v>
      </c>
      <c r="BS32" s="1389"/>
      <c r="BT32" s="1389"/>
      <c r="BU32" s="1389"/>
      <c r="BV32" s="1389"/>
      <c r="BW32" s="1389" t="str">
        <f ca="1">MID(SUVAHAVUJ!AE43,5,1)</f>
        <v xml:space="preserve"> </v>
      </c>
      <c r="BX32" s="1389"/>
      <c r="BY32" s="1389"/>
      <c r="BZ32" s="1389"/>
      <c r="CA32" s="1389"/>
      <c r="CB32" s="1389"/>
      <c r="CC32" s="1389" t="str">
        <f ca="1">MID(SUVAHAVUJ!AE43,6,1)</f>
        <v xml:space="preserve"> </v>
      </c>
      <c r="CD32" s="1389"/>
      <c r="CE32" s="1389"/>
      <c r="CF32" s="1389"/>
      <c r="CG32" s="1389"/>
      <c r="CH32" s="1389" t="str">
        <f ca="1">MID(SUVAHAVUJ!AE43,7,1)</f>
        <v xml:space="preserve"> </v>
      </c>
      <c r="CI32" s="1389"/>
      <c r="CJ32" s="1389"/>
      <c r="CK32" s="1389"/>
      <c r="CL32" s="1389"/>
      <c r="CM32" s="1389"/>
      <c r="CN32" s="1389" t="str">
        <f ca="1">MID(SUVAHAVUJ!AE43,8,1)</f>
        <v xml:space="preserve"> </v>
      </c>
      <c r="CO32" s="1389"/>
      <c r="CP32" s="1389"/>
      <c r="CQ32" s="1389"/>
      <c r="CR32" s="1389"/>
      <c r="CS32" s="1389" t="str">
        <f ca="1">MID(SUVAHAVUJ!AE43,9,1)</f>
        <v xml:space="preserve"> </v>
      </c>
      <c r="CT32" s="1389"/>
      <c r="CU32" s="1389"/>
      <c r="CV32" s="1389"/>
      <c r="CW32" s="1389"/>
      <c r="CX32" s="1389"/>
      <c r="CY32" s="1389" t="str">
        <f ca="1">MID(SUVAHAVUJ!AE43,10,1)</f>
        <v xml:space="preserve"> </v>
      </c>
      <c r="CZ32" s="1389"/>
      <c r="DA32" s="1389"/>
      <c r="DB32" s="1389"/>
      <c r="DC32" s="1389"/>
      <c r="DD32" s="1389" t="str">
        <f ca="1">MID(SUVAHAVUJ!AE43,11,1)</f>
        <v>0</v>
      </c>
      <c r="DE32" s="1389"/>
      <c r="DF32" s="1389"/>
      <c r="DG32" s="1389"/>
      <c r="DH32" s="1389"/>
      <c r="DI32" s="1395"/>
      <c r="DJ32" s="1398"/>
      <c r="DK32" s="1398"/>
      <c r="DL32" s="1398"/>
      <c r="DM32" s="1398"/>
      <c r="DN32" s="1398"/>
      <c r="DO32" s="1398"/>
      <c r="DP32" s="1398"/>
      <c r="DQ32" s="1398"/>
      <c r="DR32" s="1398"/>
      <c r="DS32" s="1398"/>
      <c r="DT32" s="1398"/>
      <c r="DU32" s="1398"/>
      <c r="DV32" s="1398"/>
      <c r="DW32" s="1398"/>
      <c r="DX32" s="1398"/>
      <c r="DY32" s="1398"/>
      <c r="DZ32" s="1398"/>
      <c r="EA32" s="1398"/>
      <c r="EB32" s="1398"/>
      <c r="EC32" s="1398"/>
      <c r="ED32" s="1398"/>
      <c r="EE32" s="1398"/>
      <c r="EF32" s="1398"/>
      <c r="EG32" s="1398"/>
      <c r="EH32" s="1398"/>
      <c r="EI32" s="1398"/>
      <c r="EJ32" s="1398"/>
      <c r="EK32" s="1398"/>
      <c r="EL32" s="1398"/>
      <c r="EM32" s="1398"/>
      <c r="EN32" s="514"/>
      <c r="EO32" s="515"/>
      <c r="EP32" s="1389" t="str">
        <f ca="1">MID(SUVAHAVUJ!AG43,1,1)</f>
        <v xml:space="preserve"> </v>
      </c>
      <c r="EQ32" s="1389"/>
      <c r="ER32" s="1389"/>
      <c r="ES32" s="1389"/>
      <c r="ET32" s="1389"/>
      <c r="EU32" s="1389"/>
      <c r="EV32" s="1389" t="str">
        <f ca="1">MID(SUVAHAVUJ!AG43,2,1)</f>
        <v xml:space="preserve"> </v>
      </c>
      <c r="EW32" s="1389"/>
      <c r="EX32" s="1389"/>
      <c r="EY32" s="1389"/>
      <c r="EZ32" s="1389"/>
      <c r="FA32" s="1389" t="str">
        <f ca="1">MID(SUVAHAVUJ!AG43,3,1)</f>
        <v xml:space="preserve"> </v>
      </c>
      <c r="FB32" s="1389"/>
      <c r="FC32" s="1389"/>
      <c r="FD32" s="1389"/>
      <c r="FE32" s="1389"/>
      <c r="FF32" s="1389"/>
      <c r="FG32" s="1389" t="str">
        <f ca="1">MID(SUVAHAVUJ!AG43,4,1)</f>
        <v xml:space="preserve"> </v>
      </c>
      <c r="FH32" s="1389"/>
      <c r="FI32" s="1389"/>
      <c r="FJ32" s="1389"/>
      <c r="FK32" s="1389"/>
      <c r="FL32" s="1389" t="str">
        <f ca="1">MID(SUVAHAVUJ!AG43,5,1)</f>
        <v xml:space="preserve"> </v>
      </c>
      <c r="FM32" s="1389"/>
      <c r="FN32" s="1389"/>
      <c r="FO32" s="1389"/>
      <c r="FP32" s="1389"/>
      <c r="FQ32" s="1389"/>
      <c r="FR32" s="1389" t="str">
        <f ca="1">MID(SUVAHAVUJ!AG43,6,1)</f>
        <v xml:space="preserve"> </v>
      </c>
      <c r="FS32" s="1389"/>
      <c r="FT32" s="1389"/>
      <c r="FU32" s="1389"/>
      <c r="FV32" s="1389"/>
      <c r="FW32" s="1389" t="str">
        <f ca="1">MID(SUVAHAVUJ!AG43,7,1)</f>
        <v xml:space="preserve"> </v>
      </c>
      <c r="FX32" s="1389"/>
      <c r="FY32" s="1389"/>
      <c r="FZ32" s="1389"/>
      <c r="GA32" s="1389"/>
      <c r="GB32" s="1389"/>
      <c r="GC32" s="1389" t="str">
        <f ca="1">MID(SUVAHAVUJ!AG43,8,1)</f>
        <v xml:space="preserve"> </v>
      </c>
      <c r="GD32" s="1389"/>
      <c r="GE32" s="1389"/>
      <c r="GF32" s="1389"/>
      <c r="GG32" s="1389"/>
      <c r="GH32" s="1389" t="str">
        <f ca="1">MID(SUVAHAVUJ!AG43,9,1)</f>
        <v xml:space="preserve"> </v>
      </c>
      <c r="GI32" s="1389"/>
      <c r="GJ32" s="1389"/>
      <c r="GK32" s="1389"/>
      <c r="GL32" s="1389"/>
      <c r="GM32" s="1389"/>
      <c r="GN32" s="1389" t="str">
        <f ca="1">MID(SUVAHAVUJ!AG43,10,1)</f>
        <v xml:space="preserve"> </v>
      </c>
      <c r="GO32" s="1389"/>
      <c r="GP32" s="1389"/>
      <c r="GQ32" s="1389"/>
      <c r="GR32" s="1389"/>
      <c r="GS32" s="1343" t="str">
        <f ca="1">MID(SUVAHAVUJ!AG43,11,1)</f>
        <v>0</v>
      </c>
      <c r="GT32" s="1343"/>
      <c r="GU32" s="1343"/>
      <c r="GV32" s="1343"/>
      <c r="GW32" s="1396"/>
    </row>
    <row r="33" spans="1:205" s="516" customFormat="1" ht="23.25" customHeight="1">
      <c r="B33" s="1399" t="s">
        <v>2422</v>
      </c>
      <c r="C33" s="1399"/>
      <c r="D33" s="1399"/>
      <c r="E33" s="1399"/>
      <c r="F33" s="1399"/>
      <c r="G33" s="1399"/>
      <c r="H33" s="1399"/>
      <c r="I33" s="1399"/>
      <c r="J33" s="1399"/>
      <c r="K33" s="1399"/>
      <c r="L33" s="1409" t="str">
        <f ca="1">SUVAHAVUJ!$D$44</f>
        <v>Pohľadávky z obchodného styku súčet (r. 43 až r. 45)</v>
      </c>
      <c r="M33" s="1409"/>
      <c r="N33" s="1409"/>
      <c r="O33" s="1409"/>
      <c r="P33" s="1409"/>
      <c r="Q33" s="1409"/>
      <c r="R33" s="1409"/>
      <c r="S33" s="1409"/>
      <c r="T33" s="1409"/>
      <c r="U33" s="1409"/>
      <c r="V33" s="1409"/>
      <c r="W33" s="1409"/>
      <c r="X33" s="1409"/>
      <c r="Y33" s="1409"/>
      <c r="Z33" s="1409"/>
      <c r="AA33" s="1409"/>
      <c r="AB33" s="1409"/>
      <c r="AC33" s="1409"/>
      <c r="AD33" s="1409"/>
      <c r="AE33" s="1409"/>
      <c r="AF33" s="1409"/>
      <c r="AG33" s="1409"/>
      <c r="AH33" s="1409"/>
      <c r="AI33" s="1409"/>
      <c r="AJ33" s="1409"/>
      <c r="AK33" s="1409"/>
      <c r="AL33" s="1409"/>
      <c r="AM33" s="1409"/>
      <c r="AN33" s="1409"/>
      <c r="AO33" s="1409"/>
      <c r="AP33" s="1409"/>
      <c r="AQ33" s="1394" t="s">
        <v>2421</v>
      </c>
      <c r="AR33" s="1394"/>
      <c r="AS33" s="1394"/>
      <c r="AT33" s="1394"/>
      <c r="AU33" s="1394"/>
      <c r="AV33" s="1394"/>
      <c r="AW33" s="1394"/>
      <c r="AX33" s="1394"/>
      <c r="AY33" s="514"/>
      <c r="AZ33" s="515"/>
      <c r="BA33" s="1389" t="str">
        <f ca="1">MID(SUVAHAVUJ!AD44,1,1)</f>
        <v xml:space="preserve"> </v>
      </c>
      <c r="BB33" s="1389"/>
      <c r="BC33" s="1389"/>
      <c r="BD33" s="1389"/>
      <c r="BE33" s="1389"/>
      <c r="BF33" s="1389"/>
      <c r="BG33" s="1389" t="str">
        <f ca="1">MID(SUVAHAVUJ!AD44,2,1)</f>
        <v xml:space="preserve"> </v>
      </c>
      <c r="BH33" s="1389"/>
      <c r="BI33" s="1389"/>
      <c r="BJ33" s="1389"/>
      <c r="BK33" s="1389"/>
      <c r="BL33" s="1389" t="str">
        <f ca="1">MID(SUVAHAVUJ!AD44,3,1)</f>
        <v xml:space="preserve"> </v>
      </c>
      <c r="BM33" s="1389"/>
      <c r="BN33" s="1389"/>
      <c r="BO33" s="1389"/>
      <c r="BP33" s="1389"/>
      <c r="BQ33" s="1389"/>
      <c r="BR33" s="1389" t="str">
        <f ca="1">MID(SUVAHAVUJ!AD44,4,1)</f>
        <v xml:space="preserve"> </v>
      </c>
      <c r="BS33" s="1389"/>
      <c r="BT33" s="1389"/>
      <c r="BU33" s="1389"/>
      <c r="BV33" s="1389"/>
      <c r="BW33" s="1389" t="str">
        <f ca="1">MID(SUVAHAVUJ!AD44,5,1)</f>
        <v xml:space="preserve"> </v>
      </c>
      <c r="BX33" s="1389"/>
      <c r="BY33" s="1389"/>
      <c r="BZ33" s="1389"/>
      <c r="CA33" s="1389"/>
      <c r="CB33" s="1389"/>
      <c r="CC33" s="1389" t="str">
        <f ca="1">MID(SUVAHAVUJ!AD44,6,1)</f>
        <v xml:space="preserve"> </v>
      </c>
      <c r="CD33" s="1389"/>
      <c r="CE33" s="1389"/>
      <c r="CF33" s="1389"/>
      <c r="CG33" s="1389"/>
      <c r="CH33" s="1389" t="str">
        <f ca="1">MID(SUVAHAVUJ!AD44,7,1)</f>
        <v xml:space="preserve"> </v>
      </c>
      <c r="CI33" s="1389"/>
      <c r="CJ33" s="1389"/>
      <c r="CK33" s="1389"/>
      <c r="CL33" s="1389"/>
      <c r="CM33" s="1389"/>
      <c r="CN33" s="1389" t="str">
        <f ca="1">MID(SUVAHAVUJ!AD44,8,1)</f>
        <v xml:space="preserve"> </v>
      </c>
      <c r="CO33" s="1389"/>
      <c r="CP33" s="1389"/>
      <c r="CQ33" s="1389"/>
      <c r="CR33" s="1389"/>
      <c r="CS33" s="1389" t="str">
        <f ca="1">MID(SUVAHAVUJ!AD44,9,1)</f>
        <v xml:space="preserve"> </v>
      </c>
      <c r="CT33" s="1389"/>
      <c r="CU33" s="1389"/>
      <c r="CV33" s="1389"/>
      <c r="CW33" s="1389"/>
      <c r="CX33" s="1389"/>
      <c r="CY33" s="1389" t="str">
        <f ca="1">MID(SUVAHAVUJ!AD44,10,1)</f>
        <v xml:space="preserve"> </v>
      </c>
      <c r="CZ33" s="1389"/>
      <c r="DA33" s="1389"/>
      <c r="DB33" s="1389"/>
      <c r="DC33" s="1389"/>
      <c r="DD33" s="1389" t="str">
        <f ca="1">MID(SUVAHAVUJ!AD44,11,1)</f>
        <v>0</v>
      </c>
      <c r="DE33" s="1389"/>
      <c r="DF33" s="1389"/>
      <c r="DG33" s="1389"/>
      <c r="DH33" s="1389"/>
      <c r="DI33" s="1395"/>
      <c r="DJ33" s="514"/>
      <c r="DK33" s="515"/>
      <c r="DL33" s="1389" t="str">
        <f ca="1">MID(SUVAHAVUJ!AF44,1,1)</f>
        <v xml:space="preserve"> </v>
      </c>
      <c r="DM33" s="1389"/>
      <c r="DN33" s="1389"/>
      <c r="DO33" s="1389"/>
      <c r="DP33" s="1389"/>
      <c r="DQ33" s="1389"/>
      <c r="DR33" s="1389" t="str">
        <f ca="1">MID(SUVAHAVUJ!AF44,2,1)</f>
        <v xml:space="preserve"> </v>
      </c>
      <c r="DS33" s="1389"/>
      <c r="DT33" s="1389"/>
      <c r="DU33" s="1389"/>
      <c r="DV33" s="1389"/>
      <c r="DW33" s="1389" t="str">
        <f ca="1">MID(SUVAHAVUJ!AF44,3,1)</f>
        <v xml:space="preserve"> </v>
      </c>
      <c r="DX33" s="1389"/>
      <c r="DY33" s="1389"/>
      <c r="DZ33" s="1389"/>
      <c r="EA33" s="1389"/>
      <c r="EB33" s="1389"/>
      <c r="EC33" s="1389" t="str">
        <f ca="1">MID(SUVAHAVUJ!AF44,4,1)</f>
        <v xml:space="preserve"> </v>
      </c>
      <c r="ED33" s="1389"/>
      <c r="EE33" s="1389"/>
      <c r="EF33" s="1389"/>
      <c r="EG33" s="1389"/>
      <c r="EH33" s="1389" t="str">
        <f ca="1">MID(SUVAHAVUJ!AF44,5,1)</f>
        <v xml:space="preserve"> </v>
      </c>
      <c r="EI33" s="1389"/>
      <c r="EJ33" s="1389"/>
      <c r="EK33" s="1389"/>
      <c r="EL33" s="1389"/>
      <c r="EM33" s="1389"/>
      <c r="EN33" s="1389" t="str">
        <f ca="1">MID(SUVAHAVUJ!AF44,6,1)</f>
        <v xml:space="preserve"> </v>
      </c>
      <c r="EO33" s="1389"/>
      <c r="EP33" s="1389"/>
      <c r="EQ33" s="1389"/>
      <c r="ER33" s="1389"/>
      <c r="ES33" s="1389" t="str">
        <f ca="1">MID(SUVAHAVUJ!AF44,7,1)</f>
        <v xml:space="preserve"> </v>
      </c>
      <c r="ET33" s="1389"/>
      <c r="EU33" s="1389"/>
      <c r="EV33" s="1389"/>
      <c r="EW33" s="1389"/>
      <c r="EX33" s="1389"/>
      <c r="EY33" s="1389" t="str">
        <f ca="1">MID(SUVAHAVUJ!AF44,8,1)</f>
        <v xml:space="preserve"> </v>
      </c>
      <c r="EZ33" s="1389"/>
      <c r="FA33" s="1389"/>
      <c r="FB33" s="1389"/>
      <c r="FC33" s="1389"/>
      <c r="FD33" s="1389" t="str">
        <f ca="1">MID(SUVAHAVUJ!AF44,9,1)</f>
        <v xml:space="preserve"> </v>
      </c>
      <c r="FE33" s="1389"/>
      <c r="FF33" s="1389"/>
      <c r="FG33" s="1389"/>
      <c r="FH33" s="1389"/>
      <c r="FI33" s="1389"/>
      <c r="FJ33" s="1389" t="str">
        <f ca="1">MID(SUVAHAVUJ!AF44,10,1)</f>
        <v xml:space="preserve"> </v>
      </c>
      <c r="FK33" s="1389"/>
      <c r="FL33" s="1389"/>
      <c r="FM33" s="1389"/>
      <c r="FN33" s="1389"/>
      <c r="FO33" s="1343" t="str">
        <f ca="1">MID(SUVAHAVUJ!AF44,11,1)</f>
        <v>0</v>
      </c>
      <c r="FP33" s="1343"/>
      <c r="FQ33" s="1343"/>
      <c r="FR33" s="1343"/>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399"/>
      <c r="C34" s="1399"/>
      <c r="D34" s="1399"/>
      <c r="E34" s="1399"/>
      <c r="F34" s="1399"/>
      <c r="G34" s="1399"/>
      <c r="H34" s="1399"/>
      <c r="I34" s="1399"/>
      <c r="J34" s="1399"/>
      <c r="K34" s="1399"/>
      <c r="L34" s="1409"/>
      <c r="M34" s="1409"/>
      <c r="N34" s="1409"/>
      <c r="O34" s="1409"/>
      <c r="P34" s="1409"/>
      <c r="Q34" s="1409"/>
      <c r="R34" s="1409"/>
      <c r="S34" s="1409"/>
      <c r="T34" s="1409"/>
      <c r="U34" s="1409"/>
      <c r="V34" s="1409"/>
      <c r="W34" s="1409"/>
      <c r="X34" s="1409"/>
      <c r="Y34" s="1409"/>
      <c r="Z34" s="1409"/>
      <c r="AA34" s="1409"/>
      <c r="AB34" s="1409"/>
      <c r="AC34" s="1409"/>
      <c r="AD34" s="1409"/>
      <c r="AE34" s="1409"/>
      <c r="AF34" s="1409"/>
      <c r="AG34" s="1409"/>
      <c r="AH34" s="1409"/>
      <c r="AI34" s="1409"/>
      <c r="AJ34" s="1409"/>
      <c r="AK34" s="1409"/>
      <c r="AL34" s="1409"/>
      <c r="AM34" s="1409"/>
      <c r="AN34" s="1409"/>
      <c r="AO34" s="1409"/>
      <c r="AP34" s="1409"/>
      <c r="AQ34" s="1394"/>
      <c r="AR34" s="1394"/>
      <c r="AS34" s="1394"/>
      <c r="AT34" s="1394"/>
      <c r="AU34" s="1394"/>
      <c r="AV34" s="1394"/>
      <c r="AW34" s="1394"/>
      <c r="AX34" s="1394"/>
      <c r="AY34" s="514"/>
      <c r="AZ34" s="515"/>
      <c r="BA34" s="1389" t="str">
        <f ca="1">MID(SUVAHAVUJ!AE44,1,1)</f>
        <v xml:space="preserve"> </v>
      </c>
      <c r="BB34" s="1389"/>
      <c r="BC34" s="1389"/>
      <c r="BD34" s="1389"/>
      <c r="BE34" s="1389"/>
      <c r="BF34" s="1389"/>
      <c r="BG34" s="1389" t="str">
        <f ca="1">MID(SUVAHAVUJ!AE44,2,1)</f>
        <v xml:space="preserve"> </v>
      </c>
      <c r="BH34" s="1389"/>
      <c r="BI34" s="1389"/>
      <c r="BJ34" s="1389"/>
      <c r="BK34" s="1389"/>
      <c r="BL34" s="1389" t="str">
        <f ca="1">MID(SUVAHAVUJ!AE44,3,1)</f>
        <v xml:space="preserve"> </v>
      </c>
      <c r="BM34" s="1389"/>
      <c r="BN34" s="1389"/>
      <c r="BO34" s="1389"/>
      <c r="BP34" s="1389"/>
      <c r="BQ34" s="1389"/>
      <c r="BR34" s="1389" t="str">
        <f ca="1">MID(SUVAHAVUJ!AE44,4,1)</f>
        <v xml:space="preserve"> </v>
      </c>
      <c r="BS34" s="1389"/>
      <c r="BT34" s="1389"/>
      <c r="BU34" s="1389"/>
      <c r="BV34" s="1389"/>
      <c r="BW34" s="1389" t="str">
        <f ca="1">MID(SUVAHAVUJ!AE44,5,1)</f>
        <v xml:space="preserve"> </v>
      </c>
      <c r="BX34" s="1389"/>
      <c r="BY34" s="1389"/>
      <c r="BZ34" s="1389"/>
      <c r="CA34" s="1389"/>
      <c r="CB34" s="1389"/>
      <c r="CC34" s="1389" t="str">
        <f ca="1">MID(SUVAHAVUJ!AE44,6,1)</f>
        <v xml:space="preserve"> </v>
      </c>
      <c r="CD34" s="1389"/>
      <c r="CE34" s="1389"/>
      <c r="CF34" s="1389"/>
      <c r="CG34" s="1389"/>
      <c r="CH34" s="1389" t="str">
        <f ca="1">MID(SUVAHAVUJ!AE44,7,1)</f>
        <v xml:space="preserve"> </v>
      </c>
      <c r="CI34" s="1389"/>
      <c r="CJ34" s="1389"/>
      <c r="CK34" s="1389"/>
      <c r="CL34" s="1389"/>
      <c r="CM34" s="1389"/>
      <c r="CN34" s="1389" t="str">
        <f ca="1">MID(SUVAHAVUJ!AE44,8,1)</f>
        <v xml:space="preserve"> </v>
      </c>
      <c r="CO34" s="1389"/>
      <c r="CP34" s="1389"/>
      <c r="CQ34" s="1389"/>
      <c r="CR34" s="1389"/>
      <c r="CS34" s="1389" t="str">
        <f ca="1">MID(SUVAHAVUJ!AE44,9,1)</f>
        <v xml:space="preserve"> </v>
      </c>
      <c r="CT34" s="1389"/>
      <c r="CU34" s="1389"/>
      <c r="CV34" s="1389"/>
      <c r="CW34" s="1389"/>
      <c r="CX34" s="1389"/>
      <c r="CY34" s="1389" t="str">
        <f ca="1">MID(SUVAHAVUJ!AE44,10,1)</f>
        <v xml:space="preserve"> </v>
      </c>
      <c r="CZ34" s="1389"/>
      <c r="DA34" s="1389"/>
      <c r="DB34" s="1389"/>
      <c r="DC34" s="1389"/>
      <c r="DD34" s="1389" t="str">
        <f ca="1">MID(SUVAHAVUJ!AE44,11,1)</f>
        <v>0</v>
      </c>
      <c r="DE34" s="1389"/>
      <c r="DF34" s="1389"/>
      <c r="DG34" s="1389"/>
      <c r="DH34" s="1389"/>
      <c r="DI34" s="1395"/>
      <c r="DJ34" s="1398"/>
      <c r="DK34" s="1398"/>
      <c r="DL34" s="1398"/>
      <c r="DM34" s="1398"/>
      <c r="DN34" s="1398"/>
      <c r="DO34" s="1398"/>
      <c r="DP34" s="1398"/>
      <c r="DQ34" s="1398"/>
      <c r="DR34" s="1398"/>
      <c r="DS34" s="1398"/>
      <c r="DT34" s="1398"/>
      <c r="DU34" s="1398"/>
      <c r="DV34" s="1398"/>
      <c r="DW34" s="1398"/>
      <c r="DX34" s="1398"/>
      <c r="DY34" s="1398"/>
      <c r="DZ34" s="1398"/>
      <c r="EA34" s="1398"/>
      <c r="EB34" s="1398"/>
      <c r="EC34" s="1398"/>
      <c r="ED34" s="1398"/>
      <c r="EE34" s="1398"/>
      <c r="EF34" s="1398"/>
      <c r="EG34" s="1398"/>
      <c r="EH34" s="1398"/>
      <c r="EI34" s="1398"/>
      <c r="EJ34" s="1398"/>
      <c r="EK34" s="1398"/>
      <c r="EL34" s="1398"/>
      <c r="EM34" s="1398"/>
      <c r="EN34" s="514"/>
      <c r="EO34" s="515"/>
      <c r="EP34" s="1389" t="str">
        <f ca="1">MID(SUVAHAVUJ!AG44,1,1)</f>
        <v xml:space="preserve"> </v>
      </c>
      <c r="EQ34" s="1389"/>
      <c r="ER34" s="1389"/>
      <c r="ES34" s="1389"/>
      <c r="ET34" s="1389"/>
      <c r="EU34" s="1389"/>
      <c r="EV34" s="1389" t="str">
        <f ca="1">MID(SUVAHAVUJ!AG44,2,1)</f>
        <v xml:space="preserve"> </v>
      </c>
      <c r="EW34" s="1389"/>
      <c r="EX34" s="1389"/>
      <c r="EY34" s="1389"/>
      <c r="EZ34" s="1389"/>
      <c r="FA34" s="1389" t="str">
        <f ca="1">MID(SUVAHAVUJ!AG44,3,1)</f>
        <v xml:space="preserve"> </v>
      </c>
      <c r="FB34" s="1389"/>
      <c r="FC34" s="1389"/>
      <c r="FD34" s="1389"/>
      <c r="FE34" s="1389"/>
      <c r="FF34" s="1389"/>
      <c r="FG34" s="1389" t="str">
        <f ca="1">MID(SUVAHAVUJ!AG44,4,1)</f>
        <v xml:space="preserve"> </v>
      </c>
      <c r="FH34" s="1389"/>
      <c r="FI34" s="1389"/>
      <c r="FJ34" s="1389"/>
      <c r="FK34" s="1389"/>
      <c r="FL34" s="1389" t="str">
        <f ca="1">MID(SUVAHAVUJ!AG44,5,1)</f>
        <v xml:space="preserve"> </v>
      </c>
      <c r="FM34" s="1389"/>
      <c r="FN34" s="1389"/>
      <c r="FO34" s="1389"/>
      <c r="FP34" s="1389"/>
      <c r="FQ34" s="1389"/>
      <c r="FR34" s="1389" t="str">
        <f ca="1">MID(SUVAHAVUJ!AG44,6,1)</f>
        <v xml:space="preserve"> </v>
      </c>
      <c r="FS34" s="1389"/>
      <c r="FT34" s="1389"/>
      <c r="FU34" s="1389"/>
      <c r="FV34" s="1389"/>
      <c r="FW34" s="1389" t="str">
        <f ca="1">MID(SUVAHAVUJ!AG44,7,1)</f>
        <v xml:space="preserve"> </v>
      </c>
      <c r="FX34" s="1389"/>
      <c r="FY34" s="1389"/>
      <c r="FZ34" s="1389"/>
      <c r="GA34" s="1389"/>
      <c r="GB34" s="1389"/>
      <c r="GC34" s="1389" t="str">
        <f ca="1">MID(SUVAHAVUJ!AG44,8,1)</f>
        <v xml:space="preserve"> </v>
      </c>
      <c r="GD34" s="1389"/>
      <c r="GE34" s="1389"/>
      <c r="GF34" s="1389"/>
      <c r="GG34" s="1389"/>
      <c r="GH34" s="1389" t="str">
        <f ca="1">MID(SUVAHAVUJ!AG44,9,1)</f>
        <v xml:space="preserve"> </v>
      </c>
      <c r="GI34" s="1389"/>
      <c r="GJ34" s="1389"/>
      <c r="GK34" s="1389"/>
      <c r="GL34" s="1389"/>
      <c r="GM34" s="1389"/>
      <c r="GN34" s="1389" t="str">
        <f ca="1">MID(SUVAHAVUJ!AG44,10,1)</f>
        <v xml:space="preserve"> </v>
      </c>
      <c r="GO34" s="1389"/>
      <c r="GP34" s="1389"/>
      <c r="GQ34" s="1389"/>
      <c r="GR34" s="1389"/>
      <c r="GS34" s="1343" t="str">
        <f ca="1">MID(SUVAHAVUJ!AG44,11,1)</f>
        <v>0</v>
      </c>
      <c r="GT34" s="1343"/>
      <c r="GU34" s="1343"/>
      <c r="GV34" s="1343"/>
      <c r="GW34" s="1396"/>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GC34:GG34"/>
    <mergeCell ref="GH34:GM34"/>
    <mergeCell ref="CY34:DC34"/>
    <mergeCell ref="DD34:DI34"/>
    <mergeCell ref="DJ34:EM34"/>
    <mergeCell ref="EP34:EU34"/>
    <mergeCell ref="GN34:GR34"/>
    <mergeCell ref="GS34:GW34"/>
    <mergeCell ref="FG34:FK34"/>
    <mergeCell ref="FL34:FQ34"/>
    <mergeCell ref="FR34:FV34"/>
    <mergeCell ref="FW34:GB34"/>
    <mergeCell ref="EV34:EZ34"/>
    <mergeCell ref="FA34:FF34"/>
    <mergeCell ref="FT33:GW33"/>
    <mergeCell ref="BA34:BF34"/>
    <mergeCell ref="BG34:BK34"/>
    <mergeCell ref="BL34:BQ34"/>
    <mergeCell ref="BR34:BV34"/>
    <mergeCell ref="BW34:CB34"/>
    <mergeCell ref="CC34:CG34"/>
    <mergeCell ref="CH34:CM34"/>
    <mergeCell ref="FJ33:FN33"/>
    <mergeCell ref="FO33:FS33"/>
    <mergeCell ref="CN34:CR34"/>
    <mergeCell ref="CS34:CX34"/>
    <mergeCell ref="EN33:ER33"/>
    <mergeCell ref="ES33:EX33"/>
    <mergeCell ref="DD33:DI33"/>
    <mergeCell ref="DL33:DQ33"/>
    <mergeCell ref="DR33:DV33"/>
    <mergeCell ref="DW33:EB33"/>
    <mergeCell ref="BW33:CB33"/>
    <mergeCell ref="CC33:CG33"/>
    <mergeCell ref="CH33:CM33"/>
    <mergeCell ref="CN33:CR33"/>
    <mergeCell ref="EY33:FC33"/>
    <mergeCell ref="FD33:FI33"/>
    <mergeCell ref="EC33:EG33"/>
    <mergeCell ref="EH33:EM33"/>
    <mergeCell ref="CS33:CX33"/>
    <mergeCell ref="CY33:DC33"/>
    <mergeCell ref="GH32:GM32"/>
    <mergeCell ref="GN32:GR32"/>
    <mergeCell ref="FL32:FQ32"/>
    <mergeCell ref="FR32:FV32"/>
    <mergeCell ref="FW32:GB32"/>
    <mergeCell ref="GC32:GG32"/>
    <mergeCell ref="CS32:CX32"/>
    <mergeCell ref="CY32:DC32"/>
    <mergeCell ref="GS32:GW32"/>
    <mergeCell ref="B33:K34"/>
    <mergeCell ref="L33:AP34"/>
    <mergeCell ref="AQ33:AX34"/>
    <mergeCell ref="BA33:BF33"/>
    <mergeCell ref="BG33:BK33"/>
    <mergeCell ref="BL33:BQ33"/>
    <mergeCell ref="BR33:BV33"/>
    <mergeCell ref="FA32:FF32"/>
    <mergeCell ref="FG32:FK32"/>
    <mergeCell ref="CH32:CM32"/>
    <mergeCell ref="CN32:CR32"/>
    <mergeCell ref="DD32:DI32"/>
    <mergeCell ref="DJ32:EM32"/>
    <mergeCell ref="EP32:EU32"/>
    <mergeCell ref="EV32:EZ32"/>
    <mergeCell ref="ES31:EX31"/>
    <mergeCell ref="EY31:FC31"/>
    <mergeCell ref="FO31:FS31"/>
    <mergeCell ref="FT31:GW31"/>
    <mergeCell ref="BA32:BF32"/>
    <mergeCell ref="BG32:BK32"/>
    <mergeCell ref="BL32:BQ32"/>
    <mergeCell ref="BR32:BV32"/>
    <mergeCell ref="BW32:CB32"/>
    <mergeCell ref="CC32:CG32"/>
    <mergeCell ref="FD31:FI31"/>
    <mergeCell ref="FJ31:FN31"/>
    <mergeCell ref="CY31:DC31"/>
    <mergeCell ref="DD31:DI31"/>
    <mergeCell ref="DL31:DQ31"/>
    <mergeCell ref="DR31:DV31"/>
    <mergeCell ref="DW31:EB31"/>
    <mergeCell ref="EC31:EG31"/>
    <mergeCell ref="EH31:EM31"/>
    <mergeCell ref="EN31:ER31"/>
    <mergeCell ref="GH30:GM30"/>
    <mergeCell ref="FG30:FK30"/>
    <mergeCell ref="FL30:FQ30"/>
    <mergeCell ref="FR30:FV30"/>
    <mergeCell ref="FW30:GB30"/>
    <mergeCell ref="CN30:CR30"/>
    <mergeCell ref="CS30:CX30"/>
    <mergeCell ref="BL31:BQ31"/>
    <mergeCell ref="EV30:EZ30"/>
    <mergeCell ref="FA30:FF30"/>
    <mergeCell ref="CN31:CR31"/>
    <mergeCell ref="CS31:CX31"/>
    <mergeCell ref="GC30:GG30"/>
    <mergeCell ref="BR31:BV31"/>
    <mergeCell ref="BW31:CB31"/>
    <mergeCell ref="CC31:CG31"/>
    <mergeCell ref="CH31:CM31"/>
    <mergeCell ref="DD30:DI30"/>
    <mergeCell ref="DJ30:EM30"/>
    <mergeCell ref="EP30:EU30"/>
    <mergeCell ref="GN30:GR30"/>
    <mergeCell ref="GS30:GW30"/>
    <mergeCell ref="B31:K32"/>
    <mergeCell ref="L31:AP32"/>
    <mergeCell ref="AQ31:AX32"/>
    <mergeCell ref="BA31:BF31"/>
    <mergeCell ref="BG31:BK31"/>
    <mergeCell ref="BG29:BK29"/>
    <mergeCell ref="BA30:BF30"/>
    <mergeCell ref="BG30:BK30"/>
    <mergeCell ref="BL30:BQ30"/>
    <mergeCell ref="B29:K30"/>
    <mergeCell ref="L29:AP30"/>
    <mergeCell ref="AQ29:AX30"/>
    <mergeCell ref="BA29:BF29"/>
    <mergeCell ref="CS29:CX29"/>
    <mergeCell ref="CY29:DC29"/>
    <mergeCell ref="BR30:BV30"/>
    <mergeCell ref="BW30:CB30"/>
    <mergeCell ref="CC30:CG30"/>
    <mergeCell ref="CH30:CM30"/>
    <mergeCell ref="CY30:DC30"/>
    <mergeCell ref="BL29:BQ29"/>
    <mergeCell ref="BR29:BV29"/>
    <mergeCell ref="BW29:CB29"/>
    <mergeCell ref="CC29:CG29"/>
    <mergeCell ref="CH29:CM29"/>
    <mergeCell ref="CN29:CR29"/>
    <mergeCell ref="CY28:DC28"/>
    <mergeCell ref="DD28:DI28"/>
    <mergeCell ref="DJ28:EM28"/>
    <mergeCell ref="DD29:DI29"/>
    <mergeCell ref="DL29:DQ29"/>
    <mergeCell ref="DR29:DV29"/>
    <mergeCell ref="DW29:EB29"/>
    <mergeCell ref="EC29:EG29"/>
    <mergeCell ref="EH29:EM29"/>
    <mergeCell ref="FO29:FS29"/>
    <mergeCell ref="FT29:GW29"/>
    <mergeCell ref="FW28:GB28"/>
    <mergeCell ref="GC28:GG28"/>
    <mergeCell ref="GH28:GM28"/>
    <mergeCell ref="GN28:GR28"/>
    <mergeCell ref="GS28:GW28"/>
    <mergeCell ref="FL28:FQ28"/>
    <mergeCell ref="FR28:FV28"/>
    <mergeCell ref="EN29:ER29"/>
    <mergeCell ref="ES29:EX29"/>
    <mergeCell ref="EY29:FC29"/>
    <mergeCell ref="FD29:FI29"/>
    <mergeCell ref="EP28:EU28"/>
    <mergeCell ref="EV28:EZ28"/>
    <mergeCell ref="FA28:FF28"/>
    <mergeCell ref="FG28:FK28"/>
    <mergeCell ref="FJ29:FN29"/>
    <mergeCell ref="BG28:BK28"/>
    <mergeCell ref="BL28:BQ28"/>
    <mergeCell ref="BR28:BV28"/>
    <mergeCell ref="FT27:GW27"/>
    <mergeCell ref="DL27:DQ27"/>
    <mergeCell ref="DR27:DV27"/>
    <mergeCell ref="DW27:EB27"/>
    <mergeCell ref="EC27:EG27"/>
    <mergeCell ref="EH27:EM27"/>
    <mergeCell ref="EN27:ER27"/>
    <mergeCell ref="CC28:CG28"/>
    <mergeCell ref="ES27:EX27"/>
    <mergeCell ref="EY27:FC27"/>
    <mergeCell ref="CC27:CG27"/>
    <mergeCell ref="CH27:CM27"/>
    <mergeCell ref="CN27:CR27"/>
    <mergeCell ref="CS27:CX27"/>
    <mergeCell ref="CY27:DC27"/>
    <mergeCell ref="DD27:DI27"/>
    <mergeCell ref="CS28:CX28"/>
    <mergeCell ref="CH28:CM28"/>
    <mergeCell ref="CN28:CR28"/>
    <mergeCell ref="GN26:GR26"/>
    <mergeCell ref="GS26:GW26"/>
    <mergeCell ref="FG26:FK26"/>
    <mergeCell ref="FL26:FQ26"/>
    <mergeCell ref="FR26:FV26"/>
    <mergeCell ref="FW26:GB26"/>
    <mergeCell ref="GC26:GG26"/>
    <mergeCell ref="GH26:GM26"/>
    <mergeCell ref="BG27:BK27"/>
    <mergeCell ref="BL27:BQ27"/>
    <mergeCell ref="BR27:BV27"/>
    <mergeCell ref="BW27:CB27"/>
    <mergeCell ref="B27:K28"/>
    <mergeCell ref="L27:AP28"/>
    <mergeCell ref="AQ27:AX28"/>
    <mergeCell ref="BA27:BF27"/>
    <mergeCell ref="BW28:CB28"/>
    <mergeCell ref="BA28:BF28"/>
    <mergeCell ref="EV26:EZ26"/>
    <mergeCell ref="FA26:FF26"/>
    <mergeCell ref="FJ27:FN27"/>
    <mergeCell ref="FO27:FS27"/>
    <mergeCell ref="CY26:DC26"/>
    <mergeCell ref="DD26:DI26"/>
    <mergeCell ref="DJ26:EM26"/>
    <mergeCell ref="EP26:EU26"/>
    <mergeCell ref="FD27:FI27"/>
    <mergeCell ref="FT25:GW25"/>
    <mergeCell ref="BA26:BF26"/>
    <mergeCell ref="BG26:BK26"/>
    <mergeCell ref="BL26:BQ26"/>
    <mergeCell ref="BR26:BV26"/>
    <mergeCell ref="BW26:CB26"/>
    <mergeCell ref="CC26:CG26"/>
    <mergeCell ref="CH26:CM26"/>
    <mergeCell ref="CN26:CR26"/>
    <mergeCell ref="CS26:CX26"/>
    <mergeCell ref="EC25:EG25"/>
    <mergeCell ref="EH25:EM25"/>
    <mergeCell ref="EN25:ER25"/>
    <mergeCell ref="ES25:EX25"/>
    <mergeCell ref="EY25:FC25"/>
    <mergeCell ref="FD25:FI25"/>
    <mergeCell ref="BW25:CB25"/>
    <mergeCell ref="CC25:CG25"/>
    <mergeCell ref="CH25:CM25"/>
    <mergeCell ref="CN25:CR25"/>
    <mergeCell ref="FJ25:FN25"/>
    <mergeCell ref="FO25:FS25"/>
    <mergeCell ref="DD25:DI25"/>
    <mergeCell ref="DL25:DQ25"/>
    <mergeCell ref="DR25:DV25"/>
    <mergeCell ref="DW25:EB25"/>
    <mergeCell ref="CS25:CX25"/>
    <mergeCell ref="CY25:DC25"/>
    <mergeCell ref="GH24:GM24"/>
    <mergeCell ref="GN24:GR24"/>
    <mergeCell ref="FL24:FQ24"/>
    <mergeCell ref="FR24:FV24"/>
    <mergeCell ref="FW24:GB24"/>
    <mergeCell ref="GC24:GG24"/>
    <mergeCell ref="CS24:CX24"/>
    <mergeCell ref="CY24:DC24"/>
    <mergeCell ref="GS24:GW24"/>
    <mergeCell ref="B25:K26"/>
    <mergeCell ref="L25:AP26"/>
    <mergeCell ref="AQ25:AX26"/>
    <mergeCell ref="BA25:BF25"/>
    <mergeCell ref="BG25:BK25"/>
    <mergeCell ref="BL25:BQ25"/>
    <mergeCell ref="BR25:BV25"/>
    <mergeCell ref="FA24:FF24"/>
    <mergeCell ref="FG24:FK24"/>
    <mergeCell ref="CH24:CM24"/>
    <mergeCell ref="CN24:CR24"/>
    <mergeCell ref="DD24:DI24"/>
    <mergeCell ref="DJ24:EM24"/>
    <mergeCell ref="EP24:EU24"/>
    <mergeCell ref="EV24:EZ24"/>
    <mergeCell ref="ES23:EX23"/>
    <mergeCell ref="EY23:FC23"/>
    <mergeCell ref="FO23:FS23"/>
    <mergeCell ref="FT23:GW23"/>
    <mergeCell ref="BA24:BF24"/>
    <mergeCell ref="BG24:BK24"/>
    <mergeCell ref="BL24:BQ24"/>
    <mergeCell ref="BR24:BV24"/>
    <mergeCell ref="BW24:CB24"/>
    <mergeCell ref="CC24:CG24"/>
    <mergeCell ref="FD23:FI23"/>
    <mergeCell ref="FJ23:FN23"/>
    <mergeCell ref="CY23:DC23"/>
    <mergeCell ref="DD23:DI23"/>
    <mergeCell ref="DL23:DQ23"/>
    <mergeCell ref="DR23:DV23"/>
    <mergeCell ref="DW23:EB23"/>
    <mergeCell ref="EC23:EG23"/>
    <mergeCell ref="EH23:EM23"/>
    <mergeCell ref="EN23:ER23"/>
    <mergeCell ref="GH22:GM22"/>
    <mergeCell ref="FG22:FK22"/>
    <mergeCell ref="FL22:FQ22"/>
    <mergeCell ref="FR22:FV22"/>
    <mergeCell ref="FW22:GB22"/>
    <mergeCell ref="CN22:CR22"/>
    <mergeCell ref="CS22:CX22"/>
    <mergeCell ref="BL23:BQ23"/>
    <mergeCell ref="EV22:EZ22"/>
    <mergeCell ref="FA22:FF22"/>
    <mergeCell ref="CN23:CR23"/>
    <mergeCell ref="CS23:CX23"/>
    <mergeCell ref="GC22:GG22"/>
    <mergeCell ref="BR23:BV23"/>
    <mergeCell ref="BW23:CB23"/>
    <mergeCell ref="CC23:CG23"/>
    <mergeCell ref="CH23:CM23"/>
    <mergeCell ref="DD22:DI22"/>
    <mergeCell ref="DJ22:EM22"/>
    <mergeCell ref="EP22:EU22"/>
    <mergeCell ref="GN22:GR22"/>
    <mergeCell ref="GS22:GW22"/>
    <mergeCell ref="B23:K24"/>
    <mergeCell ref="L23:AP24"/>
    <mergeCell ref="AQ23:AX24"/>
    <mergeCell ref="BA23:BF23"/>
    <mergeCell ref="BG23:BK23"/>
    <mergeCell ref="BG21:BK21"/>
    <mergeCell ref="BA22:BF22"/>
    <mergeCell ref="BG22:BK22"/>
    <mergeCell ref="BL22:BQ22"/>
    <mergeCell ref="B21:K22"/>
    <mergeCell ref="L21:AP22"/>
    <mergeCell ref="AQ21:AX22"/>
    <mergeCell ref="BA21:BF21"/>
    <mergeCell ref="CS21:CX21"/>
    <mergeCell ref="CY21:DC21"/>
    <mergeCell ref="BR22:BV22"/>
    <mergeCell ref="BW22:CB22"/>
    <mergeCell ref="CC22:CG22"/>
    <mergeCell ref="CH22:CM22"/>
    <mergeCell ref="CY22:DC22"/>
    <mergeCell ref="BL21:BQ21"/>
    <mergeCell ref="BR21:BV21"/>
    <mergeCell ref="BW21:CB21"/>
    <mergeCell ref="CC21:CG21"/>
    <mergeCell ref="CH21:CM21"/>
    <mergeCell ref="CN21:CR21"/>
    <mergeCell ref="CY20:DC20"/>
    <mergeCell ref="DD20:DI20"/>
    <mergeCell ref="DJ20:EM20"/>
    <mergeCell ref="DD21:DI21"/>
    <mergeCell ref="DL21:DQ21"/>
    <mergeCell ref="DR21:DV21"/>
    <mergeCell ref="DW21:EB21"/>
    <mergeCell ref="EC21:EG21"/>
    <mergeCell ref="EH21:EM21"/>
    <mergeCell ref="FO21:FS21"/>
    <mergeCell ref="FT21:GW21"/>
    <mergeCell ref="FW20:GB20"/>
    <mergeCell ref="GC20:GG20"/>
    <mergeCell ref="GH20:GM20"/>
    <mergeCell ref="GN20:GR20"/>
    <mergeCell ref="GS20:GW20"/>
    <mergeCell ref="FL20:FQ20"/>
    <mergeCell ref="FR20:FV20"/>
    <mergeCell ref="EN21:ER21"/>
    <mergeCell ref="ES21:EX21"/>
    <mergeCell ref="EY21:FC21"/>
    <mergeCell ref="FD21:FI21"/>
    <mergeCell ref="EP20:EU20"/>
    <mergeCell ref="EV20:EZ20"/>
    <mergeCell ref="FA20:FF20"/>
    <mergeCell ref="FG20:FK20"/>
    <mergeCell ref="FJ21:FN21"/>
    <mergeCell ref="BG20:BK20"/>
    <mergeCell ref="BL20:BQ20"/>
    <mergeCell ref="BR20:BV20"/>
    <mergeCell ref="FT19:GW19"/>
    <mergeCell ref="DL19:DQ19"/>
    <mergeCell ref="DR19:DV19"/>
    <mergeCell ref="DW19:EB19"/>
    <mergeCell ref="EC19:EG19"/>
    <mergeCell ref="EH19:EM19"/>
    <mergeCell ref="EN19:ER19"/>
    <mergeCell ref="CC20:CG20"/>
    <mergeCell ref="ES19:EX19"/>
    <mergeCell ref="EY19:FC19"/>
    <mergeCell ref="CC19:CG19"/>
    <mergeCell ref="CH19:CM19"/>
    <mergeCell ref="CN19:CR19"/>
    <mergeCell ref="CS19:CX19"/>
    <mergeCell ref="CY19:DC19"/>
    <mergeCell ref="DD19:DI19"/>
    <mergeCell ref="CS20:CX20"/>
    <mergeCell ref="CH20:CM20"/>
    <mergeCell ref="CN20:CR20"/>
    <mergeCell ref="GN18:GR18"/>
    <mergeCell ref="GS18:GW18"/>
    <mergeCell ref="FG18:FK18"/>
    <mergeCell ref="FL18:FQ18"/>
    <mergeCell ref="FR18:FV18"/>
    <mergeCell ref="FW18:GB18"/>
    <mergeCell ref="GC18:GG18"/>
    <mergeCell ref="GH18:GM18"/>
    <mergeCell ref="BG19:BK19"/>
    <mergeCell ref="BL19:BQ19"/>
    <mergeCell ref="BR19:BV19"/>
    <mergeCell ref="BW19:CB19"/>
    <mergeCell ref="B19:K20"/>
    <mergeCell ref="L19:AP20"/>
    <mergeCell ref="AQ19:AX20"/>
    <mergeCell ref="BA19:BF19"/>
    <mergeCell ref="BW20:CB20"/>
    <mergeCell ref="BA20:BF20"/>
    <mergeCell ref="EV18:EZ18"/>
    <mergeCell ref="FA18:FF18"/>
    <mergeCell ref="FJ19:FN19"/>
    <mergeCell ref="FO19:FS19"/>
    <mergeCell ref="CY18:DC18"/>
    <mergeCell ref="DD18:DI18"/>
    <mergeCell ref="DJ18:EM18"/>
    <mergeCell ref="EP18:EU18"/>
    <mergeCell ref="FD19:FI19"/>
    <mergeCell ref="FT17:GW17"/>
    <mergeCell ref="BA18:BF18"/>
    <mergeCell ref="BG18:BK18"/>
    <mergeCell ref="BL18:BQ18"/>
    <mergeCell ref="BR18:BV18"/>
    <mergeCell ref="BW18:CB18"/>
    <mergeCell ref="CC18:CG18"/>
    <mergeCell ref="CH18:CM18"/>
    <mergeCell ref="CN18:CR18"/>
    <mergeCell ref="CS18:CX18"/>
    <mergeCell ref="EC17:EG17"/>
    <mergeCell ref="EH17:EM17"/>
    <mergeCell ref="EN17:ER17"/>
    <mergeCell ref="ES17:EX17"/>
    <mergeCell ref="EY17:FC17"/>
    <mergeCell ref="FD17:FI17"/>
    <mergeCell ref="BW17:CB17"/>
    <mergeCell ref="CC17:CG17"/>
    <mergeCell ref="CH17:CM17"/>
    <mergeCell ref="CN17:CR17"/>
    <mergeCell ref="FJ17:FN17"/>
    <mergeCell ref="FO17:FS17"/>
    <mergeCell ref="DD17:DI17"/>
    <mergeCell ref="DL17:DQ17"/>
    <mergeCell ref="DR17:DV17"/>
    <mergeCell ref="DW17:EB17"/>
    <mergeCell ref="CS17:CX17"/>
    <mergeCell ref="CY17:DC17"/>
    <mergeCell ref="GH16:GM16"/>
    <mergeCell ref="GN16:GR16"/>
    <mergeCell ref="FL16:FQ16"/>
    <mergeCell ref="FR16:FV16"/>
    <mergeCell ref="FW16:GB16"/>
    <mergeCell ref="GC16:GG16"/>
    <mergeCell ref="CS16:CX16"/>
    <mergeCell ref="CY16:DC16"/>
    <mergeCell ref="GS16:GW16"/>
    <mergeCell ref="B17:K18"/>
    <mergeCell ref="L17:AP18"/>
    <mergeCell ref="AQ17:AX18"/>
    <mergeCell ref="BA17:BF17"/>
    <mergeCell ref="BG17:BK17"/>
    <mergeCell ref="BL17:BQ17"/>
    <mergeCell ref="BR17:BV17"/>
    <mergeCell ref="FA16:FF16"/>
    <mergeCell ref="FG16:FK16"/>
    <mergeCell ref="CH16:CM16"/>
    <mergeCell ref="CN16:CR16"/>
    <mergeCell ref="DD16:DI16"/>
    <mergeCell ref="DJ16:EM16"/>
    <mergeCell ref="EP16:EU16"/>
    <mergeCell ref="EV16:EZ16"/>
    <mergeCell ref="ES15:EX15"/>
    <mergeCell ref="EY15:FC15"/>
    <mergeCell ref="FO15:FS15"/>
    <mergeCell ref="FT15:GW15"/>
    <mergeCell ref="BA16:BF16"/>
    <mergeCell ref="BG16:BK16"/>
    <mergeCell ref="BL16:BQ16"/>
    <mergeCell ref="BR16:BV16"/>
    <mergeCell ref="BW16:CB16"/>
    <mergeCell ref="CC16:CG16"/>
    <mergeCell ref="FD15:FI15"/>
    <mergeCell ref="FJ15:FN15"/>
    <mergeCell ref="CY15:DC15"/>
    <mergeCell ref="DD15:DI15"/>
    <mergeCell ref="DL15:DQ15"/>
    <mergeCell ref="DR15:DV15"/>
    <mergeCell ref="DW15:EB15"/>
    <mergeCell ref="EC15:EG15"/>
    <mergeCell ref="EH15:EM15"/>
    <mergeCell ref="EN15:ER15"/>
    <mergeCell ref="GH14:GM14"/>
    <mergeCell ref="FG14:FK14"/>
    <mergeCell ref="FL14:FQ14"/>
    <mergeCell ref="FR14:FV14"/>
    <mergeCell ref="FW14:GB14"/>
    <mergeCell ref="CN14:CR14"/>
    <mergeCell ref="CS14:CX14"/>
    <mergeCell ref="BL15:BQ15"/>
    <mergeCell ref="EV14:EZ14"/>
    <mergeCell ref="FA14:FF14"/>
    <mergeCell ref="CN15:CR15"/>
    <mergeCell ref="CS15:CX15"/>
    <mergeCell ref="GC14:GG14"/>
    <mergeCell ref="BR15:BV15"/>
    <mergeCell ref="BW15:CB15"/>
    <mergeCell ref="CC15:CG15"/>
    <mergeCell ref="CH15:CM15"/>
    <mergeCell ref="DD14:DI14"/>
    <mergeCell ref="DJ14:EM14"/>
    <mergeCell ref="EP14:EU14"/>
    <mergeCell ref="GN14:GR14"/>
    <mergeCell ref="GS14:GW14"/>
    <mergeCell ref="B15:K16"/>
    <mergeCell ref="L15:AP16"/>
    <mergeCell ref="AQ15:AX16"/>
    <mergeCell ref="BA15:BF15"/>
    <mergeCell ref="BG15:BK15"/>
    <mergeCell ref="BG13:BK13"/>
    <mergeCell ref="BA14:BF14"/>
    <mergeCell ref="BG14:BK14"/>
    <mergeCell ref="BL14:BQ14"/>
    <mergeCell ref="B13:K14"/>
    <mergeCell ref="L13:AP14"/>
    <mergeCell ref="AQ13:AX14"/>
    <mergeCell ref="BA13:BF13"/>
    <mergeCell ref="CS13:CX13"/>
    <mergeCell ref="CY13:DC13"/>
    <mergeCell ref="BR14:BV14"/>
    <mergeCell ref="BW14:CB14"/>
    <mergeCell ref="CC14:CG14"/>
    <mergeCell ref="CH14:CM14"/>
    <mergeCell ref="CY14:DC14"/>
    <mergeCell ref="BL13:BQ13"/>
    <mergeCell ref="BR13:BV13"/>
    <mergeCell ref="BW13:CB13"/>
    <mergeCell ref="CC13:CG13"/>
    <mergeCell ref="CH13:CM13"/>
    <mergeCell ref="CN13:CR13"/>
    <mergeCell ref="CY12:DC12"/>
    <mergeCell ref="DD12:DI12"/>
    <mergeCell ref="DJ12:EM12"/>
    <mergeCell ref="DD13:DI13"/>
    <mergeCell ref="DL13:DQ13"/>
    <mergeCell ref="DR13:DV13"/>
    <mergeCell ref="DW13:EB13"/>
    <mergeCell ref="EC13:EG13"/>
    <mergeCell ref="EH13:EM13"/>
    <mergeCell ref="FO13:FS13"/>
    <mergeCell ref="FT13:GW13"/>
    <mergeCell ref="FW12:GB12"/>
    <mergeCell ref="GC12:GG12"/>
    <mergeCell ref="GH12:GM12"/>
    <mergeCell ref="GN12:GR12"/>
    <mergeCell ref="GS12:GW12"/>
    <mergeCell ref="FL12:FQ12"/>
    <mergeCell ref="FR12:FV12"/>
    <mergeCell ref="EN13:ER13"/>
    <mergeCell ref="ES13:EX13"/>
    <mergeCell ref="EY13:FC13"/>
    <mergeCell ref="FD13:FI13"/>
    <mergeCell ref="EP12:EU12"/>
    <mergeCell ref="EV12:EZ12"/>
    <mergeCell ref="FA12:FF12"/>
    <mergeCell ref="FG12:FK12"/>
    <mergeCell ref="FJ13:FN13"/>
    <mergeCell ref="BG12:BK12"/>
    <mergeCell ref="BL12:BQ12"/>
    <mergeCell ref="BR12:BV12"/>
    <mergeCell ref="FT11:GW11"/>
    <mergeCell ref="DL11:DQ11"/>
    <mergeCell ref="DR11:DV11"/>
    <mergeCell ref="DW11:EB11"/>
    <mergeCell ref="EC11:EG11"/>
    <mergeCell ref="EH11:EM11"/>
    <mergeCell ref="EN11:ER11"/>
    <mergeCell ref="CC12:CG12"/>
    <mergeCell ref="ES11:EX11"/>
    <mergeCell ref="EY11:FC11"/>
    <mergeCell ref="CC11:CG11"/>
    <mergeCell ref="CH11:CM11"/>
    <mergeCell ref="CN11:CR11"/>
    <mergeCell ref="CS11:CX11"/>
    <mergeCell ref="CY11:DC11"/>
    <mergeCell ref="DD11:DI11"/>
    <mergeCell ref="CS12:CX12"/>
    <mergeCell ref="CH12:CM12"/>
    <mergeCell ref="CN12:CR12"/>
    <mergeCell ref="GN10:GR10"/>
    <mergeCell ref="GS10:GW10"/>
    <mergeCell ref="FG10:FK10"/>
    <mergeCell ref="FL10:FQ10"/>
    <mergeCell ref="FR10:FV10"/>
    <mergeCell ref="FW10:GB10"/>
    <mergeCell ref="GC10:GG10"/>
    <mergeCell ref="GH10:GM10"/>
    <mergeCell ref="BG11:BK11"/>
    <mergeCell ref="BL11:BQ11"/>
    <mergeCell ref="BR11:BV11"/>
    <mergeCell ref="BW11:CB11"/>
    <mergeCell ref="B11:K12"/>
    <mergeCell ref="L11:AP12"/>
    <mergeCell ref="AQ11:AX12"/>
    <mergeCell ref="BA11:BF11"/>
    <mergeCell ref="BW12:CB12"/>
    <mergeCell ref="BA12:BF12"/>
    <mergeCell ref="EV10:EZ10"/>
    <mergeCell ref="FA10:FF10"/>
    <mergeCell ref="FJ11:FN11"/>
    <mergeCell ref="FO11:FS11"/>
    <mergeCell ref="CY10:DC10"/>
    <mergeCell ref="DD10:DI10"/>
    <mergeCell ref="DJ10:EM10"/>
    <mergeCell ref="EP10:EU10"/>
    <mergeCell ref="FD11:FI11"/>
    <mergeCell ref="FT9:GW9"/>
    <mergeCell ref="BA10:BF10"/>
    <mergeCell ref="BG10:BK10"/>
    <mergeCell ref="BL10:BQ10"/>
    <mergeCell ref="BR10:BV10"/>
    <mergeCell ref="BW10:CB10"/>
    <mergeCell ref="CC10:CG10"/>
    <mergeCell ref="CH10:CM10"/>
    <mergeCell ref="CN10:CR10"/>
    <mergeCell ref="CS10:CX10"/>
    <mergeCell ref="EC9:EG9"/>
    <mergeCell ref="EH9:EM9"/>
    <mergeCell ref="EN9:ER9"/>
    <mergeCell ref="ES9:EX9"/>
    <mergeCell ref="EY9:FC9"/>
    <mergeCell ref="FD9:FI9"/>
    <mergeCell ref="BW9:CB9"/>
    <mergeCell ref="CC9:CG9"/>
    <mergeCell ref="CH9:CM9"/>
    <mergeCell ref="CN9:CR9"/>
    <mergeCell ref="FJ9:FN9"/>
    <mergeCell ref="FO9:FS9"/>
    <mergeCell ref="DD9:DI9"/>
    <mergeCell ref="DL9:DQ9"/>
    <mergeCell ref="DR9:DV9"/>
    <mergeCell ref="DW9:EB9"/>
    <mergeCell ref="CS9:CX9"/>
    <mergeCell ref="CY9:DC9"/>
    <mergeCell ref="GH8:GM8"/>
    <mergeCell ref="GN8:GR8"/>
    <mergeCell ref="FL8:FQ8"/>
    <mergeCell ref="FR8:FV8"/>
    <mergeCell ref="FW8:GB8"/>
    <mergeCell ref="GC8:GG8"/>
    <mergeCell ref="CS8:CX8"/>
    <mergeCell ref="CY8:DC8"/>
    <mergeCell ref="GS8:GW8"/>
    <mergeCell ref="B9:K10"/>
    <mergeCell ref="L9:AP10"/>
    <mergeCell ref="AQ9:AX10"/>
    <mergeCell ref="BA9:BF9"/>
    <mergeCell ref="BG9:BK9"/>
    <mergeCell ref="BL9:BQ9"/>
    <mergeCell ref="BR9:BV9"/>
    <mergeCell ref="FA8:FF8"/>
    <mergeCell ref="FG8:FK8"/>
    <mergeCell ref="CH8:CM8"/>
    <mergeCell ref="CN8:CR8"/>
    <mergeCell ref="DD8:DI8"/>
    <mergeCell ref="DJ8:EM8"/>
    <mergeCell ref="EP8:EU8"/>
    <mergeCell ref="EV8:EZ8"/>
    <mergeCell ref="BA8:BF8"/>
    <mergeCell ref="BG8:BK8"/>
    <mergeCell ref="BL8:BQ8"/>
    <mergeCell ref="BR8:BV8"/>
    <mergeCell ref="BW8:CB8"/>
    <mergeCell ref="CC8:CG8"/>
    <mergeCell ref="EH7:EM7"/>
    <mergeCell ref="EN7:ER7"/>
    <mergeCell ref="ES7:EX7"/>
    <mergeCell ref="EY7:FC7"/>
    <mergeCell ref="FO7:FS7"/>
    <mergeCell ref="FT7:GW7"/>
    <mergeCell ref="CC7:CG7"/>
    <mergeCell ref="CH7:CM7"/>
    <mergeCell ref="FD7:FI7"/>
    <mergeCell ref="FJ7:FN7"/>
    <mergeCell ref="CY7:DC7"/>
    <mergeCell ref="DD7:DI7"/>
    <mergeCell ref="DL7:DQ7"/>
    <mergeCell ref="DR7:DV7"/>
    <mergeCell ref="DW7:EB7"/>
    <mergeCell ref="EC7:EG7"/>
    <mergeCell ref="CN7:CR7"/>
    <mergeCell ref="CS7:CX7"/>
    <mergeCell ref="B7:K8"/>
    <mergeCell ref="L7:AP8"/>
    <mergeCell ref="AQ7:AX8"/>
    <mergeCell ref="BA7:BF7"/>
    <mergeCell ref="BG7:BK7"/>
    <mergeCell ref="BL7:BQ7"/>
    <mergeCell ref="BR7:BV7"/>
    <mergeCell ref="BW7:CB7"/>
    <mergeCell ref="FC4:GW5"/>
    <mergeCell ref="B5:K5"/>
    <mergeCell ref="AY5:BD6"/>
    <mergeCell ref="BE5:DI5"/>
    <mergeCell ref="DJ5:FB5"/>
    <mergeCell ref="B6:K6"/>
    <mergeCell ref="BE6:DI6"/>
    <mergeCell ref="DJ6:FB6"/>
    <mergeCell ref="FC6:GW6"/>
    <mergeCell ref="DE2:EU2"/>
    <mergeCell ref="B4:K4"/>
    <mergeCell ref="L4:AP6"/>
    <mergeCell ref="AQ4:AX6"/>
    <mergeCell ref="AY4:FB4"/>
    <mergeCell ref="I2:AI2"/>
    <mergeCell ref="AK2:AR2"/>
    <mergeCell ref="AT2:CS2"/>
    <mergeCell ref="CW2:DC2"/>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sheetPr>
    <tabColor theme="9" tint="0.59999389629810485"/>
  </sheetPr>
  <dimension ref="A1:AZ93"/>
  <sheetViews>
    <sheetView topLeftCell="H1" zoomScale="145" zoomScaleNormal="145" workbookViewId="0">
      <selection activeCell="I3" sqref="I3:L3"/>
    </sheetView>
  </sheetViews>
  <sheetFormatPr defaultColWidth="2.42578125" defaultRowHeight="12.75"/>
  <cols>
    <col min="1" max="3" width="2.7109375" style="5" hidden="1" customWidth="1"/>
    <col min="4" max="4" width="2.28515625" style="5" hidden="1" customWidth="1"/>
    <col min="5" max="7" width="2.42578125" style="5" hidden="1" customWidth="1"/>
    <col min="8" max="43" width="2.7109375" style="5" customWidth="1"/>
    <col min="44" max="16384" width="2.42578125" style="5"/>
  </cols>
  <sheetData>
    <row r="1" spans="1:52" ht="16.5">
      <c r="H1" s="6"/>
      <c r="I1" s="6"/>
      <c r="J1" s="6"/>
      <c r="K1" s="6"/>
      <c r="L1" s="6"/>
      <c r="M1" s="6"/>
      <c r="N1" s="7"/>
      <c r="O1" s="6"/>
      <c r="P1" s="6"/>
      <c r="Q1" s="6"/>
      <c r="R1" s="6"/>
      <c r="S1" s="6"/>
      <c r="T1" s="6"/>
      <c r="U1" s="6"/>
      <c r="V1" s="6"/>
      <c r="W1" s="6"/>
      <c r="X1" s="6"/>
      <c r="Y1" s="6"/>
      <c r="Z1" s="6"/>
      <c r="AA1" s="6"/>
      <c r="AB1" s="6"/>
      <c r="AC1" s="6"/>
      <c r="AD1" s="6"/>
      <c r="AE1" s="6"/>
      <c r="AF1" s="6"/>
      <c r="AG1" s="6"/>
      <c r="AH1" s="8"/>
      <c r="AI1" s="8"/>
      <c r="AJ1" s="8"/>
      <c r="AK1" s="8"/>
      <c r="AL1" s="8"/>
      <c r="AM1" s="8"/>
      <c r="AN1" s="8"/>
      <c r="AO1" s="8"/>
      <c r="AP1" s="8"/>
      <c r="AR1" s="742" t="str">
        <f ca="1">SUVAHAVUJ!$D$1</f>
        <v>Slovenský jazyk</v>
      </c>
      <c r="AS1" s="742"/>
      <c r="AT1" s="742"/>
      <c r="AU1" s="742"/>
      <c r="AV1" s="742"/>
      <c r="AW1" s="742"/>
      <c r="AX1" s="742"/>
      <c r="AZ1" s="729"/>
    </row>
    <row r="2" spans="1:52" ht="13.5">
      <c r="H2" s="6"/>
      <c r="I2" s="735" t="s">
        <v>539</v>
      </c>
      <c r="M2" s="6"/>
      <c r="N2" s="8"/>
      <c r="O2" s="6"/>
      <c r="P2" s="6"/>
      <c r="Q2" s="6"/>
      <c r="R2" s="6"/>
      <c r="S2" s="6"/>
      <c r="T2" s="6"/>
      <c r="U2" s="6"/>
      <c r="V2" s="6"/>
      <c r="W2" s="6"/>
      <c r="X2" s="6"/>
      <c r="Y2" s="6"/>
      <c r="Z2" s="6"/>
      <c r="AA2" s="6"/>
      <c r="AB2" s="6"/>
      <c r="AC2" s="6"/>
      <c r="AD2" s="6"/>
      <c r="AE2" s="6"/>
      <c r="AF2" s="6"/>
      <c r="AG2" s="8"/>
      <c r="AH2" s="8"/>
      <c r="AI2" s="9"/>
      <c r="AJ2" s="8"/>
      <c r="AK2" s="9"/>
      <c r="AL2" s="8"/>
      <c r="AM2" s="9"/>
      <c r="AN2" s="9"/>
      <c r="AO2" s="9"/>
      <c r="AP2" s="8"/>
      <c r="AQ2" s="8"/>
      <c r="AR2" s="8"/>
    </row>
    <row r="3" spans="1:52">
      <c r="H3" s="6"/>
      <c r="I3" s="743" t="s">
        <v>538</v>
      </c>
      <c r="J3" s="744"/>
      <c r="K3" s="744"/>
      <c r="L3" s="745"/>
      <c r="M3" s="6"/>
      <c r="N3" s="8"/>
      <c r="O3" s="6"/>
      <c r="P3" s="6"/>
      <c r="Q3" s="6"/>
      <c r="R3" s="6"/>
      <c r="S3" s="6"/>
      <c r="T3" s="6"/>
      <c r="U3" s="6"/>
      <c r="V3" s="6"/>
      <c r="W3" s="6"/>
      <c r="X3" s="6"/>
      <c r="Y3" s="6"/>
      <c r="Z3" s="6"/>
      <c r="AA3" s="6"/>
      <c r="AB3" s="6"/>
      <c r="AC3" s="6"/>
      <c r="AD3" s="6"/>
      <c r="AE3" s="6"/>
      <c r="AF3" s="6"/>
      <c r="AG3" s="6"/>
      <c r="AH3" s="8"/>
      <c r="AI3" s="8"/>
      <c r="AJ3" s="8"/>
      <c r="AK3" s="8"/>
      <c r="AL3" s="8"/>
      <c r="AM3" s="8"/>
      <c r="AN3" s="8"/>
      <c r="AO3" s="8"/>
      <c r="AP3" s="8"/>
      <c r="AQ3" s="8"/>
      <c r="AR3" s="8"/>
    </row>
    <row r="4" spans="1:52" ht="12.75" customHeight="1">
      <c r="A4" s="5">
        <v>2</v>
      </c>
      <c r="H4" s="6"/>
      <c r="M4" s="6"/>
      <c r="N4" s="8"/>
      <c r="O4" s="6"/>
      <c r="P4" s="746" t="str">
        <f ca="1">IF(VLOOKUP($A4,PrekladHlav!$A:$H,1)=$A4,VLOOKUP($A4,PrekladHlav!$A:$H,SUVAHAVUJ!B1),0)</f>
        <v>ÚČTOVNÁ ZÁVIERKA</v>
      </c>
      <c r="Q4" s="746"/>
      <c r="R4" s="746"/>
      <c r="S4" s="746"/>
      <c r="T4" s="746"/>
      <c r="U4" s="746"/>
      <c r="V4" s="746"/>
      <c r="W4" s="746"/>
      <c r="X4" s="746"/>
      <c r="Y4" s="746"/>
      <c r="Z4" s="746"/>
      <c r="AA4" s="746"/>
      <c r="AB4" s="746"/>
      <c r="AC4" s="746"/>
      <c r="AD4" s="746"/>
      <c r="AE4" s="746"/>
      <c r="AF4" s="746"/>
      <c r="AG4" s="6"/>
      <c r="AH4" s="6"/>
      <c r="AI4" s="6"/>
      <c r="AJ4" s="6"/>
      <c r="AK4" s="6"/>
      <c r="AL4" s="6"/>
      <c r="AM4" s="6"/>
      <c r="AN4" s="6"/>
      <c r="AO4" s="6"/>
      <c r="AP4" s="6"/>
      <c r="AQ4" s="6"/>
      <c r="AR4" s="6"/>
    </row>
    <row r="5" spans="1:52" ht="12.75" customHeight="1">
      <c r="H5" s="6"/>
      <c r="I5" s="6"/>
      <c r="J5" s="6"/>
      <c r="K5" s="6"/>
      <c r="L5" s="6"/>
      <c r="M5" s="6"/>
      <c r="N5" s="8"/>
      <c r="O5" s="6"/>
      <c r="P5" s="746"/>
      <c r="Q5" s="746"/>
      <c r="R5" s="746"/>
      <c r="S5" s="746"/>
      <c r="T5" s="746"/>
      <c r="U5" s="746"/>
      <c r="V5" s="746"/>
      <c r="W5" s="746"/>
      <c r="X5" s="746"/>
      <c r="Y5" s="746"/>
      <c r="Z5" s="746"/>
      <c r="AA5" s="746"/>
      <c r="AB5" s="746"/>
      <c r="AC5" s="746"/>
      <c r="AD5" s="746"/>
      <c r="AE5" s="746"/>
      <c r="AF5" s="746"/>
      <c r="AG5" s="6"/>
      <c r="AH5" s="6"/>
      <c r="AI5" s="6"/>
      <c r="AJ5" s="6"/>
      <c r="AK5" s="6"/>
      <c r="AL5" s="6"/>
      <c r="AM5" s="6"/>
      <c r="AN5" s="6"/>
      <c r="AO5" s="6"/>
      <c r="AP5" s="6"/>
      <c r="AQ5" s="6"/>
      <c r="AR5" s="6"/>
    </row>
    <row r="6" spans="1:52">
      <c r="H6" s="6"/>
      <c r="I6" s="6"/>
      <c r="J6" s="6"/>
      <c r="K6" s="6"/>
      <c r="L6" s="6"/>
      <c r="M6" s="6"/>
      <c r="N6" s="8"/>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row>
    <row r="7" spans="1:52">
      <c r="A7" s="5">
        <v>3</v>
      </c>
      <c r="H7" s="6"/>
      <c r="I7" s="6"/>
      <c r="J7" s="6"/>
      <c r="K7" s="6"/>
      <c r="L7" s="6"/>
      <c r="M7" s="6"/>
      <c r="N7" s="747" t="str">
        <f ca="1">IF(VLOOKUP($A7,PrekladHlav!$A:$H,1)=$A7,VLOOKUP($A7,PrekladHlav!$A:$H,SUVAHAVUJ!B1),0)</f>
        <v>podnikateľov v podvojnom učtovníctve zostavená</v>
      </c>
      <c r="O7" s="747"/>
      <c r="P7" s="747"/>
      <c r="Q7" s="747"/>
      <c r="R7" s="747"/>
      <c r="S7" s="747"/>
      <c r="T7" s="747"/>
      <c r="U7" s="747"/>
      <c r="V7" s="747"/>
      <c r="W7" s="747"/>
      <c r="X7" s="747"/>
      <c r="Y7" s="747"/>
      <c r="Z7" s="747"/>
      <c r="AA7" s="747"/>
      <c r="AB7" s="747"/>
      <c r="AC7" s="747"/>
      <c r="AD7" s="747"/>
      <c r="AE7" s="747"/>
      <c r="AF7" s="747"/>
      <c r="AG7" s="747"/>
      <c r="AH7" s="10"/>
      <c r="AI7" s="10"/>
      <c r="AJ7" s="10"/>
      <c r="AK7" s="10"/>
      <c r="AL7" s="6"/>
      <c r="AM7" s="6"/>
      <c r="AN7" s="6"/>
      <c r="AO7" s="6"/>
      <c r="AP7" s="6"/>
      <c r="AQ7" s="6"/>
      <c r="AR7" s="6"/>
    </row>
    <row r="8" spans="1:52">
      <c r="A8" s="5">
        <v>1</v>
      </c>
      <c r="H8" s="11"/>
      <c r="I8" s="11"/>
      <c r="J8" s="11"/>
      <c r="K8" s="11"/>
      <c r="L8" s="11"/>
      <c r="M8" s="11"/>
      <c r="N8" s="11"/>
      <c r="O8" s="11"/>
      <c r="P8" s="11"/>
      <c r="Q8" s="11"/>
      <c r="R8" s="11"/>
      <c r="S8" s="740" t="str">
        <f ca="1">IF(VLOOKUP($A8,PrekladHlav!$A:$H,1)=$A8,VLOOKUP($A8,PrekladHlav!$A:$H,SUVAHAVUJ!B1),0)</f>
        <v>k</v>
      </c>
      <c r="T8" s="740"/>
      <c r="U8" s="11"/>
      <c r="V8" s="748">
        <f ca="1">VstupHlavička!$B$15</f>
        <v>43100</v>
      </c>
      <c r="W8" s="748"/>
      <c r="X8" s="12"/>
      <c r="Y8" s="749">
        <f ca="1">VstupHlavička!$B$15</f>
        <v>43100</v>
      </c>
      <c r="Z8" s="749"/>
      <c r="AA8" s="13"/>
      <c r="AB8" s="750">
        <f ca="1">VstupHlavička!$B$15</f>
        <v>43100</v>
      </c>
      <c r="AC8" s="750"/>
      <c r="AD8" s="750"/>
      <c r="AE8" s="14"/>
      <c r="AF8" s="15"/>
      <c r="AG8" s="11"/>
      <c r="AH8" s="11"/>
      <c r="AI8" s="11"/>
      <c r="AJ8" s="11"/>
      <c r="AK8" s="11"/>
      <c r="AL8" s="11"/>
      <c r="AM8" s="11"/>
      <c r="AN8" s="11"/>
      <c r="AO8" s="11"/>
      <c r="AP8" s="11"/>
      <c r="AQ8" s="11"/>
      <c r="AR8" s="11"/>
    </row>
    <row r="9" spans="1:52">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row>
    <row r="10" spans="1:52">
      <c r="H10" s="11" t="s">
        <v>4214</v>
      </c>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6"/>
    </row>
    <row r="11" spans="1:52">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row>
    <row r="12" spans="1:52">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row>
    <row r="13" spans="1:52">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row>
    <row r="14" spans="1:52">
      <c r="A14" s="5">
        <v>6</v>
      </c>
      <c r="B14" s="5">
        <v>7</v>
      </c>
      <c r="C14" s="5">
        <v>8</v>
      </c>
      <c r="D14" s="5">
        <v>9</v>
      </c>
      <c r="H14" s="11" t="str">
        <f ca="1">IF(VLOOKUP($A14,PrekladHlav!$A:$H,1)=$A14,VLOOKUP($A14,PrekladHlav!$A:$H,SUVAHAVUJ!B1),0)</f>
        <v>Daňové identifikačné číslo</v>
      </c>
      <c r="I14" s="6"/>
      <c r="J14" s="6"/>
      <c r="K14" s="6"/>
      <c r="L14" s="6"/>
      <c r="M14" s="6"/>
      <c r="N14" s="6"/>
      <c r="O14" s="6"/>
      <c r="P14" s="6"/>
      <c r="Q14" s="6"/>
      <c r="R14" s="6"/>
      <c r="S14" s="6" t="str">
        <f ca="1">IF(VLOOKUP($B14,PrekladHlav!$A:$H,1)=$B14,VLOOKUP($B14,PrekladHlav!$A:$H,SUVAHAVUJ!B1),0)</f>
        <v>Účtovná závierka</v>
      </c>
      <c r="T14" s="6"/>
      <c r="U14" s="6"/>
      <c r="V14" s="6"/>
      <c r="W14" s="6"/>
      <c r="X14" s="6"/>
      <c r="Y14" s="6"/>
      <c r="Z14" s="6"/>
      <c r="AA14" s="6" t="str">
        <f ca="1">IF(VLOOKUP($C14,PrekladHlav!$A:$H,1)=$C14,VLOOKUP($C14,PrekladHlav!$A:$H,SUVAHAVUJ!B1),0)</f>
        <v>Účtovná jednotka</v>
      </c>
      <c r="AB14" s="6"/>
      <c r="AC14" s="6"/>
      <c r="AD14" s="6"/>
      <c r="AE14" s="6"/>
      <c r="AF14" s="6"/>
      <c r="AG14" s="11"/>
      <c r="AH14" s="740" t="str">
        <f ca="1">IF(VLOOKUP($D14,PrekladHlav!$A:$H,1)=$D14,VLOOKUP($D14,PrekladHlav!$A:$H,SUVAHAVUJ!B1),0)</f>
        <v>Za obdobie</v>
      </c>
      <c r="AI14" s="740"/>
      <c r="AJ14" s="740"/>
      <c r="AK14" s="740"/>
      <c r="AL14" s="740"/>
      <c r="AM14" s="740"/>
      <c r="AN14" s="740"/>
      <c r="AO14" s="740"/>
      <c r="AP14" s="740"/>
      <c r="AQ14" s="6"/>
      <c r="AR14" s="11"/>
    </row>
    <row r="15" spans="1:52">
      <c r="A15" s="5">
        <v>10</v>
      </c>
      <c r="B15" s="5">
        <v>11</v>
      </c>
      <c r="H15" s="16" t="str">
        <f ca="1">MID(VstupHlavička!$B$3,1,1)</f>
        <v/>
      </c>
      <c r="I15" s="16" t="str">
        <f ca="1">MID(VstupHlavička!$B$3,2,1)</f>
        <v/>
      </c>
      <c r="J15" s="16" t="str">
        <f ca="1">MID(VstupHlavička!$B$3,3,1)</f>
        <v/>
      </c>
      <c r="K15" s="16" t="str">
        <f ca="1">MID(VstupHlavička!$B$3,4,1)</f>
        <v/>
      </c>
      <c r="L15" s="16" t="str">
        <f ca="1">MID(VstupHlavička!$B$3,5,1)</f>
        <v/>
      </c>
      <c r="M15" s="16" t="str">
        <f ca="1">MID(VstupHlavička!$B$3,6,1)</f>
        <v/>
      </c>
      <c r="N15" s="16" t="str">
        <f ca="1">MID(VstupHlavička!$B$3,7,1)</f>
        <v/>
      </c>
      <c r="O15" s="16" t="str">
        <f ca="1">MID(VstupHlavička!$B$3,8,1)</f>
        <v/>
      </c>
      <c r="P15" s="16" t="str">
        <f ca="1">MID(VstupHlavička!$B$3,9,1)</f>
        <v/>
      </c>
      <c r="Q15" s="16" t="str">
        <f ca="1">MID(VstupHlavička!$B$3,10,1)</f>
        <v/>
      </c>
      <c r="R15" s="6"/>
      <c r="S15" s="6"/>
      <c r="T15" s="6"/>
      <c r="U15" s="6"/>
      <c r="V15" s="6"/>
      <c r="W15" s="6"/>
      <c r="X15" s="6"/>
      <c r="Y15" s="6"/>
      <c r="Z15" s="6"/>
      <c r="AA15" s="6"/>
      <c r="AB15" s="6"/>
      <c r="AC15" s="6"/>
      <c r="AD15" s="6"/>
      <c r="AE15" s="6"/>
      <c r="AF15" s="6"/>
      <c r="AG15" s="6"/>
      <c r="AH15" s="6"/>
      <c r="AI15" s="6"/>
      <c r="AJ15" s="11" t="str">
        <f ca="1">IF(VLOOKUP($A15,PrekladHlav!$A:$H,1)=$A15,VLOOKUP($A15,PrekladHlav!$A:$H,SUVAHAVUJ!B1),0)</f>
        <v>mesiac</v>
      </c>
      <c r="AK15" s="11"/>
      <c r="AL15" s="11"/>
      <c r="AM15" s="11" t="str">
        <f ca="1">IF(VLOOKUP($B15,PrekladHlav!$A:$H,1)=$B15,VLOOKUP($B15,PrekladHlav!$A:$H,SUVAHAVUJ!B1),0)</f>
        <v>rok</v>
      </c>
      <c r="AN15" s="11"/>
      <c r="AO15" s="11"/>
      <c r="AP15" s="11"/>
      <c r="AQ15" s="6"/>
      <c r="AR15" s="6"/>
    </row>
    <row r="16" spans="1:52">
      <c r="A16" s="5">
        <v>12</v>
      </c>
      <c r="B16" s="5">
        <v>15</v>
      </c>
      <c r="C16" s="5">
        <v>22</v>
      </c>
      <c r="H16" s="6"/>
      <c r="I16" s="6"/>
      <c r="J16" s="6"/>
      <c r="K16" s="6"/>
      <c r="L16" s="6"/>
      <c r="M16" s="6"/>
      <c r="N16" s="6"/>
      <c r="O16" s="6"/>
      <c r="P16" s="6"/>
      <c r="Q16" s="6"/>
      <c r="R16" s="6"/>
      <c r="S16" s="17" t="s">
        <v>4215</v>
      </c>
      <c r="T16" s="6"/>
      <c r="U16" s="6" t="str">
        <f ca="1">IF(VLOOKUP($A16,PrekladHlav!$A:$H,1)=$A16,VLOOKUP($A16,PrekladHlav!$A:$H,SUVAHAVUJ!B1),0)</f>
        <v xml:space="preserve"> - riadna</v>
      </c>
      <c r="V16" s="6"/>
      <c r="W16" s="6"/>
      <c r="X16" s="6"/>
      <c r="Y16" s="6"/>
      <c r="Z16" s="6"/>
      <c r="AA16" s="17"/>
      <c r="AB16" s="6"/>
      <c r="AC16" s="6" t="str">
        <f ca="1">IF(VLOOKUP($B16,PrekladHlav!$A:$H,1)=$B16,VLOOKUP($B16,PrekladHlav!$A:$H,SUVAHAVUJ!B1),0)</f>
        <v xml:space="preserve"> - malá</v>
      </c>
      <c r="AD16" s="6"/>
      <c r="AE16" s="6"/>
      <c r="AF16" s="6"/>
      <c r="AG16" s="6"/>
      <c r="AH16" s="18" t="str">
        <f ca="1">IF(VLOOKUP($C16,PrekladHlav!$A:$H,1)=$C16,VLOOKUP($C16,PrekladHlav!$A:$H,SUVAHAVUJ!B1),0)</f>
        <v>od</v>
      </c>
      <c r="AI16" s="11"/>
      <c r="AJ16" s="19" t="s">
        <v>4216</v>
      </c>
      <c r="AK16" s="19" t="s">
        <v>4217</v>
      </c>
      <c r="AL16" s="11"/>
      <c r="AM16" s="19" t="s">
        <v>4218</v>
      </c>
      <c r="AN16" s="19" t="s">
        <v>4216</v>
      </c>
      <c r="AO16" s="19" t="s">
        <v>4217</v>
      </c>
      <c r="AP16" s="19">
        <v>7</v>
      </c>
      <c r="AQ16" s="6"/>
      <c r="AR16" s="6"/>
    </row>
    <row r="17" spans="1:44">
      <c r="A17" s="5">
        <v>4</v>
      </c>
      <c r="B17" s="5">
        <v>13</v>
      </c>
      <c r="C17" s="5">
        <v>16</v>
      </c>
      <c r="D17" s="5">
        <v>23</v>
      </c>
      <c r="H17" s="11" t="str">
        <f ca="1">IF(VLOOKUP($A17,PrekladHlav!$A:$H,1)=$A17,VLOOKUP($A17,PrekladHlav!$A:$H,SUVAHAVUJ!B1),0)</f>
        <v>IČO</v>
      </c>
      <c r="I17" s="6"/>
      <c r="J17" s="6"/>
      <c r="K17" s="6"/>
      <c r="L17" s="6"/>
      <c r="M17" s="6"/>
      <c r="N17" s="6"/>
      <c r="O17" s="6"/>
      <c r="P17" s="6"/>
      <c r="Q17" s="6"/>
      <c r="R17" s="6"/>
      <c r="S17" s="17"/>
      <c r="T17" s="6"/>
      <c r="U17" s="6" t="str">
        <f ca="1">IF(VLOOKUP($B17,PrekladHlav!$A:$H,1)=$B17,VLOOKUP($B17,PrekladHlav!$A:$H,SUVAHAVUJ!B1),0)</f>
        <v xml:space="preserve"> - mimoriadna</v>
      </c>
      <c r="V17" s="6"/>
      <c r="W17" s="6"/>
      <c r="X17" s="6"/>
      <c r="Y17" s="6"/>
      <c r="Z17" s="6"/>
      <c r="AA17" s="17" t="s">
        <v>4215</v>
      </c>
      <c r="AB17" s="6"/>
      <c r="AC17" s="6" t="str">
        <f ca="1">IF(VLOOKUP($C17,PrekladHlav!$A:$H,1)=$C17,VLOOKUP($C17,PrekladHlav!$A:$H,SUVAHAVUJ!B1),0)</f>
        <v xml:space="preserve"> - veľká</v>
      </c>
      <c r="AD17" s="6"/>
      <c r="AE17" s="6"/>
      <c r="AF17" s="6"/>
      <c r="AG17" s="6"/>
      <c r="AH17" s="18" t="str">
        <f ca="1">IF(VLOOKUP($D17,PrekladHlav!$A:$H,1)=$D17,VLOOKUP($D17,PrekladHlav!$A:$H,SUVAHAVUJ!B1),0)</f>
        <v>do</v>
      </c>
      <c r="AI17" s="11"/>
      <c r="AJ17" s="19" t="s">
        <v>4217</v>
      </c>
      <c r="AK17" s="19" t="s">
        <v>4218</v>
      </c>
      <c r="AL17" s="11"/>
      <c r="AM17" s="19" t="s">
        <v>4218</v>
      </c>
      <c r="AN17" s="19" t="s">
        <v>4216</v>
      </c>
      <c r="AO17" s="19" t="s">
        <v>4217</v>
      </c>
      <c r="AP17" s="19">
        <v>7</v>
      </c>
      <c r="AQ17" s="6"/>
      <c r="AR17" s="6"/>
    </row>
    <row r="18" spans="1:44">
      <c r="A18" s="5">
        <v>14</v>
      </c>
      <c r="H18" s="16" t="str">
        <f ca="1">MID(VstupHlavička!$B$4,1,1)</f>
        <v/>
      </c>
      <c r="I18" s="16" t="str">
        <f ca="1">MID(VstupHlavička!$B$4,2,1)</f>
        <v/>
      </c>
      <c r="J18" s="16" t="str">
        <f ca="1">MID(VstupHlavička!$B$4,3,1)</f>
        <v/>
      </c>
      <c r="K18" s="16" t="str">
        <f ca="1">MID(VstupHlavička!$B$4,4,1)</f>
        <v/>
      </c>
      <c r="L18" s="16" t="str">
        <f ca="1">MID(VstupHlavička!$B$4,5,1)</f>
        <v/>
      </c>
      <c r="M18" s="16" t="str">
        <f ca="1">MID(VstupHlavička!$B$4,6,1)</f>
        <v/>
      </c>
      <c r="N18" s="16" t="str">
        <f ca="1">MID(VstupHlavička!$B$4,7,1)</f>
        <v/>
      </c>
      <c r="O18" s="16" t="str">
        <f ca="1">MID(VstupHlavička!$B$4,8,1)</f>
        <v/>
      </c>
      <c r="P18" s="6"/>
      <c r="Q18" s="6"/>
      <c r="R18" s="6"/>
      <c r="S18" s="17"/>
      <c r="T18" s="6"/>
      <c r="U18" s="6" t="str">
        <f ca="1">IF(VLOOKUP($A18,PrekladHlav!$A:$H,1)=$A18,VLOOKUP($A18,PrekladHlav!$A:$H,SUVAHAVUJ!B1),0)</f>
        <v xml:space="preserve"> - priebežná</v>
      </c>
      <c r="V18" s="8"/>
      <c r="W18" s="6"/>
      <c r="X18" s="6"/>
      <c r="Y18" s="6"/>
      <c r="Z18" s="8"/>
      <c r="AA18" s="20"/>
      <c r="AB18" s="8"/>
      <c r="AC18" s="8"/>
      <c r="AD18" s="8"/>
      <c r="AE18" s="6"/>
      <c r="AF18" s="6"/>
      <c r="AG18" s="6"/>
      <c r="AH18" s="6"/>
      <c r="AI18" s="6"/>
      <c r="AJ18" s="6"/>
      <c r="AK18" s="6"/>
      <c r="AL18" s="6"/>
      <c r="AM18" s="6"/>
      <c r="AN18" s="6"/>
      <c r="AO18" s="6"/>
      <c r="AP18" s="6"/>
      <c r="AQ18" s="6"/>
      <c r="AR18" s="6"/>
    </row>
    <row r="19" spans="1:44">
      <c r="A19" s="5">
        <v>5</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741" t="str">
        <f ca="1">IF(VLOOKUP($A19,PrekladHlav!$A:$H,1)=$A19,VLOOKUP($A19,PrekladHlav!$A:$H,SUVAHAVUJ!B1),0)</f>
        <v>Bezprostredne predchádzajúce obdobie</v>
      </c>
      <c r="AI19" s="741"/>
      <c r="AJ19" s="741"/>
      <c r="AK19" s="741"/>
      <c r="AL19" s="741"/>
      <c r="AM19" s="741"/>
      <c r="AN19" s="741"/>
      <c r="AO19" s="741"/>
      <c r="AP19" s="741"/>
      <c r="AQ19" s="6"/>
      <c r="AR19" s="6"/>
    </row>
    <row r="20" spans="1:44">
      <c r="A20" s="5">
        <v>17</v>
      </c>
      <c r="H20" s="11" t="s">
        <v>4201</v>
      </c>
      <c r="I20" s="6"/>
      <c r="J20" s="6"/>
      <c r="K20" s="6"/>
      <c r="L20" s="6"/>
      <c r="M20" s="6"/>
      <c r="N20" s="6"/>
      <c r="O20" s="6"/>
      <c r="P20" s="6"/>
      <c r="Q20" s="6"/>
      <c r="R20" s="6"/>
      <c r="S20" s="11" t="str">
        <f ca="1">IF(VLOOKUP($A20,PrekladHlav!$A:$H,1)=$A20,VLOOKUP($A20,PrekladHlav!$A:$H,SUVAHAVUJ!B1),0)</f>
        <v>(vyznačí sa</v>
      </c>
      <c r="T20" s="6"/>
      <c r="U20" s="6"/>
      <c r="V20" s="6"/>
      <c r="W20" s="16" t="s">
        <v>4215</v>
      </c>
      <c r="X20" s="21" t="s">
        <v>4219</v>
      </c>
      <c r="Y20" s="6"/>
      <c r="Z20" s="8"/>
      <c r="AA20" s="20"/>
      <c r="AB20" s="6"/>
      <c r="AC20" s="6"/>
      <c r="AD20" s="6"/>
      <c r="AE20" s="6"/>
      <c r="AF20" s="6"/>
      <c r="AG20" s="6"/>
      <c r="AH20" s="741"/>
      <c r="AI20" s="741"/>
      <c r="AJ20" s="741"/>
      <c r="AK20" s="741"/>
      <c r="AL20" s="741"/>
      <c r="AM20" s="741"/>
      <c r="AN20" s="741"/>
      <c r="AO20" s="741"/>
      <c r="AP20" s="741"/>
      <c r="AQ20" s="6"/>
      <c r="AR20" s="6"/>
    </row>
    <row r="21" spans="1:44">
      <c r="H21" s="16" t="str">
        <f ca="1">MID(VstupHlavička!$B$5,1,1)</f>
        <v/>
      </c>
      <c r="I21" s="16" t="str">
        <f ca="1">MID(VstupHlavička!$B$5,2,1)</f>
        <v/>
      </c>
      <c r="J21" s="6" t="s">
        <v>4220</v>
      </c>
      <c r="K21" s="16" t="str">
        <f ca="1">MID(VstupHlavička!$B$5,3,1)</f>
        <v/>
      </c>
      <c r="L21" s="16" t="str">
        <f ca="1">MID(VstupHlavička!$B$5,4,1)</f>
        <v/>
      </c>
      <c r="M21" s="6" t="s">
        <v>4220</v>
      </c>
      <c r="N21" s="16" t="str">
        <f ca="1">MID(VstupHlavička!$B$5,5,1)</f>
        <v/>
      </c>
      <c r="O21" s="6"/>
      <c r="P21" s="6"/>
      <c r="Q21" s="6"/>
      <c r="R21" s="6"/>
      <c r="S21" s="6"/>
      <c r="T21" s="6"/>
      <c r="U21" s="6"/>
      <c r="V21" s="6"/>
      <c r="W21" s="6"/>
      <c r="X21" s="6"/>
      <c r="Y21" s="6"/>
      <c r="Z21" s="6"/>
      <c r="AA21" s="6"/>
      <c r="AB21" s="6"/>
      <c r="AC21" s="6"/>
      <c r="AD21" s="6"/>
      <c r="AE21" s="6"/>
      <c r="AF21" s="6"/>
      <c r="AG21" s="6"/>
      <c r="AH21" s="741"/>
      <c r="AI21" s="741"/>
      <c r="AJ21" s="741"/>
      <c r="AK21" s="741"/>
      <c r="AL21" s="741"/>
      <c r="AM21" s="741"/>
      <c r="AN21" s="741"/>
      <c r="AO21" s="741"/>
      <c r="AP21" s="741"/>
      <c r="AQ21" s="6"/>
      <c r="AR21" s="6"/>
    </row>
    <row r="22" spans="1:44">
      <c r="A22" s="5">
        <v>10</v>
      </c>
      <c r="B22" s="5">
        <v>11</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11" t="str">
        <f ca="1">IF(VLOOKUP($A22,PrekladHlav!$A:$H,1)=$A22,VLOOKUP($A22,PrekladHlav!$A:$H,SUVAHAVUJ!B1),0)</f>
        <v>mesiac</v>
      </c>
      <c r="AK22" s="11"/>
      <c r="AL22" s="11"/>
      <c r="AM22" s="11" t="str">
        <f ca="1">IF(VLOOKUP($B22,PrekladHlav!$A:$H,1)=$B22,VLOOKUP($B22,PrekladHlav!$A:$H,SUVAHAVUJ!B1),0)</f>
        <v>rok</v>
      </c>
      <c r="AN22" s="11"/>
      <c r="AO22" s="11"/>
      <c r="AP22" s="6"/>
      <c r="AQ22" s="6"/>
      <c r="AR22" s="6"/>
    </row>
    <row r="23" spans="1:44">
      <c r="A23" s="5">
        <v>22</v>
      </c>
      <c r="H23" s="6"/>
      <c r="I23" s="6"/>
      <c r="J23" s="6"/>
      <c r="K23" s="6"/>
      <c r="L23" s="6"/>
      <c r="M23" s="6"/>
      <c r="N23" s="6"/>
      <c r="O23" s="6"/>
      <c r="P23" s="6"/>
      <c r="Q23" s="6"/>
      <c r="R23" s="20"/>
      <c r="S23" s="6"/>
      <c r="T23" s="6"/>
      <c r="U23" s="8"/>
      <c r="V23" s="6"/>
      <c r="W23" s="6"/>
      <c r="X23" s="6"/>
      <c r="Y23" s="8"/>
      <c r="Z23" s="20"/>
      <c r="AA23" s="8"/>
      <c r="AB23" s="8"/>
      <c r="AC23" s="8"/>
      <c r="AD23" s="6"/>
      <c r="AE23" s="6"/>
      <c r="AF23" s="6"/>
      <c r="AG23" s="6"/>
      <c r="AH23" s="18" t="str">
        <f ca="1">IF(VLOOKUP($A23,PrekladHlav!$A:$H,1)=$A23,VLOOKUP($A23,PrekladHlav!$A:$H,SUVAHAVUJ!B1),0)</f>
        <v>od</v>
      </c>
      <c r="AI23" s="6"/>
      <c r="AJ23" s="19" t="s">
        <v>4216</v>
      </c>
      <c r="AK23" s="19" t="s">
        <v>4217</v>
      </c>
      <c r="AL23" s="11"/>
      <c r="AM23" s="19" t="s">
        <v>4218</v>
      </c>
      <c r="AN23" s="19" t="s">
        <v>4216</v>
      </c>
      <c r="AO23" s="19" t="s">
        <v>4217</v>
      </c>
      <c r="AP23" s="19">
        <v>6</v>
      </c>
      <c r="AQ23" s="6"/>
      <c r="AR23" s="6"/>
    </row>
    <row r="24" spans="1:44">
      <c r="A24" s="5">
        <v>23</v>
      </c>
      <c r="H24" s="6"/>
      <c r="I24" s="6"/>
      <c r="J24" s="6"/>
      <c r="K24" s="6"/>
      <c r="L24" s="6"/>
      <c r="M24" s="6"/>
      <c r="N24" s="6"/>
      <c r="O24" s="6"/>
      <c r="P24" s="6"/>
      <c r="Q24" s="6"/>
      <c r="R24" s="6"/>
      <c r="S24" s="6"/>
      <c r="T24" s="6"/>
      <c r="U24" s="6"/>
      <c r="V24" s="6"/>
      <c r="W24" s="6"/>
      <c r="X24" s="6"/>
      <c r="Y24" s="6"/>
      <c r="Z24" s="6"/>
      <c r="AA24" s="6"/>
      <c r="AB24" s="8"/>
      <c r="AC24" s="8"/>
      <c r="AD24" s="6"/>
      <c r="AE24" s="6"/>
      <c r="AF24" s="6"/>
      <c r="AG24" s="6"/>
      <c r="AH24" s="18" t="str">
        <f ca="1">IF(VLOOKUP($A24,PrekladHlav!$A:$H,1)=$A24,VLOOKUP($A24,PrekladHlav!$A:$H,SUVAHAVUJ!B1),0)</f>
        <v>do</v>
      </c>
      <c r="AI24" s="6"/>
      <c r="AJ24" s="19" t="s">
        <v>4217</v>
      </c>
      <c r="AK24" s="19" t="s">
        <v>4218</v>
      </c>
      <c r="AL24" s="11"/>
      <c r="AM24" s="19" t="s">
        <v>4218</v>
      </c>
      <c r="AN24" s="19" t="s">
        <v>4216</v>
      </c>
      <c r="AO24" s="19" t="s">
        <v>4217</v>
      </c>
      <c r="AP24" s="19">
        <v>6</v>
      </c>
      <c r="AQ24" s="6"/>
      <c r="AR24" s="6"/>
    </row>
    <row r="25" spans="1:44">
      <c r="A25" s="5">
        <v>18</v>
      </c>
      <c r="H25" s="11" t="str">
        <f ca="1">IF(VLOOKUP($A25,PrekladHlav!$A:$H,1)=$A25,VLOOKUP($A25,PrekladHlav!$A:$H,SUVAHAVUJ!B1),0)</f>
        <v>Priložené súčasti účtovej závierky</v>
      </c>
      <c r="I25" s="6"/>
      <c r="J25" s="6"/>
      <c r="K25" s="6"/>
      <c r="L25" s="6"/>
      <c r="M25" s="6"/>
      <c r="N25" s="6"/>
      <c r="O25" s="6"/>
      <c r="P25" s="6"/>
      <c r="Q25" s="6"/>
      <c r="R25" s="6"/>
      <c r="S25" s="6"/>
      <c r="T25" s="6"/>
      <c r="U25" s="6"/>
      <c r="V25" s="6"/>
      <c r="W25" s="6"/>
      <c r="X25" s="6"/>
      <c r="Y25" s="6"/>
      <c r="Z25" s="6"/>
      <c r="AA25" s="6"/>
      <c r="AB25" s="8"/>
      <c r="AC25" s="8"/>
      <c r="AD25" s="6"/>
      <c r="AE25" s="6"/>
      <c r="AF25" s="6"/>
      <c r="AG25" s="6"/>
      <c r="AH25" s="11"/>
      <c r="AI25" s="6"/>
      <c r="AJ25" s="9"/>
      <c r="AK25" s="9"/>
      <c r="AL25" s="11"/>
      <c r="AM25" s="9"/>
      <c r="AN25" s="9"/>
      <c r="AO25" s="9"/>
      <c r="AP25" s="9"/>
      <c r="AQ25" s="6"/>
      <c r="AR25" s="6"/>
    </row>
    <row r="26" spans="1:44">
      <c r="A26" s="5">
        <v>19</v>
      </c>
      <c r="B26" s="5">
        <v>20</v>
      </c>
      <c r="C26" s="5">
        <v>21</v>
      </c>
      <c r="H26" s="11"/>
      <c r="I26" s="17" t="s">
        <v>4215</v>
      </c>
      <c r="J26" s="6" t="str">
        <f ca="1">IF(VLOOKUP($A26,PrekladHlav!$A:$H,1)=$A26,VLOOKUP($A26,PrekladHlav!$A:$H,SUVAHAVUJ!B1),0)</f>
        <v>Súvaha (Úč POD 1-01)</v>
      </c>
      <c r="K26" s="6"/>
      <c r="L26" s="6"/>
      <c r="M26" s="6"/>
      <c r="N26" s="6"/>
      <c r="O26" s="6"/>
      <c r="P26" s="6"/>
      <c r="Q26" s="6"/>
      <c r="R26" s="17" t="s">
        <v>4215</v>
      </c>
      <c r="S26" s="6" t="str">
        <f ca="1">IF(VLOOKUP($B26,PrekladHlav!$A:$H,1)=$B26,VLOOKUP($B26,PrekladHlav!$A:$H,SUVAHAVUJ!B1),0)</f>
        <v>Výkaz ziskov a strát(Úč POD 2-01)</v>
      </c>
      <c r="T26" s="6"/>
      <c r="U26" s="6"/>
      <c r="V26" s="6"/>
      <c r="W26" s="6"/>
      <c r="X26" s="6"/>
      <c r="Y26" s="6"/>
      <c r="Z26" s="6"/>
      <c r="AA26" s="6"/>
      <c r="AB26" s="8"/>
      <c r="AC26" s="8"/>
      <c r="AD26" s="6"/>
      <c r="AE26" s="17" t="s">
        <v>4215</v>
      </c>
      <c r="AF26" s="6" t="str">
        <f ca="1">IF(VLOOKUP($C26,PrekladHlav!$A:$H,1)=$C26,VLOOKUP($C26,PrekladHlav!$A:$H,SUVAHAVUJ!B1),0)</f>
        <v>Poznámky (Úč POD 3-01)</v>
      </c>
      <c r="AG26" s="6"/>
      <c r="AH26" s="11"/>
      <c r="AI26" s="6"/>
      <c r="AJ26" s="9"/>
      <c r="AK26" s="9"/>
      <c r="AL26" s="11"/>
      <c r="AM26" s="9"/>
      <c r="AN26" s="9"/>
      <c r="AO26" s="9"/>
      <c r="AP26" s="9"/>
      <c r="AQ26" s="6"/>
      <c r="AR26" s="6"/>
    </row>
    <row r="27" spans="1:44">
      <c r="H27" s="6"/>
      <c r="I27" s="6"/>
      <c r="J27" s="6"/>
      <c r="K27" s="6"/>
      <c r="L27" s="6"/>
      <c r="M27" s="6"/>
      <c r="N27" s="6"/>
      <c r="O27" s="6"/>
      <c r="P27" s="6"/>
      <c r="Q27" s="6"/>
      <c r="R27" s="6"/>
      <c r="S27" s="6"/>
      <c r="T27" s="6"/>
      <c r="U27" s="6"/>
      <c r="V27" s="6"/>
      <c r="W27" s="6"/>
      <c r="X27" s="6"/>
      <c r="Y27" s="6"/>
      <c r="Z27" s="6"/>
      <c r="AA27" s="6"/>
      <c r="AB27" s="8"/>
      <c r="AC27" s="8"/>
      <c r="AD27" s="6"/>
      <c r="AE27" s="6"/>
      <c r="AF27" s="6"/>
      <c r="AG27" s="6"/>
      <c r="AH27" s="11"/>
      <c r="AI27" s="6"/>
      <c r="AJ27" s="9"/>
      <c r="AK27" s="9"/>
      <c r="AL27" s="11"/>
      <c r="AM27" s="9"/>
      <c r="AN27" s="9"/>
      <c r="AO27" s="9"/>
      <c r="AP27" s="9"/>
      <c r="AQ27" s="6"/>
      <c r="AR27" s="6"/>
    </row>
    <row r="28" spans="1:44">
      <c r="H28" s="6"/>
      <c r="I28" s="6"/>
      <c r="J28" s="6"/>
      <c r="K28" s="6"/>
      <c r="L28" s="6"/>
      <c r="M28" s="6"/>
      <c r="N28" s="6"/>
      <c r="O28" s="6"/>
      <c r="P28" s="6"/>
      <c r="Q28" s="6"/>
      <c r="R28" s="6"/>
      <c r="S28" s="6"/>
      <c r="T28" s="6"/>
      <c r="U28" s="6"/>
      <c r="V28" s="6"/>
      <c r="W28" s="6"/>
      <c r="X28" s="6"/>
      <c r="Y28" s="6"/>
      <c r="Z28" s="6"/>
      <c r="AA28" s="6"/>
      <c r="AB28" s="8"/>
      <c r="AC28" s="8"/>
      <c r="AD28" s="6"/>
      <c r="AE28" s="6"/>
      <c r="AF28" s="6"/>
      <c r="AG28" s="6"/>
      <c r="AH28" s="11"/>
      <c r="AI28" s="6"/>
      <c r="AJ28" s="9"/>
      <c r="AK28" s="9"/>
      <c r="AL28" s="11"/>
      <c r="AM28" s="9"/>
      <c r="AN28" s="9"/>
      <c r="AO28" s="9"/>
      <c r="AP28" s="9"/>
      <c r="AQ28" s="6"/>
      <c r="AR28" s="6"/>
    </row>
    <row r="29" spans="1:44">
      <c r="A29" s="5">
        <v>24</v>
      </c>
      <c r="H29" s="11" t="str">
        <f ca="1">IF(VLOOKUP($A29,PrekladHlav!$A:$H,1)=$A29,VLOOKUP($A29,PrekladHlav!$A:$H,SUVAHAVUJ!$B$1),0)</f>
        <v>Obchodné meno (názov) účtovnej jednotky</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spans="1:44">
      <c r="H30" s="16" t="str">
        <f ca="1">MID(VstupHlavička!$B$6,1,1)</f>
        <v>V</v>
      </c>
      <c r="I30" s="16" t="str">
        <f ca="1">MID(VstupHlavička!$B$6,2,1)</f>
        <v>i</v>
      </c>
      <c r="J30" s="16" t="str">
        <f ca="1">MID(VstupHlavička!$B$6,3,1)</f>
        <v>v</v>
      </c>
      <c r="K30" s="16" t="str">
        <f ca="1">MID(VstupHlavička!$B$6,4,1)</f>
        <v>a</v>
      </c>
      <c r="L30" s="16" t="str">
        <f ca="1">MID(VstupHlavička!$B$6,5,1)</f>
        <v xml:space="preserve"> </v>
      </c>
      <c r="M30" s="16" t="str">
        <f ca="1">MID(VstupHlavička!$B$6,6,1)</f>
        <v>p</v>
      </c>
      <c r="N30" s="16" t="str">
        <f ca="1">MID(VstupHlavička!$B$6,7,1)</f>
        <v>o</v>
      </c>
      <c r="O30" s="16" t="str">
        <f ca="1">MID(VstupHlavička!$B$6,8,1)</f>
        <v>r</v>
      </c>
      <c r="P30" s="16" t="str">
        <f ca="1">MID(VstupHlavička!$B$6,9,1)</f>
        <v>a</v>
      </c>
      <c r="Q30" s="16" t="str">
        <f ca="1">MID(VstupHlavička!$B$6,10,1)</f>
        <v>d</v>
      </c>
      <c r="R30" s="16" t="str">
        <f ca="1">MID(VstupHlavička!$B$6,11,1)</f>
        <v>e</v>
      </c>
      <c r="S30" s="16" t="str">
        <f ca="1">MID(VstupHlavička!$B$6,12,1)</f>
        <v>n</v>
      </c>
      <c r="T30" s="16" t="str">
        <f ca="1">MID(VstupHlavička!$B$6,13,1)</f>
        <v>s</v>
      </c>
      <c r="U30" s="16" t="str">
        <f ca="1">MID(VstupHlavička!$B$6,14,1)</f>
        <v>t</v>
      </c>
      <c r="V30" s="16" t="str">
        <f ca="1">MID(VstupHlavička!$B$6,15,1)</f>
        <v>v</v>
      </c>
      <c r="W30" s="16" t="str">
        <f ca="1">MID(VstupHlavička!$B$6,16,1)</f>
        <v>o</v>
      </c>
      <c r="X30" s="16" t="str">
        <f ca="1">MID(VstupHlavička!$B$6,17,1)</f>
        <v>,</v>
      </c>
      <c r="Y30" s="16" t="str">
        <f ca="1">MID(VstupHlavička!$B$6,18,1)</f>
        <v xml:space="preserve"> </v>
      </c>
      <c r="Z30" s="16" t="str">
        <f ca="1">MID(VstupHlavička!$B$6,19,1)</f>
        <v>s</v>
      </c>
      <c r="AA30" s="16" t="str">
        <f ca="1">MID(VstupHlavička!$B$6,20,1)</f>
        <v>.</v>
      </c>
      <c r="AB30" s="16" t="str">
        <f ca="1">MID(VstupHlavička!$B$6,21,1)</f>
        <v>r</v>
      </c>
      <c r="AC30" s="16" t="str">
        <f ca="1">MID(VstupHlavička!$B$6,22,1)</f>
        <v>.</v>
      </c>
      <c r="AD30" s="16" t="str">
        <f ca="1">MID(VstupHlavička!$B$6,23,1)</f>
        <v>o</v>
      </c>
      <c r="AE30" s="16" t="str">
        <f ca="1">MID(VstupHlavička!$B$6,24,1)</f>
        <v>.</v>
      </c>
      <c r="AF30" s="16" t="str">
        <f ca="1">MID(VstupHlavička!$B$6,25,1)</f>
        <v/>
      </c>
      <c r="AG30" s="16" t="str">
        <f ca="1">MID(VstupHlavička!$B$6,26,1)</f>
        <v/>
      </c>
      <c r="AH30" s="16" t="str">
        <f ca="1">MID(VstupHlavička!$B$6,27,1)</f>
        <v/>
      </c>
      <c r="AI30" s="16" t="str">
        <f ca="1">MID(VstupHlavička!$B$6,28,1)</f>
        <v/>
      </c>
      <c r="AJ30" s="16" t="str">
        <f ca="1">MID(VstupHlavička!$B$6,29,1)</f>
        <v/>
      </c>
      <c r="AK30" s="16" t="str">
        <f ca="1">MID(VstupHlavička!$B$6,30,1)</f>
        <v/>
      </c>
      <c r="AL30" s="16" t="str">
        <f ca="1">MID(VstupHlavička!$B$6,31,1)</f>
        <v/>
      </c>
      <c r="AM30" s="16" t="str">
        <f ca="1">MID(VstupHlavička!$B$6,32,1)</f>
        <v/>
      </c>
      <c r="AN30" s="16" t="str">
        <f ca="1">MID(VstupHlavička!$B$6,33,1)</f>
        <v/>
      </c>
      <c r="AO30" s="16" t="str">
        <f ca="1">MID(VstupHlavička!$B$6,34,1)</f>
        <v/>
      </c>
      <c r="AP30" s="16" t="str">
        <f ca="1">MID(VstupHlavička!$B$6,35,1)</f>
        <v/>
      </c>
      <c r="AQ30" s="16" t="str">
        <f ca="1">MID(VstupHlavička!$B$6,36,1)</f>
        <v/>
      </c>
      <c r="AR30" s="6"/>
    </row>
    <row r="31" spans="1:44">
      <c r="H31" s="16" t="str">
        <f ca="1">MID(VstupHlavička!$B$6,37,1)</f>
        <v/>
      </c>
      <c r="I31" s="16" t="str">
        <f ca="1">MID(VstupHlavička!$B$6,38,1)</f>
        <v/>
      </c>
      <c r="J31" s="16" t="str">
        <f ca="1">MID(VstupHlavička!$B$6,39,1)</f>
        <v/>
      </c>
      <c r="K31" s="16" t="str">
        <f ca="1">MID(VstupHlavička!$B$6,40,1)</f>
        <v/>
      </c>
      <c r="L31" s="16" t="str">
        <f ca="1">MID(VstupHlavička!$B$6,41,1)</f>
        <v/>
      </c>
      <c r="M31" s="16" t="str">
        <f ca="1">MID(VstupHlavička!$B$6,42,1)</f>
        <v/>
      </c>
      <c r="N31" s="16" t="str">
        <f ca="1">MID(VstupHlavička!$B$6,43,1)</f>
        <v/>
      </c>
      <c r="O31" s="16" t="str">
        <f ca="1">MID(VstupHlavička!$B$6,44,1)</f>
        <v/>
      </c>
      <c r="P31" s="16" t="str">
        <f ca="1">MID(VstupHlavička!$B$6,45,1)</f>
        <v/>
      </c>
      <c r="Q31" s="16" t="str">
        <f ca="1">MID(VstupHlavička!$B$6,46,1)</f>
        <v/>
      </c>
      <c r="R31" s="16" t="str">
        <f ca="1">MID(VstupHlavička!$B$6,47,1)</f>
        <v/>
      </c>
      <c r="S31" s="16" t="str">
        <f ca="1">MID(VstupHlavička!$B$6,48,1)</f>
        <v/>
      </c>
      <c r="T31" s="16" t="str">
        <f ca="1">MID(VstupHlavička!$B$6,49,1)</f>
        <v/>
      </c>
      <c r="U31" s="16" t="str">
        <f ca="1">MID(VstupHlavička!$B$6,50,1)</f>
        <v/>
      </c>
      <c r="V31" s="16" t="str">
        <f ca="1">MID(VstupHlavička!$B$6,51,1)</f>
        <v/>
      </c>
      <c r="W31" s="16" t="str">
        <f ca="1">MID(VstupHlavička!$B$6,52,1)</f>
        <v/>
      </c>
      <c r="X31" s="16" t="str">
        <f ca="1">MID(VstupHlavička!$B$6,53,1)</f>
        <v/>
      </c>
      <c r="Y31" s="16" t="str">
        <f ca="1">MID(VstupHlavička!$B$6,54,1)</f>
        <v/>
      </c>
      <c r="Z31" s="16" t="str">
        <f ca="1">MID(VstupHlavička!$B$6,55,1)</f>
        <v/>
      </c>
      <c r="AA31" s="16" t="str">
        <f ca="1">MID(VstupHlavička!$B$6,56,1)</f>
        <v/>
      </c>
      <c r="AB31" s="16" t="str">
        <f ca="1">MID(VstupHlavička!$B$6,57,1)</f>
        <v/>
      </c>
      <c r="AC31" s="16" t="str">
        <f ca="1">MID(VstupHlavička!$B$6,58,1)</f>
        <v/>
      </c>
      <c r="AD31" s="16" t="str">
        <f ca="1">MID(VstupHlavička!$B$6,59,1)</f>
        <v/>
      </c>
      <c r="AE31" s="16" t="str">
        <f ca="1">MID(VstupHlavička!$B$6,60,1)</f>
        <v/>
      </c>
      <c r="AF31" s="16" t="str">
        <f ca="1">MID(VstupHlavička!$B$6,61,1)</f>
        <v/>
      </c>
      <c r="AG31" s="16" t="str">
        <f ca="1">MID(VstupHlavička!$B$6,62,1)</f>
        <v/>
      </c>
      <c r="AH31" s="16" t="str">
        <f ca="1">MID(VstupHlavička!$B$6,63,1)</f>
        <v/>
      </c>
      <c r="AI31" s="16" t="str">
        <f ca="1">MID(VstupHlavička!$B$6,64,1)</f>
        <v/>
      </c>
      <c r="AJ31" s="16" t="str">
        <f ca="1">MID(VstupHlavička!$B$6,65,1)</f>
        <v/>
      </c>
      <c r="AK31" s="16" t="str">
        <f ca="1">MID(VstupHlavička!$B$6,66,1)</f>
        <v/>
      </c>
      <c r="AL31" s="16" t="str">
        <f ca="1">MID(VstupHlavička!$B$6,67,1)</f>
        <v/>
      </c>
      <c r="AM31" s="16" t="str">
        <f ca="1">MID(VstupHlavička!$B$6,68,1)</f>
        <v/>
      </c>
      <c r="AN31" s="16" t="str">
        <f ca="1">MID(VstupHlavička!$B$6,69,1)</f>
        <v/>
      </c>
      <c r="AO31" s="16" t="str">
        <f ca="1">MID(VstupHlavička!$B$6,70,1)</f>
        <v/>
      </c>
      <c r="AP31" s="16" t="str">
        <f ca="1">MID(VstupHlavička!$B$6,71,1)</f>
        <v/>
      </c>
      <c r="AQ31" s="16" t="str">
        <f ca="1">MID(VstupHlavička!$B$6,72,1)</f>
        <v/>
      </c>
      <c r="AR31" s="6"/>
    </row>
    <row r="32" spans="1:44">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c r="A33" s="5">
        <v>25</v>
      </c>
      <c r="H33" s="11" t="str">
        <f ca="1">IF(VLOOKUP($A33,PrekladHlav!$A:$H,1)=$A33,VLOOKUP($A33,PrekladHlav!$A:$H,SUVAHAVUJ!$B$1),0)</f>
        <v>Sídlo účtovnej jednotky, ulica a číslo</v>
      </c>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c r="H34" s="16" t="str">
        <f ca="1">MID(VstupHlavička!$B$7,1,1)</f>
        <v/>
      </c>
      <c r="I34" s="16" t="str">
        <f ca="1">MID(VstupHlavička!$B$7,2,1)</f>
        <v/>
      </c>
      <c r="J34" s="16" t="str">
        <f ca="1">MID(VstupHlavička!$B$7,3,1)</f>
        <v/>
      </c>
      <c r="K34" s="16" t="str">
        <f ca="1">MID(VstupHlavička!$B$7,4,1)</f>
        <v/>
      </c>
      <c r="L34" s="16" t="str">
        <f ca="1">MID(VstupHlavička!$B$7,5,1)</f>
        <v/>
      </c>
      <c r="M34" s="16" t="str">
        <f ca="1">MID(VstupHlavička!$B$7,6,1)</f>
        <v/>
      </c>
      <c r="N34" s="16" t="str">
        <f ca="1">MID(VstupHlavička!$B$7,7,1)</f>
        <v/>
      </c>
      <c r="O34" s="16" t="str">
        <f ca="1">MID(VstupHlavička!$B$7,8,1)</f>
        <v/>
      </c>
      <c r="P34" s="16" t="str">
        <f ca="1">MID(VstupHlavička!$B$7,9,1)</f>
        <v/>
      </c>
      <c r="Q34" s="16" t="str">
        <f ca="1">MID(VstupHlavička!$B$7,10,1)</f>
        <v/>
      </c>
      <c r="R34" s="16" t="str">
        <f ca="1">MID(VstupHlavička!$B$7,11,1)</f>
        <v/>
      </c>
      <c r="S34" s="16" t="str">
        <f ca="1">MID(VstupHlavička!$B$7,12,1)</f>
        <v/>
      </c>
      <c r="T34" s="16" t="str">
        <f ca="1">MID(VstupHlavička!$B$7,13,1)</f>
        <v/>
      </c>
      <c r="U34" s="16" t="str">
        <f ca="1">MID(VstupHlavička!$B$7,14,1)</f>
        <v/>
      </c>
      <c r="V34" s="16" t="str">
        <f ca="1">MID(VstupHlavička!$B$7,15,1)</f>
        <v/>
      </c>
      <c r="W34" s="16" t="str">
        <f ca="1">MID(VstupHlavička!$B$7,16,1)</f>
        <v/>
      </c>
      <c r="X34" s="16" t="str">
        <f ca="1">MID(VstupHlavička!$B$7,17,1)</f>
        <v/>
      </c>
      <c r="Y34" s="16" t="str">
        <f ca="1">MID(VstupHlavička!$B$7,18,1)</f>
        <v/>
      </c>
      <c r="Z34" s="16" t="str">
        <f ca="1">MID(VstupHlavička!$B$7,19,1)</f>
        <v/>
      </c>
      <c r="AA34" s="16" t="str">
        <f ca="1">MID(VstupHlavička!$B$7,20,1)</f>
        <v/>
      </c>
      <c r="AB34" s="16" t="str">
        <f ca="1">MID(VstupHlavička!$B$7,21,1)</f>
        <v/>
      </c>
      <c r="AC34" s="16" t="str">
        <f ca="1">MID(VstupHlavička!$B$7,22,1)</f>
        <v/>
      </c>
      <c r="AD34" s="16" t="str">
        <f ca="1">MID(VstupHlavička!$B$7,23,1)</f>
        <v/>
      </c>
      <c r="AE34" s="16" t="str">
        <f ca="1">MID(VstupHlavička!$B$7,24,1)</f>
        <v/>
      </c>
      <c r="AF34" s="16" t="str">
        <f ca="1">MID(VstupHlavička!$B$7,25,1)</f>
        <v/>
      </c>
      <c r="AG34" s="16" t="str">
        <f ca="1">MID(VstupHlavička!$B$7,26,1)</f>
        <v/>
      </c>
      <c r="AH34" s="16" t="str">
        <f ca="1">MID(VstupHlavička!$B$7,27,1)</f>
        <v/>
      </c>
      <c r="AI34" s="16" t="str">
        <f ca="1">MID(VstupHlavička!$B$7,28,1)</f>
        <v/>
      </c>
      <c r="AJ34" s="16" t="str">
        <f ca="1">MID(VstupHlavička!$B$7,29,1)</f>
        <v/>
      </c>
      <c r="AK34" s="16" t="str">
        <f ca="1">MID(VstupHlavička!$B$7,30,1)</f>
        <v/>
      </c>
      <c r="AL34" s="16" t="str">
        <f ca="1">MID(VstupHlavička!$B$7,31,1)</f>
        <v/>
      </c>
      <c r="AM34" s="16" t="str">
        <f ca="1">MID(VstupHlavička!$B$7,32,1)</f>
        <v/>
      </c>
      <c r="AN34" s="16" t="str">
        <f ca="1">MID(VstupHlavička!$B$7,33,1)</f>
        <v/>
      </c>
      <c r="AO34" s="16" t="str">
        <f ca="1">MID(VstupHlavička!$B$7,34,1)</f>
        <v/>
      </c>
      <c r="AP34" s="16" t="str">
        <f ca="1">MID(VstupHlavička!$B$7,35,1)</f>
        <v/>
      </c>
      <c r="AQ34" s="16" t="str">
        <f ca="1">MID(VstupHlavička!$B$7,36,1)</f>
        <v/>
      </c>
      <c r="AR34" s="6"/>
    </row>
    <row r="35" spans="1:44">
      <c r="H35" s="16" t="str">
        <f ca="1">MID(VstupHlavička!$B$7,37,1)</f>
        <v/>
      </c>
      <c r="I35" s="16" t="str">
        <f ca="1">MID(VstupHlavička!$B$7,38,1)</f>
        <v/>
      </c>
      <c r="J35" s="16" t="str">
        <f ca="1">MID(VstupHlavička!$B$7,39,1)</f>
        <v/>
      </c>
      <c r="K35" s="16" t="str">
        <f ca="1">MID(VstupHlavička!$B$7,40,1)</f>
        <v/>
      </c>
      <c r="L35" s="16" t="str">
        <f ca="1">MID(VstupHlavička!$B$7,41,1)</f>
        <v/>
      </c>
      <c r="M35" s="16" t="str">
        <f ca="1">MID(VstupHlavička!$B$7,42,1)</f>
        <v/>
      </c>
      <c r="N35" s="16" t="str">
        <f ca="1">MID(VstupHlavička!$B$7,43,1)</f>
        <v/>
      </c>
      <c r="O35" s="16" t="str">
        <f ca="1">MID(VstupHlavička!$B$7,44,1)</f>
        <v/>
      </c>
      <c r="P35" s="16" t="str">
        <f ca="1">MID(VstupHlavička!$B$7,45,1)</f>
        <v/>
      </c>
      <c r="Q35" s="16" t="str">
        <f ca="1">MID(VstupHlavička!$B$7,46,1)</f>
        <v/>
      </c>
      <c r="R35" s="16" t="str">
        <f ca="1">MID(VstupHlavička!$B$7,47,1)</f>
        <v/>
      </c>
      <c r="S35" s="16" t="str">
        <f ca="1">MID(VstupHlavička!$B$7,48,1)</f>
        <v/>
      </c>
      <c r="T35" s="16" t="str">
        <f ca="1">MID(VstupHlavička!$B$7,49,1)</f>
        <v/>
      </c>
      <c r="U35" s="16" t="str">
        <f ca="1">MID(VstupHlavička!$B$7,50,1)</f>
        <v/>
      </c>
      <c r="V35" s="16" t="str">
        <f ca="1">MID(VstupHlavička!$B$7,51,1)</f>
        <v/>
      </c>
      <c r="W35" s="16" t="str">
        <f ca="1">MID(VstupHlavička!$B$7,52,1)</f>
        <v/>
      </c>
      <c r="X35" s="16" t="str">
        <f ca="1">MID(VstupHlavička!$B$7,53,1)</f>
        <v/>
      </c>
      <c r="Y35" s="16" t="str">
        <f ca="1">MID(VstupHlavička!$B$7,54,1)</f>
        <v/>
      </c>
      <c r="Z35" s="16" t="str">
        <f ca="1">MID(VstupHlavička!$B$7,55,1)</f>
        <v/>
      </c>
      <c r="AA35" s="16" t="str">
        <f ca="1">MID(VstupHlavička!$B$7,56,1)</f>
        <v/>
      </c>
      <c r="AB35" s="16" t="str">
        <f ca="1">MID(VstupHlavička!$B$7,57,1)</f>
        <v/>
      </c>
      <c r="AC35" s="16" t="str">
        <f ca="1">MID(VstupHlavička!$B$7,58,1)</f>
        <v/>
      </c>
      <c r="AD35" s="16" t="str">
        <f ca="1">MID(VstupHlavička!$B$7,59,1)</f>
        <v/>
      </c>
      <c r="AE35" s="16" t="str">
        <f ca="1">MID(VstupHlavička!$B$7,60,1)</f>
        <v/>
      </c>
      <c r="AF35" s="16" t="str">
        <f ca="1">MID(VstupHlavička!$B$7,61,1)</f>
        <v/>
      </c>
      <c r="AG35" s="16" t="str">
        <f ca="1">MID(VstupHlavička!$B$7,62,1)</f>
        <v/>
      </c>
      <c r="AH35" s="16" t="str">
        <f ca="1">MID(VstupHlavička!$B$7,63,1)</f>
        <v/>
      </c>
      <c r="AI35" s="16" t="str">
        <f ca="1">MID(VstupHlavička!$B$7,64,1)</f>
        <v/>
      </c>
      <c r="AJ35" s="16" t="str">
        <f ca="1">MID(VstupHlavička!$B$7,65,1)</f>
        <v/>
      </c>
      <c r="AK35" s="16" t="str">
        <f ca="1">MID(VstupHlavička!$B$7,66,1)</f>
        <v/>
      </c>
      <c r="AL35" s="16" t="str">
        <f ca="1">MID(VstupHlavička!$B$7,67,1)</f>
        <v/>
      </c>
      <c r="AM35" s="16" t="str">
        <f ca="1">MID(VstupHlavička!$B$7,68,1)</f>
        <v/>
      </c>
      <c r="AN35" s="16" t="str">
        <f ca="1">MID(VstupHlavička!$B$7,69,1)</f>
        <v/>
      </c>
      <c r="AO35" s="16" t="str">
        <f ca="1">MID(VstupHlavička!$B$7,70,1)</f>
        <v/>
      </c>
      <c r="AP35" s="16" t="str">
        <f ca="1">MID(VstupHlavička!$B$7,71,1)</f>
        <v/>
      </c>
      <c r="AQ35" s="16" t="str">
        <f ca="1">MID(VstupHlavička!$B$7,72,1)</f>
        <v/>
      </c>
      <c r="AR35" s="6"/>
    </row>
    <row r="36" spans="1:44">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spans="1:44">
      <c r="A37" s="5">
        <v>26</v>
      </c>
      <c r="B37" s="5">
        <v>27</v>
      </c>
      <c r="H37" s="11" t="str">
        <f ca="1">IF(VLOOKUP($A37,PrekladHlav!$A:$H,1)=$A37,VLOOKUP($A37,PrekladHlav!$A:$H,SUVAHAVUJ!$B$1),0)</f>
        <v>PSČ</v>
      </c>
      <c r="I37" s="6"/>
      <c r="J37" s="6"/>
      <c r="K37" s="6"/>
      <c r="L37" s="6"/>
      <c r="M37" s="6"/>
      <c r="N37" s="11" t="str">
        <f ca="1">IF(VLOOKUP($B37,PrekladHlav!$A:$H,1)=$B37,VLOOKUP($B37,PrekladHlav!$A:$H,SUVAHAVUJ!B1),0)</f>
        <v>Obec</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spans="1:44">
      <c r="H38" s="16" t="str">
        <f ca="1">MID(VstupHlavička!$B$8,1,1)</f>
        <v/>
      </c>
      <c r="I38" s="16" t="str">
        <f ca="1">MID(VstupHlavička!$B$8,2,1)</f>
        <v/>
      </c>
      <c r="J38" s="16" t="str">
        <f ca="1">MID(VstupHlavička!$B$8,3,1)</f>
        <v/>
      </c>
      <c r="K38" s="16" t="str">
        <f ca="1">MID(VstupHlavička!$B$8,4,1)</f>
        <v/>
      </c>
      <c r="L38" s="16" t="str">
        <f ca="1">MID(VstupHlavička!$B$8,5,1)</f>
        <v/>
      </c>
      <c r="M38" s="22"/>
      <c r="N38" s="16" t="str">
        <f ca="1">MID(VstupHlavička!$B$9,1,1)</f>
        <v/>
      </c>
      <c r="O38" s="16" t="str">
        <f ca="1">MID(VstupHlavička!$B$9,2,1)</f>
        <v/>
      </c>
      <c r="P38" s="16" t="str">
        <f ca="1">MID(VstupHlavička!$B$9,3,1)</f>
        <v/>
      </c>
      <c r="Q38" s="16" t="str">
        <f ca="1">MID(VstupHlavička!$B$9,4,1)</f>
        <v/>
      </c>
      <c r="R38" s="16" t="str">
        <f ca="1">MID(VstupHlavička!$B$9,5,1)</f>
        <v/>
      </c>
      <c r="S38" s="16" t="str">
        <f ca="1">MID(VstupHlavička!$B$9,6,1)</f>
        <v/>
      </c>
      <c r="T38" s="16" t="str">
        <f ca="1">MID(VstupHlavička!$B$9,7,1)</f>
        <v/>
      </c>
      <c r="U38" s="16" t="str">
        <f ca="1">MID(VstupHlavička!$B$9,8,1)</f>
        <v/>
      </c>
      <c r="V38" s="16" t="str">
        <f ca="1">MID(VstupHlavička!$B$9,9,1)</f>
        <v/>
      </c>
      <c r="W38" s="16" t="str">
        <f ca="1">MID(VstupHlavička!$B$9,10,1)</f>
        <v/>
      </c>
      <c r="X38" s="16" t="str">
        <f ca="1">MID(VstupHlavička!$B$9,11,1)</f>
        <v/>
      </c>
      <c r="Y38" s="16" t="str">
        <f ca="1">MID(VstupHlavička!$B$9,12,1)</f>
        <v/>
      </c>
      <c r="Z38" s="16" t="str">
        <f ca="1">MID(VstupHlavička!$B$9,13,1)</f>
        <v/>
      </c>
      <c r="AA38" s="16" t="str">
        <f ca="1">MID(VstupHlavička!$B$9,14,1)</f>
        <v/>
      </c>
      <c r="AB38" s="16" t="str">
        <f ca="1">MID(VstupHlavička!$B$9,15,1)</f>
        <v/>
      </c>
      <c r="AC38" s="16" t="str">
        <f ca="1">MID(VstupHlavička!$B$9,16,1)</f>
        <v/>
      </c>
      <c r="AD38" s="16" t="str">
        <f ca="1">MID(VstupHlavička!$B$9,17,1)</f>
        <v/>
      </c>
      <c r="AE38" s="16" t="str">
        <f ca="1">MID(VstupHlavička!$B$9,18,1)</f>
        <v/>
      </c>
      <c r="AF38" s="16" t="str">
        <f ca="1">MID(VstupHlavička!$B$9,19,1)</f>
        <v/>
      </c>
      <c r="AG38" s="16" t="str">
        <f ca="1">MID(VstupHlavička!$B$9,20,1)</f>
        <v/>
      </c>
      <c r="AH38" s="16" t="str">
        <f ca="1">MID(VstupHlavička!$B$9,21,1)</f>
        <v/>
      </c>
      <c r="AI38" s="16" t="str">
        <f ca="1">MID(VstupHlavička!$B$9,22,1)</f>
        <v/>
      </c>
      <c r="AJ38" s="16" t="str">
        <f ca="1">MID(VstupHlavička!$B$9,23,1)</f>
        <v/>
      </c>
      <c r="AK38" s="16" t="str">
        <f ca="1">MID(VstupHlavička!$B$9,24,1)</f>
        <v/>
      </c>
      <c r="AL38" s="16" t="str">
        <f ca="1">MID(VstupHlavička!$B$9,25,1)</f>
        <v/>
      </c>
      <c r="AM38" s="16" t="str">
        <f ca="1">MID(VstupHlavička!$B$9,26,1)</f>
        <v/>
      </c>
      <c r="AN38" s="16" t="str">
        <f ca="1">MID(VstupHlavička!$B$9,27,1)</f>
        <v/>
      </c>
      <c r="AO38" s="16" t="str">
        <f ca="1">MID(VstupHlavička!$B$9,28,1)</f>
        <v/>
      </c>
      <c r="AP38" s="16" t="str">
        <f ca="1">MID(VstupHlavička!$B$9,29,1)</f>
        <v/>
      </c>
      <c r="AQ38" s="16" t="str">
        <f ca="1">MID(VstupHlavička!$B$9,30,1)</f>
        <v/>
      </c>
      <c r="AR38" s="6"/>
    </row>
    <row r="39" spans="1:44">
      <c r="H39" s="20"/>
      <c r="I39" s="20"/>
      <c r="J39" s="20"/>
      <c r="K39" s="20"/>
      <c r="L39" s="20"/>
      <c r="M39" s="22"/>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6"/>
    </row>
    <row r="40" spans="1:44">
      <c r="A40" s="5">
        <v>28</v>
      </c>
      <c r="H40" s="11" t="str">
        <f ca="1">IF(VLOOKUP($A40,PrekladHlav!$A:$H,1)=$A40,VLOOKUP($A40,PrekladHlav!$A:$H,SUVAHAVUJ!$B$1),0)</f>
        <v>Označenie obchodného registra a číslo zápisu obchodnej spoločnosti</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0"/>
      <c r="AN40" s="20"/>
      <c r="AO40" s="20"/>
      <c r="AP40" s="20"/>
      <c r="AQ40" s="20"/>
      <c r="AR40" s="6"/>
    </row>
    <row r="41" spans="1:44">
      <c r="H41" s="16" t="str">
        <f ca="1">MID(VstupHlavička!$B$16,1,1)</f>
        <v/>
      </c>
      <c r="I41" s="16" t="str">
        <f ca="1">MID(VstupHlavička!$B$16,2,1)</f>
        <v/>
      </c>
      <c r="J41" s="16" t="str">
        <f ca="1">MID(VstupHlavička!$B$16,3,1)</f>
        <v/>
      </c>
      <c r="K41" s="16" t="str">
        <f ca="1">MID(VstupHlavička!$B$16,4,1)</f>
        <v/>
      </c>
      <c r="L41" s="16" t="str">
        <f ca="1">MID(VstupHlavička!$B$16,5,1)</f>
        <v/>
      </c>
      <c r="M41" s="16" t="str">
        <f ca="1">MID(VstupHlavička!$B$16,6,1)</f>
        <v/>
      </c>
      <c r="N41" s="16" t="str">
        <f ca="1">MID(VstupHlavička!$B$16,7,1)</f>
        <v/>
      </c>
      <c r="O41" s="16" t="str">
        <f ca="1">MID(VstupHlavička!$B$16,8,1)</f>
        <v/>
      </c>
      <c r="P41" s="16" t="str">
        <f ca="1">MID(VstupHlavička!$B$16,9,1)</f>
        <v/>
      </c>
      <c r="Q41" s="16" t="str">
        <f ca="1">MID(VstupHlavička!$B$16,10,1)</f>
        <v/>
      </c>
      <c r="R41" s="16" t="str">
        <f ca="1">MID(VstupHlavička!$B$16,11,1)</f>
        <v/>
      </c>
      <c r="S41" s="16" t="str">
        <f ca="1">MID(VstupHlavička!$B$16,12,1)</f>
        <v/>
      </c>
      <c r="T41" s="16" t="str">
        <f ca="1">MID(VstupHlavička!$B$16,13,1)</f>
        <v/>
      </c>
      <c r="U41" s="16" t="str">
        <f ca="1">MID(VstupHlavička!$B$16,14,1)</f>
        <v/>
      </c>
      <c r="V41" s="16" t="str">
        <f ca="1">MID(VstupHlavička!$B$16,15,1)</f>
        <v/>
      </c>
      <c r="W41" s="16" t="str">
        <f ca="1">MID(VstupHlavička!$B$16,16,1)</f>
        <v/>
      </c>
      <c r="X41" s="16" t="str">
        <f ca="1">MID(VstupHlavička!$B$16,17,1)</f>
        <v/>
      </c>
      <c r="Y41" s="16" t="str">
        <f ca="1">MID(VstupHlavička!$B$16,18,1)</f>
        <v/>
      </c>
      <c r="Z41" s="16" t="str">
        <f ca="1">MID(VstupHlavička!$B$16,19,1)</f>
        <v/>
      </c>
      <c r="AA41" s="16" t="str">
        <f ca="1">MID(VstupHlavička!$B$16,20,1)</f>
        <v/>
      </c>
      <c r="AB41" s="16" t="str">
        <f ca="1">MID(VstupHlavička!$B$16,21,1)</f>
        <v/>
      </c>
      <c r="AC41" s="16" t="str">
        <f ca="1">MID(VstupHlavička!$B$16,22,1)</f>
        <v/>
      </c>
      <c r="AD41" s="16" t="str">
        <f ca="1">MID(VstupHlavička!$B$16,23,1)</f>
        <v/>
      </c>
      <c r="AE41" s="16" t="str">
        <f ca="1">MID(VstupHlavička!$B$16,24,1)</f>
        <v/>
      </c>
      <c r="AF41" s="16" t="str">
        <f ca="1">MID(VstupHlavička!$B$16,25,1)</f>
        <v/>
      </c>
      <c r="AG41" s="16" t="str">
        <f ca="1">MID(VstupHlavička!$B$16,26,1)</f>
        <v/>
      </c>
      <c r="AH41" s="16" t="str">
        <f ca="1">MID(VstupHlavička!$B$16,27,1)</f>
        <v/>
      </c>
      <c r="AI41" s="16" t="str">
        <f ca="1">MID(VstupHlavička!$B$16,28,1)</f>
        <v/>
      </c>
      <c r="AJ41" s="16" t="str">
        <f ca="1">MID(VstupHlavička!$B$16,29,1)</f>
        <v/>
      </c>
      <c r="AK41" s="16" t="str">
        <f ca="1">MID(VstupHlavička!$B$16,30,1)</f>
        <v/>
      </c>
      <c r="AL41" s="16" t="str">
        <f ca="1">MID(VstupHlavička!$B$16,31,1)</f>
        <v/>
      </c>
      <c r="AM41" s="16" t="str">
        <f ca="1">MID(VstupHlavička!$B$16,32,1)</f>
        <v/>
      </c>
      <c r="AN41" s="16" t="str">
        <f ca="1">MID(VstupHlavička!$B$16,33,1)</f>
        <v/>
      </c>
      <c r="AO41" s="16" t="str">
        <f ca="1">MID(VstupHlavička!$B$16,34,1)</f>
        <v/>
      </c>
      <c r="AP41" s="16" t="str">
        <f ca="1">MID(VstupHlavička!$B$16,35,1)</f>
        <v/>
      </c>
      <c r="AQ41" s="16" t="str">
        <f ca="1">MID(VstupHlavička!$B$16,36,1)</f>
        <v/>
      </c>
      <c r="AR41" s="6"/>
    </row>
    <row r="42" spans="1:44">
      <c r="H42" s="16" t="str">
        <f ca="1">MID(VstupHlavička!$B$16,37,1)</f>
        <v/>
      </c>
      <c r="I42" s="16" t="str">
        <f ca="1">MID(VstupHlavička!$B$16,38,1)</f>
        <v/>
      </c>
      <c r="J42" s="16" t="str">
        <f ca="1">MID(VstupHlavička!$B$16,39,1)</f>
        <v/>
      </c>
      <c r="K42" s="16" t="str">
        <f ca="1">MID(VstupHlavička!$B$16,40,1)</f>
        <v/>
      </c>
      <c r="L42" s="16" t="str">
        <f ca="1">MID(VstupHlavička!$B$16,41,1)</f>
        <v/>
      </c>
      <c r="M42" s="16" t="str">
        <f ca="1">MID(VstupHlavička!$B$16,42,1)</f>
        <v/>
      </c>
      <c r="N42" s="16" t="str">
        <f ca="1">MID(VstupHlavička!$B$16,43,1)</f>
        <v/>
      </c>
      <c r="O42" s="16" t="str">
        <f ca="1">MID(VstupHlavička!$B$16,44,1)</f>
        <v/>
      </c>
      <c r="P42" s="16" t="str">
        <f ca="1">MID(VstupHlavička!$B$16,45,1)</f>
        <v/>
      </c>
      <c r="Q42" s="16" t="str">
        <f ca="1">MID(VstupHlavička!$B$16,46,1)</f>
        <v/>
      </c>
      <c r="R42" s="16" t="str">
        <f ca="1">MID(VstupHlavička!$B$16,47,1)</f>
        <v/>
      </c>
      <c r="S42" s="16" t="str">
        <f ca="1">MID(VstupHlavička!$B$16,48,1)</f>
        <v/>
      </c>
      <c r="T42" s="16" t="str">
        <f ca="1">MID(VstupHlavička!$B$16,49,1)</f>
        <v/>
      </c>
      <c r="U42" s="16" t="str">
        <f ca="1">MID(VstupHlavička!$B$16,50,1)</f>
        <v/>
      </c>
      <c r="V42" s="16" t="str">
        <f ca="1">MID(VstupHlavička!$B$16,51,1)</f>
        <v/>
      </c>
      <c r="W42" s="16" t="str">
        <f ca="1">MID(VstupHlavička!$B$16,52,1)</f>
        <v/>
      </c>
      <c r="X42" s="16" t="str">
        <f ca="1">MID(VstupHlavička!$B$16,53,1)</f>
        <v/>
      </c>
      <c r="Y42" s="16" t="str">
        <f ca="1">MID(VstupHlavička!$B$16,54,1)</f>
        <v/>
      </c>
      <c r="Z42" s="16" t="str">
        <f ca="1">MID(VstupHlavička!$B$16,55,1)</f>
        <v/>
      </c>
      <c r="AA42" s="16" t="str">
        <f ca="1">MID(VstupHlavička!$B$16,56,1)</f>
        <v/>
      </c>
      <c r="AB42" s="16" t="str">
        <f ca="1">MID(VstupHlavička!$B$16,57,1)</f>
        <v/>
      </c>
      <c r="AC42" s="16" t="str">
        <f ca="1">MID(VstupHlavička!$B$16,58,1)</f>
        <v/>
      </c>
      <c r="AD42" s="16" t="str">
        <f ca="1">MID(VstupHlavička!$B$16,59,1)</f>
        <v/>
      </c>
      <c r="AE42" s="16" t="str">
        <f ca="1">MID(VstupHlavička!$B$16,60,1)</f>
        <v/>
      </c>
      <c r="AF42" s="16" t="str">
        <f ca="1">MID(VstupHlavička!$B$16,61,1)</f>
        <v/>
      </c>
      <c r="AG42" s="16" t="str">
        <f ca="1">MID(VstupHlavička!$B$16,62,1)</f>
        <v/>
      </c>
      <c r="AH42" s="16" t="str">
        <f ca="1">MID(VstupHlavička!$B$16,63,1)</f>
        <v/>
      </c>
      <c r="AI42" s="16" t="str">
        <f ca="1">MID(VstupHlavička!$B$16,64,1)</f>
        <v/>
      </c>
      <c r="AJ42" s="16" t="str">
        <f ca="1">MID(VstupHlavička!$B$16,65,1)</f>
        <v/>
      </c>
      <c r="AK42" s="16" t="str">
        <f ca="1">MID(VstupHlavička!$B$16,66,1)</f>
        <v/>
      </c>
      <c r="AL42" s="16" t="str">
        <f ca="1">MID(VstupHlavička!$B$16,67,1)</f>
        <v/>
      </c>
      <c r="AM42" s="16" t="str">
        <f ca="1">MID(VstupHlavička!$B$16,68,1)</f>
        <v/>
      </c>
      <c r="AN42" s="16" t="str">
        <f ca="1">MID(VstupHlavička!$B$16,69,1)</f>
        <v/>
      </c>
      <c r="AO42" s="16" t="str">
        <f ca="1">MID(VstupHlavička!$B$16,70,1)</f>
        <v/>
      </c>
      <c r="AP42" s="16" t="str">
        <f ca="1">MID(VstupHlavička!$B$16,71,1)</f>
        <v/>
      </c>
      <c r="AQ42" s="16" t="str">
        <f ca="1">MID(VstupHlavička!$B$16,72,1)</f>
        <v/>
      </c>
      <c r="AR42" s="6"/>
    </row>
    <row r="43" spans="1:44">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row>
    <row r="44" spans="1:44">
      <c r="A44" s="5">
        <v>29</v>
      </c>
      <c r="B44" s="5">
        <v>30</v>
      </c>
      <c r="H44" s="11" t="str">
        <f ca="1">IF(VLOOKUP($A44,PrekladHlav!$A:$H,1)=$A44,VLOOKUP($A44,PrekladHlav!$A:$H,SUVAHAVUJ!$B$1),0)</f>
        <v>Telefónne číslo</v>
      </c>
      <c r="I44" s="6"/>
      <c r="J44" s="6"/>
      <c r="K44" s="6"/>
      <c r="L44" s="6"/>
      <c r="M44" s="6"/>
      <c r="N44" s="6"/>
      <c r="O44" s="6"/>
      <c r="P44" s="6"/>
      <c r="Q44" s="6"/>
      <c r="R44" s="6"/>
      <c r="S44" s="6"/>
      <c r="T44" s="6"/>
      <c r="U44" s="6"/>
      <c r="V44" s="6"/>
      <c r="W44" s="6"/>
      <c r="X44" s="11" t="str">
        <f ca="1">IF(VLOOKUP($B44,PrekladHlav!$A:$H,1)=$B44,VLOOKUP($B44,PrekladHlav!$A:$H,SUVAHAVUJ!B1),0)</f>
        <v>Faxové číslo</v>
      </c>
      <c r="Y44" s="6"/>
      <c r="Z44" s="6"/>
      <c r="AA44" s="6"/>
      <c r="AB44" s="6"/>
      <c r="AC44" s="6"/>
      <c r="AD44" s="6"/>
      <c r="AE44" s="6"/>
      <c r="AF44" s="6"/>
      <c r="AG44" s="6"/>
      <c r="AH44" s="6"/>
      <c r="AI44" s="6"/>
      <c r="AJ44" s="6"/>
      <c r="AK44" s="6"/>
      <c r="AL44" s="6"/>
      <c r="AM44" s="6"/>
      <c r="AN44" s="6"/>
      <c r="AO44" s="6"/>
      <c r="AP44" s="6"/>
      <c r="AQ44" s="6"/>
      <c r="AR44" s="6"/>
    </row>
    <row r="45" spans="1:44">
      <c r="H45" s="16" t="str">
        <f ca="1">MID(VstupHlavička!$B$10,1,1)</f>
        <v/>
      </c>
      <c r="I45" s="16" t="str">
        <f ca="1">MID(VstupHlavička!$B$10,2,1)</f>
        <v/>
      </c>
      <c r="J45" s="16" t="str">
        <f ca="1">MID(VstupHlavička!$B$10,3,1)</f>
        <v/>
      </c>
      <c r="K45" s="16" t="str">
        <f ca="1">MID(VstupHlavička!$B$10,4,1)</f>
        <v/>
      </c>
      <c r="L45" s="16" t="str">
        <f ca="1">MID(VstupHlavička!$B$10,5,1)</f>
        <v/>
      </c>
      <c r="M45" s="16" t="str">
        <f ca="1">MID(VstupHlavička!$B$10,6,1)</f>
        <v/>
      </c>
      <c r="N45" s="16" t="str">
        <f ca="1">MID(VstupHlavička!$B$10,7,1)</f>
        <v/>
      </c>
      <c r="O45" s="16" t="str">
        <f ca="1">MID(VstupHlavička!$B$10,8,1)</f>
        <v/>
      </c>
      <c r="P45" s="16" t="str">
        <f ca="1">MID(VstupHlavička!$B$10,9,1)</f>
        <v/>
      </c>
      <c r="Q45" s="16" t="str">
        <f ca="1">MID(VstupHlavička!$B$10,10,1)</f>
        <v/>
      </c>
      <c r="R45" s="16" t="str">
        <f ca="1">MID(VstupHlavička!$B$10,11,1)</f>
        <v/>
      </c>
      <c r="S45" s="16" t="str">
        <f ca="1">MID(VstupHlavička!$B$10,12,1)</f>
        <v/>
      </c>
      <c r="T45" s="16" t="str">
        <f ca="1">MID(VstupHlavička!$B$10,13,1)</f>
        <v/>
      </c>
      <c r="U45" s="16" t="str">
        <f ca="1">MID(VstupHlavička!$B$10,14,1)</f>
        <v/>
      </c>
      <c r="V45" s="20"/>
      <c r="W45" s="6"/>
      <c r="X45" s="16" t="str">
        <f ca="1">MID(VstupHlavička!$B$11,1,1)</f>
        <v/>
      </c>
      <c r="Y45" s="16" t="str">
        <f ca="1">MID(VstupHlavička!$B$11,2,1)</f>
        <v/>
      </c>
      <c r="Z45" s="16" t="str">
        <f ca="1">MID(VstupHlavička!$B$11,3,1)</f>
        <v/>
      </c>
      <c r="AA45" s="16" t="str">
        <f ca="1">MID(VstupHlavička!$B$11,4,1)</f>
        <v/>
      </c>
      <c r="AB45" s="16" t="str">
        <f ca="1">MID(VstupHlavička!$B$11,5,1)</f>
        <v/>
      </c>
      <c r="AC45" s="16" t="str">
        <f ca="1">MID(VstupHlavička!$B$11,6,1)</f>
        <v/>
      </c>
      <c r="AD45" s="16" t="str">
        <f ca="1">MID(VstupHlavička!$B$11,7,1)</f>
        <v/>
      </c>
      <c r="AE45" s="16" t="str">
        <f ca="1">MID(VstupHlavička!$B$11,8,1)</f>
        <v/>
      </c>
      <c r="AF45" s="16" t="str">
        <f ca="1">MID(VstupHlavička!$B$11,9,1)</f>
        <v/>
      </c>
      <c r="AG45" s="16" t="str">
        <f ca="1">MID(VstupHlavička!$B$11,10,1)</f>
        <v/>
      </c>
      <c r="AH45" s="16" t="str">
        <f ca="1">MID(VstupHlavička!$B$11,11,1)</f>
        <v/>
      </c>
      <c r="AI45" s="16" t="str">
        <f ca="1">MID(VstupHlavička!$B$11,12,1)</f>
        <v/>
      </c>
      <c r="AJ45" s="16" t="str">
        <f ca="1">MID(VstupHlavička!$B$11,13,1)</f>
        <v/>
      </c>
      <c r="AK45" s="16" t="str">
        <f ca="1">MID(VstupHlavička!$B$11,14,1)</f>
        <v/>
      </c>
      <c r="AL45" s="20"/>
      <c r="AM45" s="22"/>
      <c r="AN45" s="22"/>
      <c r="AO45" s="22"/>
      <c r="AP45" s="22"/>
      <c r="AQ45" s="22"/>
      <c r="AR45" s="6"/>
    </row>
    <row r="46" spans="1:44">
      <c r="H46" s="20"/>
      <c r="I46" s="20"/>
      <c r="J46" s="20"/>
      <c r="K46" s="20"/>
      <c r="L46" s="20"/>
      <c r="M46" s="20"/>
      <c r="N46" s="20"/>
      <c r="O46" s="22"/>
      <c r="P46" s="20"/>
      <c r="Q46" s="20"/>
      <c r="R46" s="20"/>
      <c r="S46" s="20"/>
      <c r="T46" s="20"/>
      <c r="U46" s="20"/>
      <c r="V46" s="20"/>
      <c r="W46" s="20"/>
      <c r="X46" s="20"/>
      <c r="Y46" s="20"/>
      <c r="Z46" s="22"/>
      <c r="AA46" s="20"/>
      <c r="AB46" s="20"/>
      <c r="AC46" s="20"/>
      <c r="AD46" s="20"/>
      <c r="AE46" s="20"/>
      <c r="AF46" s="20"/>
      <c r="AG46" s="20"/>
      <c r="AH46" s="20"/>
      <c r="AI46" s="20"/>
      <c r="AJ46" s="20"/>
      <c r="AK46" s="20"/>
      <c r="AL46" s="20"/>
      <c r="AM46" s="22"/>
      <c r="AN46" s="22"/>
      <c r="AO46" s="22"/>
      <c r="AP46" s="22"/>
      <c r="AQ46" s="22"/>
      <c r="AR46" s="6"/>
    </row>
    <row r="47" spans="1:44">
      <c r="A47" s="5">
        <v>31</v>
      </c>
      <c r="H47" s="11" t="str">
        <f ca="1">IF(VLOOKUP($A47,PrekladHlav!$A:$H,1)=$A47,VLOOKUP($A47,PrekladHlav!$A:$H,SUVAHAVUJ!$B$1),0)</f>
        <v>E-mailová adresa</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22"/>
      <c r="AM47" s="22"/>
      <c r="AN47" s="22"/>
      <c r="AO47" s="22"/>
      <c r="AP47" s="22"/>
      <c r="AQ47" s="22"/>
      <c r="AR47" s="6"/>
    </row>
    <row r="48" spans="1:44">
      <c r="H48" s="16" t="str">
        <f ca="1">MID(VstupHlavička!$B$12,1,1)</f>
        <v/>
      </c>
      <c r="I48" s="16" t="str">
        <f ca="1">MID(VstupHlavička!$B$12,2,1)</f>
        <v/>
      </c>
      <c r="J48" s="16" t="str">
        <f ca="1">MID(VstupHlavička!$B$12,3,1)</f>
        <v/>
      </c>
      <c r="K48" s="16" t="str">
        <f ca="1">MID(VstupHlavička!$B$12,4,1)</f>
        <v/>
      </c>
      <c r="L48" s="16" t="str">
        <f ca="1">MID(VstupHlavička!$B$12,5,1)</f>
        <v/>
      </c>
      <c r="M48" s="16" t="str">
        <f ca="1">MID(VstupHlavička!$B$12,6,1)</f>
        <v/>
      </c>
      <c r="N48" s="16" t="str">
        <f ca="1">MID(VstupHlavička!$B$12,7,1)</f>
        <v/>
      </c>
      <c r="O48" s="16" t="str">
        <f ca="1">MID(VstupHlavička!$B$12,8,1)</f>
        <v/>
      </c>
      <c r="P48" s="16" t="str">
        <f ca="1">MID(VstupHlavička!$B$12,9,1)</f>
        <v/>
      </c>
      <c r="Q48" s="16" t="str">
        <f ca="1">MID(VstupHlavička!$B$12,10,1)</f>
        <v/>
      </c>
      <c r="R48" s="16" t="str">
        <f ca="1">MID(VstupHlavička!$B$12,11,1)</f>
        <v/>
      </c>
      <c r="S48" s="16" t="str">
        <f ca="1">MID(VstupHlavička!$B$12,12,1)</f>
        <v/>
      </c>
      <c r="T48" s="16" t="str">
        <f ca="1">MID(VstupHlavička!$B$12,13,1)</f>
        <v/>
      </c>
      <c r="U48" s="16" t="str">
        <f ca="1">MID(VstupHlavička!$B$12,14,1)</f>
        <v/>
      </c>
      <c r="V48" s="16" t="str">
        <f ca="1">MID(VstupHlavička!$B$12,15,1)</f>
        <v/>
      </c>
      <c r="W48" s="16" t="str">
        <f ca="1">MID(VstupHlavička!$B$12,16,1)</f>
        <v/>
      </c>
      <c r="X48" s="16" t="str">
        <f ca="1">MID(VstupHlavička!$B$12,17,1)</f>
        <v/>
      </c>
      <c r="Y48" s="16" t="str">
        <f ca="1">MID(VstupHlavička!$B$12,18,1)</f>
        <v/>
      </c>
      <c r="Z48" s="16" t="str">
        <f ca="1">MID(VstupHlavička!$B$12,19,1)</f>
        <v/>
      </c>
      <c r="AA48" s="16" t="str">
        <f ca="1">MID(VstupHlavička!$B$12,20,1)</f>
        <v/>
      </c>
      <c r="AB48" s="16" t="str">
        <f ca="1">MID(VstupHlavička!$B$12,21,1)</f>
        <v/>
      </c>
      <c r="AC48" s="16" t="str">
        <f ca="1">MID(VstupHlavička!$B$12,22,1)</f>
        <v/>
      </c>
      <c r="AD48" s="16" t="str">
        <f ca="1">MID(VstupHlavička!$B$12,23,1)</f>
        <v/>
      </c>
      <c r="AE48" s="16" t="str">
        <f ca="1">MID(VstupHlavička!$B$12,24,1)</f>
        <v/>
      </c>
      <c r="AF48" s="16" t="str">
        <f ca="1">MID(VstupHlavička!$B$12,25,1)</f>
        <v/>
      </c>
      <c r="AG48" s="16" t="str">
        <f ca="1">MID(VstupHlavička!$B$12,26,1)</f>
        <v/>
      </c>
      <c r="AH48" s="16" t="str">
        <f ca="1">MID(VstupHlavička!$B$12,27,1)</f>
        <v/>
      </c>
      <c r="AI48" s="16" t="str">
        <f ca="1">MID(VstupHlavička!$B$12,28,1)</f>
        <v/>
      </c>
      <c r="AJ48" s="16" t="str">
        <f ca="1">MID(VstupHlavička!$B$12,29,1)</f>
        <v/>
      </c>
      <c r="AK48" s="16" t="str">
        <f ca="1">MID(VstupHlavička!$B$12,30,1)</f>
        <v/>
      </c>
      <c r="AL48" s="22"/>
      <c r="AM48" s="22"/>
      <c r="AN48" s="22"/>
      <c r="AO48" s="22"/>
      <c r="AP48" s="22"/>
      <c r="AQ48" s="22"/>
      <c r="AR48" s="6"/>
    </row>
    <row r="49" spans="1:44">
      <c r="H49" s="6"/>
      <c r="I49" s="6"/>
      <c r="J49" s="6"/>
      <c r="K49" s="6"/>
      <c r="L49" s="6"/>
      <c r="M49" s="6"/>
      <c r="N49" s="6"/>
      <c r="O49" s="6"/>
      <c r="P49" s="6"/>
      <c r="Q49" s="6"/>
      <c r="R49" s="6"/>
      <c r="S49" s="6"/>
      <c r="T49" s="6"/>
      <c r="U49" s="6"/>
      <c r="V49" s="6"/>
      <c r="W49" s="6"/>
      <c r="X49" s="8"/>
      <c r="Y49" s="8"/>
      <c r="Z49" s="8"/>
      <c r="AA49" s="8"/>
      <c r="AB49" s="8"/>
      <c r="AC49" s="8"/>
      <c r="AD49" s="8"/>
      <c r="AE49" s="8"/>
      <c r="AF49" s="8"/>
      <c r="AG49" s="8"/>
      <c r="AH49" s="8"/>
      <c r="AI49" s="8"/>
      <c r="AJ49" s="8"/>
      <c r="AK49" s="8"/>
      <c r="AL49" s="8"/>
      <c r="AM49" s="8"/>
      <c r="AN49" s="8"/>
      <c r="AO49" s="8"/>
      <c r="AP49" s="8"/>
      <c r="AQ49" s="8"/>
      <c r="AR49" s="6"/>
    </row>
    <row r="50" spans="1:44" ht="12.75" customHeight="1">
      <c r="A50" s="5">
        <v>32</v>
      </c>
      <c r="B50" s="5">
        <v>33</v>
      </c>
      <c r="C50" s="5">
        <v>34</v>
      </c>
      <c r="H50" s="545" t="str">
        <f ca="1">IF(VLOOKUP($A50,PrekladHlav!$A:$H,1)=$A50,VLOOKUP($A50,PrekladHlav!$A:$H,SUVAHAVUJ!B1),0)</f>
        <v>Zostavená dňa:</v>
      </c>
      <c r="I50" s="546"/>
      <c r="J50" s="546"/>
      <c r="K50" s="546"/>
      <c r="L50" s="546"/>
      <c r="M50" s="546"/>
      <c r="N50" s="751" t="s">
        <v>256</v>
      </c>
      <c r="O50" s="751"/>
      <c r="P50" s="751"/>
      <c r="Q50" s="751"/>
      <c r="R50" s="751"/>
      <c r="S50" s="751"/>
      <c r="T50" s="751"/>
      <c r="U50" s="751"/>
      <c r="V50" s="751"/>
      <c r="W50" s="752"/>
      <c r="X50" s="757" t="s">
        <v>257</v>
      </c>
      <c r="Y50" s="751"/>
      <c r="Z50" s="751"/>
      <c r="AA50" s="751"/>
      <c r="AB50" s="751"/>
      <c r="AC50" s="751"/>
      <c r="AD50" s="751"/>
      <c r="AE50" s="751"/>
      <c r="AF50" s="751"/>
      <c r="AG50" s="752"/>
      <c r="AH50" s="757" t="s">
        <v>258</v>
      </c>
      <c r="AI50" s="751"/>
      <c r="AJ50" s="751"/>
      <c r="AK50" s="751"/>
      <c r="AL50" s="751"/>
      <c r="AM50" s="751"/>
      <c r="AN50" s="751"/>
      <c r="AO50" s="751"/>
      <c r="AP50" s="751"/>
      <c r="AQ50" s="752"/>
      <c r="AR50" s="6"/>
    </row>
    <row r="51" spans="1:44">
      <c r="H51" s="760" t="e">
        <f ca="1">IFERROR(VstupHlavička!$B$13,"0 ")</f>
        <v>#NAME?</v>
      </c>
      <c r="I51" s="761"/>
      <c r="J51" s="761"/>
      <c r="K51" s="761"/>
      <c r="L51" s="761"/>
      <c r="M51" s="762"/>
      <c r="N51" s="753"/>
      <c r="O51" s="753"/>
      <c r="P51" s="753"/>
      <c r="Q51" s="753"/>
      <c r="R51" s="753"/>
      <c r="S51" s="753"/>
      <c r="T51" s="753"/>
      <c r="U51" s="753"/>
      <c r="V51" s="753"/>
      <c r="W51" s="754"/>
      <c r="X51" s="758"/>
      <c r="Y51" s="753"/>
      <c r="Z51" s="753"/>
      <c r="AA51" s="753"/>
      <c r="AB51" s="753"/>
      <c r="AC51" s="753"/>
      <c r="AD51" s="753"/>
      <c r="AE51" s="753"/>
      <c r="AF51" s="753"/>
      <c r="AG51" s="754"/>
      <c r="AH51" s="758"/>
      <c r="AI51" s="753"/>
      <c r="AJ51" s="753"/>
      <c r="AK51" s="753"/>
      <c r="AL51" s="753"/>
      <c r="AM51" s="753"/>
      <c r="AN51" s="753"/>
      <c r="AO51" s="753"/>
      <c r="AP51" s="753"/>
      <c r="AQ51" s="754"/>
      <c r="AR51" s="6"/>
    </row>
    <row r="52" spans="1:44">
      <c r="H52" s="760"/>
      <c r="I52" s="761"/>
      <c r="J52" s="761"/>
      <c r="K52" s="761"/>
      <c r="L52" s="761"/>
      <c r="M52" s="762"/>
      <c r="N52" s="753"/>
      <c r="O52" s="753"/>
      <c r="P52" s="753"/>
      <c r="Q52" s="753"/>
      <c r="R52" s="753"/>
      <c r="S52" s="753"/>
      <c r="T52" s="753"/>
      <c r="U52" s="753"/>
      <c r="V52" s="753"/>
      <c r="W52" s="754"/>
      <c r="X52" s="758"/>
      <c r="Y52" s="753"/>
      <c r="Z52" s="753"/>
      <c r="AA52" s="753"/>
      <c r="AB52" s="753"/>
      <c r="AC52" s="753"/>
      <c r="AD52" s="753"/>
      <c r="AE52" s="753"/>
      <c r="AF52" s="753"/>
      <c r="AG52" s="754"/>
      <c r="AH52" s="758"/>
      <c r="AI52" s="753"/>
      <c r="AJ52" s="753"/>
      <c r="AK52" s="753"/>
      <c r="AL52" s="753"/>
      <c r="AM52" s="753"/>
      <c r="AN52" s="753"/>
      <c r="AO52" s="753"/>
      <c r="AP52" s="753"/>
      <c r="AQ52" s="754"/>
      <c r="AR52" s="6"/>
    </row>
    <row r="53" spans="1:44">
      <c r="H53" s="763"/>
      <c r="I53" s="764"/>
      <c r="J53" s="764"/>
      <c r="K53" s="764"/>
      <c r="L53" s="764"/>
      <c r="M53" s="765"/>
      <c r="N53" s="753"/>
      <c r="O53" s="753"/>
      <c r="P53" s="753"/>
      <c r="Q53" s="753"/>
      <c r="R53" s="753"/>
      <c r="S53" s="753"/>
      <c r="T53" s="753"/>
      <c r="U53" s="753"/>
      <c r="V53" s="753"/>
      <c r="W53" s="754"/>
      <c r="X53" s="758"/>
      <c r="Y53" s="753"/>
      <c r="Z53" s="753"/>
      <c r="AA53" s="753"/>
      <c r="AB53" s="753"/>
      <c r="AC53" s="753"/>
      <c r="AD53" s="753"/>
      <c r="AE53" s="753"/>
      <c r="AF53" s="753"/>
      <c r="AG53" s="754"/>
      <c r="AH53" s="758"/>
      <c r="AI53" s="753"/>
      <c r="AJ53" s="753"/>
      <c r="AK53" s="753"/>
      <c r="AL53" s="753"/>
      <c r="AM53" s="753"/>
      <c r="AN53" s="753"/>
      <c r="AO53" s="753"/>
      <c r="AP53" s="753"/>
      <c r="AQ53" s="754"/>
      <c r="AR53" s="6"/>
    </row>
    <row r="54" spans="1:44">
      <c r="H54" s="546" t="str">
        <f ca="1">IF(VLOOKUP($B50,PrekladHlav!$A:$H,1)=$B50,VLOOKUP($B50,PrekladHlav!$A:$H,SUVAHAVUJ!B1),0)</f>
        <v>Schválená dňa:</v>
      </c>
      <c r="I54" s="547"/>
      <c r="J54" s="547"/>
      <c r="K54" s="547"/>
      <c r="L54" s="547"/>
      <c r="M54" s="547"/>
      <c r="N54" s="753"/>
      <c r="O54" s="753"/>
      <c r="P54" s="753"/>
      <c r="Q54" s="753"/>
      <c r="R54" s="753"/>
      <c r="S54" s="753"/>
      <c r="T54" s="753"/>
      <c r="U54" s="753"/>
      <c r="V54" s="753"/>
      <c r="W54" s="754"/>
      <c r="X54" s="758"/>
      <c r="Y54" s="753"/>
      <c r="Z54" s="753"/>
      <c r="AA54" s="753"/>
      <c r="AB54" s="753"/>
      <c r="AC54" s="753"/>
      <c r="AD54" s="753"/>
      <c r="AE54" s="753"/>
      <c r="AF54" s="753"/>
      <c r="AG54" s="754"/>
      <c r="AH54" s="758"/>
      <c r="AI54" s="753"/>
      <c r="AJ54" s="753"/>
      <c r="AK54" s="753"/>
      <c r="AL54" s="753"/>
      <c r="AM54" s="753"/>
      <c r="AN54" s="753"/>
      <c r="AO54" s="753"/>
      <c r="AP54" s="753"/>
      <c r="AQ54" s="754"/>
      <c r="AR54" s="6"/>
    </row>
    <row r="55" spans="1:44">
      <c r="H55" s="760">
        <f ca="1">VstupHlavička!$B$14</f>
        <v>0</v>
      </c>
      <c r="I55" s="761"/>
      <c r="J55" s="761"/>
      <c r="K55" s="761"/>
      <c r="L55" s="761"/>
      <c r="M55" s="762"/>
      <c r="N55" s="753"/>
      <c r="O55" s="753"/>
      <c r="P55" s="753"/>
      <c r="Q55" s="753"/>
      <c r="R55" s="753"/>
      <c r="S55" s="753"/>
      <c r="T55" s="753"/>
      <c r="U55" s="753"/>
      <c r="V55" s="753"/>
      <c r="W55" s="754"/>
      <c r="X55" s="758"/>
      <c r="Y55" s="753"/>
      <c r="Z55" s="753"/>
      <c r="AA55" s="753"/>
      <c r="AB55" s="753"/>
      <c r="AC55" s="753"/>
      <c r="AD55" s="753"/>
      <c r="AE55" s="753"/>
      <c r="AF55" s="753"/>
      <c r="AG55" s="754"/>
      <c r="AH55" s="758"/>
      <c r="AI55" s="753"/>
      <c r="AJ55" s="753"/>
      <c r="AK55" s="753"/>
      <c r="AL55" s="753"/>
      <c r="AM55" s="753"/>
      <c r="AN55" s="753"/>
      <c r="AO55" s="753"/>
      <c r="AP55" s="753"/>
      <c r="AQ55" s="754"/>
      <c r="AR55" s="6"/>
    </row>
    <row r="56" spans="1:44">
      <c r="H56" s="760"/>
      <c r="I56" s="761"/>
      <c r="J56" s="761"/>
      <c r="K56" s="761"/>
      <c r="L56" s="761"/>
      <c r="M56" s="762"/>
      <c r="N56" s="753"/>
      <c r="O56" s="753"/>
      <c r="P56" s="753"/>
      <c r="Q56" s="753"/>
      <c r="R56" s="753"/>
      <c r="S56" s="753"/>
      <c r="T56" s="753"/>
      <c r="U56" s="753"/>
      <c r="V56" s="753"/>
      <c r="W56" s="754"/>
      <c r="X56" s="758"/>
      <c r="Y56" s="753"/>
      <c r="Z56" s="753"/>
      <c r="AA56" s="753"/>
      <c r="AB56" s="753"/>
      <c r="AC56" s="753"/>
      <c r="AD56" s="753"/>
      <c r="AE56" s="753"/>
      <c r="AF56" s="753"/>
      <c r="AG56" s="754"/>
      <c r="AH56" s="758"/>
      <c r="AI56" s="753"/>
      <c r="AJ56" s="753"/>
      <c r="AK56" s="753"/>
      <c r="AL56" s="753"/>
      <c r="AM56" s="753"/>
      <c r="AN56" s="753"/>
      <c r="AO56" s="753"/>
      <c r="AP56" s="753"/>
      <c r="AQ56" s="754"/>
      <c r="AR56" s="6"/>
    </row>
    <row r="57" spans="1:44">
      <c r="H57" s="760"/>
      <c r="I57" s="761"/>
      <c r="J57" s="761"/>
      <c r="K57" s="761"/>
      <c r="L57" s="761"/>
      <c r="M57" s="762"/>
      <c r="N57" s="753"/>
      <c r="O57" s="753"/>
      <c r="P57" s="753"/>
      <c r="Q57" s="753"/>
      <c r="R57" s="753"/>
      <c r="S57" s="753"/>
      <c r="T57" s="753"/>
      <c r="U57" s="753"/>
      <c r="V57" s="753"/>
      <c r="W57" s="754"/>
      <c r="X57" s="758"/>
      <c r="Y57" s="753"/>
      <c r="Z57" s="753"/>
      <c r="AA57" s="753"/>
      <c r="AB57" s="753"/>
      <c r="AC57" s="753"/>
      <c r="AD57" s="753"/>
      <c r="AE57" s="753"/>
      <c r="AF57" s="753"/>
      <c r="AG57" s="754"/>
      <c r="AH57" s="758"/>
      <c r="AI57" s="753"/>
      <c r="AJ57" s="753"/>
      <c r="AK57" s="753"/>
      <c r="AL57" s="753"/>
      <c r="AM57" s="753"/>
      <c r="AN57" s="753"/>
      <c r="AO57" s="753"/>
      <c r="AP57" s="753"/>
      <c r="AQ57" s="754"/>
      <c r="AR57" s="6"/>
    </row>
    <row r="58" spans="1:44">
      <c r="H58" s="763"/>
      <c r="I58" s="764"/>
      <c r="J58" s="764"/>
      <c r="K58" s="764"/>
      <c r="L58" s="764"/>
      <c r="M58" s="765"/>
      <c r="N58" s="755"/>
      <c r="O58" s="755"/>
      <c r="P58" s="755"/>
      <c r="Q58" s="755"/>
      <c r="R58" s="755"/>
      <c r="S58" s="755"/>
      <c r="T58" s="755"/>
      <c r="U58" s="755"/>
      <c r="V58" s="755"/>
      <c r="W58" s="756"/>
      <c r="X58" s="759"/>
      <c r="Y58" s="755"/>
      <c r="Z58" s="755"/>
      <c r="AA58" s="755"/>
      <c r="AB58" s="755"/>
      <c r="AC58" s="755"/>
      <c r="AD58" s="755"/>
      <c r="AE58" s="755"/>
      <c r="AF58" s="755"/>
      <c r="AG58" s="756"/>
      <c r="AH58" s="759"/>
      <c r="AI58" s="755"/>
      <c r="AJ58" s="755"/>
      <c r="AK58" s="755"/>
      <c r="AL58" s="755"/>
      <c r="AM58" s="755"/>
      <c r="AN58" s="755"/>
      <c r="AO58" s="755"/>
      <c r="AP58" s="755"/>
      <c r="AQ58" s="756"/>
      <c r="AR58" s="6"/>
    </row>
    <row r="59" spans="1:44">
      <c r="AH59" s="548"/>
    </row>
    <row r="60" spans="1:44" ht="13.5">
      <c r="B60" s="24"/>
    </row>
    <row r="61" spans="1:44" ht="13.5">
      <c r="B61" s="24"/>
    </row>
    <row r="62" spans="1:44" ht="13.5">
      <c r="B62" s="24"/>
    </row>
    <row r="63" spans="1:44" ht="13.5">
      <c r="B63" s="24"/>
    </row>
    <row r="64" spans="1:44" ht="13.5">
      <c r="B64" s="24"/>
    </row>
    <row r="65" spans="2:2" ht="13.5">
      <c r="B65" s="24"/>
    </row>
    <row r="66" spans="2:2" ht="13.5">
      <c r="B66" s="24"/>
    </row>
    <row r="67" spans="2:2" ht="13.5">
      <c r="B67" s="24"/>
    </row>
    <row r="68" spans="2:2" ht="13.5">
      <c r="B68" s="24"/>
    </row>
    <row r="69" spans="2:2" ht="13.5">
      <c r="B69" s="24"/>
    </row>
    <row r="70" spans="2:2" ht="13.5">
      <c r="B70" s="24"/>
    </row>
    <row r="71" spans="2:2" ht="13.5">
      <c r="B71" s="24"/>
    </row>
    <row r="72" spans="2:2" ht="13.5">
      <c r="B72" s="24"/>
    </row>
    <row r="73" spans="2:2" ht="13.5">
      <c r="B73" s="24"/>
    </row>
    <row r="74" spans="2:2" ht="13.5">
      <c r="B74" s="24"/>
    </row>
    <row r="75" spans="2:2" ht="13.5">
      <c r="B75" s="24"/>
    </row>
    <row r="76" spans="2:2" ht="13.5">
      <c r="B76" s="24"/>
    </row>
    <row r="77" spans="2:2" ht="13.5">
      <c r="B77" s="24"/>
    </row>
    <row r="78" spans="2:2" ht="13.5">
      <c r="B78" s="24"/>
    </row>
    <row r="79" spans="2:2" ht="13.5">
      <c r="B79" s="24"/>
    </row>
    <row r="80" spans="2:2" ht="14.25">
      <c r="B80" s="25"/>
    </row>
    <row r="81" spans="1:25" ht="14.25">
      <c r="B81" s="26"/>
    </row>
    <row r="82" spans="1:25" ht="14.25">
      <c r="B82" s="25"/>
    </row>
    <row r="83" spans="1:25" ht="14.25">
      <c r="B83" s="25"/>
    </row>
    <row r="84" spans="1:25" ht="14.25">
      <c r="B84" s="26"/>
    </row>
    <row r="85" spans="1:25" ht="14.25">
      <c r="B85" s="26"/>
    </row>
    <row r="86" spans="1:25" ht="13.5">
      <c r="B86" s="27"/>
    </row>
    <row r="87" spans="1:25" s="29" customFormat="1" ht="14.25">
      <c r="A87" s="5"/>
      <c r="B87" s="28"/>
    </row>
    <row r="88" spans="1:25" s="29" customFormat="1" ht="14.25">
      <c r="A88" s="5"/>
      <c r="B88" s="28"/>
    </row>
    <row r="89" spans="1:25" s="29" customFormat="1" ht="14.25">
      <c r="A89" s="5"/>
      <c r="B89" s="28"/>
    </row>
    <row r="90" spans="1:25" s="29" customFormat="1" ht="14.25">
      <c r="A90" s="5"/>
      <c r="B90" s="30"/>
      <c r="R90" s="30"/>
      <c r="S90" s="30"/>
      <c r="T90" s="30"/>
      <c r="U90" s="30"/>
      <c r="V90" s="30"/>
      <c r="W90" s="30"/>
      <c r="X90" s="30"/>
    </row>
    <row r="91" spans="1:25" s="29" customFormat="1" ht="14.25">
      <c r="A91" s="5"/>
      <c r="B91" s="30"/>
      <c r="R91" s="30"/>
      <c r="S91" s="30"/>
      <c r="T91" s="30"/>
      <c r="U91" s="30"/>
      <c r="V91" s="30"/>
      <c r="W91" s="30"/>
      <c r="X91" s="30"/>
      <c r="Y91" s="30"/>
    </row>
    <row r="92" spans="1:25" s="29" customFormat="1">
      <c r="A92" s="5"/>
    </row>
    <row r="93" spans="1:25" s="29" customFormat="1">
      <c r="A93" s="5"/>
    </row>
  </sheetData>
  <sheetCalcPr fullCalcOnLoad="1"/>
  <sheetProtection formatCells="0" formatColumns="0" formatRows="0" insertColumns="0" insertRows="0" deleteColumns="0" deleteRows="0"/>
  <mergeCells count="15">
    <mergeCell ref="N50:W58"/>
    <mergeCell ref="X50:AG58"/>
    <mergeCell ref="AH50:AQ58"/>
    <mergeCell ref="H51:M53"/>
    <mergeCell ref="H55:M58"/>
    <mergeCell ref="AH14:AP14"/>
    <mergeCell ref="AH19:AP21"/>
    <mergeCell ref="AR1:AX1"/>
    <mergeCell ref="I3:L3"/>
    <mergeCell ref="P4:AF5"/>
    <mergeCell ref="N7:AG7"/>
    <mergeCell ref="S8:T8"/>
    <mergeCell ref="V8:W8"/>
    <mergeCell ref="Y8:Z8"/>
    <mergeCell ref="AB8:AD8"/>
  </mergeCells>
  <phoneticPr fontId="66" type="noConversion"/>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O1" sqref="O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365" t="s">
        <v>224</v>
      </c>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6"/>
      <c r="AK2" s="1367" t="s">
        <v>2551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4200</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ht="11.25" customHeight="1">
      <c r="B4" s="1344" t="s">
        <v>218</v>
      </c>
      <c r="C4" s="1345"/>
      <c r="D4" s="1345"/>
      <c r="E4" s="1345"/>
      <c r="F4" s="1345"/>
      <c r="G4" s="1345"/>
      <c r="H4" s="1345"/>
      <c r="I4" s="1345"/>
      <c r="J4" s="1345"/>
      <c r="K4" s="1346"/>
      <c r="L4" s="1347" t="s">
        <v>219</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 003'!AQ4</f>
        <v>Číslo riadku</v>
      </c>
      <c r="AR4" s="1354"/>
      <c r="AS4" s="1354"/>
      <c r="AT4" s="1354"/>
      <c r="AU4" s="1354"/>
      <c r="AV4" s="1354"/>
      <c r="AW4" s="1354"/>
      <c r="AX4" s="1355"/>
      <c r="AY4" s="1362" t="str">
        <f ca="1">'S 003'!AY4</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405">
        <f ca="1">'S 003'!FC4</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3" t="s">
        <v>220</v>
      </c>
      <c r="C5" s="1374"/>
      <c r="D5" s="1374"/>
      <c r="E5" s="1374"/>
      <c r="F5" s="1374"/>
      <c r="G5" s="1374"/>
      <c r="H5" s="1374"/>
      <c r="I5" s="1374"/>
      <c r="J5" s="1374"/>
      <c r="K5" s="1375"/>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376">
        <f ca="1">'S 003'!AY5</f>
        <v>0</v>
      </c>
      <c r="AZ5" s="1377"/>
      <c r="BA5" s="1377"/>
      <c r="BB5" s="1377"/>
      <c r="BC5" s="1377"/>
      <c r="BD5" s="1378"/>
      <c r="BE5" s="1379" t="str">
        <f ca="1">'S 003'!BE5</f>
        <v>Brutto-časť 1</v>
      </c>
      <c r="BF5" s="1380"/>
      <c r="BG5" s="1380"/>
      <c r="BH5" s="1380"/>
      <c r="BI5" s="1380"/>
      <c r="BJ5" s="1380"/>
      <c r="BK5" s="1380"/>
      <c r="BL5" s="1380"/>
      <c r="BM5" s="1380"/>
      <c r="BN5" s="1380"/>
      <c r="BO5" s="1380"/>
      <c r="BP5" s="1380"/>
      <c r="BQ5" s="1380"/>
      <c r="BR5" s="1380"/>
      <c r="BS5" s="1380"/>
      <c r="BT5" s="1380"/>
      <c r="BU5" s="1380"/>
      <c r="BV5" s="1380"/>
      <c r="BW5" s="1380"/>
      <c r="BX5" s="1380"/>
      <c r="BY5" s="1380"/>
      <c r="BZ5" s="1380"/>
      <c r="CA5" s="1380"/>
      <c r="CB5" s="1380"/>
      <c r="CC5" s="1380"/>
      <c r="CD5" s="1380"/>
      <c r="CE5" s="1380"/>
      <c r="CF5" s="1380"/>
      <c r="CG5" s="1380"/>
      <c r="CH5" s="1380"/>
      <c r="CI5" s="1380"/>
      <c r="CJ5" s="1380"/>
      <c r="CK5" s="1380"/>
      <c r="CL5" s="1380"/>
      <c r="CM5" s="1380"/>
      <c r="CN5" s="1380"/>
      <c r="CO5" s="1380"/>
      <c r="CP5" s="1380"/>
      <c r="CQ5" s="1380"/>
      <c r="CR5" s="1380"/>
      <c r="CS5" s="1380"/>
      <c r="CT5" s="1380"/>
      <c r="CU5" s="1380"/>
      <c r="CV5" s="1380"/>
      <c r="CW5" s="1380"/>
      <c r="CX5" s="1380"/>
      <c r="CY5" s="1380"/>
      <c r="CZ5" s="1380"/>
      <c r="DA5" s="1380"/>
      <c r="DB5" s="1380"/>
      <c r="DC5" s="1380"/>
      <c r="DD5" s="1380"/>
      <c r="DE5" s="1380"/>
      <c r="DF5" s="1380"/>
      <c r="DG5" s="1380"/>
      <c r="DH5" s="1380"/>
      <c r="DI5" s="1381"/>
      <c r="DJ5" s="1362" t="str">
        <f ca="1">'S 003'!DJ5</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0"/>
      <c r="FD5" s="1371"/>
      <c r="FE5" s="1371"/>
      <c r="FF5" s="1371"/>
      <c r="FG5" s="1371"/>
      <c r="FH5" s="1371"/>
      <c r="FI5" s="1371"/>
      <c r="FJ5" s="1371"/>
      <c r="FK5" s="1371"/>
      <c r="FL5" s="1371"/>
      <c r="FM5" s="1371"/>
      <c r="FN5" s="1371"/>
      <c r="FO5" s="1371"/>
      <c r="FP5" s="1371"/>
      <c r="FQ5" s="1371"/>
      <c r="FR5" s="1371"/>
      <c r="FS5" s="1371"/>
      <c r="FT5" s="1371"/>
      <c r="FU5" s="1371"/>
      <c r="FV5" s="1371"/>
      <c r="FW5" s="1371"/>
      <c r="FX5" s="1371"/>
      <c r="FY5" s="1371"/>
      <c r="FZ5" s="1371"/>
      <c r="GA5" s="1371"/>
      <c r="GB5" s="1371"/>
      <c r="GC5" s="1371"/>
      <c r="GD5" s="1371"/>
      <c r="GE5" s="1371"/>
      <c r="GF5" s="1371"/>
      <c r="GG5" s="1371"/>
      <c r="GH5" s="1371"/>
      <c r="GI5" s="1371"/>
      <c r="GJ5" s="1371"/>
      <c r="GK5" s="1371"/>
      <c r="GL5" s="1371"/>
      <c r="GM5" s="1371"/>
      <c r="GN5" s="1371"/>
      <c r="GO5" s="1371"/>
      <c r="GP5" s="1371"/>
      <c r="GQ5" s="1371"/>
      <c r="GR5" s="1371"/>
      <c r="GS5" s="1371"/>
      <c r="GT5" s="1371"/>
      <c r="GU5" s="1371"/>
      <c r="GV5" s="1371"/>
      <c r="GW5" s="1372"/>
    </row>
    <row r="6" spans="1:205" ht="10.5" customHeight="1">
      <c r="B6" s="1370" t="s">
        <v>3498</v>
      </c>
      <c r="C6" s="1371"/>
      <c r="D6" s="1371"/>
      <c r="E6" s="1371"/>
      <c r="F6" s="1371"/>
      <c r="G6" s="1371"/>
      <c r="H6" s="1371"/>
      <c r="I6" s="1371"/>
      <c r="J6" s="1371"/>
      <c r="K6" s="1372"/>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376"/>
      <c r="AZ6" s="1377"/>
      <c r="BA6" s="1377"/>
      <c r="BB6" s="1377"/>
      <c r="BC6" s="1377"/>
      <c r="BD6" s="1378"/>
      <c r="BE6" s="1383" t="str">
        <f ca="1">'S 003'!BE6</f>
        <v>Oprávky</v>
      </c>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4"/>
      <c r="CE6" s="1384"/>
      <c r="CF6" s="1384"/>
      <c r="CG6" s="1384"/>
      <c r="CH6" s="1384"/>
      <c r="CI6" s="1384"/>
      <c r="CJ6" s="1384"/>
      <c r="CK6" s="1384"/>
      <c r="CL6" s="1384"/>
      <c r="CM6" s="1384"/>
      <c r="CN6" s="1384"/>
      <c r="CO6" s="1384"/>
      <c r="CP6" s="1384"/>
      <c r="CQ6" s="1384"/>
      <c r="CR6" s="1384"/>
      <c r="CS6" s="1384"/>
      <c r="CT6" s="1384"/>
      <c r="CU6" s="1384"/>
      <c r="CV6" s="1384"/>
      <c r="CW6" s="1384"/>
      <c r="CX6" s="1384"/>
      <c r="CY6" s="1384"/>
      <c r="CZ6" s="1384"/>
      <c r="DA6" s="1384"/>
      <c r="DB6" s="1384"/>
      <c r="DC6" s="1384"/>
      <c r="DD6" s="1384"/>
      <c r="DE6" s="1384"/>
      <c r="DF6" s="1384"/>
      <c r="DG6" s="1384"/>
      <c r="DH6" s="1384"/>
      <c r="DI6" s="1385"/>
      <c r="DJ6" s="1362">
        <f ca="1">'S 003'!DJ6</f>
        <v>0</v>
      </c>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406" t="str">
        <f ca="1">'S 003'!FC6</f>
        <v>Netto</v>
      </c>
      <c r="FD6" s="1387"/>
      <c r="FE6" s="1387"/>
      <c r="FF6" s="1387"/>
      <c r="FG6" s="1387"/>
      <c r="FH6" s="1387"/>
      <c r="FI6" s="1387"/>
      <c r="FJ6" s="1387"/>
      <c r="FK6" s="1387"/>
      <c r="FL6" s="1387"/>
      <c r="FM6" s="1387"/>
      <c r="FN6" s="1387"/>
      <c r="FO6" s="1387"/>
      <c r="FP6" s="1387"/>
      <c r="FQ6" s="1387"/>
      <c r="FR6" s="1387"/>
      <c r="FS6" s="1387"/>
      <c r="FT6" s="1387"/>
      <c r="FU6" s="1387"/>
      <c r="FV6" s="1387"/>
      <c r="FW6" s="1387"/>
      <c r="FX6" s="1387"/>
      <c r="FY6" s="1387"/>
      <c r="FZ6" s="1387"/>
      <c r="GA6" s="1387"/>
      <c r="GB6" s="1387"/>
      <c r="GC6" s="1387"/>
      <c r="GD6" s="1387"/>
      <c r="GE6" s="1387"/>
      <c r="GF6" s="1387"/>
      <c r="GG6" s="1387"/>
      <c r="GH6" s="1387"/>
      <c r="GI6" s="1387"/>
      <c r="GJ6" s="1387"/>
      <c r="GK6" s="1387"/>
      <c r="GL6" s="1387"/>
      <c r="GM6" s="1387"/>
      <c r="GN6" s="1387"/>
      <c r="GO6" s="1387"/>
      <c r="GP6" s="1387"/>
      <c r="GQ6" s="1387"/>
      <c r="GR6" s="1387"/>
      <c r="GS6" s="1387"/>
      <c r="GT6" s="1387"/>
      <c r="GU6" s="1387"/>
      <c r="GV6" s="1387"/>
      <c r="GW6" s="1388"/>
    </row>
    <row r="7" spans="1:205" s="516" customFormat="1" ht="25.5" customHeight="1">
      <c r="B7" s="1403" t="s">
        <v>2423</v>
      </c>
      <c r="C7" s="1403"/>
      <c r="D7" s="1403"/>
      <c r="E7" s="1403"/>
      <c r="F7" s="1403"/>
      <c r="G7" s="1403"/>
      <c r="H7" s="1403"/>
      <c r="I7" s="1403"/>
      <c r="J7" s="1403"/>
      <c r="K7" s="1403"/>
      <c r="L7" s="1408" t="str">
        <f ca="1">SUVAHAVUJ!$D$45</f>
        <v>Pohľadávky z obchodného styku voči prepojeným účtovným jednotkám (311A, 312A, 313A, 314A, 315A, 31XA) - /391A/</v>
      </c>
      <c r="M7" s="1408"/>
      <c r="N7" s="1408"/>
      <c r="O7" s="1408"/>
      <c r="P7" s="1408"/>
      <c r="Q7" s="1408"/>
      <c r="R7" s="1408"/>
      <c r="S7" s="1408"/>
      <c r="T7" s="1408"/>
      <c r="U7" s="1408"/>
      <c r="V7" s="1408"/>
      <c r="W7" s="1408"/>
      <c r="X7" s="1408"/>
      <c r="Y7" s="1408"/>
      <c r="Z7" s="1408"/>
      <c r="AA7" s="1408"/>
      <c r="AB7" s="1408"/>
      <c r="AC7" s="1408"/>
      <c r="AD7" s="1408"/>
      <c r="AE7" s="1408"/>
      <c r="AF7" s="1408"/>
      <c r="AG7" s="1408"/>
      <c r="AH7" s="1408"/>
      <c r="AI7" s="1408"/>
      <c r="AJ7" s="1408"/>
      <c r="AK7" s="1408"/>
      <c r="AL7" s="1408"/>
      <c r="AM7" s="1408"/>
      <c r="AN7" s="1408"/>
      <c r="AO7" s="1408"/>
      <c r="AP7" s="1408"/>
      <c r="AQ7" s="1394" t="s">
        <v>4114</v>
      </c>
      <c r="AR7" s="1394"/>
      <c r="AS7" s="1394"/>
      <c r="AT7" s="1394"/>
      <c r="AU7" s="1394"/>
      <c r="AV7" s="1394"/>
      <c r="AW7" s="1394"/>
      <c r="AX7" s="1394"/>
      <c r="AY7" s="514"/>
      <c r="AZ7" s="515"/>
      <c r="BA7" s="1389" t="str">
        <f ca="1">MID(SUVAHAVUJ!AD45,1,1)</f>
        <v xml:space="preserve"> </v>
      </c>
      <c r="BB7" s="1389"/>
      <c r="BC7" s="1389"/>
      <c r="BD7" s="1389"/>
      <c r="BE7" s="1389"/>
      <c r="BF7" s="1389"/>
      <c r="BG7" s="1389" t="str">
        <f ca="1">MID(SUVAHAVUJ!AD45,2,1)</f>
        <v xml:space="preserve"> </v>
      </c>
      <c r="BH7" s="1389"/>
      <c r="BI7" s="1389"/>
      <c r="BJ7" s="1389"/>
      <c r="BK7" s="1389"/>
      <c r="BL7" s="1389" t="str">
        <f ca="1">MID(SUVAHAVUJ!AD45,3,1)</f>
        <v xml:space="preserve"> </v>
      </c>
      <c r="BM7" s="1389"/>
      <c r="BN7" s="1389"/>
      <c r="BO7" s="1389"/>
      <c r="BP7" s="1389"/>
      <c r="BQ7" s="1389"/>
      <c r="BR7" s="1389" t="str">
        <f ca="1">MID(SUVAHAVUJ!AD45,4,1)</f>
        <v xml:space="preserve"> </v>
      </c>
      <c r="BS7" s="1389"/>
      <c r="BT7" s="1389"/>
      <c r="BU7" s="1389"/>
      <c r="BV7" s="1389"/>
      <c r="BW7" s="1389" t="str">
        <f ca="1">MID(SUVAHAVUJ!AD45,5,1)</f>
        <v xml:space="preserve"> </v>
      </c>
      <c r="BX7" s="1389"/>
      <c r="BY7" s="1389"/>
      <c r="BZ7" s="1389"/>
      <c r="CA7" s="1389"/>
      <c r="CB7" s="1389"/>
      <c r="CC7" s="1389" t="str">
        <f ca="1">MID(SUVAHAVUJ!AD45,6,1)</f>
        <v xml:space="preserve"> </v>
      </c>
      <c r="CD7" s="1389"/>
      <c r="CE7" s="1389"/>
      <c r="CF7" s="1389"/>
      <c r="CG7" s="1389"/>
      <c r="CH7" s="1389" t="str">
        <f ca="1">MID(SUVAHAVUJ!AD45,7,1)</f>
        <v xml:space="preserve"> </v>
      </c>
      <c r="CI7" s="1389"/>
      <c r="CJ7" s="1389"/>
      <c r="CK7" s="1389"/>
      <c r="CL7" s="1389"/>
      <c r="CM7" s="1389"/>
      <c r="CN7" s="1389" t="str">
        <f ca="1">MID(SUVAHAVUJ!AD45,8,1)</f>
        <v xml:space="preserve"> </v>
      </c>
      <c r="CO7" s="1389"/>
      <c r="CP7" s="1389"/>
      <c r="CQ7" s="1389"/>
      <c r="CR7" s="1389"/>
      <c r="CS7" s="1389" t="str">
        <f ca="1">MID(SUVAHAVUJ!AD45,9,1)</f>
        <v xml:space="preserve"> </v>
      </c>
      <c r="CT7" s="1389"/>
      <c r="CU7" s="1389"/>
      <c r="CV7" s="1389"/>
      <c r="CW7" s="1389"/>
      <c r="CX7" s="1389"/>
      <c r="CY7" s="1389" t="str">
        <f ca="1">MID(SUVAHAVUJ!AD45,10,1)</f>
        <v xml:space="preserve"> </v>
      </c>
      <c r="CZ7" s="1389"/>
      <c r="DA7" s="1389"/>
      <c r="DB7" s="1389"/>
      <c r="DC7" s="1389"/>
      <c r="DD7" s="1389" t="str">
        <f ca="1">MID(SUVAHAVUJ!AD45,11,1)</f>
        <v>0</v>
      </c>
      <c r="DE7" s="1389"/>
      <c r="DF7" s="1389"/>
      <c r="DG7" s="1389"/>
      <c r="DH7" s="1389"/>
      <c r="DI7" s="1395"/>
      <c r="DJ7" s="514"/>
      <c r="DK7" s="515"/>
      <c r="DL7" s="1389" t="str">
        <f ca="1">MID(SUVAHAVUJ!AF45,1,1)</f>
        <v xml:space="preserve"> </v>
      </c>
      <c r="DM7" s="1389"/>
      <c r="DN7" s="1389"/>
      <c r="DO7" s="1389"/>
      <c r="DP7" s="1389"/>
      <c r="DQ7" s="1389"/>
      <c r="DR7" s="1389" t="str">
        <f ca="1">MID(SUVAHAVUJ!AF45,2,1)</f>
        <v xml:space="preserve"> </v>
      </c>
      <c r="DS7" s="1389"/>
      <c r="DT7" s="1389"/>
      <c r="DU7" s="1389"/>
      <c r="DV7" s="1389"/>
      <c r="DW7" s="1389" t="str">
        <f ca="1">MID(SUVAHAVUJ!AF45,3,1)</f>
        <v xml:space="preserve"> </v>
      </c>
      <c r="DX7" s="1389"/>
      <c r="DY7" s="1389"/>
      <c r="DZ7" s="1389"/>
      <c r="EA7" s="1389"/>
      <c r="EB7" s="1389"/>
      <c r="EC7" s="1389" t="str">
        <f ca="1">MID(SUVAHAVUJ!AF45,4,1)</f>
        <v xml:space="preserve"> </v>
      </c>
      <c r="ED7" s="1389"/>
      <c r="EE7" s="1389"/>
      <c r="EF7" s="1389"/>
      <c r="EG7" s="1389"/>
      <c r="EH7" s="1389" t="str">
        <f ca="1">MID(SUVAHAVUJ!AF45,5,1)</f>
        <v xml:space="preserve"> </v>
      </c>
      <c r="EI7" s="1389"/>
      <c r="EJ7" s="1389"/>
      <c r="EK7" s="1389"/>
      <c r="EL7" s="1389"/>
      <c r="EM7" s="1389"/>
      <c r="EN7" s="1389" t="str">
        <f ca="1">MID(SUVAHAVUJ!AF45,6,1)</f>
        <v xml:space="preserve"> </v>
      </c>
      <c r="EO7" s="1389"/>
      <c r="EP7" s="1389"/>
      <c r="EQ7" s="1389"/>
      <c r="ER7" s="1389"/>
      <c r="ES7" s="1389" t="str">
        <f ca="1">MID(SUVAHAVUJ!AF45,7,1)</f>
        <v xml:space="preserve"> </v>
      </c>
      <c r="ET7" s="1389"/>
      <c r="EU7" s="1389"/>
      <c r="EV7" s="1389"/>
      <c r="EW7" s="1389"/>
      <c r="EX7" s="1389"/>
      <c r="EY7" s="1389" t="str">
        <f ca="1">MID(SUVAHAVUJ!AF45,8,1)</f>
        <v xml:space="preserve"> </v>
      </c>
      <c r="EZ7" s="1389"/>
      <c r="FA7" s="1389"/>
      <c r="FB7" s="1389"/>
      <c r="FC7" s="1389"/>
      <c r="FD7" s="1389" t="str">
        <f ca="1">MID(SUVAHAVUJ!AF45,9,1)</f>
        <v xml:space="preserve"> </v>
      </c>
      <c r="FE7" s="1389"/>
      <c r="FF7" s="1389"/>
      <c r="FG7" s="1389"/>
      <c r="FH7" s="1389"/>
      <c r="FI7" s="1389"/>
      <c r="FJ7" s="1389" t="str">
        <f ca="1">MID(SUVAHAVUJ!AF45,10,1)</f>
        <v xml:space="preserve"> </v>
      </c>
      <c r="FK7" s="1389"/>
      <c r="FL7" s="1389"/>
      <c r="FM7" s="1389"/>
      <c r="FN7" s="1389"/>
      <c r="FO7" s="1343" t="str">
        <f ca="1">MID(SUVAHAVUJ!AF45,11,1)</f>
        <v>0</v>
      </c>
      <c r="FP7" s="1343"/>
      <c r="FQ7" s="1343"/>
      <c r="FR7" s="1343"/>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3"/>
      <c r="C8" s="1403"/>
      <c r="D8" s="1403"/>
      <c r="E8" s="1403"/>
      <c r="F8" s="1403"/>
      <c r="G8" s="1403"/>
      <c r="H8" s="1403"/>
      <c r="I8" s="1403"/>
      <c r="J8" s="1403"/>
      <c r="K8" s="1403"/>
      <c r="L8" s="1408"/>
      <c r="M8" s="1408"/>
      <c r="N8" s="1408"/>
      <c r="O8" s="1408"/>
      <c r="P8" s="1408"/>
      <c r="Q8" s="1408"/>
      <c r="R8" s="1408"/>
      <c r="S8" s="1408"/>
      <c r="T8" s="1408"/>
      <c r="U8" s="1408"/>
      <c r="V8" s="1408"/>
      <c r="W8" s="1408"/>
      <c r="X8" s="1408"/>
      <c r="Y8" s="1408"/>
      <c r="Z8" s="1408"/>
      <c r="AA8" s="1408"/>
      <c r="AB8" s="1408"/>
      <c r="AC8" s="1408"/>
      <c r="AD8" s="1408"/>
      <c r="AE8" s="1408"/>
      <c r="AF8" s="1408"/>
      <c r="AG8" s="1408"/>
      <c r="AH8" s="1408"/>
      <c r="AI8" s="1408"/>
      <c r="AJ8" s="1408"/>
      <c r="AK8" s="1408"/>
      <c r="AL8" s="1408"/>
      <c r="AM8" s="1408"/>
      <c r="AN8" s="1408"/>
      <c r="AO8" s="1408"/>
      <c r="AP8" s="1408"/>
      <c r="AQ8" s="1394"/>
      <c r="AR8" s="1394"/>
      <c r="AS8" s="1394"/>
      <c r="AT8" s="1394"/>
      <c r="AU8" s="1394"/>
      <c r="AV8" s="1394"/>
      <c r="AW8" s="1394"/>
      <c r="AX8" s="1394"/>
      <c r="AY8" s="514"/>
      <c r="AZ8" s="515"/>
      <c r="BA8" s="1389" t="str">
        <f ca="1">MID(SUVAHAVUJ!AE45,1,1)</f>
        <v xml:space="preserve"> </v>
      </c>
      <c r="BB8" s="1389"/>
      <c r="BC8" s="1389"/>
      <c r="BD8" s="1389"/>
      <c r="BE8" s="1389"/>
      <c r="BF8" s="1389"/>
      <c r="BG8" s="1389" t="str">
        <f ca="1">MID(SUVAHAVUJ!AE45,2,1)</f>
        <v xml:space="preserve"> </v>
      </c>
      <c r="BH8" s="1389"/>
      <c r="BI8" s="1389"/>
      <c r="BJ8" s="1389"/>
      <c r="BK8" s="1389"/>
      <c r="BL8" s="1389" t="str">
        <f ca="1">MID(SUVAHAVUJ!AE45,3,1)</f>
        <v xml:space="preserve"> </v>
      </c>
      <c r="BM8" s="1389"/>
      <c r="BN8" s="1389"/>
      <c r="BO8" s="1389"/>
      <c r="BP8" s="1389"/>
      <c r="BQ8" s="1389"/>
      <c r="BR8" s="1389" t="str">
        <f ca="1">MID(SUVAHAVUJ!AE45,4,1)</f>
        <v xml:space="preserve"> </v>
      </c>
      <c r="BS8" s="1389"/>
      <c r="BT8" s="1389"/>
      <c r="BU8" s="1389"/>
      <c r="BV8" s="1389"/>
      <c r="BW8" s="1389" t="str">
        <f ca="1">MID(SUVAHAVUJ!AE45,5,1)</f>
        <v xml:space="preserve"> </v>
      </c>
      <c r="BX8" s="1389"/>
      <c r="BY8" s="1389"/>
      <c r="BZ8" s="1389"/>
      <c r="CA8" s="1389"/>
      <c r="CB8" s="1389"/>
      <c r="CC8" s="1389" t="str">
        <f ca="1">MID(SUVAHAVUJ!AE45,6,1)</f>
        <v xml:space="preserve"> </v>
      </c>
      <c r="CD8" s="1389"/>
      <c r="CE8" s="1389"/>
      <c r="CF8" s="1389"/>
      <c r="CG8" s="1389"/>
      <c r="CH8" s="1389" t="str">
        <f ca="1">MID(SUVAHAVUJ!AE45,7,1)</f>
        <v xml:space="preserve"> </v>
      </c>
      <c r="CI8" s="1389"/>
      <c r="CJ8" s="1389"/>
      <c r="CK8" s="1389"/>
      <c r="CL8" s="1389"/>
      <c r="CM8" s="1389"/>
      <c r="CN8" s="1389" t="str">
        <f ca="1">MID(SUVAHAVUJ!AE45,8,1)</f>
        <v xml:space="preserve"> </v>
      </c>
      <c r="CO8" s="1389"/>
      <c r="CP8" s="1389"/>
      <c r="CQ8" s="1389"/>
      <c r="CR8" s="1389"/>
      <c r="CS8" s="1389" t="str">
        <f ca="1">MID(SUVAHAVUJ!AE45,9,1)</f>
        <v xml:space="preserve"> </v>
      </c>
      <c r="CT8" s="1389"/>
      <c r="CU8" s="1389"/>
      <c r="CV8" s="1389"/>
      <c r="CW8" s="1389"/>
      <c r="CX8" s="1389"/>
      <c r="CY8" s="1389" t="str">
        <f ca="1">MID(SUVAHAVUJ!AE45,10,1)</f>
        <v xml:space="preserve"> </v>
      </c>
      <c r="CZ8" s="1389"/>
      <c r="DA8" s="1389"/>
      <c r="DB8" s="1389"/>
      <c r="DC8" s="1389"/>
      <c r="DD8" s="1389" t="str">
        <f ca="1">MID(SUVAHAVUJ!AE45,11,1)</f>
        <v>0</v>
      </c>
      <c r="DE8" s="1389"/>
      <c r="DF8" s="1389"/>
      <c r="DG8" s="1389"/>
      <c r="DH8" s="1389"/>
      <c r="DI8" s="1395"/>
      <c r="DJ8" s="1398"/>
      <c r="DK8" s="1398"/>
      <c r="DL8" s="1398"/>
      <c r="DM8" s="1398"/>
      <c r="DN8" s="1398"/>
      <c r="DO8" s="1398"/>
      <c r="DP8" s="1398"/>
      <c r="DQ8" s="1398"/>
      <c r="DR8" s="1398"/>
      <c r="DS8" s="1398"/>
      <c r="DT8" s="1398"/>
      <c r="DU8" s="1398"/>
      <c r="DV8" s="1398"/>
      <c r="DW8" s="1398"/>
      <c r="DX8" s="1398"/>
      <c r="DY8" s="1398"/>
      <c r="DZ8" s="1398"/>
      <c r="EA8" s="1398"/>
      <c r="EB8" s="1398"/>
      <c r="EC8" s="1398"/>
      <c r="ED8" s="1398"/>
      <c r="EE8" s="1398"/>
      <c r="EF8" s="1398"/>
      <c r="EG8" s="1398"/>
      <c r="EH8" s="1398"/>
      <c r="EI8" s="1398"/>
      <c r="EJ8" s="1398"/>
      <c r="EK8" s="1398"/>
      <c r="EL8" s="1398"/>
      <c r="EM8" s="1398"/>
      <c r="EN8" s="514"/>
      <c r="EO8" s="515"/>
      <c r="EP8" s="1389" t="str">
        <f ca="1">MID(SUVAHAVUJ!AG45,1,1)</f>
        <v xml:space="preserve"> </v>
      </c>
      <c r="EQ8" s="1389"/>
      <c r="ER8" s="1389"/>
      <c r="ES8" s="1389"/>
      <c r="ET8" s="1389"/>
      <c r="EU8" s="1389"/>
      <c r="EV8" s="1389" t="str">
        <f ca="1">MID(SUVAHAVUJ!AG45,2,1)</f>
        <v xml:space="preserve"> </v>
      </c>
      <c r="EW8" s="1389"/>
      <c r="EX8" s="1389"/>
      <c r="EY8" s="1389"/>
      <c r="EZ8" s="1389"/>
      <c r="FA8" s="1389" t="str">
        <f ca="1">MID(SUVAHAVUJ!AG45,3,1)</f>
        <v xml:space="preserve"> </v>
      </c>
      <c r="FB8" s="1389"/>
      <c r="FC8" s="1389"/>
      <c r="FD8" s="1389"/>
      <c r="FE8" s="1389"/>
      <c r="FF8" s="1389"/>
      <c r="FG8" s="1389" t="str">
        <f ca="1">MID(SUVAHAVUJ!AG45,4,1)</f>
        <v xml:space="preserve"> </v>
      </c>
      <c r="FH8" s="1389"/>
      <c r="FI8" s="1389"/>
      <c r="FJ8" s="1389"/>
      <c r="FK8" s="1389"/>
      <c r="FL8" s="1389" t="str">
        <f ca="1">MID(SUVAHAVUJ!AG45,5,1)</f>
        <v xml:space="preserve"> </v>
      </c>
      <c r="FM8" s="1389"/>
      <c r="FN8" s="1389"/>
      <c r="FO8" s="1389"/>
      <c r="FP8" s="1389"/>
      <c r="FQ8" s="1389"/>
      <c r="FR8" s="1389" t="str">
        <f ca="1">MID(SUVAHAVUJ!AG45,6,1)</f>
        <v xml:space="preserve"> </v>
      </c>
      <c r="FS8" s="1389"/>
      <c r="FT8" s="1389"/>
      <c r="FU8" s="1389"/>
      <c r="FV8" s="1389"/>
      <c r="FW8" s="1389" t="str">
        <f ca="1">MID(SUVAHAVUJ!AG45,7,1)</f>
        <v xml:space="preserve"> </v>
      </c>
      <c r="FX8" s="1389"/>
      <c r="FY8" s="1389"/>
      <c r="FZ8" s="1389"/>
      <c r="GA8" s="1389"/>
      <c r="GB8" s="1389"/>
      <c r="GC8" s="1389" t="str">
        <f ca="1">MID(SUVAHAVUJ!AG45,8,1)</f>
        <v xml:space="preserve"> </v>
      </c>
      <c r="GD8" s="1389"/>
      <c r="GE8" s="1389"/>
      <c r="GF8" s="1389"/>
      <c r="GG8" s="1389"/>
      <c r="GH8" s="1389" t="str">
        <f ca="1">MID(SUVAHAVUJ!AG45,9,1)</f>
        <v xml:space="preserve"> </v>
      </c>
      <c r="GI8" s="1389"/>
      <c r="GJ8" s="1389"/>
      <c r="GK8" s="1389"/>
      <c r="GL8" s="1389"/>
      <c r="GM8" s="1389"/>
      <c r="GN8" s="1389" t="str">
        <f ca="1">MID(SUVAHAVUJ!AG45,10,1)</f>
        <v xml:space="preserve"> </v>
      </c>
      <c r="GO8" s="1389"/>
      <c r="GP8" s="1389"/>
      <c r="GQ8" s="1389"/>
      <c r="GR8" s="1389"/>
      <c r="GS8" s="1343" t="str">
        <f ca="1">MID(SUVAHAVUJ!AG45,11,1)</f>
        <v>0</v>
      </c>
      <c r="GT8" s="1343"/>
      <c r="GU8" s="1343"/>
      <c r="GV8" s="1343"/>
      <c r="GW8" s="1396"/>
    </row>
    <row r="9" spans="1:205" s="516" customFormat="1" ht="25.5" customHeight="1">
      <c r="B9" s="1403" t="s">
        <v>2424</v>
      </c>
      <c r="C9" s="1403"/>
      <c r="D9" s="1403"/>
      <c r="E9" s="1403"/>
      <c r="F9" s="1403"/>
      <c r="G9" s="1403"/>
      <c r="H9" s="1403"/>
      <c r="I9" s="1403"/>
      <c r="J9" s="1403"/>
      <c r="K9" s="1403"/>
      <c r="L9" s="1408" t="str">
        <f ca="1">SUVAHAVUJ!$D$46</f>
        <v>Pohľadávky z obchodného styku v rámci podielovej účasti okrem pohľadávok voči prepojeným účtovným jednotkám (311A, 312A, 313A, 314A, 315A, 31XA)
- /391A/</v>
      </c>
      <c r="M9" s="1408"/>
      <c r="N9" s="1408"/>
      <c r="O9" s="1408"/>
      <c r="P9" s="1408"/>
      <c r="Q9" s="1408"/>
      <c r="R9" s="1408"/>
      <c r="S9" s="1408"/>
      <c r="T9" s="1408"/>
      <c r="U9" s="1408"/>
      <c r="V9" s="1408"/>
      <c r="W9" s="1408"/>
      <c r="X9" s="1408"/>
      <c r="Y9" s="1408"/>
      <c r="Z9" s="1408"/>
      <c r="AA9" s="1408"/>
      <c r="AB9" s="1408"/>
      <c r="AC9" s="1408"/>
      <c r="AD9" s="1408"/>
      <c r="AE9" s="1408"/>
      <c r="AF9" s="1408"/>
      <c r="AG9" s="1408"/>
      <c r="AH9" s="1408"/>
      <c r="AI9" s="1408"/>
      <c r="AJ9" s="1408"/>
      <c r="AK9" s="1408"/>
      <c r="AL9" s="1408"/>
      <c r="AM9" s="1408"/>
      <c r="AN9" s="1408"/>
      <c r="AO9" s="1408"/>
      <c r="AP9" s="1408"/>
      <c r="AQ9" s="1394" t="s">
        <v>4115</v>
      </c>
      <c r="AR9" s="1394"/>
      <c r="AS9" s="1394"/>
      <c r="AT9" s="1394"/>
      <c r="AU9" s="1394"/>
      <c r="AV9" s="1394"/>
      <c r="AW9" s="1394"/>
      <c r="AX9" s="1394"/>
      <c r="AY9" s="514"/>
      <c r="AZ9" s="515"/>
      <c r="BA9" s="1389" t="str">
        <f ca="1">MID(SUVAHAVUJ!AD46,1,1)</f>
        <v xml:space="preserve"> </v>
      </c>
      <c r="BB9" s="1389"/>
      <c r="BC9" s="1389"/>
      <c r="BD9" s="1389"/>
      <c r="BE9" s="1389"/>
      <c r="BF9" s="1389"/>
      <c r="BG9" s="1389" t="str">
        <f ca="1">MID(SUVAHAVUJ!AD46,2,1)</f>
        <v xml:space="preserve"> </v>
      </c>
      <c r="BH9" s="1389"/>
      <c r="BI9" s="1389"/>
      <c r="BJ9" s="1389"/>
      <c r="BK9" s="1389"/>
      <c r="BL9" s="1389" t="str">
        <f ca="1">MID(SUVAHAVUJ!AD46,3,1)</f>
        <v xml:space="preserve"> </v>
      </c>
      <c r="BM9" s="1389"/>
      <c r="BN9" s="1389"/>
      <c r="BO9" s="1389"/>
      <c r="BP9" s="1389"/>
      <c r="BQ9" s="1389"/>
      <c r="BR9" s="1389" t="str">
        <f ca="1">MID(SUVAHAVUJ!AD46,4,1)</f>
        <v xml:space="preserve"> </v>
      </c>
      <c r="BS9" s="1389"/>
      <c r="BT9" s="1389"/>
      <c r="BU9" s="1389"/>
      <c r="BV9" s="1389"/>
      <c r="BW9" s="1389" t="str">
        <f ca="1">MID(SUVAHAVUJ!AD46,5,1)</f>
        <v xml:space="preserve"> </v>
      </c>
      <c r="BX9" s="1389"/>
      <c r="BY9" s="1389"/>
      <c r="BZ9" s="1389"/>
      <c r="CA9" s="1389"/>
      <c r="CB9" s="1389"/>
      <c r="CC9" s="1389" t="str">
        <f ca="1">MID(SUVAHAVUJ!AD46,6,1)</f>
        <v xml:space="preserve"> </v>
      </c>
      <c r="CD9" s="1389"/>
      <c r="CE9" s="1389"/>
      <c r="CF9" s="1389"/>
      <c r="CG9" s="1389"/>
      <c r="CH9" s="1389" t="str">
        <f ca="1">MID(SUVAHAVUJ!AD46,7,1)</f>
        <v xml:space="preserve"> </v>
      </c>
      <c r="CI9" s="1389"/>
      <c r="CJ9" s="1389"/>
      <c r="CK9" s="1389"/>
      <c r="CL9" s="1389"/>
      <c r="CM9" s="1389"/>
      <c r="CN9" s="1389" t="str">
        <f ca="1">MID(SUVAHAVUJ!AD46,8,1)</f>
        <v xml:space="preserve"> </v>
      </c>
      <c r="CO9" s="1389"/>
      <c r="CP9" s="1389"/>
      <c r="CQ9" s="1389"/>
      <c r="CR9" s="1389"/>
      <c r="CS9" s="1389" t="str">
        <f ca="1">MID(SUVAHAVUJ!AD46,9,1)</f>
        <v xml:space="preserve"> </v>
      </c>
      <c r="CT9" s="1389"/>
      <c r="CU9" s="1389"/>
      <c r="CV9" s="1389"/>
      <c r="CW9" s="1389"/>
      <c r="CX9" s="1389"/>
      <c r="CY9" s="1389" t="str">
        <f ca="1">MID(SUVAHAVUJ!AD46,10,1)</f>
        <v xml:space="preserve"> </v>
      </c>
      <c r="CZ9" s="1389"/>
      <c r="DA9" s="1389"/>
      <c r="DB9" s="1389"/>
      <c r="DC9" s="1389"/>
      <c r="DD9" s="1389" t="str">
        <f ca="1">MID(SUVAHAVUJ!AD46,11,1)</f>
        <v>0</v>
      </c>
      <c r="DE9" s="1389"/>
      <c r="DF9" s="1389"/>
      <c r="DG9" s="1389"/>
      <c r="DH9" s="1389"/>
      <c r="DI9" s="1395"/>
      <c r="DJ9" s="514"/>
      <c r="DK9" s="515"/>
      <c r="DL9" s="1389" t="str">
        <f ca="1">MID(SUVAHAVUJ!AF46,1,1)</f>
        <v xml:space="preserve"> </v>
      </c>
      <c r="DM9" s="1389"/>
      <c r="DN9" s="1389"/>
      <c r="DO9" s="1389"/>
      <c r="DP9" s="1389"/>
      <c r="DQ9" s="1389"/>
      <c r="DR9" s="1389" t="str">
        <f ca="1">MID(SUVAHAVUJ!AF46,2,1)</f>
        <v xml:space="preserve"> </v>
      </c>
      <c r="DS9" s="1389"/>
      <c r="DT9" s="1389"/>
      <c r="DU9" s="1389"/>
      <c r="DV9" s="1389"/>
      <c r="DW9" s="1389" t="str">
        <f ca="1">MID(SUVAHAVUJ!AF46,3,1)</f>
        <v xml:space="preserve"> </v>
      </c>
      <c r="DX9" s="1389"/>
      <c r="DY9" s="1389"/>
      <c r="DZ9" s="1389"/>
      <c r="EA9" s="1389"/>
      <c r="EB9" s="1389"/>
      <c r="EC9" s="1389" t="str">
        <f ca="1">MID(SUVAHAVUJ!AF46,4,1)</f>
        <v xml:space="preserve"> </v>
      </c>
      <c r="ED9" s="1389"/>
      <c r="EE9" s="1389"/>
      <c r="EF9" s="1389"/>
      <c r="EG9" s="1389"/>
      <c r="EH9" s="1389" t="str">
        <f ca="1">MID(SUVAHAVUJ!AF46,5,1)</f>
        <v xml:space="preserve"> </v>
      </c>
      <c r="EI9" s="1389"/>
      <c r="EJ9" s="1389"/>
      <c r="EK9" s="1389"/>
      <c r="EL9" s="1389"/>
      <c r="EM9" s="1389"/>
      <c r="EN9" s="1389" t="str">
        <f ca="1">MID(SUVAHAVUJ!AF46,6,1)</f>
        <v xml:space="preserve"> </v>
      </c>
      <c r="EO9" s="1389"/>
      <c r="EP9" s="1389"/>
      <c r="EQ9" s="1389"/>
      <c r="ER9" s="1389"/>
      <c r="ES9" s="1389" t="str">
        <f ca="1">MID(SUVAHAVUJ!AF46,7,1)</f>
        <v xml:space="preserve"> </v>
      </c>
      <c r="ET9" s="1389"/>
      <c r="EU9" s="1389"/>
      <c r="EV9" s="1389"/>
      <c r="EW9" s="1389"/>
      <c r="EX9" s="1389"/>
      <c r="EY9" s="1389" t="str">
        <f ca="1">MID(SUVAHAVUJ!AF46,8,1)</f>
        <v xml:space="preserve"> </v>
      </c>
      <c r="EZ9" s="1389"/>
      <c r="FA9" s="1389"/>
      <c r="FB9" s="1389"/>
      <c r="FC9" s="1389"/>
      <c r="FD9" s="1389" t="str">
        <f ca="1">MID(SUVAHAVUJ!AF46,9,1)</f>
        <v xml:space="preserve"> </v>
      </c>
      <c r="FE9" s="1389"/>
      <c r="FF9" s="1389"/>
      <c r="FG9" s="1389"/>
      <c r="FH9" s="1389"/>
      <c r="FI9" s="1389"/>
      <c r="FJ9" s="1389" t="str">
        <f ca="1">MID(SUVAHAVUJ!AF46,10,1)</f>
        <v xml:space="preserve"> </v>
      </c>
      <c r="FK9" s="1389"/>
      <c r="FL9" s="1389"/>
      <c r="FM9" s="1389"/>
      <c r="FN9" s="1389"/>
      <c r="FO9" s="1343" t="str">
        <f ca="1">MID(SUVAHAVUJ!AF46,11,1)</f>
        <v>0</v>
      </c>
      <c r="FP9" s="1343"/>
      <c r="FQ9" s="1343"/>
      <c r="FR9" s="1343"/>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3"/>
      <c r="C10" s="1403"/>
      <c r="D10" s="1403"/>
      <c r="E10" s="1403"/>
      <c r="F10" s="1403"/>
      <c r="G10" s="1403"/>
      <c r="H10" s="1403"/>
      <c r="I10" s="1403"/>
      <c r="J10" s="1403"/>
      <c r="K10" s="1403"/>
      <c r="L10" s="1408"/>
      <c r="M10" s="1408"/>
      <c r="N10" s="1408"/>
      <c r="O10" s="1408"/>
      <c r="P10" s="1408"/>
      <c r="Q10" s="1408"/>
      <c r="R10" s="1408"/>
      <c r="S10" s="1408"/>
      <c r="T10" s="1408"/>
      <c r="U10" s="1408"/>
      <c r="V10" s="1408"/>
      <c r="W10" s="1408"/>
      <c r="X10" s="1408"/>
      <c r="Y10" s="1408"/>
      <c r="Z10" s="1408"/>
      <c r="AA10" s="1408"/>
      <c r="AB10" s="1408"/>
      <c r="AC10" s="1408"/>
      <c r="AD10" s="1408"/>
      <c r="AE10" s="1408"/>
      <c r="AF10" s="1408"/>
      <c r="AG10" s="1408"/>
      <c r="AH10" s="1408"/>
      <c r="AI10" s="1408"/>
      <c r="AJ10" s="1408"/>
      <c r="AK10" s="1408"/>
      <c r="AL10" s="1408"/>
      <c r="AM10" s="1408"/>
      <c r="AN10" s="1408"/>
      <c r="AO10" s="1408"/>
      <c r="AP10" s="1408"/>
      <c r="AQ10" s="1394"/>
      <c r="AR10" s="1394"/>
      <c r="AS10" s="1394"/>
      <c r="AT10" s="1394"/>
      <c r="AU10" s="1394"/>
      <c r="AV10" s="1394"/>
      <c r="AW10" s="1394"/>
      <c r="AX10" s="1394"/>
      <c r="AY10" s="514"/>
      <c r="AZ10" s="515"/>
      <c r="BA10" s="1389" t="str">
        <f ca="1">MID(SUVAHAVUJ!AE46,1,1)</f>
        <v xml:space="preserve"> </v>
      </c>
      <c r="BB10" s="1389"/>
      <c r="BC10" s="1389"/>
      <c r="BD10" s="1389"/>
      <c r="BE10" s="1389"/>
      <c r="BF10" s="1389"/>
      <c r="BG10" s="1389" t="str">
        <f ca="1">MID(SUVAHAVUJ!AE46,2,1)</f>
        <v xml:space="preserve"> </v>
      </c>
      <c r="BH10" s="1389"/>
      <c r="BI10" s="1389"/>
      <c r="BJ10" s="1389"/>
      <c r="BK10" s="1389"/>
      <c r="BL10" s="1389" t="str">
        <f ca="1">MID(SUVAHAVUJ!AE46,3,1)</f>
        <v xml:space="preserve"> </v>
      </c>
      <c r="BM10" s="1389"/>
      <c r="BN10" s="1389"/>
      <c r="BO10" s="1389"/>
      <c r="BP10" s="1389"/>
      <c r="BQ10" s="1389"/>
      <c r="BR10" s="1389" t="str">
        <f ca="1">MID(SUVAHAVUJ!AE46,4,1)</f>
        <v xml:space="preserve"> </v>
      </c>
      <c r="BS10" s="1389"/>
      <c r="BT10" s="1389"/>
      <c r="BU10" s="1389"/>
      <c r="BV10" s="1389"/>
      <c r="BW10" s="1389" t="str">
        <f ca="1">MID(SUVAHAVUJ!AE46,5,1)</f>
        <v xml:space="preserve"> </v>
      </c>
      <c r="BX10" s="1389"/>
      <c r="BY10" s="1389"/>
      <c r="BZ10" s="1389"/>
      <c r="CA10" s="1389"/>
      <c r="CB10" s="1389"/>
      <c r="CC10" s="1389" t="str">
        <f ca="1">MID(SUVAHAVUJ!AE46,6,1)</f>
        <v xml:space="preserve"> </v>
      </c>
      <c r="CD10" s="1389"/>
      <c r="CE10" s="1389"/>
      <c r="CF10" s="1389"/>
      <c r="CG10" s="1389"/>
      <c r="CH10" s="1389" t="str">
        <f ca="1">MID(SUVAHAVUJ!AE46,7,1)</f>
        <v xml:space="preserve"> </v>
      </c>
      <c r="CI10" s="1389"/>
      <c r="CJ10" s="1389"/>
      <c r="CK10" s="1389"/>
      <c r="CL10" s="1389"/>
      <c r="CM10" s="1389"/>
      <c r="CN10" s="1389" t="str">
        <f ca="1">MID(SUVAHAVUJ!AE46,8,1)</f>
        <v xml:space="preserve"> </v>
      </c>
      <c r="CO10" s="1389"/>
      <c r="CP10" s="1389"/>
      <c r="CQ10" s="1389"/>
      <c r="CR10" s="1389"/>
      <c r="CS10" s="1389" t="str">
        <f ca="1">MID(SUVAHAVUJ!AE46,9,1)</f>
        <v xml:space="preserve"> </v>
      </c>
      <c r="CT10" s="1389"/>
      <c r="CU10" s="1389"/>
      <c r="CV10" s="1389"/>
      <c r="CW10" s="1389"/>
      <c r="CX10" s="1389"/>
      <c r="CY10" s="1389" t="str">
        <f ca="1">MID(SUVAHAVUJ!AE46,10,1)</f>
        <v xml:space="preserve"> </v>
      </c>
      <c r="CZ10" s="1389"/>
      <c r="DA10" s="1389"/>
      <c r="DB10" s="1389"/>
      <c r="DC10" s="1389"/>
      <c r="DD10" s="1389" t="str">
        <f ca="1">MID(SUVAHAVUJ!AE46,11,1)</f>
        <v>0</v>
      </c>
      <c r="DE10" s="1389"/>
      <c r="DF10" s="1389"/>
      <c r="DG10" s="1389"/>
      <c r="DH10" s="1389"/>
      <c r="DI10" s="1395"/>
      <c r="DJ10" s="1398"/>
      <c r="DK10" s="1398"/>
      <c r="DL10" s="1398"/>
      <c r="DM10" s="1398"/>
      <c r="DN10" s="1398"/>
      <c r="DO10" s="1398"/>
      <c r="DP10" s="1398"/>
      <c r="DQ10" s="1398"/>
      <c r="DR10" s="1398"/>
      <c r="DS10" s="1398"/>
      <c r="DT10" s="1398"/>
      <c r="DU10" s="1398"/>
      <c r="DV10" s="1398"/>
      <c r="DW10" s="1398"/>
      <c r="DX10" s="1398"/>
      <c r="DY10" s="1398"/>
      <c r="DZ10" s="1398"/>
      <c r="EA10" s="1398"/>
      <c r="EB10" s="1398"/>
      <c r="EC10" s="1398"/>
      <c r="ED10" s="1398"/>
      <c r="EE10" s="1398"/>
      <c r="EF10" s="1398"/>
      <c r="EG10" s="1398"/>
      <c r="EH10" s="1398"/>
      <c r="EI10" s="1398"/>
      <c r="EJ10" s="1398"/>
      <c r="EK10" s="1398"/>
      <c r="EL10" s="1398"/>
      <c r="EM10" s="1398"/>
      <c r="EN10" s="514"/>
      <c r="EO10" s="515"/>
      <c r="EP10" s="1389" t="str">
        <f ca="1">MID(SUVAHAVUJ!AG46,1,1)</f>
        <v xml:space="preserve"> </v>
      </c>
      <c r="EQ10" s="1389"/>
      <c r="ER10" s="1389"/>
      <c r="ES10" s="1389"/>
      <c r="ET10" s="1389"/>
      <c r="EU10" s="1389"/>
      <c r="EV10" s="1389" t="str">
        <f ca="1">MID(SUVAHAVUJ!AG46,2,1)</f>
        <v xml:space="preserve"> </v>
      </c>
      <c r="EW10" s="1389"/>
      <c r="EX10" s="1389"/>
      <c r="EY10" s="1389"/>
      <c r="EZ10" s="1389"/>
      <c r="FA10" s="1389" t="str">
        <f ca="1">MID(SUVAHAVUJ!AG46,3,1)</f>
        <v xml:space="preserve"> </v>
      </c>
      <c r="FB10" s="1389"/>
      <c r="FC10" s="1389"/>
      <c r="FD10" s="1389"/>
      <c r="FE10" s="1389"/>
      <c r="FF10" s="1389"/>
      <c r="FG10" s="1389" t="str">
        <f ca="1">MID(SUVAHAVUJ!AG46,4,1)</f>
        <v xml:space="preserve"> </v>
      </c>
      <c r="FH10" s="1389"/>
      <c r="FI10" s="1389"/>
      <c r="FJ10" s="1389"/>
      <c r="FK10" s="1389"/>
      <c r="FL10" s="1389" t="str">
        <f ca="1">MID(SUVAHAVUJ!AG46,5,1)</f>
        <v xml:space="preserve"> </v>
      </c>
      <c r="FM10" s="1389"/>
      <c r="FN10" s="1389"/>
      <c r="FO10" s="1389"/>
      <c r="FP10" s="1389"/>
      <c r="FQ10" s="1389"/>
      <c r="FR10" s="1389" t="str">
        <f ca="1">MID(SUVAHAVUJ!AG46,6,1)</f>
        <v xml:space="preserve"> </v>
      </c>
      <c r="FS10" s="1389"/>
      <c r="FT10" s="1389"/>
      <c r="FU10" s="1389"/>
      <c r="FV10" s="1389"/>
      <c r="FW10" s="1389" t="str">
        <f ca="1">MID(SUVAHAVUJ!AG46,7,1)</f>
        <v xml:space="preserve"> </v>
      </c>
      <c r="FX10" s="1389"/>
      <c r="FY10" s="1389"/>
      <c r="FZ10" s="1389"/>
      <c r="GA10" s="1389"/>
      <c r="GB10" s="1389"/>
      <c r="GC10" s="1389" t="str">
        <f ca="1">MID(SUVAHAVUJ!AG46,8,1)</f>
        <v xml:space="preserve"> </v>
      </c>
      <c r="GD10" s="1389"/>
      <c r="GE10" s="1389"/>
      <c r="GF10" s="1389"/>
      <c r="GG10" s="1389"/>
      <c r="GH10" s="1389" t="str">
        <f ca="1">MID(SUVAHAVUJ!AG46,9,1)</f>
        <v xml:space="preserve"> </v>
      </c>
      <c r="GI10" s="1389"/>
      <c r="GJ10" s="1389"/>
      <c r="GK10" s="1389"/>
      <c r="GL10" s="1389"/>
      <c r="GM10" s="1389"/>
      <c r="GN10" s="1389" t="str">
        <f ca="1">MID(SUVAHAVUJ!AG46,10,1)</f>
        <v xml:space="preserve"> </v>
      </c>
      <c r="GO10" s="1389"/>
      <c r="GP10" s="1389"/>
      <c r="GQ10" s="1389"/>
      <c r="GR10" s="1389"/>
      <c r="GS10" s="1343" t="str">
        <f ca="1">MID(SUVAHAVUJ!AG46,11,1)</f>
        <v>0</v>
      </c>
      <c r="GT10" s="1343"/>
      <c r="GU10" s="1343"/>
      <c r="GV10" s="1343"/>
      <c r="GW10" s="1396"/>
    </row>
    <row r="11" spans="1:205" s="516" customFormat="1" ht="23.25" customHeight="1">
      <c r="B11" s="1403" t="s">
        <v>2425</v>
      </c>
      <c r="C11" s="1403"/>
      <c r="D11" s="1403"/>
      <c r="E11" s="1403"/>
      <c r="F11" s="1403"/>
      <c r="G11" s="1403"/>
      <c r="H11" s="1403"/>
      <c r="I11" s="1403"/>
      <c r="J11" s="1403"/>
      <c r="K11" s="1403"/>
      <c r="L11" s="1408" t="str">
        <f ca="1">SUVAHAVUJ!$D$47</f>
        <v>Ostatné pohľadávky z obchodného styku (311A, 312A, 313A, 314A, 315A, 31XA) - /391A/</v>
      </c>
      <c r="M11" s="1408"/>
      <c r="N11" s="1408"/>
      <c r="O11" s="1408"/>
      <c r="P11" s="1408"/>
      <c r="Q11" s="1408"/>
      <c r="R11" s="1408"/>
      <c r="S11" s="1408"/>
      <c r="T11" s="1408"/>
      <c r="U11" s="1408"/>
      <c r="V11" s="1408"/>
      <c r="W11" s="1408"/>
      <c r="X11" s="1408"/>
      <c r="Y11" s="1408"/>
      <c r="Z11" s="1408"/>
      <c r="AA11" s="1408"/>
      <c r="AB11" s="1408"/>
      <c r="AC11" s="1408"/>
      <c r="AD11" s="1408"/>
      <c r="AE11" s="1408"/>
      <c r="AF11" s="1408"/>
      <c r="AG11" s="1408"/>
      <c r="AH11" s="1408"/>
      <c r="AI11" s="1408"/>
      <c r="AJ11" s="1408"/>
      <c r="AK11" s="1408"/>
      <c r="AL11" s="1408"/>
      <c r="AM11" s="1408"/>
      <c r="AN11" s="1408"/>
      <c r="AO11" s="1408"/>
      <c r="AP11" s="1408"/>
      <c r="AQ11" s="1394" t="s">
        <v>4116</v>
      </c>
      <c r="AR11" s="1394"/>
      <c r="AS11" s="1394"/>
      <c r="AT11" s="1394"/>
      <c r="AU11" s="1394"/>
      <c r="AV11" s="1394"/>
      <c r="AW11" s="1394"/>
      <c r="AX11" s="1394"/>
      <c r="AY11" s="514"/>
      <c r="AZ11" s="515"/>
      <c r="BA11" s="1389" t="str">
        <f ca="1">MID(SUVAHAVUJ!AD47,1,1)</f>
        <v xml:space="preserve"> </v>
      </c>
      <c r="BB11" s="1389"/>
      <c r="BC11" s="1389"/>
      <c r="BD11" s="1389"/>
      <c r="BE11" s="1389"/>
      <c r="BF11" s="1389"/>
      <c r="BG11" s="1389" t="str">
        <f ca="1">MID(SUVAHAVUJ!AD47,2,1)</f>
        <v xml:space="preserve"> </v>
      </c>
      <c r="BH11" s="1389"/>
      <c r="BI11" s="1389"/>
      <c r="BJ11" s="1389"/>
      <c r="BK11" s="1389"/>
      <c r="BL11" s="1389" t="str">
        <f ca="1">MID(SUVAHAVUJ!AD47,3,1)</f>
        <v xml:space="preserve"> </v>
      </c>
      <c r="BM11" s="1389"/>
      <c r="BN11" s="1389"/>
      <c r="BO11" s="1389"/>
      <c r="BP11" s="1389"/>
      <c r="BQ11" s="1389"/>
      <c r="BR11" s="1389" t="str">
        <f ca="1">MID(SUVAHAVUJ!AD47,4,1)</f>
        <v xml:space="preserve"> </v>
      </c>
      <c r="BS11" s="1389"/>
      <c r="BT11" s="1389"/>
      <c r="BU11" s="1389"/>
      <c r="BV11" s="1389"/>
      <c r="BW11" s="1389" t="str">
        <f ca="1">MID(SUVAHAVUJ!AD47,5,1)</f>
        <v xml:space="preserve"> </v>
      </c>
      <c r="BX11" s="1389"/>
      <c r="BY11" s="1389"/>
      <c r="BZ11" s="1389"/>
      <c r="CA11" s="1389"/>
      <c r="CB11" s="1389"/>
      <c r="CC11" s="1389" t="str">
        <f ca="1">MID(SUVAHAVUJ!AD47,6,1)</f>
        <v xml:space="preserve"> </v>
      </c>
      <c r="CD11" s="1389"/>
      <c r="CE11" s="1389"/>
      <c r="CF11" s="1389"/>
      <c r="CG11" s="1389"/>
      <c r="CH11" s="1389" t="str">
        <f ca="1">MID(SUVAHAVUJ!AD47,7,1)</f>
        <v xml:space="preserve"> </v>
      </c>
      <c r="CI11" s="1389"/>
      <c r="CJ11" s="1389"/>
      <c r="CK11" s="1389"/>
      <c r="CL11" s="1389"/>
      <c r="CM11" s="1389"/>
      <c r="CN11" s="1389" t="str">
        <f ca="1">MID(SUVAHAVUJ!AD47,8,1)</f>
        <v xml:space="preserve"> </v>
      </c>
      <c r="CO11" s="1389"/>
      <c r="CP11" s="1389"/>
      <c r="CQ11" s="1389"/>
      <c r="CR11" s="1389"/>
      <c r="CS11" s="1389" t="str">
        <f ca="1">MID(SUVAHAVUJ!AD47,9,1)</f>
        <v xml:space="preserve"> </v>
      </c>
      <c r="CT11" s="1389"/>
      <c r="CU11" s="1389"/>
      <c r="CV11" s="1389"/>
      <c r="CW11" s="1389"/>
      <c r="CX11" s="1389"/>
      <c r="CY11" s="1389" t="str">
        <f ca="1">MID(SUVAHAVUJ!AD47,10,1)</f>
        <v xml:space="preserve"> </v>
      </c>
      <c r="CZ11" s="1389"/>
      <c r="DA11" s="1389"/>
      <c r="DB11" s="1389"/>
      <c r="DC11" s="1389"/>
      <c r="DD11" s="1389" t="str">
        <f ca="1">MID(SUVAHAVUJ!AD47,11,1)</f>
        <v>0</v>
      </c>
      <c r="DE11" s="1389"/>
      <c r="DF11" s="1389"/>
      <c r="DG11" s="1389"/>
      <c r="DH11" s="1389"/>
      <c r="DI11" s="1395"/>
      <c r="DJ11" s="514"/>
      <c r="DK11" s="515"/>
      <c r="DL11" s="1389" t="str">
        <f ca="1">MID(SUVAHAVUJ!AF47,1,1)</f>
        <v xml:space="preserve"> </v>
      </c>
      <c r="DM11" s="1389"/>
      <c r="DN11" s="1389"/>
      <c r="DO11" s="1389"/>
      <c r="DP11" s="1389"/>
      <c r="DQ11" s="1389"/>
      <c r="DR11" s="1389" t="str">
        <f ca="1">MID(SUVAHAVUJ!AF47,2,1)</f>
        <v xml:space="preserve"> </v>
      </c>
      <c r="DS11" s="1389"/>
      <c r="DT11" s="1389"/>
      <c r="DU11" s="1389"/>
      <c r="DV11" s="1389"/>
      <c r="DW11" s="1389" t="str">
        <f ca="1">MID(SUVAHAVUJ!AF47,3,1)</f>
        <v xml:space="preserve"> </v>
      </c>
      <c r="DX11" s="1389"/>
      <c r="DY11" s="1389"/>
      <c r="DZ11" s="1389"/>
      <c r="EA11" s="1389"/>
      <c r="EB11" s="1389"/>
      <c r="EC11" s="1389" t="str">
        <f ca="1">MID(SUVAHAVUJ!AF47,4,1)</f>
        <v xml:space="preserve"> </v>
      </c>
      <c r="ED11" s="1389"/>
      <c r="EE11" s="1389"/>
      <c r="EF11" s="1389"/>
      <c r="EG11" s="1389"/>
      <c r="EH11" s="1389" t="str">
        <f ca="1">MID(SUVAHAVUJ!AF47,5,1)</f>
        <v xml:space="preserve"> </v>
      </c>
      <c r="EI11" s="1389"/>
      <c r="EJ11" s="1389"/>
      <c r="EK11" s="1389"/>
      <c r="EL11" s="1389"/>
      <c r="EM11" s="1389"/>
      <c r="EN11" s="1389" t="str">
        <f ca="1">MID(SUVAHAVUJ!AF47,6,1)</f>
        <v xml:space="preserve"> </v>
      </c>
      <c r="EO11" s="1389"/>
      <c r="EP11" s="1389"/>
      <c r="EQ11" s="1389"/>
      <c r="ER11" s="1389"/>
      <c r="ES11" s="1389" t="str">
        <f ca="1">MID(SUVAHAVUJ!AF47,7,1)</f>
        <v xml:space="preserve"> </v>
      </c>
      <c r="ET11" s="1389"/>
      <c r="EU11" s="1389"/>
      <c r="EV11" s="1389"/>
      <c r="EW11" s="1389"/>
      <c r="EX11" s="1389"/>
      <c r="EY11" s="1389" t="str">
        <f ca="1">MID(SUVAHAVUJ!AF47,8,1)</f>
        <v xml:space="preserve"> </v>
      </c>
      <c r="EZ11" s="1389"/>
      <c r="FA11" s="1389"/>
      <c r="FB11" s="1389"/>
      <c r="FC11" s="1389"/>
      <c r="FD11" s="1389" t="str">
        <f ca="1">MID(SUVAHAVUJ!AF47,9,1)</f>
        <v xml:space="preserve"> </v>
      </c>
      <c r="FE11" s="1389"/>
      <c r="FF11" s="1389"/>
      <c r="FG11" s="1389"/>
      <c r="FH11" s="1389"/>
      <c r="FI11" s="1389"/>
      <c r="FJ11" s="1389" t="str">
        <f ca="1">MID(SUVAHAVUJ!AF47,10,1)</f>
        <v xml:space="preserve"> </v>
      </c>
      <c r="FK11" s="1389"/>
      <c r="FL11" s="1389"/>
      <c r="FM11" s="1389"/>
      <c r="FN11" s="1389"/>
      <c r="FO11" s="1343" t="str">
        <f ca="1">MID(SUVAHAVUJ!AF47,11,1)</f>
        <v>0</v>
      </c>
      <c r="FP11" s="1343"/>
      <c r="FQ11" s="1343"/>
      <c r="FR11" s="1343"/>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3"/>
      <c r="C12" s="1403"/>
      <c r="D12" s="1403"/>
      <c r="E12" s="1403"/>
      <c r="F12" s="1403"/>
      <c r="G12" s="1403"/>
      <c r="H12" s="1403"/>
      <c r="I12" s="1403"/>
      <c r="J12" s="1403"/>
      <c r="K12" s="1403"/>
      <c r="L12" s="1408"/>
      <c r="M12" s="1408"/>
      <c r="N12" s="1408"/>
      <c r="O12" s="1408"/>
      <c r="P12" s="1408"/>
      <c r="Q12" s="1408"/>
      <c r="R12" s="1408"/>
      <c r="S12" s="1408"/>
      <c r="T12" s="1408"/>
      <c r="U12" s="1408"/>
      <c r="V12" s="1408"/>
      <c r="W12" s="1408"/>
      <c r="X12" s="1408"/>
      <c r="Y12" s="1408"/>
      <c r="Z12" s="1408"/>
      <c r="AA12" s="1408"/>
      <c r="AB12" s="1408"/>
      <c r="AC12" s="1408"/>
      <c r="AD12" s="1408"/>
      <c r="AE12" s="1408"/>
      <c r="AF12" s="1408"/>
      <c r="AG12" s="1408"/>
      <c r="AH12" s="1408"/>
      <c r="AI12" s="1408"/>
      <c r="AJ12" s="1408"/>
      <c r="AK12" s="1408"/>
      <c r="AL12" s="1408"/>
      <c r="AM12" s="1408"/>
      <c r="AN12" s="1408"/>
      <c r="AO12" s="1408"/>
      <c r="AP12" s="1408"/>
      <c r="AQ12" s="1394"/>
      <c r="AR12" s="1394"/>
      <c r="AS12" s="1394"/>
      <c r="AT12" s="1394"/>
      <c r="AU12" s="1394"/>
      <c r="AV12" s="1394"/>
      <c r="AW12" s="1394"/>
      <c r="AX12" s="1394"/>
      <c r="AY12" s="514"/>
      <c r="AZ12" s="515"/>
      <c r="BA12" s="1389" t="str">
        <f ca="1">MID(SUVAHAVUJ!AE47,1,1)</f>
        <v xml:space="preserve"> </v>
      </c>
      <c r="BB12" s="1389"/>
      <c r="BC12" s="1389"/>
      <c r="BD12" s="1389"/>
      <c r="BE12" s="1389"/>
      <c r="BF12" s="1389"/>
      <c r="BG12" s="1389" t="str">
        <f ca="1">MID(SUVAHAVUJ!AE47,2,1)</f>
        <v xml:space="preserve"> </v>
      </c>
      <c r="BH12" s="1389"/>
      <c r="BI12" s="1389"/>
      <c r="BJ12" s="1389"/>
      <c r="BK12" s="1389"/>
      <c r="BL12" s="1389" t="str">
        <f ca="1">MID(SUVAHAVUJ!AE47,3,1)</f>
        <v xml:space="preserve"> </v>
      </c>
      <c r="BM12" s="1389"/>
      <c r="BN12" s="1389"/>
      <c r="BO12" s="1389"/>
      <c r="BP12" s="1389"/>
      <c r="BQ12" s="1389"/>
      <c r="BR12" s="1389" t="str">
        <f ca="1">MID(SUVAHAVUJ!AE47,4,1)</f>
        <v xml:space="preserve"> </v>
      </c>
      <c r="BS12" s="1389"/>
      <c r="BT12" s="1389"/>
      <c r="BU12" s="1389"/>
      <c r="BV12" s="1389"/>
      <c r="BW12" s="1389" t="str">
        <f ca="1">MID(SUVAHAVUJ!AE47,5,1)</f>
        <v xml:space="preserve"> </v>
      </c>
      <c r="BX12" s="1389"/>
      <c r="BY12" s="1389"/>
      <c r="BZ12" s="1389"/>
      <c r="CA12" s="1389"/>
      <c r="CB12" s="1389"/>
      <c r="CC12" s="1389" t="str">
        <f ca="1">MID(SUVAHAVUJ!AE47,6,1)</f>
        <v xml:space="preserve"> </v>
      </c>
      <c r="CD12" s="1389"/>
      <c r="CE12" s="1389"/>
      <c r="CF12" s="1389"/>
      <c r="CG12" s="1389"/>
      <c r="CH12" s="1389" t="str">
        <f ca="1">MID(SUVAHAVUJ!AE47,7,1)</f>
        <v xml:space="preserve"> </v>
      </c>
      <c r="CI12" s="1389"/>
      <c r="CJ12" s="1389"/>
      <c r="CK12" s="1389"/>
      <c r="CL12" s="1389"/>
      <c r="CM12" s="1389"/>
      <c r="CN12" s="1389" t="str">
        <f ca="1">MID(SUVAHAVUJ!AE47,8,1)</f>
        <v xml:space="preserve"> </v>
      </c>
      <c r="CO12" s="1389"/>
      <c r="CP12" s="1389"/>
      <c r="CQ12" s="1389"/>
      <c r="CR12" s="1389"/>
      <c r="CS12" s="1389" t="str">
        <f ca="1">MID(SUVAHAVUJ!AE47,9,1)</f>
        <v xml:space="preserve"> </v>
      </c>
      <c r="CT12" s="1389"/>
      <c r="CU12" s="1389"/>
      <c r="CV12" s="1389"/>
      <c r="CW12" s="1389"/>
      <c r="CX12" s="1389"/>
      <c r="CY12" s="1389" t="str">
        <f ca="1">MID(SUVAHAVUJ!AE47,10,1)</f>
        <v xml:space="preserve"> </v>
      </c>
      <c r="CZ12" s="1389"/>
      <c r="DA12" s="1389"/>
      <c r="DB12" s="1389"/>
      <c r="DC12" s="1389"/>
      <c r="DD12" s="1389" t="str">
        <f ca="1">MID(SUVAHAVUJ!AE47,11,1)</f>
        <v>0</v>
      </c>
      <c r="DE12" s="1389"/>
      <c r="DF12" s="1389"/>
      <c r="DG12" s="1389"/>
      <c r="DH12" s="1389"/>
      <c r="DI12" s="1395"/>
      <c r="DJ12" s="1398"/>
      <c r="DK12" s="1398"/>
      <c r="DL12" s="1398"/>
      <c r="DM12" s="1398"/>
      <c r="DN12" s="1398"/>
      <c r="DO12" s="1398"/>
      <c r="DP12" s="1398"/>
      <c r="DQ12" s="1398"/>
      <c r="DR12" s="1398"/>
      <c r="DS12" s="1398"/>
      <c r="DT12" s="1398"/>
      <c r="DU12" s="1398"/>
      <c r="DV12" s="1398"/>
      <c r="DW12" s="1398"/>
      <c r="DX12" s="1398"/>
      <c r="DY12" s="1398"/>
      <c r="DZ12" s="1398"/>
      <c r="EA12" s="1398"/>
      <c r="EB12" s="1398"/>
      <c r="EC12" s="1398"/>
      <c r="ED12" s="1398"/>
      <c r="EE12" s="1398"/>
      <c r="EF12" s="1398"/>
      <c r="EG12" s="1398"/>
      <c r="EH12" s="1398"/>
      <c r="EI12" s="1398"/>
      <c r="EJ12" s="1398"/>
      <c r="EK12" s="1398"/>
      <c r="EL12" s="1398"/>
      <c r="EM12" s="1398"/>
      <c r="EN12" s="514"/>
      <c r="EO12" s="515"/>
      <c r="EP12" s="1389" t="str">
        <f ca="1">MID(SUVAHAVUJ!AG47,1,1)</f>
        <v xml:space="preserve"> </v>
      </c>
      <c r="EQ12" s="1389"/>
      <c r="ER12" s="1389"/>
      <c r="ES12" s="1389"/>
      <c r="ET12" s="1389"/>
      <c r="EU12" s="1389"/>
      <c r="EV12" s="1389" t="str">
        <f ca="1">MID(SUVAHAVUJ!AG47,2,1)</f>
        <v xml:space="preserve"> </v>
      </c>
      <c r="EW12" s="1389"/>
      <c r="EX12" s="1389"/>
      <c r="EY12" s="1389"/>
      <c r="EZ12" s="1389"/>
      <c r="FA12" s="1389" t="str">
        <f ca="1">MID(SUVAHAVUJ!AG47,3,1)</f>
        <v xml:space="preserve"> </v>
      </c>
      <c r="FB12" s="1389"/>
      <c r="FC12" s="1389"/>
      <c r="FD12" s="1389"/>
      <c r="FE12" s="1389"/>
      <c r="FF12" s="1389"/>
      <c r="FG12" s="1389" t="str">
        <f ca="1">MID(SUVAHAVUJ!AG47,4,1)</f>
        <v xml:space="preserve"> </v>
      </c>
      <c r="FH12" s="1389"/>
      <c r="FI12" s="1389"/>
      <c r="FJ12" s="1389"/>
      <c r="FK12" s="1389"/>
      <c r="FL12" s="1389" t="str">
        <f ca="1">MID(SUVAHAVUJ!AG47,5,1)</f>
        <v xml:space="preserve"> </v>
      </c>
      <c r="FM12" s="1389"/>
      <c r="FN12" s="1389"/>
      <c r="FO12" s="1389"/>
      <c r="FP12" s="1389"/>
      <c r="FQ12" s="1389"/>
      <c r="FR12" s="1389" t="str">
        <f ca="1">MID(SUVAHAVUJ!AG47,6,1)</f>
        <v xml:space="preserve"> </v>
      </c>
      <c r="FS12" s="1389"/>
      <c r="FT12" s="1389"/>
      <c r="FU12" s="1389"/>
      <c r="FV12" s="1389"/>
      <c r="FW12" s="1389" t="str">
        <f ca="1">MID(SUVAHAVUJ!AG47,7,1)</f>
        <v xml:space="preserve"> </v>
      </c>
      <c r="FX12" s="1389"/>
      <c r="FY12" s="1389"/>
      <c r="FZ12" s="1389"/>
      <c r="GA12" s="1389"/>
      <c r="GB12" s="1389"/>
      <c r="GC12" s="1389" t="str">
        <f ca="1">MID(SUVAHAVUJ!AG47,8,1)</f>
        <v xml:space="preserve"> </v>
      </c>
      <c r="GD12" s="1389"/>
      <c r="GE12" s="1389"/>
      <c r="GF12" s="1389"/>
      <c r="GG12" s="1389"/>
      <c r="GH12" s="1389" t="str">
        <f ca="1">MID(SUVAHAVUJ!AG47,9,1)</f>
        <v xml:space="preserve"> </v>
      </c>
      <c r="GI12" s="1389"/>
      <c r="GJ12" s="1389"/>
      <c r="GK12" s="1389"/>
      <c r="GL12" s="1389"/>
      <c r="GM12" s="1389"/>
      <c r="GN12" s="1389" t="str">
        <f ca="1">MID(SUVAHAVUJ!AG47,10,1)</f>
        <v xml:space="preserve"> </v>
      </c>
      <c r="GO12" s="1389"/>
      <c r="GP12" s="1389"/>
      <c r="GQ12" s="1389"/>
      <c r="GR12" s="1389"/>
      <c r="GS12" s="1343" t="str">
        <f ca="1">MID(SUVAHAVUJ!AG47,11,1)</f>
        <v>0</v>
      </c>
      <c r="GT12" s="1343"/>
      <c r="GU12" s="1343"/>
      <c r="GV12" s="1343"/>
      <c r="GW12" s="1396"/>
    </row>
    <row r="13" spans="1:205" s="516" customFormat="1" ht="23.25" customHeight="1">
      <c r="B13" s="1403" t="s">
        <v>2390</v>
      </c>
      <c r="C13" s="1403"/>
      <c r="D13" s="1403"/>
      <c r="E13" s="1403"/>
      <c r="F13" s="1403"/>
      <c r="G13" s="1403"/>
      <c r="H13" s="1403"/>
      <c r="I13" s="1403"/>
      <c r="J13" s="1403"/>
      <c r="K13" s="1403"/>
      <c r="L13" s="1408" t="str">
        <f ca="1">SUVAHAVUJ!$D$48</f>
        <v>Čistá hodnota zákazky (316A)</v>
      </c>
      <c r="M13" s="1408"/>
      <c r="N13" s="1408"/>
      <c r="O13" s="1408"/>
      <c r="P13" s="1408"/>
      <c r="Q13" s="1408"/>
      <c r="R13" s="1408"/>
      <c r="S13" s="1408"/>
      <c r="T13" s="1408"/>
      <c r="U13" s="1408"/>
      <c r="V13" s="1408"/>
      <c r="W13" s="1408"/>
      <c r="X13" s="1408"/>
      <c r="Y13" s="1408"/>
      <c r="Z13" s="1408"/>
      <c r="AA13" s="1408"/>
      <c r="AB13" s="1408"/>
      <c r="AC13" s="1408"/>
      <c r="AD13" s="1408"/>
      <c r="AE13" s="1408"/>
      <c r="AF13" s="1408"/>
      <c r="AG13" s="1408"/>
      <c r="AH13" s="1408"/>
      <c r="AI13" s="1408"/>
      <c r="AJ13" s="1408"/>
      <c r="AK13" s="1408"/>
      <c r="AL13" s="1408"/>
      <c r="AM13" s="1408"/>
      <c r="AN13" s="1408"/>
      <c r="AO13" s="1408"/>
      <c r="AP13" s="1408"/>
      <c r="AQ13" s="1394" t="s">
        <v>4125</v>
      </c>
      <c r="AR13" s="1394"/>
      <c r="AS13" s="1394"/>
      <c r="AT13" s="1394"/>
      <c r="AU13" s="1394"/>
      <c r="AV13" s="1394"/>
      <c r="AW13" s="1394"/>
      <c r="AX13" s="1394"/>
      <c r="AY13" s="514"/>
      <c r="AZ13" s="515"/>
      <c r="BA13" s="1389" t="str">
        <f ca="1">MID(SUVAHAVUJ!AD48,1,1)</f>
        <v xml:space="preserve"> </v>
      </c>
      <c r="BB13" s="1389"/>
      <c r="BC13" s="1389"/>
      <c r="BD13" s="1389"/>
      <c r="BE13" s="1389"/>
      <c r="BF13" s="1389"/>
      <c r="BG13" s="1389" t="str">
        <f ca="1">MID(SUVAHAVUJ!AD48,2,1)</f>
        <v xml:space="preserve"> </v>
      </c>
      <c r="BH13" s="1389"/>
      <c r="BI13" s="1389"/>
      <c r="BJ13" s="1389"/>
      <c r="BK13" s="1389"/>
      <c r="BL13" s="1389" t="str">
        <f ca="1">MID(SUVAHAVUJ!AD48,3,1)</f>
        <v xml:space="preserve"> </v>
      </c>
      <c r="BM13" s="1389"/>
      <c r="BN13" s="1389"/>
      <c r="BO13" s="1389"/>
      <c r="BP13" s="1389"/>
      <c r="BQ13" s="1389"/>
      <c r="BR13" s="1389" t="str">
        <f ca="1">MID(SUVAHAVUJ!AD48,4,1)</f>
        <v xml:space="preserve"> </v>
      </c>
      <c r="BS13" s="1389"/>
      <c r="BT13" s="1389"/>
      <c r="BU13" s="1389"/>
      <c r="BV13" s="1389"/>
      <c r="BW13" s="1389" t="str">
        <f ca="1">MID(SUVAHAVUJ!AD48,5,1)</f>
        <v xml:space="preserve"> </v>
      </c>
      <c r="BX13" s="1389"/>
      <c r="BY13" s="1389"/>
      <c r="BZ13" s="1389"/>
      <c r="CA13" s="1389"/>
      <c r="CB13" s="1389"/>
      <c r="CC13" s="1389" t="str">
        <f ca="1">MID(SUVAHAVUJ!AD48,6,1)</f>
        <v xml:space="preserve"> </v>
      </c>
      <c r="CD13" s="1389"/>
      <c r="CE13" s="1389"/>
      <c r="CF13" s="1389"/>
      <c r="CG13" s="1389"/>
      <c r="CH13" s="1389" t="str">
        <f ca="1">MID(SUVAHAVUJ!AD48,7,1)</f>
        <v xml:space="preserve"> </v>
      </c>
      <c r="CI13" s="1389"/>
      <c r="CJ13" s="1389"/>
      <c r="CK13" s="1389"/>
      <c r="CL13" s="1389"/>
      <c r="CM13" s="1389"/>
      <c r="CN13" s="1389" t="str">
        <f ca="1">MID(SUVAHAVUJ!AD48,8,1)</f>
        <v xml:space="preserve"> </v>
      </c>
      <c r="CO13" s="1389"/>
      <c r="CP13" s="1389"/>
      <c r="CQ13" s="1389"/>
      <c r="CR13" s="1389"/>
      <c r="CS13" s="1389" t="str">
        <f ca="1">MID(SUVAHAVUJ!AD48,9,1)</f>
        <v xml:space="preserve"> </v>
      </c>
      <c r="CT13" s="1389"/>
      <c r="CU13" s="1389"/>
      <c r="CV13" s="1389"/>
      <c r="CW13" s="1389"/>
      <c r="CX13" s="1389"/>
      <c r="CY13" s="1389" t="str">
        <f ca="1">MID(SUVAHAVUJ!AD48,10,1)</f>
        <v xml:space="preserve"> </v>
      </c>
      <c r="CZ13" s="1389"/>
      <c r="DA13" s="1389"/>
      <c r="DB13" s="1389"/>
      <c r="DC13" s="1389"/>
      <c r="DD13" s="1389" t="str">
        <f ca="1">MID(SUVAHAVUJ!AD48,11,1)</f>
        <v>0</v>
      </c>
      <c r="DE13" s="1389"/>
      <c r="DF13" s="1389"/>
      <c r="DG13" s="1389"/>
      <c r="DH13" s="1389"/>
      <c r="DI13" s="1395"/>
      <c r="DJ13" s="514"/>
      <c r="DK13" s="515"/>
      <c r="DL13" s="1389" t="str">
        <f ca="1">MID(SUVAHAVUJ!AF48,1,1)</f>
        <v xml:space="preserve"> </v>
      </c>
      <c r="DM13" s="1389"/>
      <c r="DN13" s="1389"/>
      <c r="DO13" s="1389"/>
      <c r="DP13" s="1389"/>
      <c r="DQ13" s="1389"/>
      <c r="DR13" s="1389" t="str">
        <f ca="1">MID(SUVAHAVUJ!AF48,2,1)</f>
        <v xml:space="preserve"> </v>
      </c>
      <c r="DS13" s="1389"/>
      <c r="DT13" s="1389"/>
      <c r="DU13" s="1389"/>
      <c r="DV13" s="1389"/>
      <c r="DW13" s="1389" t="str">
        <f ca="1">MID(SUVAHAVUJ!AF48,3,1)</f>
        <v xml:space="preserve"> </v>
      </c>
      <c r="DX13" s="1389"/>
      <c r="DY13" s="1389"/>
      <c r="DZ13" s="1389"/>
      <c r="EA13" s="1389"/>
      <c r="EB13" s="1389"/>
      <c r="EC13" s="1389" t="str">
        <f ca="1">MID(SUVAHAVUJ!AF48,4,1)</f>
        <v xml:space="preserve"> </v>
      </c>
      <c r="ED13" s="1389"/>
      <c r="EE13" s="1389"/>
      <c r="EF13" s="1389"/>
      <c r="EG13" s="1389"/>
      <c r="EH13" s="1389" t="str">
        <f ca="1">MID(SUVAHAVUJ!AF48,5,1)</f>
        <v xml:space="preserve"> </v>
      </c>
      <c r="EI13" s="1389"/>
      <c r="EJ13" s="1389"/>
      <c r="EK13" s="1389"/>
      <c r="EL13" s="1389"/>
      <c r="EM13" s="1389"/>
      <c r="EN13" s="1389" t="str">
        <f ca="1">MID(SUVAHAVUJ!AF48,6,1)</f>
        <v xml:space="preserve"> </v>
      </c>
      <c r="EO13" s="1389"/>
      <c r="EP13" s="1389"/>
      <c r="EQ13" s="1389"/>
      <c r="ER13" s="1389"/>
      <c r="ES13" s="1389" t="str">
        <f ca="1">MID(SUVAHAVUJ!AF48,7,1)</f>
        <v xml:space="preserve"> </v>
      </c>
      <c r="ET13" s="1389"/>
      <c r="EU13" s="1389"/>
      <c r="EV13" s="1389"/>
      <c r="EW13" s="1389"/>
      <c r="EX13" s="1389"/>
      <c r="EY13" s="1389" t="str">
        <f ca="1">MID(SUVAHAVUJ!AF48,8,1)</f>
        <v xml:space="preserve"> </v>
      </c>
      <c r="EZ13" s="1389"/>
      <c r="FA13" s="1389"/>
      <c r="FB13" s="1389"/>
      <c r="FC13" s="1389"/>
      <c r="FD13" s="1389" t="str">
        <f ca="1">MID(SUVAHAVUJ!AF48,9,1)</f>
        <v xml:space="preserve"> </v>
      </c>
      <c r="FE13" s="1389"/>
      <c r="FF13" s="1389"/>
      <c r="FG13" s="1389"/>
      <c r="FH13" s="1389"/>
      <c r="FI13" s="1389"/>
      <c r="FJ13" s="1389" t="str">
        <f ca="1">MID(SUVAHAVUJ!AF48,10,1)</f>
        <v xml:space="preserve"> </v>
      </c>
      <c r="FK13" s="1389"/>
      <c r="FL13" s="1389"/>
      <c r="FM13" s="1389"/>
      <c r="FN13" s="1389"/>
      <c r="FO13" s="1343" t="str">
        <f ca="1">MID(SUVAHAVUJ!AF48,11,1)</f>
        <v>0</v>
      </c>
      <c r="FP13" s="1343"/>
      <c r="FQ13" s="1343"/>
      <c r="FR13" s="1343"/>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3"/>
      <c r="C14" s="1403"/>
      <c r="D14" s="1403"/>
      <c r="E14" s="1403"/>
      <c r="F14" s="1403"/>
      <c r="G14" s="1403"/>
      <c r="H14" s="1403"/>
      <c r="I14" s="1403"/>
      <c r="J14" s="1403"/>
      <c r="K14" s="1403"/>
      <c r="L14" s="1408"/>
      <c r="M14" s="1408"/>
      <c r="N14" s="1408"/>
      <c r="O14" s="1408"/>
      <c r="P14" s="1408"/>
      <c r="Q14" s="1408"/>
      <c r="R14" s="1408"/>
      <c r="S14" s="1408"/>
      <c r="T14" s="1408"/>
      <c r="U14" s="1408"/>
      <c r="V14" s="1408"/>
      <c r="W14" s="1408"/>
      <c r="X14" s="1408"/>
      <c r="Y14" s="1408"/>
      <c r="Z14" s="1408"/>
      <c r="AA14" s="1408"/>
      <c r="AB14" s="1408"/>
      <c r="AC14" s="1408"/>
      <c r="AD14" s="1408"/>
      <c r="AE14" s="1408"/>
      <c r="AF14" s="1408"/>
      <c r="AG14" s="1408"/>
      <c r="AH14" s="1408"/>
      <c r="AI14" s="1408"/>
      <c r="AJ14" s="1408"/>
      <c r="AK14" s="1408"/>
      <c r="AL14" s="1408"/>
      <c r="AM14" s="1408"/>
      <c r="AN14" s="1408"/>
      <c r="AO14" s="1408"/>
      <c r="AP14" s="1408"/>
      <c r="AQ14" s="1394"/>
      <c r="AR14" s="1394"/>
      <c r="AS14" s="1394"/>
      <c r="AT14" s="1394"/>
      <c r="AU14" s="1394"/>
      <c r="AV14" s="1394"/>
      <c r="AW14" s="1394"/>
      <c r="AX14" s="1394"/>
      <c r="AY14" s="514"/>
      <c r="AZ14" s="515"/>
      <c r="BA14" s="1389" t="str">
        <f ca="1">MID(SUVAHAVUJ!AE48,1,1)</f>
        <v xml:space="preserve"> </v>
      </c>
      <c r="BB14" s="1389"/>
      <c r="BC14" s="1389"/>
      <c r="BD14" s="1389"/>
      <c r="BE14" s="1389"/>
      <c r="BF14" s="1389"/>
      <c r="BG14" s="1389" t="str">
        <f ca="1">MID(SUVAHAVUJ!AE48,2,1)</f>
        <v xml:space="preserve"> </v>
      </c>
      <c r="BH14" s="1389"/>
      <c r="BI14" s="1389"/>
      <c r="BJ14" s="1389"/>
      <c r="BK14" s="1389"/>
      <c r="BL14" s="1389" t="str">
        <f ca="1">MID(SUVAHAVUJ!AE48,3,1)</f>
        <v xml:space="preserve"> </v>
      </c>
      <c r="BM14" s="1389"/>
      <c r="BN14" s="1389"/>
      <c r="BO14" s="1389"/>
      <c r="BP14" s="1389"/>
      <c r="BQ14" s="1389"/>
      <c r="BR14" s="1389" t="str">
        <f ca="1">MID(SUVAHAVUJ!AE48,4,1)</f>
        <v xml:space="preserve"> </v>
      </c>
      <c r="BS14" s="1389"/>
      <c r="BT14" s="1389"/>
      <c r="BU14" s="1389"/>
      <c r="BV14" s="1389"/>
      <c r="BW14" s="1389" t="str">
        <f ca="1">MID(SUVAHAVUJ!AE48,5,1)</f>
        <v xml:space="preserve"> </v>
      </c>
      <c r="BX14" s="1389"/>
      <c r="BY14" s="1389"/>
      <c r="BZ14" s="1389"/>
      <c r="CA14" s="1389"/>
      <c r="CB14" s="1389"/>
      <c r="CC14" s="1389" t="str">
        <f ca="1">MID(SUVAHAVUJ!AE48,6,1)</f>
        <v xml:space="preserve"> </v>
      </c>
      <c r="CD14" s="1389"/>
      <c r="CE14" s="1389"/>
      <c r="CF14" s="1389"/>
      <c r="CG14" s="1389"/>
      <c r="CH14" s="1389" t="str">
        <f ca="1">MID(SUVAHAVUJ!AE48,7,1)</f>
        <v xml:space="preserve"> </v>
      </c>
      <c r="CI14" s="1389"/>
      <c r="CJ14" s="1389"/>
      <c r="CK14" s="1389"/>
      <c r="CL14" s="1389"/>
      <c r="CM14" s="1389"/>
      <c r="CN14" s="1389" t="str">
        <f ca="1">MID(SUVAHAVUJ!AE48,8,1)</f>
        <v xml:space="preserve"> </v>
      </c>
      <c r="CO14" s="1389"/>
      <c r="CP14" s="1389"/>
      <c r="CQ14" s="1389"/>
      <c r="CR14" s="1389"/>
      <c r="CS14" s="1389" t="str">
        <f ca="1">MID(SUVAHAVUJ!AE48,9,1)</f>
        <v xml:space="preserve"> </v>
      </c>
      <c r="CT14" s="1389"/>
      <c r="CU14" s="1389"/>
      <c r="CV14" s="1389"/>
      <c r="CW14" s="1389"/>
      <c r="CX14" s="1389"/>
      <c r="CY14" s="1389" t="str">
        <f ca="1">MID(SUVAHAVUJ!AE48,10,1)</f>
        <v xml:space="preserve"> </v>
      </c>
      <c r="CZ14" s="1389"/>
      <c r="DA14" s="1389"/>
      <c r="DB14" s="1389"/>
      <c r="DC14" s="1389"/>
      <c r="DD14" s="1389" t="str">
        <f ca="1">MID(SUVAHAVUJ!AE48,11,1)</f>
        <v>0</v>
      </c>
      <c r="DE14" s="1389"/>
      <c r="DF14" s="1389"/>
      <c r="DG14" s="1389"/>
      <c r="DH14" s="1389"/>
      <c r="DI14" s="1395"/>
      <c r="DJ14" s="1398"/>
      <c r="DK14" s="1398"/>
      <c r="DL14" s="1398"/>
      <c r="DM14" s="1398"/>
      <c r="DN14" s="1398"/>
      <c r="DO14" s="1398"/>
      <c r="DP14" s="1398"/>
      <c r="DQ14" s="1398"/>
      <c r="DR14" s="1398"/>
      <c r="DS14" s="1398"/>
      <c r="DT14" s="1398"/>
      <c r="DU14" s="1398"/>
      <c r="DV14" s="1398"/>
      <c r="DW14" s="1398"/>
      <c r="DX14" s="1398"/>
      <c r="DY14" s="1398"/>
      <c r="DZ14" s="1398"/>
      <c r="EA14" s="1398"/>
      <c r="EB14" s="1398"/>
      <c r="EC14" s="1398"/>
      <c r="ED14" s="1398"/>
      <c r="EE14" s="1398"/>
      <c r="EF14" s="1398"/>
      <c r="EG14" s="1398"/>
      <c r="EH14" s="1398"/>
      <c r="EI14" s="1398"/>
      <c r="EJ14" s="1398"/>
      <c r="EK14" s="1398"/>
      <c r="EL14" s="1398"/>
      <c r="EM14" s="1398"/>
      <c r="EN14" s="514"/>
      <c r="EO14" s="515"/>
      <c r="EP14" s="1389" t="str">
        <f ca="1">MID(SUVAHAVUJ!AG48,1,1)</f>
        <v xml:space="preserve"> </v>
      </c>
      <c r="EQ14" s="1389"/>
      <c r="ER14" s="1389"/>
      <c r="ES14" s="1389"/>
      <c r="ET14" s="1389"/>
      <c r="EU14" s="1389"/>
      <c r="EV14" s="1389" t="str">
        <f ca="1">MID(SUVAHAVUJ!AG48,2,1)</f>
        <v xml:space="preserve"> </v>
      </c>
      <c r="EW14" s="1389"/>
      <c r="EX14" s="1389"/>
      <c r="EY14" s="1389"/>
      <c r="EZ14" s="1389"/>
      <c r="FA14" s="1389" t="str">
        <f ca="1">MID(SUVAHAVUJ!AG48,3,1)</f>
        <v xml:space="preserve"> </v>
      </c>
      <c r="FB14" s="1389"/>
      <c r="FC14" s="1389"/>
      <c r="FD14" s="1389"/>
      <c r="FE14" s="1389"/>
      <c r="FF14" s="1389"/>
      <c r="FG14" s="1389" t="str">
        <f ca="1">MID(SUVAHAVUJ!AG48,4,1)</f>
        <v xml:space="preserve"> </v>
      </c>
      <c r="FH14" s="1389"/>
      <c r="FI14" s="1389"/>
      <c r="FJ14" s="1389"/>
      <c r="FK14" s="1389"/>
      <c r="FL14" s="1389" t="str">
        <f ca="1">MID(SUVAHAVUJ!AG48,5,1)</f>
        <v xml:space="preserve"> </v>
      </c>
      <c r="FM14" s="1389"/>
      <c r="FN14" s="1389"/>
      <c r="FO14" s="1389"/>
      <c r="FP14" s="1389"/>
      <c r="FQ14" s="1389"/>
      <c r="FR14" s="1389" t="str">
        <f ca="1">MID(SUVAHAVUJ!AG48,6,1)</f>
        <v xml:space="preserve"> </v>
      </c>
      <c r="FS14" s="1389"/>
      <c r="FT14" s="1389"/>
      <c r="FU14" s="1389"/>
      <c r="FV14" s="1389"/>
      <c r="FW14" s="1389" t="str">
        <f ca="1">MID(SUVAHAVUJ!AG48,7,1)</f>
        <v xml:space="preserve"> </v>
      </c>
      <c r="FX14" s="1389"/>
      <c r="FY14" s="1389"/>
      <c r="FZ14" s="1389"/>
      <c r="GA14" s="1389"/>
      <c r="GB14" s="1389"/>
      <c r="GC14" s="1389" t="str">
        <f ca="1">MID(SUVAHAVUJ!AG48,8,1)</f>
        <v xml:space="preserve"> </v>
      </c>
      <c r="GD14" s="1389"/>
      <c r="GE14" s="1389"/>
      <c r="GF14" s="1389"/>
      <c r="GG14" s="1389"/>
      <c r="GH14" s="1389" t="str">
        <f ca="1">MID(SUVAHAVUJ!AG48,9,1)</f>
        <v xml:space="preserve"> </v>
      </c>
      <c r="GI14" s="1389"/>
      <c r="GJ14" s="1389"/>
      <c r="GK14" s="1389"/>
      <c r="GL14" s="1389"/>
      <c r="GM14" s="1389"/>
      <c r="GN14" s="1389" t="str">
        <f ca="1">MID(SUVAHAVUJ!AG48,10,1)</f>
        <v xml:space="preserve"> </v>
      </c>
      <c r="GO14" s="1389"/>
      <c r="GP14" s="1389"/>
      <c r="GQ14" s="1389"/>
      <c r="GR14" s="1389"/>
      <c r="GS14" s="1343" t="str">
        <f ca="1">MID(SUVAHAVUJ!AG48,11,1)</f>
        <v>0</v>
      </c>
      <c r="GT14" s="1343"/>
      <c r="GU14" s="1343"/>
      <c r="GV14" s="1343"/>
      <c r="GW14" s="1396"/>
    </row>
    <row r="15" spans="1:205" s="516" customFormat="1" ht="24" customHeight="1">
      <c r="B15" s="1403" t="s">
        <v>2391</v>
      </c>
      <c r="C15" s="1403"/>
      <c r="D15" s="1403"/>
      <c r="E15" s="1403"/>
      <c r="F15" s="1403"/>
      <c r="G15" s="1403"/>
      <c r="H15" s="1403"/>
      <c r="I15" s="1403"/>
      <c r="J15" s="1403"/>
      <c r="K15" s="1403"/>
      <c r="L15" s="1408" t="str">
        <f ca="1">SUVAHAVUJ!$D$49</f>
        <v>Ostatné pohľadávky voči prepojeným účtovným jednotkám (351A) - /391A/</v>
      </c>
      <c r="M15" s="1408"/>
      <c r="N15" s="1408"/>
      <c r="O15" s="1408"/>
      <c r="P15" s="1408"/>
      <c r="Q15" s="1408"/>
      <c r="R15" s="1408"/>
      <c r="S15" s="1408"/>
      <c r="T15" s="1408"/>
      <c r="U15" s="1408"/>
      <c r="V15" s="1408"/>
      <c r="W15" s="1408"/>
      <c r="X15" s="1408"/>
      <c r="Y15" s="1408"/>
      <c r="Z15" s="1408"/>
      <c r="AA15" s="1408"/>
      <c r="AB15" s="1408"/>
      <c r="AC15" s="1408"/>
      <c r="AD15" s="1408"/>
      <c r="AE15" s="1408"/>
      <c r="AF15" s="1408"/>
      <c r="AG15" s="1408"/>
      <c r="AH15" s="1408"/>
      <c r="AI15" s="1408"/>
      <c r="AJ15" s="1408"/>
      <c r="AK15" s="1408"/>
      <c r="AL15" s="1408"/>
      <c r="AM15" s="1408"/>
      <c r="AN15" s="1408"/>
      <c r="AO15" s="1408"/>
      <c r="AP15" s="1408"/>
      <c r="AQ15" s="1394" t="s">
        <v>4084</v>
      </c>
      <c r="AR15" s="1394"/>
      <c r="AS15" s="1394"/>
      <c r="AT15" s="1394"/>
      <c r="AU15" s="1394"/>
      <c r="AV15" s="1394"/>
      <c r="AW15" s="1394"/>
      <c r="AX15" s="1394"/>
      <c r="AY15" s="514"/>
      <c r="AZ15" s="515"/>
      <c r="BA15" s="1389" t="str">
        <f ca="1">MID(SUVAHAVUJ!AD49,1,1)</f>
        <v xml:space="preserve"> </v>
      </c>
      <c r="BB15" s="1389"/>
      <c r="BC15" s="1389"/>
      <c r="BD15" s="1389"/>
      <c r="BE15" s="1389"/>
      <c r="BF15" s="1389"/>
      <c r="BG15" s="1389" t="str">
        <f ca="1">MID(SUVAHAVUJ!AD49,2,1)</f>
        <v xml:space="preserve"> </v>
      </c>
      <c r="BH15" s="1389"/>
      <c r="BI15" s="1389"/>
      <c r="BJ15" s="1389"/>
      <c r="BK15" s="1389"/>
      <c r="BL15" s="1389" t="str">
        <f ca="1">MID(SUVAHAVUJ!AD49,3,1)</f>
        <v xml:space="preserve"> </v>
      </c>
      <c r="BM15" s="1389"/>
      <c r="BN15" s="1389"/>
      <c r="BO15" s="1389"/>
      <c r="BP15" s="1389"/>
      <c r="BQ15" s="1389"/>
      <c r="BR15" s="1389" t="str">
        <f ca="1">MID(SUVAHAVUJ!AD49,4,1)</f>
        <v xml:space="preserve"> </v>
      </c>
      <c r="BS15" s="1389"/>
      <c r="BT15" s="1389"/>
      <c r="BU15" s="1389"/>
      <c r="BV15" s="1389"/>
      <c r="BW15" s="1389" t="str">
        <f ca="1">MID(SUVAHAVUJ!AD49,5,1)</f>
        <v xml:space="preserve"> </v>
      </c>
      <c r="BX15" s="1389"/>
      <c r="BY15" s="1389"/>
      <c r="BZ15" s="1389"/>
      <c r="CA15" s="1389"/>
      <c r="CB15" s="1389"/>
      <c r="CC15" s="1389" t="str">
        <f ca="1">MID(SUVAHAVUJ!AD49,6,1)</f>
        <v xml:space="preserve"> </v>
      </c>
      <c r="CD15" s="1389"/>
      <c r="CE15" s="1389"/>
      <c r="CF15" s="1389"/>
      <c r="CG15" s="1389"/>
      <c r="CH15" s="1389" t="str">
        <f ca="1">MID(SUVAHAVUJ!AD49,7,1)</f>
        <v xml:space="preserve"> </v>
      </c>
      <c r="CI15" s="1389"/>
      <c r="CJ15" s="1389"/>
      <c r="CK15" s="1389"/>
      <c r="CL15" s="1389"/>
      <c r="CM15" s="1389"/>
      <c r="CN15" s="1389" t="str">
        <f ca="1">MID(SUVAHAVUJ!AD49,8,1)</f>
        <v xml:space="preserve"> </v>
      </c>
      <c r="CO15" s="1389"/>
      <c r="CP15" s="1389"/>
      <c r="CQ15" s="1389"/>
      <c r="CR15" s="1389"/>
      <c r="CS15" s="1389" t="str">
        <f ca="1">MID(SUVAHAVUJ!AD49,9,1)</f>
        <v xml:space="preserve"> </v>
      </c>
      <c r="CT15" s="1389"/>
      <c r="CU15" s="1389"/>
      <c r="CV15" s="1389"/>
      <c r="CW15" s="1389"/>
      <c r="CX15" s="1389"/>
      <c r="CY15" s="1389" t="str">
        <f ca="1">MID(SUVAHAVUJ!AD49,10,1)</f>
        <v xml:space="preserve"> </v>
      </c>
      <c r="CZ15" s="1389"/>
      <c r="DA15" s="1389"/>
      <c r="DB15" s="1389"/>
      <c r="DC15" s="1389"/>
      <c r="DD15" s="1389" t="str">
        <f ca="1">MID(SUVAHAVUJ!AD49,11,1)</f>
        <v>0</v>
      </c>
      <c r="DE15" s="1389"/>
      <c r="DF15" s="1389"/>
      <c r="DG15" s="1389"/>
      <c r="DH15" s="1389"/>
      <c r="DI15" s="1395"/>
      <c r="DJ15" s="514"/>
      <c r="DK15" s="515"/>
      <c r="DL15" s="1389" t="str">
        <f ca="1">MID(SUVAHAVUJ!AF49,1,1)</f>
        <v xml:space="preserve"> </v>
      </c>
      <c r="DM15" s="1389"/>
      <c r="DN15" s="1389"/>
      <c r="DO15" s="1389"/>
      <c r="DP15" s="1389"/>
      <c r="DQ15" s="1389"/>
      <c r="DR15" s="1389" t="str">
        <f ca="1">MID(SUVAHAVUJ!AF49,2,1)</f>
        <v xml:space="preserve"> </v>
      </c>
      <c r="DS15" s="1389"/>
      <c r="DT15" s="1389"/>
      <c r="DU15" s="1389"/>
      <c r="DV15" s="1389"/>
      <c r="DW15" s="1389" t="str">
        <f ca="1">MID(SUVAHAVUJ!AF49,3,1)</f>
        <v xml:space="preserve"> </v>
      </c>
      <c r="DX15" s="1389"/>
      <c r="DY15" s="1389"/>
      <c r="DZ15" s="1389"/>
      <c r="EA15" s="1389"/>
      <c r="EB15" s="1389"/>
      <c r="EC15" s="1389" t="str">
        <f ca="1">MID(SUVAHAVUJ!AF49,4,1)</f>
        <v xml:space="preserve"> </v>
      </c>
      <c r="ED15" s="1389"/>
      <c r="EE15" s="1389"/>
      <c r="EF15" s="1389"/>
      <c r="EG15" s="1389"/>
      <c r="EH15" s="1389" t="str">
        <f ca="1">MID(SUVAHAVUJ!AF49,5,1)</f>
        <v xml:space="preserve"> </v>
      </c>
      <c r="EI15" s="1389"/>
      <c r="EJ15" s="1389"/>
      <c r="EK15" s="1389"/>
      <c r="EL15" s="1389"/>
      <c r="EM15" s="1389"/>
      <c r="EN15" s="1389" t="str">
        <f ca="1">MID(SUVAHAVUJ!AF49,6,1)</f>
        <v xml:space="preserve"> </v>
      </c>
      <c r="EO15" s="1389"/>
      <c r="EP15" s="1389"/>
      <c r="EQ15" s="1389"/>
      <c r="ER15" s="1389"/>
      <c r="ES15" s="1389" t="str">
        <f ca="1">MID(SUVAHAVUJ!AF49,7,1)</f>
        <v xml:space="preserve"> </v>
      </c>
      <c r="ET15" s="1389"/>
      <c r="EU15" s="1389"/>
      <c r="EV15" s="1389"/>
      <c r="EW15" s="1389"/>
      <c r="EX15" s="1389"/>
      <c r="EY15" s="1389" t="str">
        <f ca="1">MID(SUVAHAVUJ!AF49,8,1)</f>
        <v xml:space="preserve"> </v>
      </c>
      <c r="EZ15" s="1389"/>
      <c r="FA15" s="1389"/>
      <c r="FB15" s="1389"/>
      <c r="FC15" s="1389"/>
      <c r="FD15" s="1389" t="str">
        <f ca="1">MID(SUVAHAVUJ!AF49,9,1)</f>
        <v xml:space="preserve"> </v>
      </c>
      <c r="FE15" s="1389"/>
      <c r="FF15" s="1389"/>
      <c r="FG15" s="1389"/>
      <c r="FH15" s="1389"/>
      <c r="FI15" s="1389"/>
      <c r="FJ15" s="1389" t="str">
        <f ca="1">MID(SUVAHAVUJ!AF49,10,1)</f>
        <v xml:space="preserve"> </v>
      </c>
      <c r="FK15" s="1389"/>
      <c r="FL15" s="1389"/>
      <c r="FM15" s="1389"/>
      <c r="FN15" s="1389"/>
      <c r="FO15" s="1343" t="str">
        <f ca="1">MID(SUVAHAVUJ!AF49,11,1)</f>
        <v>0</v>
      </c>
      <c r="FP15" s="1343"/>
      <c r="FQ15" s="1343"/>
      <c r="FR15" s="1343"/>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03"/>
      <c r="C16" s="1403"/>
      <c r="D16" s="1403"/>
      <c r="E16" s="1403"/>
      <c r="F16" s="1403"/>
      <c r="G16" s="1403"/>
      <c r="H16" s="1403"/>
      <c r="I16" s="1403"/>
      <c r="J16" s="1403"/>
      <c r="K16" s="1403"/>
      <c r="L16" s="1408"/>
      <c r="M16" s="1408"/>
      <c r="N16" s="1408"/>
      <c r="O16" s="1408"/>
      <c r="P16" s="1408"/>
      <c r="Q16" s="1408"/>
      <c r="R16" s="1408"/>
      <c r="S16" s="1408"/>
      <c r="T16" s="1408"/>
      <c r="U16" s="1408"/>
      <c r="V16" s="1408"/>
      <c r="W16" s="1408"/>
      <c r="X16" s="1408"/>
      <c r="Y16" s="1408"/>
      <c r="Z16" s="1408"/>
      <c r="AA16" s="1408"/>
      <c r="AB16" s="1408"/>
      <c r="AC16" s="1408"/>
      <c r="AD16" s="1408"/>
      <c r="AE16" s="1408"/>
      <c r="AF16" s="1408"/>
      <c r="AG16" s="1408"/>
      <c r="AH16" s="1408"/>
      <c r="AI16" s="1408"/>
      <c r="AJ16" s="1408"/>
      <c r="AK16" s="1408"/>
      <c r="AL16" s="1408"/>
      <c r="AM16" s="1408"/>
      <c r="AN16" s="1408"/>
      <c r="AO16" s="1408"/>
      <c r="AP16" s="1408"/>
      <c r="AQ16" s="1394"/>
      <c r="AR16" s="1394"/>
      <c r="AS16" s="1394"/>
      <c r="AT16" s="1394"/>
      <c r="AU16" s="1394"/>
      <c r="AV16" s="1394"/>
      <c r="AW16" s="1394"/>
      <c r="AX16" s="1394"/>
      <c r="AY16" s="514"/>
      <c r="AZ16" s="515"/>
      <c r="BA16" s="1389" t="str">
        <f ca="1">MID(SUVAHAVUJ!AE49,1,1)</f>
        <v xml:space="preserve"> </v>
      </c>
      <c r="BB16" s="1389"/>
      <c r="BC16" s="1389"/>
      <c r="BD16" s="1389"/>
      <c r="BE16" s="1389"/>
      <c r="BF16" s="1389"/>
      <c r="BG16" s="1389" t="str">
        <f ca="1">MID(SUVAHAVUJ!AE49,2,1)</f>
        <v xml:space="preserve"> </v>
      </c>
      <c r="BH16" s="1389"/>
      <c r="BI16" s="1389"/>
      <c r="BJ16" s="1389"/>
      <c r="BK16" s="1389"/>
      <c r="BL16" s="1389" t="str">
        <f ca="1">MID(SUVAHAVUJ!AE49,3,1)</f>
        <v xml:space="preserve"> </v>
      </c>
      <c r="BM16" s="1389"/>
      <c r="BN16" s="1389"/>
      <c r="BO16" s="1389"/>
      <c r="BP16" s="1389"/>
      <c r="BQ16" s="1389"/>
      <c r="BR16" s="1389" t="str">
        <f ca="1">MID(SUVAHAVUJ!AE49,4,1)</f>
        <v xml:space="preserve"> </v>
      </c>
      <c r="BS16" s="1389"/>
      <c r="BT16" s="1389"/>
      <c r="BU16" s="1389"/>
      <c r="BV16" s="1389"/>
      <c r="BW16" s="1389" t="str">
        <f ca="1">MID(SUVAHAVUJ!AE49,5,1)</f>
        <v xml:space="preserve"> </v>
      </c>
      <c r="BX16" s="1389"/>
      <c r="BY16" s="1389"/>
      <c r="BZ16" s="1389"/>
      <c r="CA16" s="1389"/>
      <c r="CB16" s="1389"/>
      <c r="CC16" s="1389" t="str">
        <f ca="1">MID(SUVAHAVUJ!AE49,6,1)</f>
        <v xml:space="preserve"> </v>
      </c>
      <c r="CD16" s="1389"/>
      <c r="CE16" s="1389"/>
      <c r="CF16" s="1389"/>
      <c r="CG16" s="1389"/>
      <c r="CH16" s="1389" t="str">
        <f ca="1">MID(SUVAHAVUJ!AE49,7,1)</f>
        <v xml:space="preserve"> </v>
      </c>
      <c r="CI16" s="1389"/>
      <c r="CJ16" s="1389"/>
      <c r="CK16" s="1389"/>
      <c r="CL16" s="1389"/>
      <c r="CM16" s="1389"/>
      <c r="CN16" s="1389" t="str">
        <f ca="1">MID(SUVAHAVUJ!AE49,8,1)</f>
        <v xml:space="preserve"> </v>
      </c>
      <c r="CO16" s="1389"/>
      <c r="CP16" s="1389"/>
      <c r="CQ16" s="1389"/>
      <c r="CR16" s="1389"/>
      <c r="CS16" s="1389" t="str">
        <f ca="1">MID(SUVAHAVUJ!AE49,9,1)</f>
        <v xml:space="preserve"> </v>
      </c>
      <c r="CT16" s="1389"/>
      <c r="CU16" s="1389"/>
      <c r="CV16" s="1389"/>
      <c r="CW16" s="1389"/>
      <c r="CX16" s="1389"/>
      <c r="CY16" s="1389" t="str">
        <f ca="1">MID(SUVAHAVUJ!AE49,10,1)</f>
        <v xml:space="preserve"> </v>
      </c>
      <c r="CZ16" s="1389"/>
      <c r="DA16" s="1389"/>
      <c r="DB16" s="1389"/>
      <c r="DC16" s="1389"/>
      <c r="DD16" s="1389" t="str">
        <f ca="1">MID(SUVAHAVUJ!AE49,11,1)</f>
        <v>0</v>
      </c>
      <c r="DE16" s="1389"/>
      <c r="DF16" s="1389"/>
      <c r="DG16" s="1389"/>
      <c r="DH16" s="1389"/>
      <c r="DI16" s="1395"/>
      <c r="DJ16" s="1398"/>
      <c r="DK16" s="1398"/>
      <c r="DL16" s="1398"/>
      <c r="DM16" s="1398"/>
      <c r="DN16" s="1398"/>
      <c r="DO16" s="1398"/>
      <c r="DP16" s="1398"/>
      <c r="DQ16" s="1398"/>
      <c r="DR16" s="1398"/>
      <c r="DS16" s="1398"/>
      <c r="DT16" s="1398"/>
      <c r="DU16" s="1398"/>
      <c r="DV16" s="1398"/>
      <c r="DW16" s="1398"/>
      <c r="DX16" s="1398"/>
      <c r="DY16" s="1398"/>
      <c r="DZ16" s="1398"/>
      <c r="EA16" s="1398"/>
      <c r="EB16" s="1398"/>
      <c r="EC16" s="1398"/>
      <c r="ED16" s="1398"/>
      <c r="EE16" s="1398"/>
      <c r="EF16" s="1398"/>
      <c r="EG16" s="1398"/>
      <c r="EH16" s="1398"/>
      <c r="EI16" s="1398"/>
      <c r="EJ16" s="1398"/>
      <c r="EK16" s="1398"/>
      <c r="EL16" s="1398"/>
      <c r="EM16" s="1398"/>
      <c r="EN16" s="514"/>
      <c r="EO16" s="515"/>
      <c r="EP16" s="1389" t="str">
        <f ca="1">MID(SUVAHAVUJ!AG49,1,1)</f>
        <v xml:space="preserve"> </v>
      </c>
      <c r="EQ16" s="1389"/>
      <c r="ER16" s="1389"/>
      <c r="ES16" s="1389"/>
      <c r="ET16" s="1389"/>
      <c r="EU16" s="1389"/>
      <c r="EV16" s="1389" t="str">
        <f ca="1">MID(SUVAHAVUJ!AG49,2,1)</f>
        <v xml:space="preserve"> </v>
      </c>
      <c r="EW16" s="1389"/>
      <c r="EX16" s="1389"/>
      <c r="EY16" s="1389"/>
      <c r="EZ16" s="1389"/>
      <c r="FA16" s="1389" t="str">
        <f ca="1">MID(SUVAHAVUJ!AG49,3,1)</f>
        <v xml:space="preserve"> </v>
      </c>
      <c r="FB16" s="1389"/>
      <c r="FC16" s="1389"/>
      <c r="FD16" s="1389"/>
      <c r="FE16" s="1389"/>
      <c r="FF16" s="1389"/>
      <c r="FG16" s="1389" t="str">
        <f ca="1">MID(SUVAHAVUJ!AG49,4,1)</f>
        <v xml:space="preserve"> </v>
      </c>
      <c r="FH16" s="1389"/>
      <c r="FI16" s="1389"/>
      <c r="FJ16" s="1389"/>
      <c r="FK16" s="1389"/>
      <c r="FL16" s="1389" t="str">
        <f ca="1">MID(SUVAHAVUJ!AG49,5,1)</f>
        <v xml:space="preserve"> </v>
      </c>
      <c r="FM16" s="1389"/>
      <c r="FN16" s="1389"/>
      <c r="FO16" s="1389"/>
      <c r="FP16" s="1389"/>
      <c r="FQ16" s="1389"/>
      <c r="FR16" s="1389" t="str">
        <f ca="1">MID(SUVAHAVUJ!AG49,6,1)</f>
        <v xml:space="preserve"> </v>
      </c>
      <c r="FS16" s="1389"/>
      <c r="FT16" s="1389"/>
      <c r="FU16" s="1389"/>
      <c r="FV16" s="1389"/>
      <c r="FW16" s="1389" t="str">
        <f ca="1">MID(SUVAHAVUJ!AG49,7,1)</f>
        <v xml:space="preserve"> </v>
      </c>
      <c r="FX16" s="1389"/>
      <c r="FY16" s="1389"/>
      <c r="FZ16" s="1389"/>
      <c r="GA16" s="1389"/>
      <c r="GB16" s="1389"/>
      <c r="GC16" s="1389" t="str">
        <f ca="1">MID(SUVAHAVUJ!AG49,8,1)</f>
        <v xml:space="preserve"> </v>
      </c>
      <c r="GD16" s="1389"/>
      <c r="GE16" s="1389"/>
      <c r="GF16" s="1389"/>
      <c r="GG16" s="1389"/>
      <c r="GH16" s="1389" t="str">
        <f ca="1">MID(SUVAHAVUJ!AG49,9,1)</f>
        <v xml:space="preserve"> </v>
      </c>
      <c r="GI16" s="1389"/>
      <c r="GJ16" s="1389"/>
      <c r="GK16" s="1389"/>
      <c r="GL16" s="1389"/>
      <c r="GM16" s="1389"/>
      <c r="GN16" s="1389" t="str">
        <f ca="1">MID(SUVAHAVUJ!AG49,10,1)</f>
        <v xml:space="preserve"> </v>
      </c>
      <c r="GO16" s="1389"/>
      <c r="GP16" s="1389"/>
      <c r="GQ16" s="1389"/>
      <c r="GR16" s="1389"/>
      <c r="GS16" s="1343" t="str">
        <f ca="1">MID(SUVAHAVUJ!AG49,11,1)</f>
        <v>0</v>
      </c>
      <c r="GT16" s="1343"/>
      <c r="GU16" s="1343"/>
      <c r="GV16" s="1343"/>
      <c r="GW16" s="1396"/>
    </row>
    <row r="17" spans="2:205" s="516" customFormat="1" ht="23.25" customHeight="1">
      <c r="B17" s="1403" t="s">
        <v>2392</v>
      </c>
      <c r="C17" s="1403"/>
      <c r="D17" s="1403"/>
      <c r="E17" s="1403"/>
      <c r="F17" s="1403"/>
      <c r="G17" s="1403"/>
      <c r="H17" s="1403"/>
      <c r="I17" s="1403"/>
      <c r="J17" s="1403"/>
      <c r="K17" s="1403"/>
      <c r="L17" s="1408" t="str">
        <f ca="1">SUVAHAVUJ!$D$50</f>
        <v>Ostatné pohľadávky v rámci podielovej účasti okrem pohľadávok voči prepojeným účtovným jednotkám (351A) - /391A/</v>
      </c>
      <c r="M17" s="1408"/>
      <c r="N17" s="1408"/>
      <c r="O17" s="1408"/>
      <c r="P17" s="1408"/>
      <c r="Q17" s="1408"/>
      <c r="R17" s="1408"/>
      <c r="S17" s="1408"/>
      <c r="T17" s="1408"/>
      <c r="U17" s="1408"/>
      <c r="V17" s="1408"/>
      <c r="W17" s="1408"/>
      <c r="X17" s="1408"/>
      <c r="Y17" s="1408"/>
      <c r="Z17" s="1408"/>
      <c r="AA17" s="1408"/>
      <c r="AB17" s="1408"/>
      <c r="AC17" s="1408"/>
      <c r="AD17" s="1408"/>
      <c r="AE17" s="1408"/>
      <c r="AF17" s="1408"/>
      <c r="AG17" s="1408"/>
      <c r="AH17" s="1408"/>
      <c r="AI17" s="1408"/>
      <c r="AJ17" s="1408"/>
      <c r="AK17" s="1408"/>
      <c r="AL17" s="1408"/>
      <c r="AM17" s="1408"/>
      <c r="AN17" s="1408"/>
      <c r="AO17" s="1408"/>
      <c r="AP17" s="1408"/>
      <c r="AQ17" s="1394" t="s">
        <v>4085</v>
      </c>
      <c r="AR17" s="1394"/>
      <c r="AS17" s="1394"/>
      <c r="AT17" s="1394"/>
      <c r="AU17" s="1394"/>
      <c r="AV17" s="1394"/>
      <c r="AW17" s="1394"/>
      <c r="AX17" s="1394"/>
      <c r="AY17" s="514"/>
      <c r="AZ17" s="515"/>
      <c r="BA17" s="1389" t="str">
        <f ca="1">MID(SUVAHAVUJ!AD50,1,1)</f>
        <v xml:space="preserve"> </v>
      </c>
      <c r="BB17" s="1389"/>
      <c r="BC17" s="1389"/>
      <c r="BD17" s="1389"/>
      <c r="BE17" s="1389"/>
      <c r="BF17" s="1389"/>
      <c r="BG17" s="1389" t="str">
        <f ca="1">MID(SUVAHAVUJ!AD50,2,1)</f>
        <v xml:space="preserve"> </v>
      </c>
      <c r="BH17" s="1389"/>
      <c r="BI17" s="1389"/>
      <c r="BJ17" s="1389"/>
      <c r="BK17" s="1389"/>
      <c r="BL17" s="1389" t="str">
        <f ca="1">MID(SUVAHAVUJ!AD50,3,1)</f>
        <v xml:space="preserve"> </v>
      </c>
      <c r="BM17" s="1389"/>
      <c r="BN17" s="1389"/>
      <c r="BO17" s="1389"/>
      <c r="BP17" s="1389"/>
      <c r="BQ17" s="1389"/>
      <c r="BR17" s="1389" t="str">
        <f ca="1">MID(SUVAHAVUJ!AD50,4,1)</f>
        <v xml:space="preserve"> </v>
      </c>
      <c r="BS17" s="1389"/>
      <c r="BT17" s="1389"/>
      <c r="BU17" s="1389"/>
      <c r="BV17" s="1389"/>
      <c r="BW17" s="1389" t="str">
        <f ca="1">MID(SUVAHAVUJ!AD50,5,1)</f>
        <v xml:space="preserve"> </v>
      </c>
      <c r="BX17" s="1389"/>
      <c r="BY17" s="1389"/>
      <c r="BZ17" s="1389"/>
      <c r="CA17" s="1389"/>
      <c r="CB17" s="1389"/>
      <c r="CC17" s="1389" t="str">
        <f ca="1">MID(SUVAHAVUJ!AD50,6,1)</f>
        <v xml:space="preserve"> </v>
      </c>
      <c r="CD17" s="1389"/>
      <c r="CE17" s="1389"/>
      <c r="CF17" s="1389"/>
      <c r="CG17" s="1389"/>
      <c r="CH17" s="1389" t="str">
        <f ca="1">MID(SUVAHAVUJ!AD50,7,1)</f>
        <v xml:space="preserve"> </v>
      </c>
      <c r="CI17" s="1389"/>
      <c r="CJ17" s="1389"/>
      <c r="CK17" s="1389"/>
      <c r="CL17" s="1389"/>
      <c r="CM17" s="1389"/>
      <c r="CN17" s="1389" t="str">
        <f ca="1">MID(SUVAHAVUJ!AD50,8,1)</f>
        <v xml:space="preserve"> </v>
      </c>
      <c r="CO17" s="1389"/>
      <c r="CP17" s="1389"/>
      <c r="CQ17" s="1389"/>
      <c r="CR17" s="1389"/>
      <c r="CS17" s="1389" t="str">
        <f ca="1">MID(SUVAHAVUJ!AD50,9,1)</f>
        <v xml:space="preserve"> </v>
      </c>
      <c r="CT17" s="1389"/>
      <c r="CU17" s="1389"/>
      <c r="CV17" s="1389"/>
      <c r="CW17" s="1389"/>
      <c r="CX17" s="1389"/>
      <c r="CY17" s="1389" t="str">
        <f ca="1">MID(SUVAHAVUJ!AD50,10,1)</f>
        <v xml:space="preserve"> </v>
      </c>
      <c r="CZ17" s="1389"/>
      <c r="DA17" s="1389"/>
      <c r="DB17" s="1389"/>
      <c r="DC17" s="1389"/>
      <c r="DD17" s="1389" t="str">
        <f ca="1">MID(SUVAHAVUJ!AD50,11,1)</f>
        <v>0</v>
      </c>
      <c r="DE17" s="1389"/>
      <c r="DF17" s="1389"/>
      <c r="DG17" s="1389"/>
      <c r="DH17" s="1389"/>
      <c r="DI17" s="1395"/>
      <c r="DJ17" s="514"/>
      <c r="DK17" s="515"/>
      <c r="DL17" s="1389" t="str">
        <f ca="1">MID(SUVAHAVUJ!AF50,1,1)</f>
        <v xml:space="preserve"> </v>
      </c>
      <c r="DM17" s="1389"/>
      <c r="DN17" s="1389"/>
      <c r="DO17" s="1389"/>
      <c r="DP17" s="1389"/>
      <c r="DQ17" s="1389"/>
      <c r="DR17" s="1389" t="str">
        <f ca="1">MID(SUVAHAVUJ!AF50,2,1)</f>
        <v xml:space="preserve"> </v>
      </c>
      <c r="DS17" s="1389"/>
      <c r="DT17" s="1389"/>
      <c r="DU17" s="1389"/>
      <c r="DV17" s="1389"/>
      <c r="DW17" s="1389" t="str">
        <f ca="1">MID(SUVAHAVUJ!AF50,3,1)</f>
        <v xml:space="preserve"> </v>
      </c>
      <c r="DX17" s="1389"/>
      <c r="DY17" s="1389"/>
      <c r="DZ17" s="1389"/>
      <c r="EA17" s="1389"/>
      <c r="EB17" s="1389"/>
      <c r="EC17" s="1389" t="str">
        <f ca="1">MID(SUVAHAVUJ!AF50,4,1)</f>
        <v xml:space="preserve"> </v>
      </c>
      <c r="ED17" s="1389"/>
      <c r="EE17" s="1389"/>
      <c r="EF17" s="1389"/>
      <c r="EG17" s="1389"/>
      <c r="EH17" s="1389" t="str">
        <f ca="1">MID(SUVAHAVUJ!AF50,5,1)</f>
        <v xml:space="preserve"> </v>
      </c>
      <c r="EI17" s="1389"/>
      <c r="EJ17" s="1389"/>
      <c r="EK17" s="1389"/>
      <c r="EL17" s="1389"/>
      <c r="EM17" s="1389"/>
      <c r="EN17" s="1389" t="str">
        <f ca="1">MID(SUVAHAVUJ!AF50,6,1)</f>
        <v xml:space="preserve"> </v>
      </c>
      <c r="EO17" s="1389"/>
      <c r="EP17" s="1389"/>
      <c r="EQ17" s="1389"/>
      <c r="ER17" s="1389"/>
      <c r="ES17" s="1389" t="str">
        <f ca="1">MID(SUVAHAVUJ!AF50,7,1)</f>
        <v xml:space="preserve"> </v>
      </c>
      <c r="ET17" s="1389"/>
      <c r="EU17" s="1389"/>
      <c r="EV17" s="1389"/>
      <c r="EW17" s="1389"/>
      <c r="EX17" s="1389"/>
      <c r="EY17" s="1389" t="str">
        <f ca="1">MID(SUVAHAVUJ!AF50,8,1)</f>
        <v xml:space="preserve"> </v>
      </c>
      <c r="EZ17" s="1389"/>
      <c r="FA17" s="1389"/>
      <c r="FB17" s="1389"/>
      <c r="FC17" s="1389"/>
      <c r="FD17" s="1389" t="str">
        <f ca="1">MID(SUVAHAVUJ!AF50,9,1)</f>
        <v xml:space="preserve"> </v>
      </c>
      <c r="FE17" s="1389"/>
      <c r="FF17" s="1389"/>
      <c r="FG17" s="1389"/>
      <c r="FH17" s="1389"/>
      <c r="FI17" s="1389"/>
      <c r="FJ17" s="1389" t="str">
        <f ca="1">MID(SUVAHAVUJ!AF50,10,1)</f>
        <v xml:space="preserve"> </v>
      </c>
      <c r="FK17" s="1389"/>
      <c r="FL17" s="1389"/>
      <c r="FM17" s="1389"/>
      <c r="FN17" s="1389"/>
      <c r="FO17" s="1343" t="str">
        <f ca="1">MID(SUVAHAVUJ!AF50,11,1)</f>
        <v>0</v>
      </c>
      <c r="FP17" s="1343"/>
      <c r="FQ17" s="1343"/>
      <c r="FR17" s="1343"/>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03"/>
      <c r="C18" s="1403"/>
      <c r="D18" s="1403"/>
      <c r="E18" s="1403"/>
      <c r="F18" s="1403"/>
      <c r="G18" s="1403"/>
      <c r="H18" s="1403"/>
      <c r="I18" s="1403"/>
      <c r="J18" s="1403"/>
      <c r="K18" s="1403"/>
      <c r="L18" s="1408"/>
      <c r="M18" s="1408"/>
      <c r="N18" s="1408"/>
      <c r="O18" s="1408"/>
      <c r="P18" s="1408"/>
      <c r="Q18" s="1408"/>
      <c r="R18" s="1408"/>
      <c r="S18" s="1408"/>
      <c r="T18" s="1408"/>
      <c r="U18" s="1408"/>
      <c r="V18" s="1408"/>
      <c r="W18" s="1408"/>
      <c r="X18" s="1408"/>
      <c r="Y18" s="1408"/>
      <c r="Z18" s="1408"/>
      <c r="AA18" s="1408"/>
      <c r="AB18" s="1408"/>
      <c r="AC18" s="1408"/>
      <c r="AD18" s="1408"/>
      <c r="AE18" s="1408"/>
      <c r="AF18" s="1408"/>
      <c r="AG18" s="1408"/>
      <c r="AH18" s="1408"/>
      <c r="AI18" s="1408"/>
      <c r="AJ18" s="1408"/>
      <c r="AK18" s="1408"/>
      <c r="AL18" s="1408"/>
      <c r="AM18" s="1408"/>
      <c r="AN18" s="1408"/>
      <c r="AO18" s="1408"/>
      <c r="AP18" s="1408"/>
      <c r="AQ18" s="1394"/>
      <c r="AR18" s="1394"/>
      <c r="AS18" s="1394"/>
      <c r="AT18" s="1394"/>
      <c r="AU18" s="1394"/>
      <c r="AV18" s="1394"/>
      <c r="AW18" s="1394"/>
      <c r="AX18" s="1394"/>
      <c r="AY18" s="514"/>
      <c r="AZ18" s="515"/>
      <c r="BA18" s="1389" t="str">
        <f ca="1">MID(SUVAHAVUJ!AE50,1,1)</f>
        <v xml:space="preserve"> </v>
      </c>
      <c r="BB18" s="1389"/>
      <c r="BC18" s="1389"/>
      <c r="BD18" s="1389"/>
      <c r="BE18" s="1389"/>
      <c r="BF18" s="1389"/>
      <c r="BG18" s="1389" t="str">
        <f ca="1">MID(SUVAHAVUJ!AE50,2,1)</f>
        <v xml:space="preserve"> </v>
      </c>
      <c r="BH18" s="1389"/>
      <c r="BI18" s="1389"/>
      <c r="BJ18" s="1389"/>
      <c r="BK18" s="1389"/>
      <c r="BL18" s="1389" t="str">
        <f ca="1">MID(SUVAHAVUJ!AE50,3,1)</f>
        <v xml:space="preserve"> </v>
      </c>
      <c r="BM18" s="1389"/>
      <c r="BN18" s="1389"/>
      <c r="BO18" s="1389"/>
      <c r="BP18" s="1389"/>
      <c r="BQ18" s="1389"/>
      <c r="BR18" s="1389" t="str">
        <f ca="1">MID(SUVAHAVUJ!AE50,4,1)</f>
        <v xml:space="preserve"> </v>
      </c>
      <c r="BS18" s="1389"/>
      <c r="BT18" s="1389"/>
      <c r="BU18" s="1389"/>
      <c r="BV18" s="1389"/>
      <c r="BW18" s="1389" t="str">
        <f ca="1">MID(SUVAHAVUJ!AE50,5,1)</f>
        <v xml:space="preserve"> </v>
      </c>
      <c r="BX18" s="1389"/>
      <c r="BY18" s="1389"/>
      <c r="BZ18" s="1389"/>
      <c r="CA18" s="1389"/>
      <c r="CB18" s="1389"/>
      <c r="CC18" s="1389" t="str">
        <f ca="1">MID(SUVAHAVUJ!AE50,6,1)</f>
        <v xml:space="preserve"> </v>
      </c>
      <c r="CD18" s="1389"/>
      <c r="CE18" s="1389"/>
      <c r="CF18" s="1389"/>
      <c r="CG18" s="1389"/>
      <c r="CH18" s="1389" t="str">
        <f ca="1">MID(SUVAHAVUJ!AE50,7,1)</f>
        <v xml:space="preserve"> </v>
      </c>
      <c r="CI18" s="1389"/>
      <c r="CJ18" s="1389"/>
      <c r="CK18" s="1389"/>
      <c r="CL18" s="1389"/>
      <c r="CM18" s="1389"/>
      <c r="CN18" s="1389" t="str">
        <f ca="1">MID(SUVAHAVUJ!AE50,8,1)</f>
        <v xml:space="preserve"> </v>
      </c>
      <c r="CO18" s="1389"/>
      <c r="CP18" s="1389"/>
      <c r="CQ18" s="1389"/>
      <c r="CR18" s="1389"/>
      <c r="CS18" s="1389" t="str">
        <f ca="1">MID(SUVAHAVUJ!AE50,9,1)</f>
        <v xml:space="preserve"> </v>
      </c>
      <c r="CT18" s="1389"/>
      <c r="CU18" s="1389"/>
      <c r="CV18" s="1389"/>
      <c r="CW18" s="1389"/>
      <c r="CX18" s="1389"/>
      <c r="CY18" s="1389" t="str">
        <f ca="1">MID(SUVAHAVUJ!AE50,10,1)</f>
        <v xml:space="preserve"> </v>
      </c>
      <c r="CZ18" s="1389"/>
      <c r="DA18" s="1389"/>
      <c r="DB18" s="1389"/>
      <c r="DC18" s="1389"/>
      <c r="DD18" s="1389" t="str">
        <f ca="1">MID(SUVAHAVUJ!AE50,11,1)</f>
        <v>0</v>
      </c>
      <c r="DE18" s="1389"/>
      <c r="DF18" s="1389"/>
      <c r="DG18" s="1389"/>
      <c r="DH18" s="1389"/>
      <c r="DI18" s="1395"/>
      <c r="DJ18" s="1398"/>
      <c r="DK18" s="1398"/>
      <c r="DL18" s="1398"/>
      <c r="DM18" s="1398"/>
      <c r="DN18" s="1398"/>
      <c r="DO18" s="1398"/>
      <c r="DP18" s="1398"/>
      <c r="DQ18" s="1398"/>
      <c r="DR18" s="1398"/>
      <c r="DS18" s="1398"/>
      <c r="DT18" s="1398"/>
      <c r="DU18" s="1398"/>
      <c r="DV18" s="1398"/>
      <c r="DW18" s="1398"/>
      <c r="DX18" s="1398"/>
      <c r="DY18" s="1398"/>
      <c r="DZ18" s="1398"/>
      <c r="EA18" s="1398"/>
      <c r="EB18" s="1398"/>
      <c r="EC18" s="1398"/>
      <c r="ED18" s="1398"/>
      <c r="EE18" s="1398"/>
      <c r="EF18" s="1398"/>
      <c r="EG18" s="1398"/>
      <c r="EH18" s="1398"/>
      <c r="EI18" s="1398"/>
      <c r="EJ18" s="1398"/>
      <c r="EK18" s="1398"/>
      <c r="EL18" s="1398"/>
      <c r="EM18" s="1398"/>
      <c r="EN18" s="514"/>
      <c r="EO18" s="515"/>
      <c r="EP18" s="1389" t="str">
        <f ca="1">MID(SUVAHAVUJ!AG50,1,1)</f>
        <v xml:space="preserve"> </v>
      </c>
      <c r="EQ18" s="1389"/>
      <c r="ER18" s="1389"/>
      <c r="ES18" s="1389"/>
      <c r="ET18" s="1389"/>
      <c r="EU18" s="1389"/>
      <c r="EV18" s="1389" t="str">
        <f ca="1">MID(SUVAHAVUJ!AG50,2,1)</f>
        <v xml:space="preserve"> </v>
      </c>
      <c r="EW18" s="1389"/>
      <c r="EX18" s="1389"/>
      <c r="EY18" s="1389"/>
      <c r="EZ18" s="1389"/>
      <c r="FA18" s="1389" t="str">
        <f ca="1">MID(SUVAHAVUJ!AG50,3,1)</f>
        <v xml:space="preserve"> </v>
      </c>
      <c r="FB18" s="1389"/>
      <c r="FC18" s="1389"/>
      <c r="FD18" s="1389"/>
      <c r="FE18" s="1389"/>
      <c r="FF18" s="1389"/>
      <c r="FG18" s="1389" t="str">
        <f ca="1">MID(SUVAHAVUJ!AG50,4,1)</f>
        <v xml:space="preserve"> </v>
      </c>
      <c r="FH18" s="1389"/>
      <c r="FI18" s="1389"/>
      <c r="FJ18" s="1389"/>
      <c r="FK18" s="1389"/>
      <c r="FL18" s="1389" t="str">
        <f ca="1">MID(SUVAHAVUJ!AG50,5,1)</f>
        <v xml:space="preserve"> </v>
      </c>
      <c r="FM18" s="1389"/>
      <c r="FN18" s="1389"/>
      <c r="FO18" s="1389"/>
      <c r="FP18" s="1389"/>
      <c r="FQ18" s="1389"/>
      <c r="FR18" s="1389" t="str">
        <f ca="1">MID(SUVAHAVUJ!AG50,6,1)</f>
        <v xml:space="preserve"> </v>
      </c>
      <c r="FS18" s="1389"/>
      <c r="FT18" s="1389"/>
      <c r="FU18" s="1389"/>
      <c r="FV18" s="1389"/>
      <c r="FW18" s="1389" t="str">
        <f ca="1">MID(SUVAHAVUJ!AG50,7,1)</f>
        <v xml:space="preserve"> </v>
      </c>
      <c r="FX18" s="1389"/>
      <c r="FY18" s="1389"/>
      <c r="FZ18" s="1389"/>
      <c r="GA18" s="1389"/>
      <c r="GB18" s="1389"/>
      <c r="GC18" s="1389" t="str">
        <f ca="1">MID(SUVAHAVUJ!AG50,8,1)</f>
        <v xml:space="preserve"> </v>
      </c>
      <c r="GD18" s="1389"/>
      <c r="GE18" s="1389"/>
      <c r="GF18" s="1389"/>
      <c r="GG18" s="1389"/>
      <c r="GH18" s="1389" t="str">
        <f ca="1">MID(SUVAHAVUJ!AG50,9,1)</f>
        <v xml:space="preserve"> </v>
      </c>
      <c r="GI18" s="1389"/>
      <c r="GJ18" s="1389"/>
      <c r="GK18" s="1389"/>
      <c r="GL18" s="1389"/>
      <c r="GM18" s="1389"/>
      <c r="GN18" s="1389" t="str">
        <f ca="1">MID(SUVAHAVUJ!AG50,10,1)</f>
        <v xml:space="preserve"> </v>
      </c>
      <c r="GO18" s="1389"/>
      <c r="GP18" s="1389"/>
      <c r="GQ18" s="1389"/>
      <c r="GR18" s="1389"/>
      <c r="GS18" s="1343" t="str">
        <f ca="1">MID(SUVAHAVUJ!AG50,11,1)</f>
        <v>0</v>
      </c>
      <c r="GT18" s="1343"/>
      <c r="GU18" s="1343"/>
      <c r="GV18" s="1343"/>
      <c r="GW18" s="1396"/>
    </row>
    <row r="19" spans="2:205" s="516" customFormat="1" ht="23.25" customHeight="1">
      <c r="B19" s="1403" t="s">
        <v>2393</v>
      </c>
      <c r="C19" s="1403"/>
      <c r="D19" s="1403"/>
      <c r="E19" s="1403"/>
      <c r="F19" s="1403"/>
      <c r="G19" s="1403"/>
      <c r="H19" s="1403"/>
      <c r="I19" s="1403"/>
      <c r="J19" s="1403"/>
      <c r="K19" s="1403"/>
      <c r="L19" s="1408" t="str">
        <f ca="1">SUVAHAVUJ!$D$51</f>
        <v>Pohľadávky voči spoločníkom, členom a združeniu (354A, 355A, 358A, 35XA) - /391A/</v>
      </c>
      <c r="M19" s="1408"/>
      <c r="N19" s="1408"/>
      <c r="O19" s="1408"/>
      <c r="P19" s="1408"/>
      <c r="Q19" s="1408"/>
      <c r="R19" s="1408"/>
      <c r="S19" s="1408"/>
      <c r="T19" s="1408"/>
      <c r="U19" s="1408"/>
      <c r="V19" s="1408"/>
      <c r="W19" s="1408"/>
      <c r="X19" s="1408"/>
      <c r="Y19" s="1408"/>
      <c r="Z19" s="1408"/>
      <c r="AA19" s="1408"/>
      <c r="AB19" s="1408"/>
      <c r="AC19" s="1408"/>
      <c r="AD19" s="1408"/>
      <c r="AE19" s="1408"/>
      <c r="AF19" s="1408"/>
      <c r="AG19" s="1408"/>
      <c r="AH19" s="1408"/>
      <c r="AI19" s="1408"/>
      <c r="AJ19" s="1408"/>
      <c r="AK19" s="1408"/>
      <c r="AL19" s="1408"/>
      <c r="AM19" s="1408"/>
      <c r="AN19" s="1408"/>
      <c r="AO19" s="1408"/>
      <c r="AP19" s="1408"/>
      <c r="AQ19" s="1394" t="s">
        <v>4092</v>
      </c>
      <c r="AR19" s="1394"/>
      <c r="AS19" s="1394"/>
      <c r="AT19" s="1394"/>
      <c r="AU19" s="1394"/>
      <c r="AV19" s="1394"/>
      <c r="AW19" s="1394"/>
      <c r="AX19" s="1394"/>
      <c r="AY19" s="514"/>
      <c r="AZ19" s="515"/>
      <c r="BA19" s="1389" t="str">
        <f ca="1">MID(SUVAHAVUJ!AD51,1,1)</f>
        <v xml:space="preserve"> </v>
      </c>
      <c r="BB19" s="1389"/>
      <c r="BC19" s="1389"/>
      <c r="BD19" s="1389"/>
      <c r="BE19" s="1389"/>
      <c r="BF19" s="1389"/>
      <c r="BG19" s="1389" t="str">
        <f ca="1">MID(SUVAHAVUJ!AD51,2,1)</f>
        <v xml:space="preserve"> </v>
      </c>
      <c r="BH19" s="1389"/>
      <c r="BI19" s="1389"/>
      <c r="BJ19" s="1389"/>
      <c r="BK19" s="1389"/>
      <c r="BL19" s="1389" t="str">
        <f ca="1">MID(SUVAHAVUJ!AD51,3,1)</f>
        <v xml:space="preserve"> </v>
      </c>
      <c r="BM19" s="1389"/>
      <c r="BN19" s="1389"/>
      <c r="BO19" s="1389"/>
      <c r="BP19" s="1389"/>
      <c r="BQ19" s="1389"/>
      <c r="BR19" s="1389" t="str">
        <f ca="1">MID(SUVAHAVUJ!AD51,4,1)</f>
        <v xml:space="preserve"> </v>
      </c>
      <c r="BS19" s="1389"/>
      <c r="BT19" s="1389"/>
      <c r="BU19" s="1389"/>
      <c r="BV19" s="1389"/>
      <c r="BW19" s="1389" t="str">
        <f ca="1">MID(SUVAHAVUJ!AD51,5,1)</f>
        <v xml:space="preserve"> </v>
      </c>
      <c r="BX19" s="1389"/>
      <c r="BY19" s="1389"/>
      <c r="BZ19" s="1389"/>
      <c r="CA19" s="1389"/>
      <c r="CB19" s="1389"/>
      <c r="CC19" s="1389" t="str">
        <f ca="1">MID(SUVAHAVUJ!AD51,6,1)</f>
        <v xml:space="preserve"> </v>
      </c>
      <c r="CD19" s="1389"/>
      <c r="CE19" s="1389"/>
      <c r="CF19" s="1389"/>
      <c r="CG19" s="1389"/>
      <c r="CH19" s="1389" t="str">
        <f ca="1">MID(SUVAHAVUJ!AD51,7,1)</f>
        <v xml:space="preserve"> </v>
      </c>
      <c r="CI19" s="1389"/>
      <c r="CJ19" s="1389"/>
      <c r="CK19" s="1389"/>
      <c r="CL19" s="1389"/>
      <c r="CM19" s="1389"/>
      <c r="CN19" s="1389" t="str">
        <f ca="1">MID(SUVAHAVUJ!AD51,8,1)</f>
        <v xml:space="preserve"> </v>
      </c>
      <c r="CO19" s="1389"/>
      <c r="CP19" s="1389"/>
      <c r="CQ19" s="1389"/>
      <c r="CR19" s="1389"/>
      <c r="CS19" s="1389" t="str">
        <f ca="1">MID(SUVAHAVUJ!AD51,9,1)</f>
        <v xml:space="preserve"> </v>
      </c>
      <c r="CT19" s="1389"/>
      <c r="CU19" s="1389"/>
      <c r="CV19" s="1389"/>
      <c r="CW19" s="1389"/>
      <c r="CX19" s="1389"/>
      <c r="CY19" s="1389" t="str">
        <f ca="1">MID(SUVAHAVUJ!AD51,10,1)</f>
        <v xml:space="preserve"> </v>
      </c>
      <c r="CZ19" s="1389"/>
      <c r="DA19" s="1389"/>
      <c r="DB19" s="1389"/>
      <c r="DC19" s="1389"/>
      <c r="DD19" s="1389" t="str">
        <f ca="1">MID(SUVAHAVUJ!AD51,11,1)</f>
        <v>0</v>
      </c>
      <c r="DE19" s="1389"/>
      <c r="DF19" s="1389"/>
      <c r="DG19" s="1389"/>
      <c r="DH19" s="1389"/>
      <c r="DI19" s="1395"/>
      <c r="DJ19" s="514"/>
      <c r="DK19" s="515"/>
      <c r="DL19" s="1389" t="str">
        <f ca="1">MID(SUVAHAVUJ!AF51,1,1)</f>
        <v xml:space="preserve"> </v>
      </c>
      <c r="DM19" s="1389"/>
      <c r="DN19" s="1389"/>
      <c r="DO19" s="1389"/>
      <c r="DP19" s="1389"/>
      <c r="DQ19" s="1389"/>
      <c r="DR19" s="1389" t="str">
        <f ca="1">MID(SUVAHAVUJ!AF51,2,1)</f>
        <v xml:space="preserve"> </v>
      </c>
      <c r="DS19" s="1389"/>
      <c r="DT19" s="1389"/>
      <c r="DU19" s="1389"/>
      <c r="DV19" s="1389"/>
      <c r="DW19" s="1389" t="str">
        <f ca="1">MID(SUVAHAVUJ!AF51,3,1)</f>
        <v xml:space="preserve"> </v>
      </c>
      <c r="DX19" s="1389"/>
      <c r="DY19" s="1389"/>
      <c r="DZ19" s="1389"/>
      <c r="EA19" s="1389"/>
      <c r="EB19" s="1389"/>
      <c r="EC19" s="1389" t="str">
        <f ca="1">MID(SUVAHAVUJ!AF51,4,1)</f>
        <v xml:space="preserve"> </v>
      </c>
      <c r="ED19" s="1389"/>
      <c r="EE19" s="1389"/>
      <c r="EF19" s="1389"/>
      <c r="EG19" s="1389"/>
      <c r="EH19" s="1389" t="str">
        <f ca="1">MID(SUVAHAVUJ!AF51,5,1)</f>
        <v xml:space="preserve"> </v>
      </c>
      <c r="EI19" s="1389"/>
      <c r="EJ19" s="1389"/>
      <c r="EK19" s="1389"/>
      <c r="EL19" s="1389"/>
      <c r="EM19" s="1389"/>
      <c r="EN19" s="1389" t="str">
        <f ca="1">MID(SUVAHAVUJ!AF51,6,1)</f>
        <v xml:space="preserve"> </v>
      </c>
      <c r="EO19" s="1389"/>
      <c r="EP19" s="1389"/>
      <c r="EQ19" s="1389"/>
      <c r="ER19" s="1389"/>
      <c r="ES19" s="1389" t="str">
        <f ca="1">MID(SUVAHAVUJ!AF51,7,1)</f>
        <v xml:space="preserve"> </v>
      </c>
      <c r="ET19" s="1389"/>
      <c r="EU19" s="1389"/>
      <c r="EV19" s="1389"/>
      <c r="EW19" s="1389"/>
      <c r="EX19" s="1389"/>
      <c r="EY19" s="1389" t="str">
        <f ca="1">MID(SUVAHAVUJ!AF51,8,1)</f>
        <v xml:space="preserve"> </v>
      </c>
      <c r="EZ19" s="1389"/>
      <c r="FA19" s="1389"/>
      <c r="FB19" s="1389"/>
      <c r="FC19" s="1389"/>
      <c r="FD19" s="1389" t="str">
        <f ca="1">MID(SUVAHAVUJ!AF51,9,1)</f>
        <v xml:space="preserve"> </v>
      </c>
      <c r="FE19" s="1389"/>
      <c r="FF19" s="1389"/>
      <c r="FG19" s="1389"/>
      <c r="FH19" s="1389"/>
      <c r="FI19" s="1389"/>
      <c r="FJ19" s="1389" t="str">
        <f ca="1">MID(SUVAHAVUJ!AF51,10,1)</f>
        <v xml:space="preserve"> </v>
      </c>
      <c r="FK19" s="1389"/>
      <c r="FL19" s="1389"/>
      <c r="FM19" s="1389"/>
      <c r="FN19" s="1389"/>
      <c r="FO19" s="1343" t="str">
        <f ca="1">MID(SUVAHAVUJ!AF51,11,1)</f>
        <v>0</v>
      </c>
      <c r="FP19" s="1343"/>
      <c r="FQ19" s="1343"/>
      <c r="FR19" s="1343"/>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3"/>
      <c r="C20" s="1403"/>
      <c r="D20" s="1403"/>
      <c r="E20" s="1403"/>
      <c r="F20" s="1403"/>
      <c r="G20" s="1403"/>
      <c r="H20" s="1403"/>
      <c r="I20" s="1403"/>
      <c r="J20" s="1403"/>
      <c r="K20" s="1403"/>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c r="AM20" s="1408"/>
      <c r="AN20" s="1408"/>
      <c r="AO20" s="1408"/>
      <c r="AP20" s="1408"/>
      <c r="AQ20" s="1394"/>
      <c r="AR20" s="1394"/>
      <c r="AS20" s="1394"/>
      <c r="AT20" s="1394"/>
      <c r="AU20" s="1394"/>
      <c r="AV20" s="1394"/>
      <c r="AW20" s="1394"/>
      <c r="AX20" s="1394"/>
      <c r="AY20" s="514"/>
      <c r="AZ20" s="515"/>
      <c r="BA20" s="1389" t="str">
        <f ca="1">MID(SUVAHAVUJ!AE51,1,1)</f>
        <v xml:space="preserve"> </v>
      </c>
      <c r="BB20" s="1389"/>
      <c r="BC20" s="1389"/>
      <c r="BD20" s="1389"/>
      <c r="BE20" s="1389"/>
      <c r="BF20" s="1389"/>
      <c r="BG20" s="1389" t="str">
        <f ca="1">MID(SUVAHAVUJ!AE51,2,1)</f>
        <v xml:space="preserve"> </v>
      </c>
      <c r="BH20" s="1389"/>
      <c r="BI20" s="1389"/>
      <c r="BJ20" s="1389"/>
      <c r="BK20" s="1389"/>
      <c r="BL20" s="1389" t="str">
        <f ca="1">MID(SUVAHAVUJ!AE51,3,1)</f>
        <v xml:space="preserve"> </v>
      </c>
      <c r="BM20" s="1389"/>
      <c r="BN20" s="1389"/>
      <c r="BO20" s="1389"/>
      <c r="BP20" s="1389"/>
      <c r="BQ20" s="1389"/>
      <c r="BR20" s="1389" t="str">
        <f ca="1">MID(SUVAHAVUJ!AE51,4,1)</f>
        <v xml:space="preserve"> </v>
      </c>
      <c r="BS20" s="1389"/>
      <c r="BT20" s="1389"/>
      <c r="BU20" s="1389"/>
      <c r="BV20" s="1389"/>
      <c r="BW20" s="1389" t="str">
        <f ca="1">MID(SUVAHAVUJ!AE51,5,1)</f>
        <v xml:space="preserve"> </v>
      </c>
      <c r="BX20" s="1389"/>
      <c r="BY20" s="1389"/>
      <c r="BZ20" s="1389"/>
      <c r="CA20" s="1389"/>
      <c r="CB20" s="1389"/>
      <c r="CC20" s="1389" t="str">
        <f ca="1">MID(SUVAHAVUJ!AE51,6,1)</f>
        <v xml:space="preserve"> </v>
      </c>
      <c r="CD20" s="1389"/>
      <c r="CE20" s="1389"/>
      <c r="CF20" s="1389"/>
      <c r="CG20" s="1389"/>
      <c r="CH20" s="1389" t="str">
        <f ca="1">MID(SUVAHAVUJ!AE51,7,1)</f>
        <v xml:space="preserve"> </v>
      </c>
      <c r="CI20" s="1389"/>
      <c r="CJ20" s="1389"/>
      <c r="CK20" s="1389"/>
      <c r="CL20" s="1389"/>
      <c r="CM20" s="1389"/>
      <c r="CN20" s="1389" t="str">
        <f ca="1">MID(SUVAHAVUJ!AE51,8,1)</f>
        <v xml:space="preserve"> </v>
      </c>
      <c r="CO20" s="1389"/>
      <c r="CP20" s="1389"/>
      <c r="CQ20" s="1389"/>
      <c r="CR20" s="1389"/>
      <c r="CS20" s="1389" t="str">
        <f ca="1">MID(SUVAHAVUJ!AE51,9,1)</f>
        <v xml:space="preserve"> </v>
      </c>
      <c r="CT20" s="1389"/>
      <c r="CU20" s="1389"/>
      <c r="CV20" s="1389"/>
      <c r="CW20" s="1389"/>
      <c r="CX20" s="1389"/>
      <c r="CY20" s="1389" t="str">
        <f ca="1">MID(SUVAHAVUJ!AE51,10,1)</f>
        <v xml:space="preserve"> </v>
      </c>
      <c r="CZ20" s="1389"/>
      <c r="DA20" s="1389"/>
      <c r="DB20" s="1389"/>
      <c r="DC20" s="1389"/>
      <c r="DD20" s="1389" t="str">
        <f ca="1">MID(SUVAHAVUJ!AE51,11,1)</f>
        <v>0</v>
      </c>
      <c r="DE20" s="1389"/>
      <c r="DF20" s="1389"/>
      <c r="DG20" s="1389"/>
      <c r="DH20" s="1389"/>
      <c r="DI20" s="1395"/>
      <c r="DJ20" s="1398"/>
      <c r="DK20" s="1398"/>
      <c r="DL20" s="1398"/>
      <c r="DM20" s="1398"/>
      <c r="DN20" s="1398"/>
      <c r="DO20" s="1398"/>
      <c r="DP20" s="1398"/>
      <c r="DQ20" s="1398"/>
      <c r="DR20" s="1398"/>
      <c r="DS20" s="1398"/>
      <c r="DT20" s="1398"/>
      <c r="DU20" s="1398"/>
      <c r="DV20" s="1398"/>
      <c r="DW20" s="1398"/>
      <c r="DX20" s="1398"/>
      <c r="DY20" s="1398"/>
      <c r="DZ20" s="1398"/>
      <c r="EA20" s="1398"/>
      <c r="EB20" s="1398"/>
      <c r="EC20" s="1398"/>
      <c r="ED20" s="1398"/>
      <c r="EE20" s="1398"/>
      <c r="EF20" s="1398"/>
      <c r="EG20" s="1398"/>
      <c r="EH20" s="1398"/>
      <c r="EI20" s="1398"/>
      <c r="EJ20" s="1398"/>
      <c r="EK20" s="1398"/>
      <c r="EL20" s="1398"/>
      <c r="EM20" s="1398"/>
      <c r="EN20" s="514"/>
      <c r="EO20" s="515"/>
      <c r="EP20" s="1389" t="str">
        <f ca="1">MID(SUVAHAVUJ!AG51,1,1)</f>
        <v xml:space="preserve"> </v>
      </c>
      <c r="EQ20" s="1389"/>
      <c r="ER20" s="1389"/>
      <c r="ES20" s="1389"/>
      <c r="ET20" s="1389"/>
      <c r="EU20" s="1389"/>
      <c r="EV20" s="1389" t="str">
        <f ca="1">MID(SUVAHAVUJ!AG51,2,1)</f>
        <v xml:space="preserve"> </v>
      </c>
      <c r="EW20" s="1389"/>
      <c r="EX20" s="1389"/>
      <c r="EY20" s="1389"/>
      <c r="EZ20" s="1389"/>
      <c r="FA20" s="1389" t="str">
        <f ca="1">MID(SUVAHAVUJ!AG51,3,1)</f>
        <v xml:space="preserve"> </v>
      </c>
      <c r="FB20" s="1389"/>
      <c r="FC20" s="1389"/>
      <c r="FD20" s="1389"/>
      <c r="FE20" s="1389"/>
      <c r="FF20" s="1389"/>
      <c r="FG20" s="1389" t="str">
        <f ca="1">MID(SUVAHAVUJ!AG51,4,1)</f>
        <v xml:space="preserve"> </v>
      </c>
      <c r="FH20" s="1389"/>
      <c r="FI20" s="1389"/>
      <c r="FJ20" s="1389"/>
      <c r="FK20" s="1389"/>
      <c r="FL20" s="1389" t="str">
        <f ca="1">MID(SUVAHAVUJ!AG51,5,1)</f>
        <v xml:space="preserve"> </v>
      </c>
      <c r="FM20" s="1389"/>
      <c r="FN20" s="1389"/>
      <c r="FO20" s="1389"/>
      <c r="FP20" s="1389"/>
      <c r="FQ20" s="1389"/>
      <c r="FR20" s="1389" t="str">
        <f ca="1">MID(SUVAHAVUJ!AG51,6,1)</f>
        <v xml:space="preserve"> </v>
      </c>
      <c r="FS20" s="1389"/>
      <c r="FT20" s="1389"/>
      <c r="FU20" s="1389"/>
      <c r="FV20" s="1389"/>
      <c r="FW20" s="1389" t="str">
        <f ca="1">MID(SUVAHAVUJ!AG51,7,1)</f>
        <v xml:space="preserve"> </v>
      </c>
      <c r="FX20" s="1389"/>
      <c r="FY20" s="1389"/>
      <c r="FZ20" s="1389"/>
      <c r="GA20" s="1389"/>
      <c r="GB20" s="1389"/>
      <c r="GC20" s="1389" t="str">
        <f ca="1">MID(SUVAHAVUJ!AG51,8,1)</f>
        <v xml:space="preserve"> </v>
      </c>
      <c r="GD20" s="1389"/>
      <c r="GE20" s="1389"/>
      <c r="GF20" s="1389"/>
      <c r="GG20" s="1389"/>
      <c r="GH20" s="1389" t="str">
        <f ca="1">MID(SUVAHAVUJ!AG51,9,1)</f>
        <v xml:space="preserve"> </v>
      </c>
      <c r="GI20" s="1389"/>
      <c r="GJ20" s="1389"/>
      <c r="GK20" s="1389"/>
      <c r="GL20" s="1389"/>
      <c r="GM20" s="1389"/>
      <c r="GN20" s="1389" t="str">
        <f ca="1">MID(SUVAHAVUJ!AG51,10,1)</f>
        <v xml:space="preserve"> </v>
      </c>
      <c r="GO20" s="1389"/>
      <c r="GP20" s="1389"/>
      <c r="GQ20" s="1389"/>
      <c r="GR20" s="1389"/>
      <c r="GS20" s="1343" t="str">
        <f ca="1">MID(SUVAHAVUJ!AG51,11,1)</f>
        <v>0</v>
      </c>
      <c r="GT20" s="1343"/>
      <c r="GU20" s="1343"/>
      <c r="GV20" s="1343"/>
      <c r="GW20" s="1396"/>
    </row>
    <row r="21" spans="2:205" s="516" customFormat="1" ht="23.25" customHeight="1">
      <c r="B21" s="1403" t="s">
        <v>2395</v>
      </c>
      <c r="C21" s="1403"/>
      <c r="D21" s="1403"/>
      <c r="E21" s="1403"/>
      <c r="F21" s="1403"/>
      <c r="G21" s="1403"/>
      <c r="H21" s="1403"/>
      <c r="I21" s="1403"/>
      <c r="J21" s="1403"/>
      <c r="K21" s="1403"/>
      <c r="L21" s="1408" t="str">
        <f ca="1">SUVAHAVUJ!$D$52</f>
        <v>Pohľadávky z derivátových operácií (373A, 376A)</v>
      </c>
      <c r="M21" s="1408"/>
      <c r="N21" s="1408"/>
      <c r="O21" s="1408"/>
      <c r="P21" s="1408"/>
      <c r="Q21" s="1408"/>
      <c r="R21" s="1408"/>
      <c r="S21" s="1408"/>
      <c r="T21" s="1408"/>
      <c r="U21" s="1408"/>
      <c r="V21" s="1408"/>
      <c r="W21" s="1408"/>
      <c r="X21" s="1408"/>
      <c r="Y21" s="1408"/>
      <c r="Z21" s="1408"/>
      <c r="AA21" s="1408"/>
      <c r="AB21" s="1408"/>
      <c r="AC21" s="1408"/>
      <c r="AD21" s="1408"/>
      <c r="AE21" s="1408"/>
      <c r="AF21" s="1408"/>
      <c r="AG21" s="1408"/>
      <c r="AH21" s="1408"/>
      <c r="AI21" s="1408"/>
      <c r="AJ21" s="1408"/>
      <c r="AK21" s="1408"/>
      <c r="AL21" s="1408"/>
      <c r="AM21" s="1408"/>
      <c r="AN21" s="1408"/>
      <c r="AO21" s="1408"/>
      <c r="AP21" s="1408"/>
      <c r="AQ21" s="1394" t="s">
        <v>4107</v>
      </c>
      <c r="AR21" s="1394"/>
      <c r="AS21" s="1394"/>
      <c r="AT21" s="1394"/>
      <c r="AU21" s="1394"/>
      <c r="AV21" s="1394"/>
      <c r="AW21" s="1394"/>
      <c r="AX21" s="1394"/>
      <c r="AY21" s="514"/>
      <c r="AZ21" s="515"/>
      <c r="BA21" s="1389" t="str">
        <f ca="1">MID(SUVAHAVUJ!AD52,1,1)</f>
        <v xml:space="preserve"> </v>
      </c>
      <c r="BB21" s="1389"/>
      <c r="BC21" s="1389"/>
      <c r="BD21" s="1389"/>
      <c r="BE21" s="1389"/>
      <c r="BF21" s="1389"/>
      <c r="BG21" s="1389" t="str">
        <f ca="1">MID(SUVAHAVUJ!AD52,2,1)</f>
        <v xml:space="preserve"> </v>
      </c>
      <c r="BH21" s="1389"/>
      <c r="BI21" s="1389"/>
      <c r="BJ21" s="1389"/>
      <c r="BK21" s="1389"/>
      <c r="BL21" s="1389" t="str">
        <f ca="1">MID(SUVAHAVUJ!AD52,3,1)</f>
        <v xml:space="preserve"> </v>
      </c>
      <c r="BM21" s="1389"/>
      <c r="BN21" s="1389"/>
      <c r="BO21" s="1389"/>
      <c r="BP21" s="1389"/>
      <c r="BQ21" s="1389"/>
      <c r="BR21" s="1389" t="str">
        <f ca="1">MID(SUVAHAVUJ!AD52,4,1)</f>
        <v xml:space="preserve"> </v>
      </c>
      <c r="BS21" s="1389"/>
      <c r="BT21" s="1389"/>
      <c r="BU21" s="1389"/>
      <c r="BV21" s="1389"/>
      <c r="BW21" s="1389" t="str">
        <f ca="1">MID(SUVAHAVUJ!AD52,5,1)</f>
        <v xml:space="preserve"> </v>
      </c>
      <c r="BX21" s="1389"/>
      <c r="BY21" s="1389"/>
      <c r="BZ21" s="1389"/>
      <c r="CA21" s="1389"/>
      <c r="CB21" s="1389"/>
      <c r="CC21" s="1389" t="str">
        <f ca="1">MID(SUVAHAVUJ!AD52,6,1)</f>
        <v xml:space="preserve"> </v>
      </c>
      <c r="CD21" s="1389"/>
      <c r="CE21" s="1389"/>
      <c r="CF21" s="1389"/>
      <c r="CG21" s="1389"/>
      <c r="CH21" s="1389" t="str">
        <f ca="1">MID(SUVAHAVUJ!AD52,7,1)</f>
        <v xml:space="preserve"> </v>
      </c>
      <c r="CI21" s="1389"/>
      <c r="CJ21" s="1389"/>
      <c r="CK21" s="1389"/>
      <c r="CL21" s="1389"/>
      <c r="CM21" s="1389"/>
      <c r="CN21" s="1389" t="str">
        <f ca="1">MID(SUVAHAVUJ!AD52,8,1)</f>
        <v xml:space="preserve"> </v>
      </c>
      <c r="CO21" s="1389"/>
      <c r="CP21" s="1389"/>
      <c r="CQ21" s="1389"/>
      <c r="CR21" s="1389"/>
      <c r="CS21" s="1389" t="str">
        <f ca="1">MID(SUVAHAVUJ!AD52,9,1)</f>
        <v xml:space="preserve"> </v>
      </c>
      <c r="CT21" s="1389"/>
      <c r="CU21" s="1389"/>
      <c r="CV21" s="1389"/>
      <c r="CW21" s="1389"/>
      <c r="CX21" s="1389"/>
      <c r="CY21" s="1389" t="str">
        <f ca="1">MID(SUVAHAVUJ!AD52,10,1)</f>
        <v xml:space="preserve"> </v>
      </c>
      <c r="CZ21" s="1389"/>
      <c r="DA21" s="1389"/>
      <c r="DB21" s="1389"/>
      <c r="DC21" s="1389"/>
      <c r="DD21" s="1389" t="str">
        <f ca="1">MID(SUVAHAVUJ!AD52,11,1)</f>
        <v>0</v>
      </c>
      <c r="DE21" s="1389"/>
      <c r="DF21" s="1389"/>
      <c r="DG21" s="1389"/>
      <c r="DH21" s="1389"/>
      <c r="DI21" s="1395"/>
      <c r="DJ21" s="514"/>
      <c r="DK21" s="515"/>
      <c r="DL21" s="1389" t="str">
        <f ca="1">MID(SUVAHAVUJ!AF52,1,1)</f>
        <v xml:space="preserve"> </v>
      </c>
      <c r="DM21" s="1389"/>
      <c r="DN21" s="1389"/>
      <c r="DO21" s="1389"/>
      <c r="DP21" s="1389"/>
      <c r="DQ21" s="1389"/>
      <c r="DR21" s="1389" t="str">
        <f ca="1">MID(SUVAHAVUJ!AF52,2,1)</f>
        <v xml:space="preserve"> </v>
      </c>
      <c r="DS21" s="1389"/>
      <c r="DT21" s="1389"/>
      <c r="DU21" s="1389"/>
      <c r="DV21" s="1389"/>
      <c r="DW21" s="1389" t="str">
        <f ca="1">MID(SUVAHAVUJ!AF52,3,1)</f>
        <v xml:space="preserve"> </v>
      </c>
      <c r="DX21" s="1389"/>
      <c r="DY21" s="1389"/>
      <c r="DZ21" s="1389"/>
      <c r="EA21" s="1389"/>
      <c r="EB21" s="1389"/>
      <c r="EC21" s="1389" t="str">
        <f ca="1">MID(SUVAHAVUJ!AF52,4,1)</f>
        <v xml:space="preserve"> </v>
      </c>
      <c r="ED21" s="1389"/>
      <c r="EE21" s="1389"/>
      <c r="EF21" s="1389"/>
      <c r="EG21" s="1389"/>
      <c r="EH21" s="1389" t="str">
        <f ca="1">MID(SUVAHAVUJ!AF52,5,1)</f>
        <v xml:space="preserve"> </v>
      </c>
      <c r="EI21" s="1389"/>
      <c r="EJ21" s="1389"/>
      <c r="EK21" s="1389"/>
      <c r="EL21" s="1389"/>
      <c r="EM21" s="1389"/>
      <c r="EN21" s="1389" t="str">
        <f ca="1">MID(SUVAHAVUJ!AF52,6,1)</f>
        <v xml:space="preserve"> </v>
      </c>
      <c r="EO21" s="1389"/>
      <c r="EP21" s="1389"/>
      <c r="EQ21" s="1389"/>
      <c r="ER21" s="1389"/>
      <c r="ES21" s="1389" t="str">
        <f ca="1">MID(SUVAHAVUJ!AF52,7,1)</f>
        <v xml:space="preserve"> </v>
      </c>
      <c r="ET21" s="1389"/>
      <c r="EU21" s="1389"/>
      <c r="EV21" s="1389"/>
      <c r="EW21" s="1389"/>
      <c r="EX21" s="1389"/>
      <c r="EY21" s="1389" t="str">
        <f ca="1">MID(SUVAHAVUJ!AF52,8,1)</f>
        <v xml:space="preserve"> </v>
      </c>
      <c r="EZ21" s="1389"/>
      <c r="FA21" s="1389"/>
      <c r="FB21" s="1389"/>
      <c r="FC21" s="1389"/>
      <c r="FD21" s="1389" t="str">
        <f ca="1">MID(SUVAHAVUJ!AF52,9,1)</f>
        <v xml:space="preserve"> </v>
      </c>
      <c r="FE21" s="1389"/>
      <c r="FF21" s="1389"/>
      <c r="FG21" s="1389"/>
      <c r="FH21" s="1389"/>
      <c r="FI21" s="1389"/>
      <c r="FJ21" s="1389" t="str">
        <f ca="1">MID(SUVAHAVUJ!AF52,10,1)</f>
        <v xml:space="preserve"> </v>
      </c>
      <c r="FK21" s="1389"/>
      <c r="FL21" s="1389"/>
      <c r="FM21" s="1389"/>
      <c r="FN21" s="1389"/>
      <c r="FO21" s="1343" t="str">
        <f ca="1">MID(SUVAHAVUJ!AF52,11,1)</f>
        <v>0</v>
      </c>
      <c r="FP21" s="1343"/>
      <c r="FQ21" s="1343"/>
      <c r="FR21" s="1343"/>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3"/>
      <c r="C22" s="1403"/>
      <c r="D22" s="1403"/>
      <c r="E22" s="1403"/>
      <c r="F22" s="1403"/>
      <c r="G22" s="1403"/>
      <c r="H22" s="1403"/>
      <c r="I22" s="1403"/>
      <c r="J22" s="1403"/>
      <c r="K22" s="1403"/>
      <c r="L22" s="1408"/>
      <c r="M22" s="1408"/>
      <c r="N22" s="1408"/>
      <c r="O22" s="1408"/>
      <c r="P22" s="1408"/>
      <c r="Q22" s="1408"/>
      <c r="R22" s="1408"/>
      <c r="S22" s="1408"/>
      <c r="T22" s="1408"/>
      <c r="U22" s="1408"/>
      <c r="V22" s="1408"/>
      <c r="W22" s="1408"/>
      <c r="X22" s="1408"/>
      <c r="Y22" s="1408"/>
      <c r="Z22" s="1408"/>
      <c r="AA22" s="1408"/>
      <c r="AB22" s="1408"/>
      <c r="AC22" s="1408"/>
      <c r="AD22" s="1408"/>
      <c r="AE22" s="1408"/>
      <c r="AF22" s="1408"/>
      <c r="AG22" s="1408"/>
      <c r="AH22" s="1408"/>
      <c r="AI22" s="1408"/>
      <c r="AJ22" s="1408"/>
      <c r="AK22" s="1408"/>
      <c r="AL22" s="1408"/>
      <c r="AM22" s="1408"/>
      <c r="AN22" s="1408"/>
      <c r="AO22" s="1408"/>
      <c r="AP22" s="1408"/>
      <c r="AQ22" s="1394"/>
      <c r="AR22" s="1394"/>
      <c r="AS22" s="1394"/>
      <c r="AT22" s="1394"/>
      <c r="AU22" s="1394"/>
      <c r="AV22" s="1394"/>
      <c r="AW22" s="1394"/>
      <c r="AX22" s="1394"/>
      <c r="AY22" s="514"/>
      <c r="AZ22" s="515"/>
      <c r="BA22" s="1389" t="str">
        <f ca="1">MID(SUVAHAVUJ!AE52,1,1)</f>
        <v xml:space="preserve"> </v>
      </c>
      <c r="BB22" s="1389"/>
      <c r="BC22" s="1389"/>
      <c r="BD22" s="1389"/>
      <c r="BE22" s="1389"/>
      <c r="BF22" s="1389"/>
      <c r="BG22" s="1389" t="str">
        <f ca="1">MID(SUVAHAVUJ!AE52,2,1)</f>
        <v xml:space="preserve"> </v>
      </c>
      <c r="BH22" s="1389"/>
      <c r="BI22" s="1389"/>
      <c r="BJ22" s="1389"/>
      <c r="BK22" s="1389"/>
      <c r="BL22" s="1389" t="str">
        <f ca="1">MID(SUVAHAVUJ!AE52,3,1)</f>
        <v xml:space="preserve"> </v>
      </c>
      <c r="BM22" s="1389"/>
      <c r="BN22" s="1389"/>
      <c r="BO22" s="1389"/>
      <c r="BP22" s="1389"/>
      <c r="BQ22" s="1389"/>
      <c r="BR22" s="1389" t="str">
        <f ca="1">MID(SUVAHAVUJ!AE52,4,1)</f>
        <v xml:space="preserve"> </v>
      </c>
      <c r="BS22" s="1389"/>
      <c r="BT22" s="1389"/>
      <c r="BU22" s="1389"/>
      <c r="BV22" s="1389"/>
      <c r="BW22" s="1389" t="str">
        <f ca="1">MID(SUVAHAVUJ!AE52,5,1)</f>
        <v xml:space="preserve"> </v>
      </c>
      <c r="BX22" s="1389"/>
      <c r="BY22" s="1389"/>
      <c r="BZ22" s="1389"/>
      <c r="CA22" s="1389"/>
      <c r="CB22" s="1389"/>
      <c r="CC22" s="1389" t="str">
        <f ca="1">MID(SUVAHAVUJ!AE52,6,1)</f>
        <v xml:space="preserve"> </v>
      </c>
      <c r="CD22" s="1389"/>
      <c r="CE22" s="1389"/>
      <c r="CF22" s="1389"/>
      <c r="CG22" s="1389"/>
      <c r="CH22" s="1389" t="str">
        <f ca="1">MID(SUVAHAVUJ!AE52,7,1)</f>
        <v xml:space="preserve"> </v>
      </c>
      <c r="CI22" s="1389"/>
      <c r="CJ22" s="1389"/>
      <c r="CK22" s="1389"/>
      <c r="CL22" s="1389"/>
      <c r="CM22" s="1389"/>
      <c r="CN22" s="1389" t="str">
        <f ca="1">MID(SUVAHAVUJ!AE52,8,1)</f>
        <v xml:space="preserve"> </v>
      </c>
      <c r="CO22" s="1389"/>
      <c r="CP22" s="1389"/>
      <c r="CQ22" s="1389"/>
      <c r="CR22" s="1389"/>
      <c r="CS22" s="1389" t="str">
        <f ca="1">MID(SUVAHAVUJ!AE52,9,1)</f>
        <v xml:space="preserve"> </v>
      </c>
      <c r="CT22" s="1389"/>
      <c r="CU22" s="1389"/>
      <c r="CV22" s="1389"/>
      <c r="CW22" s="1389"/>
      <c r="CX22" s="1389"/>
      <c r="CY22" s="1389" t="str">
        <f ca="1">MID(SUVAHAVUJ!AE52,10,1)</f>
        <v xml:space="preserve"> </v>
      </c>
      <c r="CZ22" s="1389"/>
      <c r="DA22" s="1389"/>
      <c r="DB22" s="1389"/>
      <c r="DC22" s="1389"/>
      <c r="DD22" s="1389" t="str">
        <f ca="1">MID(SUVAHAVUJ!AE52,11,1)</f>
        <v>0</v>
      </c>
      <c r="DE22" s="1389"/>
      <c r="DF22" s="1389"/>
      <c r="DG22" s="1389"/>
      <c r="DH22" s="1389"/>
      <c r="DI22" s="1395"/>
      <c r="DJ22" s="1398"/>
      <c r="DK22" s="1398"/>
      <c r="DL22" s="1398"/>
      <c r="DM22" s="1398"/>
      <c r="DN22" s="1398"/>
      <c r="DO22" s="1398"/>
      <c r="DP22" s="1398"/>
      <c r="DQ22" s="1398"/>
      <c r="DR22" s="1398"/>
      <c r="DS22" s="1398"/>
      <c r="DT22" s="1398"/>
      <c r="DU22" s="1398"/>
      <c r="DV22" s="1398"/>
      <c r="DW22" s="1398"/>
      <c r="DX22" s="1398"/>
      <c r="DY22" s="1398"/>
      <c r="DZ22" s="1398"/>
      <c r="EA22" s="1398"/>
      <c r="EB22" s="1398"/>
      <c r="EC22" s="1398"/>
      <c r="ED22" s="1398"/>
      <c r="EE22" s="1398"/>
      <c r="EF22" s="1398"/>
      <c r="EG22" s="1398"/>
      <c r="EH22" s="1398"/>
      <c r="EI22" s="1398"/>
      <c r="EJ22" s="1398"/>
      <c r="EK22" s="1398"/>
      <c r="EL22" s="1398"/>
      <c r="EM22" s="1398"/>
      <c r="EN22" s="514"/>
      <c r="EO22" s="515"/>
      <c r="EP22" s="1389" t="str">
        <f ca="1">MID(SUVAHAVUJ!AG52,1,1)</f>
        <v xml:space="preserve"> </v>
      </c>
      <c r="EQ22" s="1389"/>
      <c r="ER22" s="1389"/>
      <c r="ES22" s="1389"/>
      <c r="ET22" s="1389"/>
      <c r="EU22" s="1389"/>
      <c r="EV22" s="1389" t="str">
        <f ca="1">MID(SUVAHAVUJ!AG52,2,1)</f>
        <v xml:space="preserve"> </v>
      </c>
      <c r="EW22" s="1389"/>
      <c r="EX22" s="1389"/>
      <c r="EY22" s="1389"/>
      <c r="EZ22" s="1389"/>
      <c r="FA22" s="1389" t="str">
        <f ca="1">MID(SUVAHAVUJ!AG52,3,1)</f>
        <v xml:space="preserve"> </v>
      </c>
      <c r="FB22" s="1389"/>
      <c r="FC22" s="1389"/>
      <c r="FD22" s="1389"/>
      <c r="FE22" s="1389"/>
      <c r="FF22" s="1389"/>
      <c r="FG22" s="1389" t="str">
        <f ca="1">MID(SUVAHAVUJ!AG52,4,1)</f>
        <v xml:space="preserve"> </v>
      </c>
      <c r="FH22" s="1389"/>
      <c r="FI22" s="1389"/>
      <c r="FJ22" s="1389"/>
      <c r="FK22" s="1389"/>
      <c r="FL22" s="1389" t="str">
        <f ca="1">MID(SUVAHAVUJ!AG52,5,1)</f>
        <v xml:space="preserve"> </v>
      </c>
      <c r="FM22" s="1389"/>
      <c r="FN22" s="1389"/>
      <c r="FO22" s="1389"/>
      <c r="FP22" s="1389"/>
      <c r="FQ22" s="1389"/>
      <c r="FR22" s="1389" t="str">
        <f ca="1">MID(SUVAHAVUJ!AG52,6,1)</f>
        <v xml:space="preserve"> </v>
      </c>
      <c r="FS22" s="1389"/>
      <c r="FT22" s="1389"/>
      <c r="FU22" s="1389"/>
      <c r="FV22" s="1389"/>
      <c r="FW22" s="1389" t="str">
        <f ca="1">MID(SUVAHAVUJ!AG52,7,1)</f>
        <v xml:space="preserve"> </v>
      </c>
      <c r="FX22" s="1389"/>
      <c r="FY22" s="1389"/>
      <c r="FZ22" s="1389"/>
      <c r="GA22" s="1389"/>
      <c r="GB22" s="1389"/>
      <c r="GC22" s="1389" t="str">
        <f ca="1">MID(SUVAHAVUJ!AG52,8,1)</f>
        <v xml:space="preserve"> </v>
      </c>
      <c r="GD22" s="1389"/>
      <c r="GE22" s="1389"/>
      <c r="GF22" s="1389"/>
      <c r="GG22" s="1389"/>
      <c r="GH22" s="1389" t="str">
        <f ca="1">MID(SUVAHAVUJ!AG52,9,1)</f>
        <v xml:space="preserve"> </v>
      </c>
      <c r="GI22" s="1389"/>
      <c r="GJ22" s="1389"/>
      <c r="GK22" s="1389"/>
      <c r="GL22" s="1389"/>
      <c r="GM22" s="1389"/>
      <c r="GN22" s="1389" t="str">
        <f ca="1">MID(SUVAHAVUJ!AG52,10,1)</f>
        <v xml:space="preserve"> </v>
      </c>
      <c r="GO22" s="1389"/>
      <c r="GP22" s="1389"/>
      <c r="GQ22" s="1389"/>
      <c r="GR22" s="1389"/>
      <c r="GS22" s="1343" t="str">
        <f ca="1">MID(SUVAHAVUJ!AG52,11,1)</f>
        <v>0</v>
      </c>
      <c r="GT22" s="1343"/>
      <c r="GU22" s="1343"/>
      <c r="GV22" s="1343"/>
      <c r="GW22" s="1396"/>
    </row>
    <row r="23" spans="2:205" s="516" customFormat="1" ht="23.25" customHeight="1">
      <c r="B23" s="1403" t="s">
        <v>2396</v>
      </c>
      <c r="C23" s="1403"/>
      <c r="D23" s="1403"/>
      <c r="E23" s="1403"/>
      <c r="F23" s="1403"/>
      <c r="G23" s="1403"/>
      <c r="H23" s="1403"/>
      <c r="I23" s="1403"/>
      <c r="J23" s="1403"/>
      <c r="K23" s="1403"/>
      <c r="L23" s="1408" t="str">
        <f ca="1">SUVAHAVUJ!$D$53</f>
        <v>Iné pohľadávky (335A, 336A, 33XA, 371A, 374A, 375A, 378A) - /391A/</v>
      </c>
      <c r="M23" s="1408"/>
      <c r="N23" s="1408"/>
      <c r="O23" s="1408"/>
      <c r="P23" s="1408"/>
      <c r="Q23" s="1408"/>
      <c r="R23" s="1408"/>
      <c r="S23" s="1408"/>
      <c r="T23" s="1408"/>
      <c r="U23" s="1408"/>
      <c r="V23" s="1408"/>
      <c r="W23" s="1408"/>
      <c r="X23" s="1408"/>
      <c r="Y23" s="1408"/>
      <c r="Z23" s="1408"/>
      <c r="AA23" s="1408"/>
      <c r="AB23" s="1408"/>
      <c r="AC23" s="1408"/>
      <c r="AD23" s="1408"/>
      <c r="AE23" s="1408"/>
      <c r="AF23" s="1408"/>
      <c r="AG23" s="1408"/>
      <c r="AH23" s="1408"/>
      <c r="AI23" s="1408"/>
      <c r="AJ23" s="1408"/>
      <c r="AK23" s="1408"/>
      <c r="AL23" s="1408"/>
      <c r="AM23" s="1408"/>
      <c r="AN23" s="1408"/>
      <c r="AO23" s="1408"/>
      <c r="AP23" s="1408"/>
      <c r="AQ23" s="1394" t="s">
        <v>4080</v>
      </c>
      <c r="AR23" s="1394"/>
      <c r="AS23" s="1394"/>
      <c r="AT23" s="1394"/>
      <c r="AU23" s="1394"/>
      <c r="AV23" s="1394"/>
      <c r="AW23" s="1394"/>
      <c r="AX23" s="1394"/>
      <c r="AY23" s="514"/>
      <c r="AZ23" s="515"/>
      <c r="BA23" s="1389" t="str">
        <f ca="1">MID(SUVAHAVUJ!AD53,1,1)</f>
        <v xml:space="preserve"> </v>
      </c>
      <c r="BB23" s="1389"/>
      <c r="BC23" s="1389"/>
      <c r="BD23" s="1389"/>
      <c r="BE23" s="1389"/>
      <c r="BF23" s="1389"/>
      <c r="BG23" s="1389" t="str">
        <f ca="1">MID(SUVAHAVUJ!AD53,2,1)</f>
        <v xml:space="preserve"> </v>
      </c>
      <c r="BH23" s="1389"/>
      <c r="BI23" s="1389"/>
      <c r="BJ23" s="1389"/>
      <c r="BK23" s="1389"/>
      <c r="BL23" s="1389" t="str">
        <f ca="1">MID(SUVAHAVUJ!AD53,3,1)</f>
        <v xml:space="preserve"> </v>
      </c>
      <c r="BM23" s="1389"/>
      <c r="BN23" s="1389"/>
      <c r="BO23" s="1389"/>
      <c r="BP23" s="1389"/>
      <c r="BQ23" s="1389"/>
      <c r="BR23" s="1389" t="str">
        <f ca="1">MID(SUVAHAVUJ!AD53,4,1)</f>
        <v xml:space="preserve"> </v>
      </c>
      <c r="BS23" s="1389"/>
      <c r="BT23" s="1389"/>
      <c r="BU23" s="1389"/>
      <c r="BV23" s="1389"/>
      <c r="BW23" s="1389" t="str">
        <f ca="1">MID(SUVAHAVUJ!AD53,5,1)</f>
        <v xml:space="preserve"> </v>
      </c>
      <c r="BX23" s="1389"/>
      <c r="BY23" s="1389"/>
      <c r="BZ23" s="1389"/>
      <c r="CA23" s="1389"/>
      <c r="CB23" s="1389"/>
      <c r="CC23" s="1389" t="str">
        <f ca="1">MID(SUVAHAVUJ!AD53,6,1)</f>
        <v xml:space="preserve"> </v>
      </c>
      <c r="CD23" s="1389"/>
      <c r="CE23" s="1389"/>
      <c r="CF23" s="1389"/>
      <c r="CG23" s="1389"/>
      <c r="CH23" s="1389" t="str">
        <f ca="1">MID(SUVAHAVUJ!AD53,7,1)</f>
        <v xml:space="preserve"> </v>
      </c>
      <c r="CI23" s="1389"/>
      <c r="CJ23" s="1389"/>
      <c r="CK23" s="1389"/>
      <c r="CL23" s="1389"/>
      <c r="CM23" s="1389"/>
      <c r="CN23" s="1389" t="str">
        <f ca="1">MID(SUVAHAVUJ!AD53,8,1)</f>
        <v xml:space="preserve"> </v>
      </c>
      <c r="CO23" s="1389"/>
      <c r="CP23" s="1389"/>
      <c r="CQ23" s="1389"/>
      <c r="CR23" s="1389"/>
      <c r="CS23" s="1389" t="str">
        <f ca="1">MID(SUVAHAVUJ!AD53,9,1)</f>
        <v xml:space="preserve"> </v>
      </c>
      <c r="CT23" s="1389"/>
      <c r="CU23" s="1389"/>
      <c r="CV23" s="1389"/>
      <c r="CW23" s="1389"/>
      <c r="CX23" s="1389"/>
      <c r="CY23" s="1389" t="str">
        <f ca="1">MID(SUVAHAVUJ!AD53,10,1)</f>
        <v xml:space="preserve"> </v>
      </c>
      <c r="CZ23" s="1389"/>
      <c r="DA23" s="1389"/>
      <c r="DB23" s="1389"/>
      <c r="DC23" s="1389"/>
      <c r="DD23" s="1389" t="str">
        <f ca="1">MID(SUVAHAVUJ!AD53,11,1)</f>
        <v>0</v>
      </c>
      <c r="DE23" s="1389"/>
      <c r="DF23" s="1389"/>
      <c r="DG23" s="1389"/>
      <c r="DH23" s="1389"/>
      <c r="DI23" s="1395"/>
      <c r="DJ23" s="514"/>
      <c r="DK23" s="515"/>
      <c r="DL23" s="1389" t="str">
        <f ca="1">MID(SUVAHAVUJ!AF53,1,1)</f>
        <v xml:space="preserve"> </v>
      </c>
      <c r="DM23" s="1389"/>
      <c r="DN23" s="1389"/>
      <c r="DO23" s="1389"/>
      <c r="DP23" s="1389"/>
      <c r="DQ23" s="1389"/>
      <c r="DR23" s="1389" t="str">
        <f ca="1">MID(SUVAHAVUJ!AF53,2,1)</f>
        <v xml:space="preserve"> </v>
      </c>
      <c r="DS23" s="1389"/>
      <c r="DT23" s="1389"/>
      <c r="DU23" s="1389"/>
      <c r="DV23" s="1389"/>
      <c r="DW23" s="1389" t="str">
        <f ca="1">MID(SUVAHAVUJ!AF53,3,1)</f>
        <v xml:space="preserve"> </v>
      </c>
      <c r="DX23" s="1389"/>
      <c r="DY23" s="1389"/>
      <c r="DZ23" s="1389"/>
      <c r="EA23" s="1389"/>
      <c r="EB23" s="1389"/>
      <c r="EC23" s="1389" t="str">
        <f ca="1">MID(SUVAHAVUJ!AF53,4,1)</f>
        <v xml:space="preserve"> </v>
      </c>
      <c r="ED23" s="1389"/>
      <c r="EE23" s="1389"/>
      <c r="EF23" s="1389"/>
      <c r="EG23" s="1389"/>
      <c r="EH23" s="1389" t="str">
        <f ca="1">MID(SUVAHAVUJ!AF53,5,1)</f>
        <v xml:space="preserve"> </v>
      </c>
      <c r="EI23" s="1389"/>
      <c r="EJ23" s="1389"/>
      <c r="EK23" s="1389"/>
      <c r="EL23" s="1389"/>
      <c r="EM23" s="1389"/>
      <c r="EN23" s="1389" t="str">
        <f ca="1">MID(SUVAHAVUJ!AF53,6,1)</f>
        <v xml:space="preserve"> </v>
      </c>
      <c r="EO23" s="1389"/>
      <c r="EP23" s="1389"/>
      <c r="EQ23" s="1389"/>
      <c r="ER23" s="1389"/>
      <c r="ES23" s="1389" t="str">
        <f ca="1">MID(SUVAHAVUJ!AF53,7,1)</f>
        <v xml:space="preserve"> </v>
      </c>
      <c r="ET23" s="1389"/>
      <c r="EU23" s="1389"/>
      <c r="EV23" s="1389"/>
      <c r="EW23" s="1389"/>
      <c r="EX23" s="1389"/>
      <c r="EY23" s="1389" t="str">
        <f ca="1">MID(SUVAHAVUJ!AF53,8,1)</f>
        <v xml:space="preserve"> </v>
      </c>
      <c r="EZ23" s="1389"/>
      <c r="FA23" s="1389"/>
      <c r="FB23" s="1389"/>
      <c r="FC23" s="1389"/>
      <c r="FD23" s="1389" t="str">
        <f ca="1">MID(SUVAHAVUJ!AF53,9,1)</f>
        <v xml:space="preserve"> </v>
      </c>
      <c r="FE23" s="1389"/>
      <c r="FF23" s="1389"/>
      <c r="FG23" s="1389"/>
      <c r="FH23" s="1389"/>
      <c r="FI23" s="1389"/>
      <c r="FJ23" s="1389" t="str">
        <f ca="1">MID(SUVAHAVUJ!AF53,10,1)</f>
        <v xml:space="preserve"> </v>
      </c>
      <c r="FK23" s="1389"/>
      <c r="FL23" s="1389"/>
      <c r="FM23" s="1389"/>
      <c r="FN23" s="1389"/>
      <c r="FO23" s="1343" t="str">
        <f ca="1">MID(SUVAHAVUJ!AF53,11,1)</f>
        <v>0</v>
      </c>
      <c r="FP23" s="1343"/>
      <c r="FQ23" s="1343"/>
      <c r="FR23" s="1343"/>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3"/>
      <c r="C24" s="1403"/>
      <c r="D24" s="1403"/>
      <c r="E24" s="1403"/>
      <c r="F24" s="1403"/>
      <c r="G24" s="1403"/>
      <c r="H24" s="1403"/>
      <c r="I24" s="1403"/>
      <c r="J24" s="1403"/>
      <c r="K24" s="1403"/>
      <c r="L24" s="1408"/>
      <c r="M24" s="1408"/>
      <c r="N24" s="1408"/>
      <c r="O24" s="1408"/>
      <c r="P24" s="1408"/>
      <c r="Q24" s="1408"/>
      <c r="R24" s="1408"/>
      <c r="S24" s="1408"/>
      <c r="T24" s="1408"/>
      <c r="U24" s="1408"/>
      <c r="V24" s="1408"/>
      <c r="W24" s="1408"/>
      <c r="X24" s="1408"/>
      <c r="Y24" s="1408"/>
      <c r="Z24" s="1408"/>
      <c r="AA24" s="1408"/>
      <c r="AB24" s="1408"/>
      <c r="AC24" s="1408"/>
      <c r="AD24" s="1408"/>
      <c r="AE24" s="1408"/>
      <c r="AF24" s="1408"/>
      <c r="AG24" s="1408"/>
      <c r="AH24" s="1408"/>
      <c r="AI24" s="1408"/>
      <c r="AJ24" s="1408"/>
      <c r="AK24" s="1408"/>
      <c r="AL24" s="1408"/>
      <c r="AM24" s="1408"/>
      <c r="AN24" s="1408"/>
      <c r="AO24" s="1408"/>
      <c r="AP24" s="1408"/>
      <c r="AQ24" s="1394"/>
      <c r="AR24" s="1394"/>
      <c r="AS24" s="1394"/>
      <c r="AT24" s="1394"/>
      <c r="AU24" s="1394"/>
      <c r="AV24" s="1394"/>
      <c r="AW24" s="1394"/>
      <c r="AX24" s="1394"/>
      <c r="AY24" s="514"/>
      <c r="AZ24" s="515"/>
      <c r="BA24" s="1389" t="str">
        <f ca="1">MID(SUVAHAVUJ!AE53,1,1)</f>
        <v xml:space="preserve"> </v>
      </c>
      <c r="BB24" s="1389"/>
      <c r="BC24" s="1389"/>
      <c r="BD24" s="1389"/>
      <c r="BE24" s="1389"/>
      <c r="BF24" s="1389"/>
      <c r="BG24" s="1389" t="str">
        <f ca="1">MID(SUVAHAVUJ!AE53,2,1)</f>
        <v xml:space="preserve"> </v>
      </c>
      <c r="BH24" s="1389"/>
      <c r="BI24" s="1389"/>
      <c r="BJ24" s="1389"/>
      <c r="BK24" s="1389"/>
      <c r="BL24" s="1389" t="str">
        <f ca="1">MID(SUVAHAVUJ!AE53,3,1)</f>
        <v xml:space="preserve"> </v>
      </c>
      <c r="BM24" s="1389"/>
      <c r="BN24" s="1389"/>
      <c r="BO24" s="1389"/>
      <c r="BP24" s="1389"/>
      <c r="BQ24" s="1389"/>
      <c r="BR24" s="1389" t="str">
        <f ca="1">MID(SUVAHAVUJ!AE53,4,1)</f>
        <v xml:space="preserve"> </v>
      </c>
      <c r="BS24" s="1389"/>
      <c r="BT24" s="1389"/>
      <c r="BU24" s="1389"/>
      <c r="BV24" s="1389"/>
      <c r="BW24" s="1389" t="str">
        <f ca="1">MID(SUVAHAVUJ!AE53,5,1)</f>
        <v xml:space="preserve"> </v>
      </c>
      <c r="BX24" s="1389"/>
      <c r="BY24" s="1389"/>
      <c r="BZ24" s="1389"/>
      <c r="CA24" s="1389"/>
      <c r="CB24" s="1389"/>
      <c r="CC24" s="1389" t="str">
        <f ca="1">MID(SUVAHAVUJ!AE53,6,1)</f>
        <v xml:space="preserve"> </v>
      </c>
      <c r="CD24" s="1389"/>
      <c r="CE24" s="1389"/>
      <c r="CF24" s="1389"/>
      <c r="CG24" s="1389"/>
      <c r="CH24" s="1389" t="str">
        <f ca="1">MID(SUVAHAVUJ!AE53,7,1)</f>
        <v xml:space="preserve"> </v>
      </c>
      <c r="CI24" s="1389"/>
      <c r="CJ24" s="1389"/>
      <c r="CK24" s="1389"/>
      <c r="CL24" s="1389"/>
      <c r="CM24" s="1389"/>
      <c r="CN24" s="1389" t="str">
        <f ca="1">MID(SUVAHAVUJ!AE53,8,1)</f>
        <v xml:space="preserve"> </v>
      </c>
      <c r="CO24" s="1389"/>
      <c r="CP24" s="1389"/>
      <c r="CQ24" s="1389"/>
      <c r="CR24" s="1389"/>
      <c r="CS24" s="1389" t="str">
        <f ca="1">MID(SUVAHAVUJ!AE53,9,1)</f>
        <v xml:space="preserve"> </v>
      </c>
      <c r="CT24" s="1389"/>
      <c r="CU24" s="1389"/>
      <c r="CV24" s="1389"/>
      <c r="CW24" s="1389"/>
      <c r="CX24" s="1389"/>
      <c r="CY24" s="1389" t="str">
        <f ca="1">MID(SUVAHAVUJ!AE53,10,1)</f>
        <v xml:space="preserve"> </v>
      </c>
      <c r="CZ24" s="1389"/>
      <c r="DA24" s="1389"/>
      <c r="DB24" s="1389"/>
      <c r="DC24" s="1389"/>
      <c r="DD24" s="1389" t="str">
        <f ca="1">MID(SUVAHAVUJ!AE53,11,1)</f>
        <v>0</v>
      </c>
      <c r="DE24" s="1389"/>
      <c r="DF24" s="1389"/>
      <c r="DG24" s="1389"/>
      <c r="DH24" s="1389"/>
      <c r="DI24" s="1395"/>
      <c r="DJ24" s="1398"/>
      <c r="DK24" s="1398"/>
      <c r="DL24" s="1398"/>
      <c r="DM24" s="1398"/>
      <c r="DN24" s="1398"/>
      <c r="DO24" s="1398"/>
      <c r="DP24" s="1398"/>
      <c r="DQ24" s="1398"/>
      <c r="DR24" s="1398"/>
      <c r="DS24" s="1398"/>
      <c r="DT24" s="1398"/>
      <c r="DU24" s="1398"/>
      <c r="DV24" s="1398"/>
      <c r="DW24" s="1398"/>
      <c r="DX24" s="1398"/>
      <c r="DY24" s="1398"/>
      <c r="DZ24" s="1398"/>
      <c r="EA24" s="1398"/>
      <c r="EB24" s="1398"/>
      <c r="EC24" s="1398"/>
      <c r="ED24" s="1398"/>
      <c r="EE24" s="1398"/>
      <c r="EF24" s="1398"/>
      <c r="EG24" s="1398"/>
      <c r="EH24" s="1398"/>
      <c r="EI24" s="1398"/>
      <c r="EJ24" s="1398"/>
      <c r="EK24" s="1398"/>
      <c r="EL24" s="1398"/>
      <c r="EM24" s="1398"/>
      <c r="EN24" s="514"/>
      <c r="EO24" s="515"/>
      <c r="EP24" s="1389" t="str">
        <f ca="1">MID(SUVAHAVUJ!AG53,1,1)</f>
        <v xml:space="preserve"> </v>
      </c>
      <c r="EQ24" s="1389"/>
      <c r="ER24" s="1389"/>
      <c r="ES24" s="1389"/>
      <c r="ET24" s="1389"/>
      <c r="EU24" s="1389"/>
      <c r="EV24" s="1389" t="str">
        <f ca="1">MID(SUVAHAVUJ!AG53,2,1)</f>
        <v xml:space="preserve"> </v>
      </c>
      <c r="EW24" s="1389"/>
      <c r="EX24" s="1389"/>
      <c r="EY24" s="1389"/>
      <c r="EZ24" s="1389"/>
      <c r="FA24" s="1389" t="str">
        <f ca="1">MID(SUVAHAVUJ!AG53,3,1)</f>
        <v xml:space="preserve"> </v>
      </c>
      <c r="FB24" s="1389"/>
      <c r="FC24" s="1389"/>
      <c r="FD24" s="1389"/>
      <c r="FE24" s="1389"/>
      <c r="FF24" s="1389"/>
      <c r="FG24" s="1389" t="str">
        <f ca="1">MID(SUVAHAVUJ!AG53,4,1)</f>
        <v xml:space="preserve"> </v>
      </c>
      <c r="FH24" s="1389"/>
      <c r="FI24" s="1389"/>
      <c r="FJ24" s="1389"/>
      <c r="FK24" s="1389"/>
      <c r="FL24" s="1389" t="str">
        <f ca="1">MID(SUVAHAVUJ!AG53,5,1)</f>
        <v xml:space="preserve"> </v>
      </c>
      <c r="FM24" s="1389"/>
      <c r="FN24" s="1389"/>
      <c r="FO24" s="1389"/>
      <c r="FP24" s="1389"/>
      <c r="FQ24" s="1389"/>
      <c r="FR24" s="1389" t="str">
        <f ca="1">MID(SUVAHAVUJ!AG53,6,1)</f>
        <v xml:space="preserve"> </v>
      </c>
      <c r="FS24" s="1389"/>
      <c r="FT24" s="1389"/>
      <c r="FU24" s="1389"/>
      <c r="FV24" s="1389"/>
      <c r="FW24" s="1389" t="str">
        <f ca="1">MID(SUVAHAVUJ!AG53,7,1)</f>
        <v xml:space="preserve"> </v>
      </c>
      <c r="FX24" s="1389"/>
      <c r="FY24" s="1389"/>
      <c r="FZ24" s="1389"/>
      <c r="GA24" s="1389"/>
      <c r="GB24" s="1389"/>
      <c r="GC24" s="1389" t="str">
        <f ca="1">MID(SUVAHAVUJ!AG53,8,1)</f>
        <v xml:space="preserve"> </v>
      </c>
      <c r="GD24" s="1389"/>
      <c r="GE24" s="1389"/>
      <c r="GF24" s="1389"/>
      <c r="GG24" s="1389"/>
      <c r="GH24" s="1389" t="str">
        <f ca="1">MID(SUVAHAVUJ!AG53,9,1)</f>
        <v xml:space="preserve"> </v>
      </c>
      <c r="GI24" s="1389"/>
      <c r="GJ24" s="1389"/>
      <c r="GK24" s="1389"/>
      <c r="GL24" s="1389"/>
      <c r="GM24" s="1389"/>
      <c r="GN24" s="1389" t="str">
        <f ca="1">MID(SUVAHAVUJ!AG53,10,1)</f>
        <v xml:space="preserve"> </v>
      </c>
      <c r="GO24" s="1389"/>
      <c r="GP24" s="1389"/>
      <c r="GQ24" s="1389"/>
      <c r="GR24" s="1389"/>
      <c r="GS24" s="1343" t="str">
        <f ca="1">MID(SUVAHAVUJ!AG53,11,1)</f>
        <v>0</v>
      </c>
      <c r="GT24" s="1343"/>
      <c r="GU24" s="1343"/>
      <c r="GV24" s="1343"/>
      <c r="GW24" s="1396"/>
    </row>
    <row r="25" spans="2:205" s="516" customFormat="1" ht="23.25" customHeight="1">
      <c r="B25" s="1403" t="s">
        <v>2401</v>
      </c>
      <c r="C25" s="1403"/>
      <c r="D25" s="1403"/>
      <c r="E25" s="1403"/>
      <c r="F25" s="1403"/>
      <c r="G25" s="1403"/>
      <c r="H25" s="1403"/>
      <c r="I25" s="1403"/>
      <c r="J25" s="1403"/>
      <c r="K25" s="1403"/>
      <c r="L25" s="1408" t="str">
        <f ca="1">SUVAHAVUJ!$D$54</f>
        <v>Odložená daňová pohľadávka (481A)</v>
      </c>
      <c r="M25" s="1408"/>
      <c r="N25" s="1408"/>
      <c r="O25" s="1408"/>
      <c r="P25" s="1408"/>
      <c r="Q25" s="1408"/>
      <c r="R25" s="1408"/>
      <c r="S25" s="1408"/>
      <c r="T25" s="1408"/>
      <c r="U25" s="1408"/>
      <c r="V25" s="1408"/>
      <c r="W25" s="1408"/>
      <c r="X25" s="1408"/>
      <c r="Y25" s="1408"/>
      <c r="Z25" s="1408"/>
      <c r="AA25" s="1408"/>
      <c r="AB25" s="1408"/>
      <c r="AC25" s="1408"/>
      <c r="AD25" s="1408"/>
      <c r="AE25" s="1408"/>
      <c r="AF25" s="1408"/>
      <c r="AG25" s="1408"/>
      <c r="AH25" s="1408"/>
      <c r="AI25" s="1408"/>
      <c r="AJ25" s="1408"/>
      <c r="AK25" s="1408"/>
      <c r="AL25" s="1408"/>
      <c r="AM25" s="1408"/>
      <c r="AN25" s="1408"/>
      <c r="AO25" s="1408"/>
      <c r="AP25" s="1408"/>
      <c r="AQ25" s="1394" t="s">
        <v>4130</v>
      </c>
      <c r="AR25" s="1394"/>
      <c r="AS25" s="1394"/>
      <c r="AT25" s="1394"/>
      <c r="AU25" s="1394"/>
      <c r="AV25" s="1394"/>
      <c r="AW25" s="1394"/>
      <c r="AX25" s="1394"/>
      <c r="AY25" s="514"/>
      <c r="AZ25" s="515"/>
      <c r="BA25" s="1389" t="str">
        <f ca="1">MID(SUVAHAVUJ!AD54,1,1)</f>
        <v xml:space="preserve"> </v>
      </c>
      <c r="BB25" s="1389"/>
      <c r="BC25" s="1389"/>
      <c r="BD25" s="1389"/>
      <c r="BE25" s="1389"/>
      <c r="BF25" s="1389"/>
      <c r="BG25" s="1389" t="str">
        <f ca="1">MID(SUVAHAVUJ!AD54,2,1)</f>
        <v xml:space="preserve"> </v>
      </c>
      <c r="BH25" s="1389"/>
      <c r="BI25" s="1389"/>
      <c r="BJ25" s="1389"/>
      <c r="BK25" s="1389"/>
      <c r="BL25" s="1389" t="str">
        <f ca="1">MID(SUVAHAVUJ!AD54,3,1)</f>
        <v xml:space="preserve"> </v>
      </c>
      <c r="BM25" s="1389"/>
      <c r="BN25" s="1389"/>
      <c r="BO25" s="1389"/>
      <c r="BP25" s="1389"/>
      <c r="BQ25" s="1389"/>
      <c r="BR25" s="1389" t="str">
        <f ca="1">MID(SUVAHAVUJ!AD54,4,1)</f>
        <v xml:space="preserve"> </v>
      </c>
      <c r="BS25" s="1389"/>
      <c r="BT25" s="1389"/>
      <c r="BU25" s="1389"/>
      <c r="BV25" s="1389"/>
      <c r="BW25" s="1389" t="str">
        <f ca="1">MID(SUVAHAVUJ!AD54,5,1)</f>
        <v xml:space="preserve"> </v>
      </c>
      <c r="BX25" s="1389"/>
      <c r="BY25" s="1389"/>
      <c r="BZ25" s="1389"/>
      <c r="CA25" s="1389"/>
      <c r="CB25" s="1389"/>
      <c r="CC25" s="1389" t="str">
        <f ca="1">MID(SUVAHAVUJ!AD54,6,1)</f>
        <v xml:space="preserve"> </v>
      </c>
      <c r="CD25" s="1389"/>
      <c r="CE25" s="1389"/>
      <c r="CF25" s="1389"/>
      <c r="CG25" s="1389"/>
      <c r="CH25" s="1389" t="str">
        <f ca="1">MID(SUVAHAVUJ!AD54,7,1)</f>
        <v xml:space="preserve"> </v>
      </c>
      <c r="CI25" s="1389"/>
      <c r="CJ25" s="1389"/>
      <c r="CK25" s="1389"/>
      <c r="CL25" s="1389"/>
      <c r="CM25" s="1389"/>
      <c r="CN25" s="1389" t="str">
        <f ca="1">MID(SUVAHAVUJ!AD54,8,1)</f>
        <v xml:space="preserve"> </v>
      </c>
      <c r="CO25" s="1389"/>
      <c r="CP25" s="1389"/>
      <c r="CQ25" s="1389"/>
      <c r="CR25" s="1389"/>
      <c r="CS25" s="1389" t="str">
        <f ca="1">MID(SUVAHAVUJ!AD54,9,1)</f>
        <v xml:space="preserve"> </v>
      </c>
      <c r="CT25" s="1389"/>
      <c r="CU25" s="1389"/>
      <c r="CV25" s="1389"/>
      <c r="CW25" s="1389"/>
      <c r="CX25" s="1389"/>
      <c r="CY25" s="1389" t="str">
        <f ca="1">MID(SUVAHAVUJ!AD54,10,1)</f>
        <v xml:space="preserve"> </v>
      </c>
      <c r="CZ25" s="1389"/>
      <c r="DA25" s="1389"/>
      <c r="DB25" s="1389"/>
      <c r="DC25" s="1389"/>
      <c r="DD25" s="1389" t="str">
        <f ca="1">MID(SUVAHAVUJ!AD54,11,1)</f>
        <v>0</v>
      </c>
      <c r="DE25" s="1389"/>
      <c r="DF25" s="1389"/>
      <c r="DG25" s="1389"/>
      <c r="DH25" s="1389"/>
      <c r="DI25" s="1395"/>
      <c r="DJ25" s="514"/>
      <c r="DK25" s="515"/>
      <c r="DL25" s="1389" t="str">
        <f ca="1">MID(SUVAHAVUJ!AF54,1,1)</f>
        <v xml:space="preserve"> </v>
      </c>
      <c r="DM25" s="1389"/>
      <c r="DN25" s="1389"/>
      <c r="DO25" s="1389"/>
      <c r="DP25" s="1389"/>
      <c r="DQ25" s="1389"/>
      <c r="DR25" s="1389" t="str">
        <f ca="1">MID(SUVAHAVUJ!AF54,2,1)</f>
        <v xml:space="preserve"> </v>
      </c>
      <c r="DS25" s="1389"/>
      <c r="DT25" s="1389"/>
      <c r="DU25" s="1389"/>
      <c r="DV25" s="1389"/>
      <c r="DW25" s="1389" t="str">
        <f ca="1">MID(SUVAHAVUJ!AF54,3,1)</f>
        <v xml:space="preserve"> </v>
      </c>
      <c r="DX25" s="1389"/>
      <c r="DY25" s="1389"/>
      <c r="DZ25" s="1389"/>
      <c r="EA25" s="1389"/>
      <c r="EB25" s="1389"/>
      <c r="EC25" s="1389" t="str">
        <f ca="1">MID(SUVAHAVUJ!AF54,4,1)</f>
        <v xml:space="preserve"> </v>
      </c>
      <c r="ED25" s="1389"/>
      <c r="EE25" s="1389"/>
      <c r="EF25" s="1389"/>
      <c r="EG25" s="1389"/>
      <c r="EH25" s="1389" t="str">
        <f ca="1">MID(SUVAHAVUJ!AF54,5,1)</f>
        <v xml:space="preserve"> </v>
      </c>
      <c r="EI25" s="1389"/>
      <c r="EJ25" s="1389"/>
      <c r="EK25" s="1389"/>
      <c r="EL25" s="1389"/>
      <c r="EM25" s="1389"/>
      <c r="EN25" s="1389" t="str">
        <f ca="1">MID(SUVAHAVUJ!AF54,6,1)</f>
        <v xml:space="preserve"> </v>
      </c>
      <c r="EO25" s="1389"/>
      <c r="EP25" s="1389"/>
      <c r="EQ25" s="1389"/>
      <c r="ER25" s="1389"/>
      <c r="ES25" s="1389" t="str">
        <f ca="1">MID(SUVAHAVUJ!AF54,7,1)</f>
        <v xml:space="preserve"> </v>
      </c>
      <c r="ET25" s="1389"/>
      <c r="EU25" s="1389"/>
      <c r="EV25" s="1389"/>
      <c r="EW25" s="1389"/>
      <c r="EX25" s="1389"/>
      <c r="EY25" s="1389" t="str">
        <f ca="1">MID(SUVAHAVUJ!AF54,8,1)</f>
        <v xml:space="preserve"> </v>
      </c>
      <c r="EZ25" s="1389"/>
      <c r="FA25" s="1389"/>
      <c r="FB25" s="1389"/>
      <c r="FC25" s="1389"/>
      <c r="FD25" s="1389" t="str">
        <f ca="1">MID(SUVAHAVUJ!AF54,9,1)</f>
        <v xml:space="preserve"> </v>
      </c>
      <c r="FE25" s="1389"/>
      <c r="FF25" s="1389"/>
      <c r="FG25" s="1389"/>
      <c r="FH25" s="1389"/>
      <c r="FI25" s="1389"/>
      <c r="FJ25" s="1389" t="str">
        <f ca="1">MID(SUVAHAVUJ!AF54,10,1)</f>
        <v xml:space="preserve"> </v>
      </c>
      <c r="FK25" s="1389"/>
      <c r="FL25" s="1389"/>
      <c r="FM25" s="1389"/>
      <c r="FN25" s="1389"/>
      <c r="FO25" s="1343" t="str">
        <f ca="1">MID(SUVAHAVUJ!AF54,11,1)</f>
        <v>0</v>
      </c>
      <c r="FP25" s="1343"/>
      <c r="FQ25" s="1343"/>
      <c r="FR25" s="1343"/>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3"/>
      <c r="C26" s="1403"/>
      <c r="D26" s="1403"/>
      <c r="E26" s="1403"/>
      <c r="F26" s="1403"/>
      <c r="G26" s="1403"/>
      <c r="H26" s="1403"/>
      <c r="I26" s="1403"/>
      <c r="J26" s="1403"/>
      <c r="K26" s="1403"/>
      <c r="L26" s="1408"/>
      <c r="M26" s="1408"/>
      <c r="N26" s="1408"/>
      <c r="O26" s="1408"/>
      <c r="P26" s="1408"/>
      <c r="Q26" s="1408"/>
      <c r="R26" s="1408"/>
      <c r="S26" s="1408"/>
      <c r="T26" s="1408"/>
      <c r="U26" s="1408"/>
      <c r="V26" s="1408"/>
      <c r="W26" s="1408"/>
      <c r="X26" s="1408"/>
      <c r="Y26" s="1408"/>
      <c r="Z26" s="1408"/>
      <c r="AA26" s="1408"/>
      <c r="AB26" s="1408"/>
      <c r="AC26" s="1408"/>
      <c r="AD26" s="1408"/>
      <c r="AE26" s="1408"/>
      <c r="AF26" s="1408"/>
      <c r="AG26" s="1408"/>
      <c r="AH26" s="1408"/>
      <c r="AI26" s="1408"/>
      <c r="AJ26" s="1408"/>
      <c r="AK26" s="1408"/>
      <c r="AL26" s="1408"/>
      <c r="AM26" s="1408"/>
      <c r="AN26" s="1408"/>
      <c r="AO26" s="1408"/>
      <c r="AP26" s="1408"/>
      <c r="AQ26" s="1394"/>
      <c r="AR26" s="1394"/>
      <c r="AS26" s="1394"/>
      <c r="AT26" s="1394"/>
      <c r="AU26" s="1394"/>
      <c r="AV26" s="1394"/>
      <c r="AW26" s="1394"/>
      <c r="AX26" s="1394"/>
      <c r="AY26" s="514"/>
      <c r="AZ26" s="515"/>
      <c r="BA26" s="1389" t="str">
        <f ca="1">MID(SUVAHAVUJ!AE54,1,1)</f>
        <v xml:space="preserve"> </v>
      </c>
      <c r="BB26" s="1389"/>
      <c r="BC26" s="1389"/>
      <c r="BD26" s="1389"/>
      <c r="BE26" s="1389"/>
      <c r="BF26" s="1389"/>
      <c r="BG26" s="1389" t="str">
        <f ca="1">MID(SUVAHAVUJ!AE54,2,1)</f>
        <v xml:space="preserve"> </v>
      </c>
      <c r="BH26" s="1389"/>
      <c r="BI26" s="1389"/>
      <c r="BJ26" s="1389"/>
      <c r="BK26" s="1389"/>
      <c r="BL26" s="1389" t="str">
        <f ca="1">MID(SUVAHAVUJ!AE54,3,1)</f>
        <v xml:space="preserve"> </v>
      </c>
      <c r="BM26" s="1389"/>
      <c r="BN26" s="1389"/>
      <c r="BO26" s="1389"/>
      <c r="BP26" s="1389"/>
      <c r="BQ26" s="1389"/>
      <c r="BR26" s="1389" t="str">
        <f ca="1">MID(SUVAHAVUJ!AE54,4,1)</f>
        <v xml:space="preserve"> </v>
      </c>
      <c r="BS26" s="1389"/>
      <c r="BT26" s="1389"/>
      <c r="BU26" s="1389"/>
      <c r="BV26" s="1389"/>
      <c r="BW26" s="1389" t="str">
        <f ca="1">MID(SUVAHAVUJ!AE54,5,1)</f>
        <v xml:space="preserve"> </v>
      </c>
      <c r="BX26" s="1389"/>
      <c r="BY26" s="1389"/>
      <c r="BZ26" s="1389"/>
      <c r="CA26" s="1389"/>
      <c r="CB26" s="1389"/>
      <c r="CC26" s="1389" t="str">
        <f ca="1">MID(SUVAHAVUJ!AE54,6,1)</f>
        <v xml:space="preserve"> </v>
      </c>
      <c r="CD26" s="1389"/>
      <c r="CE26" s="1389"/>
      <c r="CF26" s="1389"/>
      <c r="CG26" s="1389"/>
      <c r="CH26" s="1389" t="str">
        <f ca="1">MID(SUVAHAVUJ!AE54,7,1)</f>
        <v xml:space="preserve"> </v>
      </c>
      <c r="CI26" s="1389"/>
      <c r="CJ26" s="1389"/>
      <c r="CK26" s="1389"/>
      <c r="CL26" s="1389"/>
      <c r="CM26" s="1389"/>
      <c r="CN26" s="1389" t="str">
        <f ca="1">MID(SUVAHAVUJ!AE54,8,1)</f>
        <v xml:space="preserve"> </v>
      </c>
      <c r="CO26" s="1389"/>
      <c r="CP26" s="1389"/>
      <c r="CQ26" s="1389"/>
      <c r="CR26" s="1389"/>
      <c r="CS26" s="1389" t="str">
        <f ca="1">MID(SUVAHAVUJ!AE54,9,1)</f>
        <v xml:space="preserve"> </v>
      </c>
      <c r="CT26" s="1389"/>
      <c r="CU26" s="1389"/>
      <c r="CV26" s="1389"/>
      <c r="CW26" s="1389"/>
      <c r="CX26" s="1389"/>
      <c r="CY26" s="1389" t="str">
        <f ca="1">MID(SUVAHAVUJ!AE54,10,1)</f>
        <v xml:space="preserve"> </v>
      </c>
      <c r="CZ26" s="1389"/>
      <c r="DA26" s="1389"/>
      <c r="DB26" s="1389"/>
      <c r="DC26" s="1389"/>
      <c r="DD26" s="1389" t="str">
        <f ca="1">MID(SUVAHAVUJ!AE54,11,1)</f>
        <v>0</v>
      </c>
      <c r="DE26" s="1389"/>
      <c r="DF26" s="1389"/>
      <c r="DG26" s="1389"/>
      <c r="DH26" s="1389"/>
      <c r="DI26" s="1395"/>
      <c r="DJ26" s="1398"/>
      <c r="DK26" s="1398"/>
      <c r="DL26" s="1398"/>
      <c r="DM26" s="1398"/>
      <c r="DN26" s="1398"/>
      <c r="DO26" s="1398"/>
      <c r="DP26" s="1398"/>
      <c r="DQ26" s="1398"/>
      <c r="DR26" s="1398"/>
      <c r="DS26" s="1398"/>
      <c r="DT26" s="1398"/>
      <c r="DU26" s="1398"/>
      <c r="DV26" s="1398"/>
      <c r="DW26" s="1398"/>
      <c r="DX26" s="1398"/>
      <c r="DY26" s="1398"/>
      <c r="DZ26" s="1398"/>
      <c r="EA26" s="1398"/>
      <c r="EB26" s="1398"/>
      <c r="EC26" s="1398"/>
      <c r="ED26" s="1398"/>
      <c r="EE26" s="1398"/>
      <c r="EF26" s="1398"/>
      <c r="EG26" s="1398"/>
      <c r="EH26" s="1398"/>
      <c r="EI26" s="1398"/>
      <c r="EJ26" s="1398"/>
      <c r="EK26" s="1398"/>
      <c r="EL26" s="1398"/>
      <c r="EM26" s="1398"/>
      <c r="EN26" s="514"/>
      <c r="EO26" s="515"/>
      <c r="EP26" s="1389" t="str">
        <f ca="1">MID(SUVAHAVUJ!AG54,1,1)</f>
        <v xml:space="preserve"> </v>
      </c>
      <c r="EQ26" s="1389"/>
      <c r="ER26" s="1389"/>
      <c r="ES26" s="1389"/>
      <c r="ET26" s="1389"/>
      <c r="EU26" s="1389"/>
      <c r="EV26" s="1389" t="str">
        <f ca="1">MID(SUVAHAVUJ!AG54,2,1)</f>
        <v xml:space="preserve"> </v>
      </c>
      <c r="EW26" s="1389"/>
      <c r="EX26" s="1389"/>
      <c r="EY26" s="1389"/>
      <c r="EZ26" s="1389"/>
      <c r="FA26" s="1389" t="str">
        <f ca="1">MID(SUVAHAVUJ!AG54,3,1)</f>
        <v xml:space="preserve"> </v>
      </c>
      <c r="FB26" s="1389"/>
      <c r="FC26" s="1389"/>
      <c r="FD26" s="1389"/>
      <c r="FE26" s="1389"/>
      <c r="FF26" s="1389"/>
      <c r="FG26" s="1389" t="str">
        <f ca="1">MID(SUVAHAVUJ!AG54,4,1)</f>
        <v xml:space="preserve"> </v>
      </c>
      <c r="FH26" s="1389"/>
      <c r="FI26" s="1389"/>
      <c r="FJ26" s="1389"/>
      <c r="FK26" s="1389"/>
      <c r="FL26" s="1389" t="str">
        <f ca="1">MID(SUVAHAVUJ!AG54,5,1)</f>
        <v xml:space="preserve"> </v>
      </c>
      <c r="FM26" s="1389"/>
      <c r="FN26" s="1389"/>
      <c r="FO26" s="1389"/>
      <c r="FP26" s="1389"/>
      <c r="FQ26" s="1389"/>
      <c r="FR26" s="1389" t="str">
        <f ca="1">MID(SUVAHAVUJ!AG54,6,1)</f>
        <v xml:space="preserve"> </v>
      </c>
      <c r="FS26" s="1389"/>
      <c r="FT26" s="1389"/>
      <c r="FU26" s="1389"/>
      <c r="FV26" s="1389"/>
      <c r="FW26" s="1389" t="str">
        <f ca="1">MID(SUVAHAVUJ!AG54,7,1)</f>
        <v xml:space="preserve"> </v>
      </c>
      <c r="FX26" s="1389"/>
      <c r="FY26" s="1389"/>
      <c r="FZ26" s="1389"/>
      <c r="GA26" s="1389"/>
      <c r="GB26" s="1389"/>
      <c r="GC26" s="1389" t="str">
        <f ca="1">MID(SUVAHAVUJ!AG54,8,1)</f>
        <v xml:space="preserve"> </v>
      </c>
      <c r="GD26" s="1389"/>
      <c r="GE26" s="1389"/>
      <c r="GF26" s="1389"/>
      <c r="GG26" s="1389"/>
      <c r="GH26" s="1389" t="str">
        <f ca="1">MID(SUVAHAVUJ!AG54,9,1)</f>
        <v xml:space="preserve"> </v>
      </c>
      <c r="GI26" s="1389"/>
      <c r="GJ26" s="1389"/>
      <c r="GK26" s="1389"/>
      <c r="GL26" s="1389"/>
      <c r="GM26" s="1389"/>
      <c r="GN26" s="1389" t="str">
        <f ca="1">MID(SUVAHAVUJ!AG54,10,1)</f>
        <v xml:space="preserve"> </v>
      </c>
      <c r="GO26" s="1389"/>
      <c r="GP26" s="1389"/>
      <c r="GQ26" s="1389"/>
      <c r="GR26" s="1389"/>
      <c r="GS26" s="1343" t="str">
        <f ca="1">MID(SUVAHAVUJ!AG54,11,1)</f>
        <v>0</v>
      </c>
      <c r="GT26" s="1343"/>
      <c r="GU26" s="1343"/>
      <c r="GV26" s="1343"/>
      <c r="GW26" s="1396"/>
    </row>
    <row r="27" spans="2:205" s="516" customFormat="1" ht="23.25" customHeight="1">
      <c r="B27" s="1399" t="s">
        <v>2427</v>
      </c>
      <c r="C27" s="1399"/>
      <c r="D27" s="1399"/>
      <c r="E27" s="1399"/>
      <c r="F27" s="1399"/>
      <c r="G27" s="1399"/>
      <c r="H27" s="1399"/>
      <c r="I27" s="1399"/>
      <c r="J27" s="1399"/>
      <c r="K27" s="1399"/>
      <c r="L27" s="1409" t="str">
        <f ca="1">SUVAHAVUJ!$D$55</f>
        <v>Krátkodobé pohľadávky súčet (r. 54 + r. 58 až r. 65)</v>
      </c>
      <c r="M27" s="1409"/>
      <c r="N27" s="1409"/>
      <c r="O27" s="1409"/>
      <c r="P27" s="1409"/>
      <c r="Q27" s="1409"/>
      <c r="R27" s="1409"/>
      <c r="S27" s="1409"/>
      <c r="T27" s="1409"/>
      <c r="U27" s="1409"/>
      <c r="V27" s="1409"/>
      <c r="W27" s="1409"/>
      <c r="X27" s="1409"/>
      <c r="Y27" s="1409"/>
      <c r="Z27" s="1409"/>
      <c r="AA27" s="1409"/>
      <c r="AB27" s="1409"/>
      <c r="AC27" s="1409"/>
      <c r="AD27" s="1409"/>
      <c r="AE27" s="1409"/>
      <c r="AF27" s="1409"/>
      <c r="AG27" s="1409"/>
      <c r="AH27" s="1409"/>
      <c r="AI27" s="1409"/>
      <c r="AJ27" s="1409"/>
      <c r="AK27" s="1409"/>
      <c r="AL27" s="1409"/>
      <c r="AM27" s="1409"/>
      <c r="AN27" s="1409"/>
      <c r="AO27" s="1409"/>
      <c r="AP27" s="1409"/>
      <c r="AQ27" s="1394" t="s">
        <v>2426</v>
      </c>
      <c r="AR27" s="1394"/>
      <c r="AS27" s="1394"/>
      <c r="AT27" s="1394"/>
      <c r="AU27" s="1394"/>
      <c r="AV27" s="1394"/>
      <c r="AW27" s="1394"/>
      <c r="AX27" s="1394"/>
      <c r="AY27" s="514"/>
      <c r="AZ27" s="515"/>
      <c r="BA27" s="1389" t="str">
        <f ca="1">MID(SUVAHAVUJ!AD55,1,1)</f>
        <v xml:space="preserve"> </v>
      </c>
      <c r="BB27" s="1389"/>
      <c r="BC27" s="1389"/>
      <c r="BD27" s="1389"/>
      <c r="BE27" s="1389"/>
      <c r="BF27" s="1389"/>
      <c r="BG27" s="1389" t="str">
        <f ca="1">MID(SUVAHAVUJ!AD55,2,1)</f>
        <v xml:space="preserve"> </v>
      </c>
      <c r="BH27" s="1389"/>
      <c r="BI27" s="1389"/>
      <c r="BJ27" s="1389"/>
      <c r="BK27" s="1389"/>
      <c r="BL27" s="1389" t="str">
        <f ca="1">MID(SUVAHAVUJ!AD55,3,1)</f>
        <v xml:space="preserve"> </v>
      </c>
      <c r="BM27" s="1389"/>
      <c r="BN27" s="1389"/>
      <c r="BO27" s="1389"/>
      <c r="BP27" s="1389"/>
      <c r="BQ27" s="1389"/>
      <c r="BR27" s="1389" t="str">
        <f ca="1">MID(SUVAHAVUJ!AD55,4,1)</f>
        <v xml:space="preserve"> </v>
      </c>
      <c r="BS27" s="1389"/>
      <c r="BT27" s="1389"/>
      <c r="BU27" s="1389"/>
      <c r="BV27" s="1389"/>
      <c r="BW27" s="1389" t="str">
        <f ca="1">MID(SUVAHAVUJ!AD55,5,1)</f>
        <v xml:space="preserve"> </v>
      </c>
      <c r="BX27" s="1389"/>
      <c r="BY27" s="1389"/>
      <c r="BZ27" s="1389"/>
      <c r="CA27" s="1389"/>
      <c r="CB27" s="1389"/>
      <c r="CC27" s="1389" t="str">
        <f ca="1">MID(SUVAHAVUJ!AD55,6,1)</f>
        <v xml:space="preserve"> </v>
      </c>
      <c r="CD27" s="1389"/>
      <c r="CE27" s="1389"/>
      <c r="CF27" s="1389"/>
      <c r="CG27" s="1389"/>
      <c r="CH27" s="1389" t="str">
        <f ca="1">MID(SUVAHAVUJ!AD55,7,1)</f>
        <v xml:space="preserve"> </v>
      </c>
      <c r="CI27" s="1389"/>
      <c r="CJ27" s="1389"/>
      <c r="CK27" s="1389"/>
      <c r="CL27" s="1389"/>
      <c r="CM27" s="1389"/>
      <c r="CN27" s="1389" t="str">
        <f ca="1">MID(SUVAHAVUJ!AD55,8,1)</f>
        <v xml:space="preserve"> </v>
      </c>
      <c r="CO27" s="1389"/>
      <c r="CP27" s="1389"/>
      <c r="CQ27" s="1389"/>
      <c r="CR27" s="1389"/>
      <c r="CS27" s="1389" t="str">
        <f ca="1">MID(SUVAHAVUJ!AD55,9,1)</f>
        <v xml:space="preserve"> </v>
      </c>
      <c r="CT27" s="1389"/>
      <c r="CU27" s="1389"/>
      <c r="CV27" s="1389"/>
      <c r="CW27" s="1389"/>
      <c r="CX27" s="1389"/>
      <c r="CY27" s="1389" t="str">
        <f ca="1">MID(SUVAHAVUJ!AD55,10,1)</f>
        <v xml:space="preserve"> </v>
      </c>
      <c r="CZ27" s="1389"/>
      <c r="DA27" s="1389"/>
      <c r="DB27" s="1389"/>
      <c r="DC27" s="1389"/>
      <c r="DD27" s="1389" t="str">
        <f ca="1">MID(SUVAHAVUJ!AD55,11,1)</f>
        <v>0</v>
      </c>
      <c r="DE27" s="1389"/>
      <c r="DF27" s="1389"/>
      <c r="DG27" s="1389"/>
      <c r="DH27" s="1389"/>
      <c r="DI27" s="1395"/>
      <c r="DJ27" s="514"/>
      <c r="DK27" s="515"/>
      <c r="DL27" s="1389" t="str">
        <f ca="1">MID(SUVAHAVUJ!AF55,1,1)</f>
        <v xml:space="preserve"> </v>
      </c>
      <c r="DM27" s="1389"/>
      <c r="DN27" s="1389"/>
      <c r="DO27" s="1389"/>
      <c r="DP27" s="1389"/>
      <c r="DQ27" s="1389"/>
      <c r="DR27" s="1389" t="str">
        <f ca="1">MID(SUVAHAVUJ!AF55,2,1)</f>
        <v xml:space="preserve"> </v>
      </c>
      <c r="DS27" s="1389"/>
      <c r="DT27" s="1389"/>
      <c r="DU27" s="1389"/>
      <c r="DV27" s="1389"/>
      <c r="DW27" s="1389" t="str">
        <f ca="1">MID(SUVAHAVUJ!AF55,3,1)</f>
        <v xml:space="preserve"> </v>
      </c>
      <c r="DX27" s="1389"/>
      <c r="DY27" s="1389"/>
      <c r="DZ27" s="1389"/>
      <c r="EA27" s="1389"/>
      <c r="EB27" s="1389"/>
      <c r="EC27" s="1389" t="str">
        <f ca="1">MID(SUVAHAVUJ!AF55,4,1)</f>
        <v xml:space="preserve"> </v>
      </c>
      <c r="ED27" s="1389"/>
      <c r="EE27" s="1389"/>
      <c r="EF27" s="1389"/>
      <c r="EG27" s="1389"/>
      <c r="EH27" s="1389" t="str">
        <f ca="1">MID(SUVAHAVUJ!AF55,5,1)</f>
        <v xml:space="preserve"> </v>
      </c>
      <c r="EI27" s="1389"/>
      <c r="EJ27" s="1389"/>
      <c r="EK27" s="1389"/>
      <c r="EL27" s="1389"/>
      <c r="EM27" s="1389"/>
      <c r="EN27" s="1389" t="str">
        <f ca="1">MID(SUVAHAVUJ!AF55,6,1)</f>
        <v xml:space="preserve"> </v>
      </c>
      <c r="EO27" s="1389"/>
      <c r="EP27" s="1389"/>
      <c r="EQ27" s="1389"/>
      <c r="ER27" s="1389"/>
      <c r="ES27" s="1389" t="str">
        <f ca="1">MID(SUVAHAVUJ!AF55,7,1)</f>
        <v xml:space="preserve"> </v>
      </c>
      <c r="ET27" s="1389"/>
      <c r="EU27" s="1389"/>
      <c r="EV27" s="1389"/>
      <c r="EW27" s="1389"/>
      <c r="EX27" s="1389"/>
      <c r="EY27" s="1389" t="str">
        <f ca="1">MID(SUVAHAVUJ!AF55,8,1)</f>
        <v xml:space="preserve"> </v>
      </c>
      <c r="EZ27" s="1389"/>
      <c r="FA27" s="1389"/>
      <c r="FB27" s="1389"/>
      <c r="FC27" s="1389"/>
      <c r="FD27" s="1389" t="str">
        <f ca="1">MID(SUVAHAVUJ!AF55,9,1)</f>
        <v xml:space="preserve"> </v>
      </c>
      <c r="FE27" s="1389"/>
      <c r="FF27" s="1389"/>
      <c r="FG27" s="1389"/>
      <c r="FH27" s="1389"/>
      <c r="FI27" s="1389"/>
      <c r="FJ27" s="1389" t="str">
        <f ca="1">MID(SUVAHAVUJ!AF55,10,1)</f>
        <v xml:space="preserve"> </v>
      </c>
      <c r="FK27" s="1389"/>
      <c r="FL27" s="1389"/>
      <c r="FM27" s="1389"/>
      <c r="FN27" s="1389"/>
      <c r="FO27" s="1343" t="str">
        <f ca="1">MID(SUVAHAVUJ!AF55,11,1)</f>
        <v>0</v>
      </c>
      <c r="FP27" s="1343"/>
      <c r="FQ27" s="1343"/>
      <c r="FR27" s="1343"/>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399"/>
      <c r="C28" s="1399"/>
      <c r="D28" s="1399"/>
      <c r="E28" s="1399"/>
      <c r="F28" s="1399"/>
      <c r="G28" s="1399"/>
      <c r="H28" s="1399"/>
      <c r="I28" s="1399"/>
      <c r="J28" s="1399"/>
      <c r="K28" s="1399"/>
      <c r="L28" s="1409"/>
      <c r="M28" s="1409"/>
      <c r="N28" s="1409"/>
      <c r="O28" s="1409"/>
      <c r="P28" s="1409"/>
      <c r="Q28" s="1409"/>
      <c r="R28" s="1409"/>
      <c r="S28" s="1409"/>
      <c r="T28" s="1409"/>
      <c r="U28" s="1409"/>
      <c r="V28" s="1409"/>
      <c r="W28" s="1409"/>
      <c r="X28" s="1409"/>
      <c r="Y28" s="1409"/>
      <c r="Z28" s="1409"/>
      <c r="AA28" s="1409"/>
      <c r="AB28" s="1409"/>
      <c r="AC28" s="1409"/>
      <c r="AD28" s="1409"/>
      <c r="AE28" s="1409"/>
      <c r="AF28" s="1409"/>
      <c r="AG28" s="1409"/>
      <c r="AH28" s="1409"/>
      <c r="AI28" s="1409"/>
      <c r="AJ28" s="1409"/>
      <c r="AK28" s="1409"/>
      <c r="AL28" s="1409"/>
      <c r="AM28" s="1409"/>
      <c r="AN28" s="1409"/>
      <c r="AO28" s="1409"/>
      <c r="AP28" s="1409"/>
      <c r="AQ28" s="1394"/>
      <c r="AR28" s="1394"/>
      <c r="AS28" s="1394"/>
      <c r="AT28" s="1394"/>
      <c r="AU28" s="1394"/>
      <c r="AV28" s="1394"/>
      <c r="AW28" s="1394"/>
      <c r="AX28" s="1394"/>
      <c r="AY28" s="514"/>
      <c r="AZ28" s="515"/>
      <c r="BA28" s="1389" t="str">
        <f ca="1">MID(SUVAHAVUJ!AE55,1,1)</f>
        <v xml:space="preserve"> </v>
      </c>
      <c r="BB28" s="1389"/>
      <c r="BC28" s="1389"/>
      <c r="BD28" s="1389"/>
      <c r="BE28" s="1389"/>
      <c r="BF28" s="1389"/>
      <c r="BG28" s="1389" t="str">
        <f ca="1">MID(SUVAHAVUJ!AE55,2,1)</f>
        <v xml:space="preserve"> </v>
      </c>
      <c r="BH28" s="1389"/>
      <c r="BI28" s="1389"/>
      <c r="BJ28" s="1389"/>
      <c r="BK28" s="1389"/>
      <c r="BL28" s="1389" t="str">
        <f ca="1">MID(SUVAHAVUJ!AE55,3,1)</f>
        <v xml:space="preserve"> </v>
      </c>
      <c r="BM28" s="1389"/>
      <c r="BN28" s="1389"/>
      <c r="BO28" s="1389"/>
      <c r="BP28" s="1389"/>
      <c r="BQ28" s="1389"/>
      <c r="BR28" s="1389" t="str">
        <f ca="1">MID(SUVAHAVUJ!AE55,4,1)</f>
        <v xml:space="preserve"> </v>
      </c>
      <c r="BS28" s="1389"/>
      <c r="BT28" s="1389"/>
      <c r="BU28" s="1389"/>
      <c r="BV28" s="1389"/>
      <c r="BW28" s="1389" t="str">
        <f ca="1">MID(SUVAHAVUJ!AE55,5,1)</f>
        <v xml:space="preserve"> </v>
      </c>
      <c r="BX28" s="1389"/>
      <c r="BY28" s="1389"/>
      <c r="BZ28" s="1389"/>
      <c r="CA28" s="1389"/>
      <c r="CB28" s="1389"/>
      <c r="CC28" s="1389" t="str">
        <f ca="1">MID(SUVAHAVUJ!AE55,6,1)</f>
        <v xml:space="preserve"> </v>
      </c>
      <c r="CD28" s="1389"/>
      <c r="CE28" s="1389"/>
      <c r="CF28" s="1389"/>
      <c r="CG28" s="1389"/>
      <c r="CH28" s="1389" t="str">
        <f ca="1">MID(SUVAHAVUJ!AE55,7,1)</f>
        <v xml:space="preserve"> </v>
      </c>
      <c r="CI28" s="1389"/>
      <c r="CJ28" s="1389"/>
      <c r="CK28" s="1389"/>
      <c r="CL28" s="1389"/>
      <c r="CM28" s="1389"/>
      <c r="CN28" s="1389" t="str">
        <f ca="1">MID(SUVAHAVUJ!AE55,8,1)</f>
        <v xml:space="preserve"> </v>
      </c>
      <c r="CO28" s="1389"/>
      <c r="CP28" s="1389"/>
      <c r="CQ28" s="1389"/>
      <c r="CR28" s="1389"/>
      <c r="CS28" s="1389" t="str">
        <f ca="1">MID(SUVAHAVUJ!AE55,9,1)</f>
        <v xml:space="preserve"> </v>
      </c>
      <c r="CT28" s="1389"/>
      <c r="CU28" s="1389"/>
      <c r="CV28" s="1389"/>
      <c r="CW28" s="1389"/>
      <c r="CX28" s="1389"/>
      <c r="CY28" s="1389" t="str">
        <f ca="1">MID(SUVAHAVUJ!AE55,10,1)</f>
        <v xml:space="preserve"> </v>
      </c>
      <c r="CZ28" s="1389"/>
      <c r="DA28" s="1389"/>
      <c r="DB28" s="1389"/>
      <c r="DC28" s="1389"/>
      <c r="DD28" s="1389" t="str">
        <f ca="1">MID(SUVAHAVUJ!AE55,11,1)</f>
        <v>0</v>
      </c>
      <c r="DE28" s="1389"/>
      <c r="DF28" s="1389"/>
      <c r="DG28" s="1389"/>
      <c r="DH28" s="1389"/>
      <c r="DI28" s="1395"/>
      <c r="DJ28" s="1398"/>
      <c r="DK28" s="1398"/>
      <c r="DL28" s="1398"/>
      <c r="DM28" s="1398"/>
      <c r="DN28" s="1398"/>
      <c r="DO28" s="1398"/>
      <c r="DP28" s="1398"/>
      <c r="DQ28" s="1398"/>
      <c r="DR28" s="1398"/>
      <c r="DS28" s="1398"/>
      <c r="DT28" s="1398"/>
      <c r="DU28" s="1398"/>
      <c r="DV28" s="1398"/>
      <c r="DW28" s="1398"/>
      <c r="DX28" s="1398"/>
      <c r="DY28" s="1398"/>
      <c r="DZ28" s="1398"/>
      <c r="EA28" s="1398"/>
      <c r="EB28" s="1398"/>
      <c r="EC28" s="1398"/>
      <c r="ED28" s="1398"/>
      <c r="EE28" s="1398"/>
      <c r="EF28" s="1398"/>
      <c r="EG28" s="1398"/>
      <c r="EH28" s="1398"/>
      <c r="EI28" s="1398"/>
      <c r="EJ28" s="1398"/>
      <c r="EK28" s="1398"/>
      <c r="EL28" s="1398"/>
      <c r="EM28" s="1398"/>
      <c r="EN28" s="514"/>
      <c r="EO28" s="515"/>
      <c r="EP28" s="1389" t="str">
        <f ca="1">MID(SUVAHAVUJ!AG55,1,1)</f>
        <v xml:space="preserve"> </v>
      </c>
      <c r="EQ28" s="1389"/>
      <c r="ER28" s="1389"/>
      <c r="ES28" s="1389"/>
      <c r="ET28" s="1389"/>
      <c r="EU28" s="1389"/>
      <c r="EV28" s="1389" t="str">
        <f ca="1">MID(SUVAHAVUJ!AG55,2,1)</f>
        <v xml:space="preserve"> </v>
      </c>
      <c r="EW28" s="1389"/>
      <c r="EX28" s="1389"/>
      <c r="EY28" s="1389"/>
      <c r="EZ28" s="1389"/>
      <c r="FA28" s="1389" t="str">
        <f ca="1">MID(SUVAHAVUJ!AG55,3,1)</f>
        <v xml:space="preserve"> </v>
      </c>
      <c r="FB28" s="1389"/>
      <c r="FC28" s="1389"/>
      <c r="FD28" s="1389"/>
      <c r="FE28" s="1389"/>
      <c r="FF28" s="1389"/>
      <c r="FG28" s="1389" t="str">
        <f ca="1">MID(SUVAHAVUJ!AG55,4,1)</f>
        <v xml:space="preserve"> </v>
      </c>
      <c r="FH28" s="1389"/>
      <c r="FI28" s="1389"/>
      <c r="FJ28" s="1389"/>
      <c r="FK28" s="1389"/>
      <c r="FL28" s="1389" t="str">
        <f ca="1">MID(SUVAHAVUJ!AG55,5,1)</f>
        <v xml:space="preserve"> </v>
      </c>
      <c r="FM28" s="1389"/>
      <c r="FN28" s="1389"/>
      <c r="FO28" s="1389"/>
      <c r="FP28" s="1389"/>
      <c r="FQ28" s="1389"/>
      <c r="FR28" s="1389" t="str">
        <f ca="1">MID(SUVAHAVUJ!AG55,6,1)</f>
        <v xml:space="preserve"> </v>
      </c>
      <c r="FS28" s="1389"/>
      <c r="FT28" s="1389"/>
      <c r="FU28" s="1389"/>
      <c r="FV28" s="1389"/>
      <c r="FW28" s="1389" t="str">
        <f ca="1">MID(SUVAHAVUJ!AG55,7,1)</f>
        <v xml:space="preserve"> </v>
      </c>
      <c r="FX28" s="1389"/>
      <c r="FY28" s="1389"/>
      <c r="FZ28" s="1389"/>
      <c r="GA28" s="1389"/>
      <c r="GB28" s="1389"/>
      <c r="GC28" s="1389" t="str">
        <f ca="1">MID(SUVAHAVUJ!AG55,8,1)</f>
        <v xml:space="preserve"> </v>
      </c>
      <c r="GD28" s="1389"/>
      <c r="GE28" s="1389"/>
      <c r="GF28" s="1389"/>
      <c r="GG28" s="1389"/>
      <c r="GH28" s="1389" t="str">
        <f ca="1">MID(SUVAHAVUJ!AG55,9,1)</f>
        <v xml:space="preserve"> </v>
      </c>
      <c r="GI28" s="1389"/>
      <c r="GJ28" s="1389"/>
      <c r="GK28" s="1389"/>
      <c r="GL28" s="1389"/>
      <c r="GM28" s="1389"/>
      <c r="GN28" s="1389" t="str">
        <f ca="1">MID(SUVAHAVUJ!AG55,10,1)</f>
        <v xml:space="preserve"> </v>
      </c>
      <c r="GO28" s="1389"/>
      <c r="GP28" s="1389"/>
      <c r="GQ28" s="1389"/>
      <c r="GR28" s="1389"/>
      <c r="GS28" s="1343" t="str">
        <f ca="1">MID(SUVAHAVUJ!AG55,11,1)</f>
        <v>0</v>
      </c>
      <c r="GT28" s="1343"/>
      <c r="GU28" s="1343"/>
      <c r="GV28" s="1343"/>
      <c r="GW28" s="1396"/>
    </row>
    <row r="29" spans="2:205" s="516" customFormat="1" ht="24" customHeight="1">
      <c r="B29" s="1410" t="s">
        <v>2429</v>
      </c>
      <c r="C29" s="1410"/>
      <c r="D29" s="1410"/>
      <c r="E29" s="1410"/>
      <c r="F29" s="1410"/>
      <c r="G29" s="1410"/>
      <c r="H29" s="1410"/>
      <c r="I29" s="1410"/>
      <c r="J29" s="1410"/>
      <c r="K29" s="1410"/>
      <c r="L29" s="1409" t="str">
        <f ca="1">SUVAHAVUJ!$D$56</f>
        <v>Pohľadávky z obchodného styku súčet (r. 55 až r. 57)</v>
      </c>
      <c r="M29" s="1409"/>
      <c r="N29" s="1409"/>
      <c r="O29" s="1409"/>
      <c r="P29" s="1409"/>
      <c r="Q29" s="1409"/>
      <c r="R29" s="1409"/>
      <c r="S29" s="1409"/>
      <c r="T29" s="1409"/>
      <c r="U29" s="1409"/>
      <c r="V29" s="1409"/>
      <c r="W29" s="1409"/>
      <c r="X29" s="1409"/>
      <c r="Y29" s="1409"/>
      <c r="Z29" s="1409"/>
      <c r="AA29" s="1409"/>
      <c r="AB29" s="1409"/>
      <c r="AC29" s="1409"/>
      <c r="AD29" s="1409"/>
      <c r="AE29" s="1409"/>
      <c r="AF29" s="1409"/>
      <c r="AG29" s="1409"/>
      <c r="AH29" s="1409"/>
      <c r="AI29" s="1409"/>
      <c r="AJ29" s="1409"/>
      <c r="AK29" s="1409"/>
      <c r="AL29" s="1409"/>
      <c r="AM29" s="1409"/>
      <c r="AN29" s="1409"/>
      <c r="AO29" s="1409"/>
      <c r="AP29" s="1409"/>
      <c r="AQ29" s="1394" t="s">
        <v>2428</v>
      </c>
      <c r="AR29" s="1394"/>
      <c r="AS29" s="1394"/>
      <c r="AT29" s="1394"/>
      <c r="AU29" s="1394"/>
      <c r="AV29" s="1394"/>
      <c r="AW29" s="1394"/>
      <c r="AX29" s="1394"/>
      <c r="AY29" s="514"/>
      <c r="AZ29" s="515"/>
      <c r="BA29" s="1389" t="str">
        <f ca="1">MID(SUVAHAVUJ!AD56,1,1)</f>
        <v xml:space="preserve"> </v>
      </c>
      <c r="BB29" s="1389"/>
      <c r="BC29" s="1389"/>
      <c r="BD29" s="1389"/>
      <c r="BE29" s="1389"/>
      <c r="BF29" s="1389"/>
      <c r="BG29" s="1389" t="str">
        <f ca="1">MID(SUVAHAVUJ!AD56,2,1)</f>
        <v xml:space="preserve"> </v>
      </c>
      <c r="BH29" s="1389"/>
      <c r="BI29" s="1389"/>
      <c r="BJ29" s="1389"/>
      <c r="BK29" s="1389"/>
      <c r="BL29" s="1389" t="str">
        <f ca="1">MID(SUVAHAVUJ!AD56,3,1)</f>
        <v xml:space="preserve"> </v>
      </c>
      <c r="BM29" s="1389"/>
      <c r="BN29" s="1389"/>
      <c r="BO29" s="1389"/>
      <c r="BP29" s="1389"/>
      <c r="BQ29" s="1389"/>
      <c r="BR29" s="1389" t="str">
        <f ca="1">MID(SUVAHAVUJ!AD56,4,1)</f>
        <v xml:space="preserve"> </v>
      </c>
      <c r="BS29" s="1389"/>
      <c r="BT29" s="1389"/>
      <c r="BU29" s="1389"/>
      <c r="BV29" s="1389"/>
      <c r="BW29" s="1389" t="str">
        <f ca="1">MID(SUVAHAVUJ!AD56,5,1)</f>
        <v xml:space="preserve"> </v>
      </c>
      <c r="BX29" s="1389"/>
      <c r="BY29" s="1389"/>
      <c r="BZ29" s="1389"/>
      <c r="CA29" s="1389"/>
      <c r="CB29" s="1389"/>
      <c r="CC29" s="1389" t="str">
        <f ca="1">MID(SUVAHAVUJ!AD56,6,1)</f>
        <v xml:space="preserve"> </v>
      </c>
      <c r="CD29" s="1389"/>
      <c r="CE29" s="1389"/>
      <c r="CF29" s="1389"/>
      <c r="CG29" s="1389"/>
      <c r="CH29" s="1389" t="str">
        <f ca="1">MID(SUVAHAVUJ!AD56,7,1)</f>
        <v xml:space="preserve"> </v>
      </c>
      <c r="CI29" s="1389"/>
      <c r="CJ29" s="1389"/>
      <c r="CK29" s="1389"/>
      <c r="CL29" s="1389"/>
      <c r="CM29" s="1389"/>
      <c r="CN29" s="1389" t="str">
        <f ca="1">MID(SUVAHAVUJ!AD56,8,1)</f>
        <v xml:space="preserve"> </v>
      </c>
      <c r="CO29" s="1389"/>
      <c r="CP29" s="1389"/>
      <c r="CQ29" s="1389"/>
      <c r="CR29" s="1389"/>
      <c r="CS29" s="1389" t="str">
        <f ca="1">MID(SUVAHAVUJ!AD56,9,1)</f>
        <v xml:space="preserve"> </v>
      </c>
      <c r="CT29" s="1389"/>
      <c r="CU29" s="1389"/>
      <c r="CV29" s="1389"/>
      <c r="CW29" s="1389"/>
      <c r="CX29" s="1389"/>
      <c r="CY29" s="1389" t="str">
        <f ca="1">MID(SUVAHAVUJ!AD56,10,1)</f>
        <v xml:space="preserve"> </v>
      </c>
      <c r="CZ29" s="1389"/>
      <c r="DA29" s="1389"/>
      <c r="DB29" s="1389"/>
      <c r="DC29" s="1389"/>
      <c r="DD29" s="1389" t="str">
        <f ca="1">MID(SUVAHAVUJ!AD56,11,1)</f>
        <v>0</v>
      </c>
      <c r="DE29" s="1389"/>
      <c r="DF29" s="1389"/>
      <c r="DG29" s="1389"/>
      <c r="DH29" s="1389"/>
      <c r="DI29" s="1395"/>
      <c r="DJ29" s="514"/>
      <c r="DK29" s="515"/>
      <c r="DL29" s="1389" t="str">
        <f ca="1">MID(SUVAHAVUJ!AF56,1,1)</f>
        <v xml:space="preserve"> </v>
      </c>
      <c r="DM29" s="1389"/>
      <c r="DN29" s="1389"/>
      <c r="DO29" s="1389"/>
      <c r="DP29" s="1389"/>
      <c r="DQ29" s="1389"/>
      <c r="DR29" s="1389" t="str">
        <f ca="1">MID(SUVAHAVUJ!AF56,2,1)</f>
        <v xml:space="preserve"> </v>
      </c>
      <c r="DS29" s="1389"/>
      <c r="DT29" s="1389"/>
      <c r="DU29" s="1389"/>
      <c r="DV29" s="1389"/>
      <c r="DW29" s="1389" t="str">
        <f ca="1">MID(SUVAHAVUJ!AF56,3,1)</f>
        <v xml:space="preserve"> </v>
      </c>
      <c r="DX29" s="1389"/>
      <c r="DY29" s="1389"/>
      <c r="DZ29" s="1389"/>
      <c r="EA29" s="1389"/>
      <c r="EB29" s="1389"/>
      <c r="EC29" s="1389" t="str">
        <f ca="1">MID(SUVAHAVUJ!AF56,4,1)</f>
        <v xml:space="preserve"> </v>
      </c>
      <c r="ED29" s="1389"/>
      <c r="EE29" s="1389"/>
      <c r="EF29" s="1389"/>
      <c r="EG29" s="1389"/>
      <c r="EH29" s="1389" t="str">
        <f ca="1">MID(SUVAHAVUJ!AF56,5,1)</f>
        <v xml:space="preserve"> </v>
      </c>
      <c r="EI29" s="1389"/>
      <c r="EJ29" s="1389"/>
      <c r="EK29" s="1389"/>
      <c r="EL29" s="1389"/>
      <c r="EM29" s="1389"/>
      <c r="EN29" s="1389" t="str">
        <f ca="1">MID(SUVAHAVUJ!AF56,6,1)</f>
        <v xml:space="preserve"> </v>
      </c>
      <c r="EO29" s="1389"/>
      <c r="EP29" s="1389"/>
      <c r="EQ29" s="1389"/>
      <c r="ER29" s="1389"/>
      <c r="ES29" s="1389" t="str">
        <f ca="1">MID(SUVAHAVUJ!AF56,7,1)</f>
        <v xml:space="preserve"> </v>
      </c>
      <c r="ET29" s="1389"/>
      <c r="EU29" s="1389"/>
      <c r="EV29" s="1389"/>
      <c r="EW29" s="1389"/>
      <c r="EX29" s="1389"/>
      <c r="EY29" s="1389" t="str">
        <f ca="1">MID(SUVAHAVUJ!AF56,8,1)</f>
        <v xml:space="preserve"> </v>
      </c>
      <c r="EZ29" s="1389"/>
      <c r="FA29" s="1389"/>
      <c r="FB29" s="1389"/>
      <c r="FC29" s="1389"/>
      <c r="FD29" s="1389" t="str">
        <f ca="1">MID(SUVAHAVUJ!AF56,9,1)</f>
        <v xml:space="preserve"> </v>
      </c>
      <c r="FE29" s="1389"/>
      <c r="FF29" s="1389"/>
      <c r="FG29" s="1389"/>
      <c r="FH29" s="1389"/>
      <c r="FI29" s="1389"/>
      <c r="FJ29" s="1389" t="str">
        <f ca="1">MID(SUVAHAVUJ!AF56,10,1)</f>
        <v xml:space="preserve"> </v>
      </c>
      <c r="FK29" s="1389"/>
      <c r="FL29" s="1389"/>
      <c r="FM29" s="1389"/>
      <c r="FN29" s="1389"/>
      <c r="FO29" s="1343" t="str">
        <f ca="1">MID(SUVAHAVUJ!AF56,11,1)</f>
        <v>0</v>
      </c>
      <c r="FP29" s="1343"/>
      <c r="FQ29" s="1343"/>
      <c r="FR29" s="1343"/>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10"/>
      <c r="C30" s="1410"/>
      <c r="D30" s="1410"/>
      <c r="E30" s="1410"/>
      <c r="F30" s="1410"/>
      <c r="G30" s="1410"/>
      <c r="H30" s="1410"/>
      <c r="I30" s="1410"/>
      <c r="J30" s="1410"/>
      <c r="K30" s="1410"/>
      <c r="L30" s="1409"/>
      <c r="M30" s="1409"/>
      <c r="N30" s="1409"/>
      <c r="O30" s="1409"/>
      <c r="P30" s="1409"/>
      <c r="Q30" s="1409"/>
      <c r="R30" s="1409"/>
      <c r="S30" s="1409"/>
      <c r="T30" s="1409"/>
      <c r="U30" s="1409"/>
      <c r="V30" s="1409"/>
      <c r="W30" s="1409"/>
      <c r="X30" s="1409"/>
      <c r="Y30" s="1409"/>
      <c r="Z30" s="1409"/>
      <c r="AA30" s="1409"/>
      <c r="AB30" s="1409"/>
      <c r="AC30" s="1409"/>
      <c r="AD30" s="1409"/>
      <c r="AE30" s="1409"/>
      <c r="AF30" s="1409"/>
      <c r="AG30" s="1409"/>
      <c r="AH30" s="1409"/>
      <c r="AI30" s="1409"/>
      <c r="AJ30" s="1409"/>
      <c r="AK30" s="1409"/>
      <c r="AL30" s="1409"/>
      <c r="AM30" s="1409"/>
      <c r="AN30" s="1409"/>
      <c r="AO30" s="1409"/>
      <c r="AP30" s="1409"/>
      <c r="AQ30" s="1394"/>
      <c r="AR30" s="1394"/>
      <c r="AS30" s="1394"/>
      <c r="AT30" s="1394"/>
      <c r="AU30" s="1394"/>
      <c r="AV30" s="1394"/>
      <c r="AW30" s="1394"/>
      <c r="AX30" s="1394"/>
      <c r="AY30" s="514"/>
      <c r="AZ30" s="515"/>
      <c r="BA30" s="1389" t="str">
        <f ca="1">MID(SUVAHAVUJ!AE56,1,1)</f>
        <v xml:space="preserve"> </v>
      </c>
      <c r="BB30" s="1389"/>
      <c r="BC30" s="1389"/>
      <c r="BD30" s="1389"/>
      <c r="BE30" s="1389"/>
      <c r="BF30" s="1389"/>
      <c r="BG30" s="1389" t="str">
        <f ca="1">MID(SUVAHAVUJ!AE56,2,1)</f>
        <v xml:space="preserve"> </v>
      </c>
      <c r="BH30" s="1389"/>
      <c r="BI30" s="1389"/>
      <c r="BJ30" s="1389"/>
      <c r="BK30" s="1389"/>
      <c r="BL30" s="1389" t="str">
        <f ca="1">MID(SUVAHAVUJ!AE56,3,1)</f>
        <v xml:space="preserve"> </v>
      </c>
      <c r="BM30" s="1389"/>
      <c r="BN30" s="1389"/>
      <c r="BO30" s="1389"/>
      <c r="BP30" s="1389"/>
      <c r="BQ30" s="1389"/>
      <c r="BR30" s="1389" t="str">
        <f ca="1">MID(SUVAHAVUJ!AE56,4,1)</f>
        <v xml:space="preserve"> </v>
      </c>
      <c r="BS30" s="1389"/>
      <c r="BT30" s="1389"/>
      <c r="BU30" s="1389"/>
      <c r="BV30" s="1389"/>
      <c r="BW30" s="1389" t="str">
        <f ca="1">MID(SUVAHAVUJ!AE56,5,1)</f>
        <v xml:space="preserve"> </v>
      </c>
      <c r="BX30" s="1389"/>
      <c r="BY30" s="1389"/>
      <c r="BZ30" s="1389"/>
      <c r="CA30" s="1389"/>
      <c r="CB30" s="1389"/>
      <c r="CC30" s="1389" t="str">
        <f ca="1">MID(SUVAHAVUJ!AE56,6,1)</f>
        <v xml:space="preserve"> </v>
      </c>
      <c r="CD30" s="1389"/>
      <c r="CE30" s="1389"/>
      <c r="CF30" s="1389"/>
      <c r="CG30" s="1389"/>
      <c r="CH30" s="1389" t="str">
        <f ca="1">MID(SUVAHAVUJ!AE56,7,1)</f>
        <v xml:space="preserve"> </v>
      </c>
      <c r="CI30" s="1389"/>
      <c r="CJ30" s="1389"/>
      <c r="CK30" s="1389"/>
      <c r="CL30" s="1389"/>
      <c r="CM30" s="1389"/>
      <c r="CN30" s="1389" t="str">
        <f ca="1">MID(SUVAHAVUJ!AE56,8,1)</f>
        <v xml:space="preserve"> </v>
      </c>
      <c r="CO30" s="1389"/>
      <c r="CP30" s="1389"/>
      <c r="CQ30" s="1389"/>
      <c r="CR30" s="1389"/>
      <c r="CS30" s="1389" t="str">
        <f ca="1">MID(SUVAHAVUJ!AE56,9,1)</f>
        <v xml:space="preserve"> </v>
      </c>
      <c r="CT30" s="1389"/>
      <c r="CU30" s="1389"/>
      <c r="CV30" s="1389"/>
      <c r="CW30" s="1389"/>
      <c r="CX30" s="1389"/>
      <c r="CY30" s="1389" t="str">
        <f ca="1">MID(SUVAHAVUJ!AE56,10,1)</f>
        <v xml:space="preserve"> </v>
      </c>
      <c r="CZ30" s="1389"/>
      <c r="DA30" s="1389"/>
      <c r="DB30" s="1389"/>
      <c r="DC30" s="1389"/>
      <c r="DD30" s="1389" t="str">
        <f ca="1">MID(SUVAHAVUJ!AE56,11,1)</f>
        <v>0</v>
      </c>
      <c r="DE30" s="1389"/>
      <c r="DF30" s="1389"/>
      <c r="DG30" s="1389"/>
      <c r="DH30" s="1389"/>
      <c r="DI30" s="1395"/>
      <c r="DJ30" s="1398"/>
      <c r="DK30" s="1398"/>
      <c r="DL30" s="1398"/>
      <c r="DM30" s="1398"/>
      <c r="DN30" s="1398"/>
      <c r="DO30" s="1398"/>
      <c r="DP30" s="1398"/>
      <c r="DQ30" s="1398"/>
      <c r="DR30" s="1398"/>
      <c r="DS30" s="1398"/>
      <c r="DT30" s="1398"/>
      <c r="DU30" s="1398"/>
      <c r="DV30" s="1398"/>
      <c r="DW30" s="1398"/>
      <c r="DX30" s="1398"/>
      <c r="DY30" s="1398"/>
      <c r="DZ30" s="1398"/>
      <c r="EA30" s="1398"/>
      <c r="EB30" s="1398"/>
      <c r="EC30" s="1398"/>
      <c r="ED30" s="1398"/>
      <c r="EE30" s="1398"/>
      <c r="EF30" s="1398"/>
      <c r="EG30" s="1398"/>
      <c r="EH30" s="1398"/>
      <c r="EI30" s="1398"/>
      <c r="EJ30" s="1398"/>
      <c r="EK30" s="1398"/>
      <c r="EL30" s="1398"/>
      <c r="EM30" s="1398"/>
      <c r="EN30" s="514"/>
      <c r="EO30" s="515"/>
      <c r="EP30" s="1389" t="str">
        <f ca="1">MID(SUVAHAVUJ!AG56,1,1)</f>
        <v xml:space="preserve"> </v>
      </c>
      <c r="EQ30" s="1389"/>
      <c r="ER30" s="1389"/>
      <c r="ES30" s="1389"/>
      <c r="ET30" s="1389"/>
      <c r="EU30" s="1389"/>
      <c r="EV30" s="1389" t="str">
        <f ca="1">MID(SUVAHAVUJ!AG56,2,1)</f>
        <v xml:space="preserve"> </v>
      </c>
      <c r="EW30" s="1389"/>
      <c r="EX30" s="1389"/>
      <c r="EY30" s="1389"/>
      <c r="EZ30" s="1389"/>
      <c r="FA30" s="1389" t="str">
        <f ca="1">MID(SUVAHAVUJ!AG56,3,1)</f>
        <v xml:space="preserve"> </v>
      </c>
      <c r="FB30" s="1389"/>
      <c r="FC30" s="1389"/>
      <c r="FD30" s="1389"/>
      <c r="FE30" s="1389"/>
      <c r="FF30" s="1389"/>
      <c r="FG30" s="1389" t="str">
        <f ca="1">MID(SUVAHAVUJ!AG56,4,1)</f>
        <v xml:space="preserve"> </v>
      </c>
      <c r="FH30" s="1389"/>
      <c r="FI30" s="1389"/>
      <c r="FJ30" s="1389"/>
      <c r="FK30" s="1389"/>
      <c r="FL30" s="1389" t="str">
        <f ca="1">MID(SUVAHAVUJ!AG56,5,1)</f>
        <v xml:space="preserve"> </v>
      </c>
      <c r="FM30" s="1389"/>
      <c r="FN30" s="1389"/>
      <c r="FO30" s="1389"/>
      <c r="FP30" s="1389"/>
      <c r="FQ30" s="1389"/>
      <c r="FR30" s="1389" t="str">
        <f ca="1">MID(SUVAHAVUJ!AG56,6,1)</f>
        <v xml:space="preserve"> </v>
      </c>
      <c r="FS30" s="1389"/>
      <c r="FT30" s="1389"/>
      <c r="FU30" s="1389"/>
      <c r="FV30" s="1389"/>
      <c r="FW30" s="1389" t="str">
        <f ca="1">MID(SUVAHAVUJ!AG56,7,1)</f>
        <v xml:space="preserve"> </v>
      </c>
      <c r="FX30" s="1389"/>
      <c r="FY30" s="1389"/>
      <c r="FZ30" s="1389"/>
      <c r="GA30" s="1389"/>
      <c r="GB30" s="1389"/>
      <c r="GC30" s="1389" t="str">
        <f ca="1">MID(SUVAHAVUJ!AG56,8,1)</f>
        <v xml:space="preserve"> </v>
      </c>
      <c r="GD30" s="1389"/>
      <c r="GE30" s="1389"/>
      <c r="GF30" s="1389"/>
      <c r="GG30" s="1389"/>
      <c r="GH30" s="1389" t="str">
        <f ca="1">MID(SUVAHAVUJ!AG56,9,1)</f>
        <v xml:space="preserve"> </v>
      </c>
      <c r="GI30" s="1389"/>
      <c r="GJ30" s="1389"/>
      <c r="GK30" s="1389"/>
      <c r="GL30" s="1389"/>
      <c r="GM30" s="1389"/>
      <c r="GN30" s="1389" t="str">
        <f ca="1">MID(SUVAHAVUJ!AG56,10,1)</f>
        <v xml:space="preserve"> </v>
      </c>
      <c r="GO30" s="1389"/>
      <c r="GP30" s="1389"/>
      <c r="GQ30" s="1389"/>
      <c r="GR30" s="1389"/>
      <c r="GS30" s="1343" t="str">
        <f ca="1">MID(SUVAHAVUJ!AG56,11,1)</f>
        <v>0</v>
      </c>
      <c r="GT30" s="1343"/>
      <c r="GU30" s="1343"/>
      <c r="GV30" s="1343"/>
      <c r="GW30" s="1396"/>
    </row>
    <row r="31" spans="2:205" s="516" customFormat="1" ht="23.25" customHeight="1">
      <c r="B31" s="1403" t="s">
        <v>2423</v>
      </c>
      <c r="C31" s="1403"/>
      <c r="D31" s="1403"/>
      <c r="E31" s="1403"/>
      <c r="F31" s="1403"/>
      <c r="G31" s="1403"/>
      <c r="H31" s="1403"/>
      <c r="I31" s="1403"/>
      <c r="J31" s="1403"/>
      <c r="K31" s="1403"/>
      <c r="L31" s="1408" t="str">
        <f ca="1">SUVAHAVUJ!$D$57</f>
        <v>Pohľadávky z obchodného styku voči prepojeným účtovným jednotkám (311A, 312A, 313A, 314A, 315A, 31XA) - /391A/</v>
      </c>
      <c r="M31" s="1408"/>
      <c r="N31" s="1408"/>
      <c r="O31" s="1408"/>
      <c r="P31" s="1408"/>
      <c r="Q31" s="1408"/>
      <c r="R31" s="1408"/>
      <c r="S31" s="1408"/>
      <c r="T31" s="1408"/>
      <c r="U31" s="1408"/>
      <c r="V31" s="1408"/>
      <c r="W31" s="1408"/>
      <c r="X31" s="1408"/>
      <c r="Y31" s="1408"/>
      <c r="Z31" s="1408"/>
      <c r="AA31" s="1408"/>
      <c r="AB31" s="1408"/>
      <c r="AC31" s="1408"/>
      <c r="AD31" s="1408"/>
      <c r="AE31" s="1408"/>
      <c r="AF31" s="1408"/>
      <c r="AG31" s="1408"/>
      <c r="AH31" s="1408"/>
      <c r="AI31" s="1408"/>
      <c r="AJ31" s="1408"/>
      <c r="AK31" s="1408"/>
      <c r="AL31" s="1408"/>
      <c r="AM31" s="1408"/>
      <c r="AN31" s="1408"/>
      <c r="AO31" s="1408"/>
      <c r="AP31" s="1408"/>
      <c r="AQ31" s="1394" t="s">
        <v>4117</v>
      </c>
      <c r="AR31" s="1394"/>
      <c r="AS31" s="1394"/>
      <c r="AT31" s="1394"/>
      <c r="AU31" s="1394"/>
      <c r="AV31" s="1394"/>
      <c r="AW31" s="1394"/>
      <c r="AX31" s="1394"/>
      <c r="AY31" s="514"/>
      <c r="AZ31" s="515"/>
      <c r="BA31" s="1389" t="str">
        <f ca="1">MID(SUVAHAVUJ!AD57,1,1)</f>
        <v xml:space="preserve"> </v>
      </c>
      <c r="BB31" s="1389"/>
      <c r="BC31" s="1389"/>
      <c r="BD31" s="1389"/>
      <c r="BE31" s="1389"/>
      <c r="BF31" s="1389"/>
      <c r="BG31" s="1389" t="str">
        <f ca="1">MID(SUVAHAVUJ!AD57,2,1)</f>
        <v xml:space="preserve"> </v>
      </c>
      <c r="BH31" s="1389"/>
      <c r="BI31" s="1389"/>
      <c r="BJ31" s="1389"/>
      <c r="BK31" s="1389"/>
      <c r="BL31" s="1389" t="str">
        <f ca="1">MID(SUVAHAVUJ!AD57,3,1)</f>
        <v xml:space="preserve"> </v>
      </c>
      <c r="BM31" s="1389"/>
      <c r="BN31" s="1389"/>
      <c r="BO31" s="1389"/>
      <c r="BP31" s="1389"/>
      <c r="BQ31" s="1389"/>
      <c r="BR31" s="1389" t="str">
        <f ca="1">MID(SUVAHAVUJ!AD57,4,1)</f>
        <v xml:space="preserve"> </v>
      </c>
      <c r="BS31" s="1389"/>
      <c r="BT31" s="1389"/>
      <c r="BU31" s="1389"/>
      <c r="BV31" s="1389"/>
      <c r="BW31" s="1389" t="str">
        <f ca="1">MID(SUVAHAVUJ!AD57,5,1)</f>
        <v xml:space="preserve"> </v>
      </c>
      <c r="BX31" s="1389"/>
      <c r="BY31" s="1389"/>
      <c r="BZ31" s="1389"/>
      <c r="CA31" s="1389"/>
      <c r="CB31" s="1389"/>
      <c r="CC31" s="1389" t="str">
        <f ca="1">MID(SUVAHAVUJ!AD57,6,1)</f>
        <v xml:space="preserve"> </v>
      </c>
      <c r="CD31" s="1389"/>
      <c r="CE31" s="1389"/>
      <c r="CF31" s="1389"/>
      <c r="CG31" s="1389"/>
      <c r="CH31" s="1389" t="str">
        <f ca="1">MID(SUVAHAVUJ!AD57,7,1)</f>
        <v xml:space="preserve"> </v>
      </c>
      <c r="CI31" s="1389"/>
      <c r="CJ31" s="1389"/>
      <c r="CK31" s="1389"/>
      <c r="CL31" s="1389"/>
      <c r="CM31" s="1389"/>
      <c r="CN31" s="1389" t="str">
        <f ca="1">MID(SUVAHAVUJ!AD57,8,1)</f>
        <v xml:space="preserve"> </v>
      </c>
      <c r="CO31" s="1389"/>
      <c r="CP31" s="1389"/>
      <c r="CQ31" s="1389"/>
      <c r="CR31" s="1389"/>
      <c r="CS31" s="1389" t="str">
        <f ca="1">MID(SUVAHAVUJ!AD57,9,1)</f>
        <v xml:space="preserve"> </v>
      </c>
      <c r="CT31" s="1389"/>
      <c r="CU31" s="1389"/>
      <c r="CV31" s="1389"/>
      <c r="CW31" s="1389"/>
      <c r="CX31" s="1389"/>
      <c r="CY31" s="1389" t="str">
        <f ca="1">MID(SUVAHAVUJ!AD57,10,1)</f>
        <v xml:space="preserve"> </v>
      </c>
      <c r="CZ31" s="1389"/>
      <c r="DA31" s="1389"/>
      <c r="DB31" s="1389"/>
      <c r="DC31" s="1389"/>
      <c r="DD31" s="1389" t="str">
        <f ca="1">MID(SUVAHAVUJ!AD57,11,1)</f>
        <v>0</v>
      </c>
      <c r="DE31" s="1389"/>
      <c r="DF31" s="1389"/>
      <c r="DG31" s="1389"/>
      <c r="DH31" s="1389"/>
      <c r="DI31" s="1395"/>
      <c r="DJ31" s="514"/>
      <c r="DK31" s="515"/>
      <c r="DL31" s="1389" t="str">
        <f ca="1">MID(SUVAHAVUJ!AF57,1,1)</f>
        <v xml:space="preserve"> </v>
      </c>
      <c r="DM31" s="1389"/>
      <c r="DN31" s="1389"/>
      <c r="DO31" s="1389"/>
      <c r="DP31" s="1389"/>
      <c r="DQ31" s="1389"/>
      <c r="DR31" s="1389" t="str">
        <f ca="1">MID(SUVAHAVUJ!AF57,2,1)</f>
        <v xml:space="preserve"> </v>
      </c>
      <c r="DS31" s="1389"/>
      <c r="DT31" s="1389"/>
      <c r="DU31" s="1389"/>
      <c r="DV31" s="1389"/>
      <c r="DW31" s="1389" t="str">
        <f ca="1">MID(SUVAHAVUJ!AF57,3,1)</f>
        <v xml:space="preserve"> </v>
      </c>
      <c r="DX31" s="1389"/>
      <c r="DY31" s="1389"/>
      <c r="DZ31" s="1389"/>
      <c r="EA31" s="1389"/>
      <c r="EB31" s="1389"/>
      <c r="EC31" s="1389" t="str">
        <f ca="1">MID(SUVAHAVUJ!AF57,4,1)</f>
        <v xml:space="preserve"> </v>
      </c>
      <c r="ED31" s="1389"/>
      <c r="EE31" s="1389"/>
      <c r="EF31" s="1389"/>
      <c r="EG31" s="1389"/>
      <c r="EH31" s="1389" t="str">
        <f ca="1">MID(SUVAHAVUJ!AF57,5,1)</f>
        <v xml:space="preserve"> </v>
      </c>
      <c r="EI31" s="1389"/>
      <c r="EJ31" s="1389"/>
      <c r="EK31" s="1389"/>
      <c r="EL31" s="1389"/>
      <c r="EM31" s="1389"/>
      <c r="EN31" s="1389" t="str">
        <f ca="1">MID(SUVAHAVUJ!AF57,6,1)</f>
        <v xml:space="preserve"> </v>
      </c>
      <c r="EO31" s="1389"/>
      <c r="EP31" s="1389"/>
      <c r="EQ31" s="1389"/>
      <c r="ER31" s="1389"/>
      <c r="ES31" s="1389" t="str">
        <f ca="1">MID(SUVAHAVUJ!AF57,7,1)</f>
        <v xml:space="preserve"> </v>
      </c>
      <c r="ET31" s="1389"/>
      <c r="EU31" s="1389"/>
      <c r="EV31" s="1389"/>
      <c r="EW31" s="1389"/>
      <c r="EX31" s="1389"/>
      <c r="EY31" s="1389" t="str">
        <f ca="1">MID(SUVAHAVUJ!AF57,8,1)</f>
        <v xml:space="preserve"> </v>
      </c>
      <c r="EZ31" s="1389"/>
      <c r="FA31" s="1389"/>
      <c r="FB31" s="1389"/>
      <c r="FC31" s="1389"/>
      <c r="FD31" s="1389" t="str">
        <f ca="1">MID(SUVAHAVUJ!AF57,9,1)</f>
        <v xml:space="preserve"> </v>
      </c>
      <c r="FE31" s="1389"/>
      <c r="FF31" s="1389"/>
      <c r="FG31" s="1389"/>
      <c r="FH31" s="1389"/>
      <c r="FI31" s="1389"/>
      <c r="FJ31" s="1389" t="str">
        <f ca="1">MID(SUVAHAVUJ!AF57,10,1)</f>
        <v xml:space="preserve"> </v>
      </c>
      <c r="FK31" s="1389"/>
      <c r="FL31" s="1389"/>
      <c r="FM31" s="1389"/>
      <c r="FN31" s="1389"/>
      <c r="FO31" s="1343" t="str">
        <f ca="1">MID(SUVAHAVUJ!AF57,11,1)</f>
        <v>0</v>
      </c>
      <c r="FP31" s="1343"/>
      <c r="FQ31" s="1343"/>
      <c r="FR31" s="1343"/>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03"/>
      <c r="C32" s="1403"/>
      <c r="D32" s="1403"/>
      <c r="E32" s="1403"/>
      <c r="F32" s="1403"/>
      <c r="G32" s="1403"/>
      <c r="H32" s="1403"/>
      <c r="I32" s="1403"/>
      <c r="J32" s="1403"/>
      <c r="K32" s="1403"/>
      <c r="L32" s="1408"/>
      <c r="M32" s="1408"/>
      <c r="N32" s="1408"/>
      <c r="O32" s="1408"/>
      <c r="P32" s="1408"/>
      <c r="Q32" s="1408"/>
      <c r="R32" s="1408"/>
      <c r="S32" s="1408"/>
      <c r="T32" s="1408"/>
      <c r="U32" s="1408"/>
      <c r="V32" s="1408"/>
      <c r="W32" s="1408"/>
      <c r="X32" s="1408"/>
      <c r="Y32" s="1408"/>
      <c r="Z32" s="1408"/>
      <c r="AA32" s="1408"/>
      <c r="AB32" s="1408"/>
      <c r="AC32" s="1408"/>
      <c r="AD32" s="1408"/>
      <c r="AE32" s="1408"/>
      <c r="AF32" s="1408"/>
      <c r="AG32" s="1408"/>
      <c r="AH32" s="1408"/>
      <c r="AI32" s="1408"/>
      <c r="AJ32" s="1408"/>
      <c r="AK32" s="1408"/>
      <c r="AL32" s="1408"/>
      <c r="AM32" s="1408"/>
      <c r="AN32" s="1408"/>
      <c r="AO32" s="1408"/>
      <c r="AP32" s="1408"/>
      <c r="AQ32" s="1394"/>
      <c r="AR32" s="1394"/>
      <c r="AS32" s="1394"/>
      <c r="AT32" s="1394"/>
      <c r="AU32" s="1394"/>
      <c r="AV32" s="1394"/>
      <c r="AW32" s="1394"/>
      <c r="AX32" s="1394"/>
      <c r="AY32" s="514"/>
      <c r="AZ32" s="515"/>
      <c r="BA32" s="1389" t="str">
        <f ca="1">MID(SUVAHAVUJ!AE57,1,1)</f>
        <v xml:space="preserve"> </v>
      </c>
      <c r="BB32" s="1389"/>
      <c r="BC32" s="1389"/>
      <c r="BD32" s="1389"/>
      <c r="BE32" s="1389"/>
      <c r="BF32" s="1389"/>
      <c r="BG32" s="1389" t="str">
        <f ca="1">MID(SUVAHAVUJ!AE57,2,1)</f>
        <v xml:space="preserve"> </v>
      </c>
      <c r="BH32" s="1389"/>
      <c r="BI32" s="1389"/>
      <c r="BJ32" s="1389"/>
      <c r="BK32" s="1389"/>
      <c r="BL32" s="1389" t="str">
        <f ca="1">MID(SUVAHAVUJ!AE57,3,1)</f>
        <v xml:space="preserve"> </v>
      </c>
      <c r="BM32" s="1389"/>
      <c r="BN32" s="1389"/>
      <c r="BO32" s="1389"/>
      <c r="BP32" s="1389"/>
      <c r="BQ32" s="1389"/>
      <c r="BR32" s="1389" t="str">
        <f ca="1">MID(SUVAHAVUJ!AE57,4,1)</f>
        <v xml:space="preserve"> </v>
      </c>
      <c r="BS32" s="1389"/>
      <c r="BT32" s="1389"/>
      <c r="BU32" s="1389"/>
      <c r="BV32" s="1389"/>
      <c r="BW32" s="1389" t="str">
        <f ca="1">MID(SUVAHAVUJ!AE57,5,1)</f>
        <v xml:space="preserve"> </v>
      </c>
      <c r="BX32" s="1389"/>
      <c r="BY32" s="1389"/>
      <c r="BZ32" s="1389"/>
      <c r="CA32" s="1389"/>
      <c r="CB32" s="1389"/>
      <c r="CC32" s="1389" t="str">
        <f ca="1">MID(SUVAHAVUJ!AE57,6,1)</f>
        <v xml:space="preserve"> </v>
      </c>
      <c r="CD32" s="1389"/>
      <c r="CE32" s="1389"/>
      <c r="CF32" s="1389"/>
      <c r="CG32" s="1389"/>
      <c r="CH32" s="1389" t="str">
        <f ca="1">MID(SUVAHAVUJ!AE57,7,1)</f>
        <v xml:space="preserve"> </v>
      </c>
      <c r="CI32" s="1389"/>
      <c r="CJ32" s="1389"/>
      <c r="CK32" s="1389"/>
      <c r="CL32" s="1389"/>
      <c r="CM32" s="1389"/>
      <c r="CN32" s="1389" t="str">
        <f ca="1">MID(SUVAHAVUJ!AE57,8,1)</f>
        <v xml:space="preserve"> </v>
      </c>
      <c r="CO32" s="1389"/>
      <c r="CP32" s="1389"/>
      <c r="CQ32" s="1389"/>
      <c r="CR32" s="1389"/>
      <c r="CS32" s="1389" t="str">
        <f ca="1">MID(SUVAHAVUJ!AE57,9,1)</f>
        <v xml:space="preserve"> </v>
      </c>
      <c r="CT32" s="1389"/>
      <c r="CU32" s="1389"/>
      <c r="CV32" s="1389"/>
      <c r="CW32" s="1389"/>
      <c r="CX32" s="1389"/>
      <c r="CY32" s="1389" t="str">
        <f ca="1">MID(SUVAHAVUJ!AE57,10,1)</f>
        <v xml:space="preserve"> </v>
      </c>
      <c r="CZ32" s="1389"/>
      <c r="DA32" s="1389"/>
      <c r="DB32" s="1389"/>
      <c r="DC32" s="1389"/>
      <c r="DD32" s="1389" t="str">
        <f ca="1">MID(SUVAHAVUJ!AE57,11,1)</f>
        <v>0</v>
      </c>
      <c r="DE32" s="1389"/>
      <c r="DF32" s="1389"/>
      <c r="DG32" s="1389"/>
      <c r="DH32" s="1389"/>
      <c r="DI32" s="1395"/>
      <c r="DJ32" s="1398"/>
      <c r="DK32" s="1398"/>
      <c r="DL32" s="1398"/>
      <c r="DM32" s="1398"/>
      <c r="DN32" s="1398"/>
      <c r="DO32" s="1398"/>
      <c r="DP32" s="1398"/>
      <c r="DQ32" s="1398"/>
      <c r="DR32" s="1398"/>
      <c r="DS32" s="1398"/>
      <c r="DT32" s="1398"/>
      <c r="DU32" s="1398"/>
      <c r="DV32" s="1398"/>
      <c r="DW32" s="1398"/>
      <c r="DX32" s="1398"/>
      <c r="DY32" s="1398"/>
      <c r="DZ32" s="1398"/>
      <c r="EA32" s="1398"/>
      <c r="EB32" s="1398"/>
      <c r="EC32" s="1398"/>
      <c r="ED32" s="1398"/>
      <c r="EE32" s="1398"/>
      <c r="EF32" s="1398"/>
      <c r="EG32" s="1398"/>
      <c r="EH32" s="1398"/>
      <c r="EI32" s="1398"/>
      <c r="EJ32" s="1398"/>
      <c r="EK32" s="1398"/>
      <c r="EL32" s="1398"/>
      <c r="EM32" s="1398"/>
      <c r="EN32" s="514"/>
      <c r="EO32" s="515"/>
      <c r="EP32" s="1389" t="str">
        <f ca="1">MID(SUVAHAVUJ!AG57,1,1)</f>
        <v xml:space="preserve"> </v>
      </c>
      <c r="EQ32" s="1389"/>
      <c r="ER32" s="1389"/>
      <c r="ES32" s="1389"/>
      <c r="ET32" s="1389"/>
      <c r="EU32" s="1389"/>
      <c r="EV32" s="1389" t="str">
        <f ca="1">MID(SUVAHAVUJ!AG57,2,1)</f>
        <v xml:space="preserve"> </v>
      </c>
      <c r="EW32" s="1389"/>
      <c r="EX32" s="1389"/>
      <c r="EY32" s="1389"/>
      <c r="EZ32" s="1389"/>
      <c r="FA32" s="1389" t="str">
        <f ca="1">MID(SUVAHAVUJ!AG57,3,1)</f>
        <v xml:space="preserve"> </v>
      </c>
      <c r="FB32" s="1389"/>
      <c r="FC32" s="1389"/>
      <c r="FD32" s="1389"/>
      <c r="FE32" s="1389"/>
      <c r="FF32" s="1389"/>
      <c r="FG32" s="1389" t="str">
        <f ca="1">MID(SUVAHAVUJ!AG57,4,1)</f>
        <v xml:space="preserve"> </v>
      </c>
      <c r="FH32" s="1389"/>
      <c r="FI32" s="1389"/>
      <c r="FJ32" s="1389"/>
      <c r="FK32" s="1389"/>
      <c r="FL32" s="1389" t="str">
        <f ca="1">MID(SUVAHAVUJ!AG57,5,1)</f>
        <v xml:space="preserve"> </v>
      </c>
      <c r="FM32" s="1389"/>
      <c r="FN32" s="1389"/>
      <c r="FO32" s="1389"/>
      <c r="FP32" s="1389"/>
      <c r="FQ32" s="1389"/>
      <c r="FR32" s="1389" t="str">
        <f ca="1">MID(SUVAHAVUJ!AG57,6,1)</f>
        <v xml:space="preserve"> </v>
      </c>
      <c r="FS32" s="1389"/>
      <c r="FT32" s="1389"/>
      <c r="FU32" s="1389"/>
      <c r="FV32" s="1389"/>
      <c r="FW32" s="1389" t="str">
        <f ca="1">MID(SUVAHAVUJ!AG57,7,1)</f>
        <v xml:space="preserve"> </v>
      </c>
      <c r="FX32" s="1389"/>
      <c r="FY32" s="1389"/>
      <c r="FZ32" s="1389"/>
      <c r="GA32" s="1389"/>
      <c r="GB32" s="1389"/>
      <c r="GC32" s="1389" t="str">
        <f ca="1">MID(SUVAHAVUJ!AG57,8,1)</f>
        <v xml:space="preserve"> </v>
      </c>
      <c r="GD32" s="1389"/>
      <c r="GE32" s="1389"/>
      <c r="GF32" s="1389"/>
      <c r="GG32" s="1389"/>
      <c r="GH32" s="1389" t="str">
        <f ca="1">MID(SUVAHAVUJ!AG57,9,1)</f>
        <v xml:space="preserve"> </v>
      </c>
      <c r="GI32" s="1389"/>
      <c r="GJ32" s="1389"/>
      <c r="GK32" s="1389"/>
      <c r="GL32" s="1389"/>
      <c r="GM32" s="1389"/>
      <c r="GN32" s="1389" t="str">
        <f ca="1">MID(SUVAHAVUJ!AG57,10,1)</f>
        <v xml:space="preserve"> </v>
      </c>
      <c r="GO32" s="1389"/>
      <c r="GP32" s="1389"/>
      <c r="GQ32" s="1389"/>
      <c r="GR32" s="1389"/>
      <c r="GS32" s="1343" t="str">
        <f ca="1">MID(SUVAHAVUJ!AG57,11,1)</f>
        <v>0</v>
      </c>
      <c r="GT32" s="1343"/>
      <c r="GU32" s="1343"/>
      <c r="GV32" s="1343"/>
      <c r="GW32" s="1396"/>
    </row>
    <row r="33" spans="1:205" s="516" customFormat="1" ht="23.25" customHeight="1">
      <c r="B33" s="1403" t="s">
        <v>2424</v>
      </c>
      <c r="C33" s="1403"/>
      <c r="D33" s="1403"/>
      <c r="E33" s="1403"/>
      <c r="F33" s="1403"/>
      <c r="G33" s="1403"/>
      <c r="H33" s="1403"/>
      <c r="I33" s="1403"/>
      <c r="J33" s="1403"/>
      <c r="K33" s="1403"/>
      <c r="L33" s="1408" t="str">
        <f ca="1">SUVAHAVUJ!$D$58</f>
        <v>Pohľadávky z obchodného styku v rámci podielovej účasti okrem pohľadávok voči prepojeným účtovným jednotkám (311A, 312A, 313A, 314A, 315A, 31XA)
- /391A/</v>
      </c>
      <c r="M33" s="1408"/>
      <c r="N33" s="1408"/>
      <c r="O33" s="1408"/>
      <c r="P33" s="1408"/>
      <c r="Q33" s="1408"/>
      <c r="R33" s="1408"/>
      <c r="S33" s="1408"/>
      <c r="T33" s="1408"/>
      <c r="U33" s="1408"/>
      <c r="V33" s="1408"/>
      <c r="W33" s="1408"/>
      <c r="X33" s="1408"/>
      <c r="Y33" s="1408"/>
      <c r="Z33" s="1408"/>
      <c r="AA33" s="1408"/>
      <c r="AB33" s="1408"/>
      <c r="AC33" s="1408"/>
      <c r="AD33" s="1408"/>
      <c r="AE33" s="1408"/>
      <c r="AF33" s="1408"/>
      <c r="AG33" s="1408"/>
      <c r="AH33" s="1408"/>
      <c r="AI33" s="1408"/>
      <c r="AJ33" s="1408"/>
      <c r="AK33" s="1408"/>
      <c r="AL33" s="1408"/>
      <c r="AM33" s="1408"/>
      <c r="AN33" s="1408"/>
      <c r="AO33" s="1408"/>
      <c r="AP33" s="1408"/>
      <c r="AQ33" s="1394" t="s">
        <v>4118</v>
      </c>
      <c r="AR33" s="1394"/>
      <c r="AS33" s="1394"/>
      <c r="AT33" s="1394"/>
      <c r="AU33" s="1394"/>
      <c r="AV33" s="1394"/>
      <c r="AW33" s="1394"/>
      <c r="AX33" s="1394"/>
      <c r="AY33" s="514"/>
      <c r="AZ33" s="515"/>
      <c r="BA33" s="1389" t="str">
        <f ca="1">MID(SUVAHAVUJ!AD58,1,1)</f>
        <v xml:space="preserve"> </v>
      </c>
      <c r="BB33" s="1389"/>
      <c r="BC33" s="1389"/>
      <c r="BD33" s="1389"/>
      <c r="BE33" s="1389"/>
      <c r="BF33" s="1389"/>
      <c r="BG33" s="1389" t="str">
        <f ca="1">MID(SUVAHAVUJ!AD58,2,1)</f>
        <v xml:space="preserve"> </v>
      </c>
      <c r="BH33" s="1389"/>
      <c r="BI33" s="1389"/>
      <c r="BJ33" s="1389"/>
      <c r="BK33" s="1389"/>
      <c r="BL33" s="1389" t="str">
        <f ca="1">MID(SUVAHAVUJ!AD58,3,1)</f>
        <v xml:space="preserve"> </v>
      </c>
      <c r="BM33" s="1389"/>
      <c r="BN33" s="1389"/>
      <c r="BO33" s="1389"/>
      <c r="BP33" s="1389"/>
      <c r="BQ33" s="1389"/>
      <c r="BR33" s="1389" t="str">
        <f ca="1">MID(SUVAHAVUJ!AD58,4,1)</f>
        <v xml:space="preserve"> </v>
      </c>
      <c r="BS33" s="1389"/>
      <c r="BT33" s="1389"/>
      <c r="BU33" s="1389"/>
      <c r="BV33" s="1389"/>
      <c r="BW33" s="1389" t="str">
        <f ca="1">MID(SUVAHAVUJ!AD58,5,1)</f>
        <v xml:space="preserve"> </v>
      </c>
      <c r="BX33" s="1389"/>
      <c r="BY33" s="1389"/>
      <c r="BZ33" s="1389"/>
      <c r="CA33" s="1389"/>
      <c r="CB33" s="1389"/>
      <c r="CC33" s="1389" t="str">
        <f ca="1">MID(SUVAHAVUJ!AD58,6,1)</f>
        <v xml:space="preserve"> </v>
      </c>
      <c r="CD33" s="1389"/>
      <c r="CE33" s="1389"/>
      <c r="CF33" s="1389"/>
      <c r="CG33" s="1389"/>
      <c r="CH33" s="1389" t="str">
        <f ca="1">MID(SUVAHAVUJ!AD58,7,1)</f>
        <v xml:space="preserve"> </v>
      </c>
      <c r="CI33" s="1389"/>
      <c r="CJ33" s="1389"/>
      <c r="CK33" s="1389"/>
      <c r="CL33" s="1389"/>
      <c r="CM33" s="1389"/>
      <c r="CN33" s="1389" t="str">
        <f ca="1">MID(SUVAHAVUJ!AD58,8,1)</f>
        <v xml:space="preserve"> </v>
      </c>
      <c r="CO33" s="1389"/>
      <c r="CP33" s="1389"/>
      <c r="CQ33" s="1389"/>
      <c r="CR33" s="1389"/>
      <c r="CS33" s="1389" t="str">
        <f ca="1">MID(SUVAHAVUJ!AD58,9,1)</f>
        <v xml:space="preserve"> </v>
      </c>
      <c r="CT33" s="1389"/>
      <c r="CU33" s="1389"/>
      <c r="CV33" s="1389"/>
      <c r="CW33" s="1389"/>
      <c r="CX33" s="1389"/>
      <c r="CY33" s="1389" t="str">
        <f ca="1">MID(SUVAHAVUJ!AD58,10,1)</f>
        <v xml:space="preserve"> </v>
      </c>
      <c r="CZ33" s="1389"/>
      <c r="DA33" s="1389"/>
      <c r="DB33" s="1389"/>
      <c r="DC33" s="1389"/>
      <c r="DD33" s="1389" t="str">
        <f ca="1">MID(SUVAHAVUJ!AD58,11,1)</f>
        <v>0</v>
      </c>
      <c r="DE33" s="1389"/>
      <c r="DF33" s="1389"/>
      <c r="DG33" s="1389"/>
      <c r="DH33" s="1389"/>
      <c r="DI33" s="1395"/>
      <c r="DJ33" s="514"/>
      <c r="DK33" s="515"/>
      <c r="DL33" s="1389" t="str">
        <f ca="1">MID(SUVAHAVUJ!AF58,1,1)</f>
        <v xml:space="preserve"> </v>
      </c>
      <c r="DM33" s="1389"/>
      <c r="DN33" s="1389"/>
      <c r="DO33" s="1389"/>
      <c r="DP33" s="1389"/>
      <c r="DQ33" s="1389"/>
      <c r="DR33" s="1389" t="str">
        <f ca="1">MID(SUVAHAVUJ!AF58,2,1)</f>
        <v xml:space="preserve"> </v>
      </c>
      <c r="DS33" s="1389"/>
      <c r="DT33" s="1389"/>
      <c r="DU33" s="1389"/>
      <c r="DV33" s="1389"/>
      <c r="DW33" s="1389" t="str">
        <f ca="1">MID(SUVAHAVUJ!AF58,3,1)</f>
        <v xml:space="preserve"> </v>
      </c>
      <c r="DX33" s="1389"/>
      <c r="DY33" s="1389"/>
      <c r="DZ33" s="1389"/>
      <c r="EA33" s="1389"/>
      <c r="EB33" s="1389"/>
      <c r="EC33" s="1389" t="str">
        <f ca="1">MID(SUVAHAVUJ!AF58,4,1)</f>
        <v xml:space="preserve"> </v>
      </c>
      <c r="ED33" s="1389"/>
      <c r="EE33" s="1389"/>
      <c r="EF33" s="1389"/>
      <c r="EG33" s="1389"/>
      <c r="EH33" s="1389" t="str">
        <f ca="1">MID(SUVAHAVUJ!AF58,5,1)</f>
        <v xml:space="preserve"> </v>
      </c>
      <c r="EI33" s="1389"/>
      <c r="EJ33" s="1389"/>
      <c r="EK33" s="1389"/>
      <c r="EL33" s="1389"/>
      <c r="EM33" s="1389"/>
      <c r="EN33" s="1389" t="str">
        <f ca="1">MID(SUVAHAVUJ!AF58,6,1)</f>
        <v xml:space="preserve"> </v>
      </c>
      <c r="EO33" s="1389"/>
      <c r="EP33" s="1389"/>
      <c r="EQ33" s="1389"/>
      <c r="ER33" s="1389"/>
      <c r="ES33" s="1389" t="str">
        <f ca="1">MID(SUVAHAVUJ!AF58,7,1)</f>
        <v xml:space="preserve"> </v>
      </c>
      <c r="ET33" s="1389"/>
      <c r="EU33" s="1389"/>
      <c r="EV33" s="1389"/>
      <c r="EW33" s="1389"/>
      <c r="EX33" s="1389"/>
      <c r="EY33" s="1389" t="str">
        <f ca="1">MID(SUVAHAVUJ!AF58,8,1)</f>
        <v xml:space="preserve"> </v>
      </c>
      <c r="EZ33" s="1389"/>
      <c r="FA33" s="1389"/>
      <c r="FB33" s="1389"/>
      <c r="FC33" s="1389"/>
      <c r="FD33" s="1389" t="str">
        <f ca="1">MID(SUVAHAVUJ!AF58,9,1)</f>
        <v xml:space="preserve"> </v>
      </c>
      <c r="FE33" s="1389"/>
      <c r="FF33" s="1389"/>
      <c r="FG33" s="1389"/>
      <c r="FH33" s="1389"/>
      <c r="FI33" s="1389"/>
      <c r="FJ33" s="1389" t="str">
        <f ca="1">MID(SUVAHAVUJ!AF58,10,1)</f>
        <v xml:space="preserve"> </v>
      </c>
      <c r="FK33" s="1389"/>
      <c r="FL33" s="1389"/>
      <c r="FM33" s="1389"/>
      <c r="FN33" s="1389"/>
      <c r="FO33" s="1343" t="str">
        <f ca="1">MID(SUVAHAVUJ!AF58,11,1)</f>
        <v>0</v>
      </c>
      <c r="FP33" s="1343"/>
      <c r="FQ33" s="1343"/>
      <c r="FR33" s="1343"/>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03"/>
      <c r="C34" s="1403"/>
      <c r="D34" s="1403"/>
      <c r="E34" s="1403"/>
      <c r="F34" s="1403"/>
      <c r="G34" s="1403"/>
      <c r="H34" s="1403"/>
      <c r="I34" s="1403"/>
      <c r="J34" s="1403"/>
      <c r="K34" s="1403"/>
      <c r="L34" s="1408"/>
      <c r="M34" s="1408"/>
      <c r="N34" s="1408"/>
      <c r="O34" s="1408"/>
      <c r="P34" s="1408"/>
      <c r="Q34" s="1408"/>
      <c r="R34" s="1408"/>
      <c r="S34" s="1408"/>
      <c r="T34" s="1408"/>
      <c r="U34" s="1408"/>
      <c r="V34" s="1408"/>
      <c r="W34" s="1408"/>
      <c r="X34" s="1408"/>
      <c r="Y34" s="1408"/>
      <c r="Z34" s="1408"/>
      <c r="AA34" s="1408"/>
      <c r="AB34" s="1408"/>
      <c r="AC34" s="1408"/>
      <c r="AD34" s="1408"/>
      <c r="AE34" s="1408"/>
      <c r="AF34" s="1408"/>
      <c r="AG34" s="1408"/>
      <c r="AH34" s="1408"/>
      <c r="AI34" s="1408"/>
      <c r="AJ34" s="1408"/>
      <c r="AK34" s="1408"/>
      <c r="AL34" s="1408"/>
      <c r="AM34" s="1408"/>
      <c r="AN34" s="1408"/>
      <c r="AO34" s="1408"/>
      <c r="AP34" s="1408"/>
      <c r="AQ34" s="1394"/>
      <c r="AR34" s="1394"/>
      <c r="AS34" s="1394"/>
      <c r="AT34" s="1394"/>
      <c r="AU34" s="1394"/>
      <c r="AV34" s="1394"/>
      <c r="AW34" s="1394"/>
      <c r="AX34" s="1394"/>
      <c r="AY34" s="514"/>
      <c r="AZ34" s="515"/>
      <c r="BA34" s="1389" t="str">
        <f ca="1">MID(SUVAHAVUJ!AE58,1,1)</f>
        <v xml:space="preserve"> </v>
      </c>
      <c r="BB34" s="1389"/>
      <c r="BC34" s="1389"/>
      <c r="BD34" s="1389"/>
      <c r="BE34" s="1389"/>
      <c r="BF34" s="1389"/>
      <c r="BG34" s="1389" t="str">
        <f ca="1">MID(SUVAHAVUJ!AE58,2,1)</f>
        <v xml:space="preserve"> </v>
      </c>
      <c r="BH34" s="1389"/>
      <c r="BI34" s="1389"/>
      <c r="BJ34" s="1389"/>
      <c r="BK34" s="1389"/>
      <c r="BL34" s="1389" t="str">
        <f ca="1">MID(SUVAHAVUJ!AE58,3,1)</f>
        <v xml:space="preserve"> </v>
      </c>
      <c r="BM34" s="1389"/>
      <c r="BN34" s="1389"/>
      <c r="BO34" s="1389"/>
      <c r="BP34" s="1389"/>
      <c r="BQ34" s="1389"/>
      <c r="BR34" s="1389" t="str">
        <f ca="1">MID(SUVAHAVUJ!AE58,4,1)</f>
        <v xml:space="preserve"> </v>
      </c>
      <c r="BS34" s="1389"/>
      <c r="BT34" s="1389"/>
      <c r="BU34" s="1389"/>
      <c r="BV34" s="1389"/>
      <c r="BW34" s="1389" t="str">
        <f ca="1">MID(SUVAHAVUJ!AE58,5,1)</f>
        <v xml:space="preserve"> </v>
      </c>
      <c r="BX34" s="1389"/>
      <c r="BY34" s="1389"/>
      <c r="BZ34" s="1389"/>
      <c r="CA34" s="1389"/>
      <c r="CB34" s="1389"/>
      <c r="CC34" s="1389" t="str">
        <f ca="1">MID(SUVAHAVUJ!AE58,6,1)</f>
        <v xml:space="preserve"> </v>
      </c>
      <c r="CD34" s="1389"/>
      <c r="CE34" s="1389"/>
      <c r="CF34" s="1389"/>
      <c r="CG34" s="1389"/>
      <c r="CH34" s="1389" t="str">
        <f ca="1">MID(SUVAHAVUJ!AE58,7,1)</f>
        <v xml:space="preserve"> </v>
      </c>
      <c r="CI34" s="1389"/>
      <c r="CJ34" s="1389"/>
      <c r="CK34" s="1389"/>
      <c r="CL34" s="1389"/>
      <c r="CM34" s="1389"/>
      <c r="CN34" s="1389" t="str">
        <f ca="1">MID(SUVAHAVUJ!AE58,8,1)</f>
        <v xml:space="preserve"> </v>
      </c>
      <c r="CO34" s="1389"/>
      <c r="CP34" s="1389"/>
      <c r="CQ34" s="1389"/>
      <c r="CR34" s="1389"/>
      <c r="CS34" s="1389" t="str">
        <f ca="1">MID(SUVAHAVUJ!AE58,9,1)</f>
        <v xml:space="preserve"> </v>
      </c>
      <c r="CT34" s="1389"/>
      <c r="CU34" s="1389"/>
      <c r="CV34" s="1389"/>
      <c r="CW34" s="1389"/>
      <c r="CX34" s="1389"/>
      <c r="CY34" s="1389" t="str">
        <f ca="1">MID(SUVAHAVUJ!AE58,10,1)</f>
        <v xml:space="preserve"> </v>
      </c>
      <c r="CZ34" s="1389"/>
      <c r="DA34" s="1389"/>
      <c r="DB34" s="1389"/>
      <c r="DC34" s="1389"/>
      <c r="DD34" s="1389" t="str">
        <f ca="1">MID(SUVAHAVUJ!AE58,11,1)</f>
        <v>0</v>
      </c>
      <c r="DE34" s="1389"/>
      <c r="DF34" s="1389"/>
      <c r="DG34" s="1389"/>
      <c r="DH34" s="1389"/>
      <c r="DI34" s="1395"/>
      <c r="DJ34" s="1398"/>
      <c r="DK34" s="1398"/>
      <c r="DL34" s="1398"/>
      <c r="DM34" s="1398"/>
      <c r="DN34" s="1398"/>
      <c r="DO34" s="1398"/>
      <c r="DP34" s="1398"/>
      <c r="DQ34" s="1398"/>
      <c r="DR34" s="1398"/>
      <c r="DS34" s="1398"/>
      <c r="DT34" s="1398"/>
      <c r="DU34" s="1398"/>
      <c r="DV34" s="1398"/>
      <c r="DW34" s="1398"/>
      <c r="DX34" s="1398"/>
      <c r="DY34" s="1398"/>
      <c r="DZ34" s="1398"/>
      <c r="EA34" s="1398"/>
      <c r="EB34" s="1398"/>
      <c r="EC34" s="1398"/>
      <c r="ED34" s="1398"/>
      <c r="EE34" s="1398"/>
      <c r="EF34" s="1398"/>
      <c r="EG34" s="1398"/>
      <c r="EH34" s="1398"/>
      <c r="EI34" s="1398"/>
      <c r="EJ34" s="1398"/>
      <c r="EK34" s="1398"/>
      <c r="EL34" s="1398"/>
      <c r="EM34" s="1398"/>
      <c r="EN34" s="514"/>
      <c r="EO34" s="515"/>
      <c r="EP34" s="1389" t="str">
        <f ca="1">MID(SUVAHAVUJ!AG58,1,1)</f>
        <v xml:space="preserve"> </v>
      </c>
      <c r="EQ34" s="1389"/>
      <c r="ER34" s="1389"/>
      <c r="ES34" s="1389"/>
      <c r="ET34" s="1389"/>
      <c r="EU34" s="1389"/>
      <c r="EV34" s="1389" t="str">
        <f ca="1">MID(SUVAHAVUJ!AG58,2,1)</f>
        <v xml:space="preserve"> </v>
      </c>
      <c r="EW34" s="1389"/>
      <c r="EX34" s="1389"/>
      <c r="EY34" s="1389"/>
      <c r="EZ34" s="1389"/>
      <c r="FA34" s="1389" t="str">
        <f ca="1">MID(SUVAHAVUJ!AG58,3,1)</f>
        <v xml:space="preserve"> </v>
      </c>
      <c r="FB34" s="1389"/>
      <c r="FC34" s="1389"/>
      <c r="FD34" s="1389"/>
      <c r="FE34" s="1389"/>
      <c r="FF34" s="1389"/>
      <c r="FG34" s="1389" t="str">
        <f ca="1">MID(SUVAHAVUJ!AG58,4,1)</f>
        <v xml:space="preserve"> </v>
      </c>
      <c r="FH34" s="1389"/>
      <c r="FI34" s="1389"/>
      <c r="FJ34" s="1389"/>
      <c r="FK34" s="1389"/>
      <c r="FL34" s="1389" t="str">
        <f ca="1">MID(SUVAHAVUJ!AG58,5,1)</f>
        <v xml:space="preserve"> </v>
      </c>
      <c r="FM34" s="1389"/>
      <c r="FN34" s="1389"/>
      <c r="FO34" s="1389"/>
      <c r="FP34" s="1389"/>
      <c r="FQ34" s="1389"/>
      <c r="FR34" s="1389" t="str">
        <f ca="1">MID(SUVAHAVUJ!AG58,6,1)</f>
        <v xml:space="preserve"> </v>
      </c>
      <c r="FS34" s="1389"/>
      <c r="FT34" s="1389"/>
      <c r="FU34" s="1389"/>
      <c r="FV34" s="1389"/>
      <c r="FW34" s="1389" t="str">
        <f ca="1">MID(SUVAHAVUJ!AG58,7,1)</f>
        <v xml:space="preserve"> </v>
      </c>
      <c r="FX34" s="1389"/>
      <c r="FY34" s="1389"/>
      <c r="FZ34" s="1389"/>
      <c r="GA34" s="1389"/>
      <c r="GB34" s="1389"/>
      <c r="GC34" s="1389" t="str">
        <f ca="1">MID(SUVAHAVUJ!AG58,8,1)</f>
        <v xml:space="preserve"> </v>
      </c>
      <c r="GD34" s="1389"/>
      <c r="GE34" s="1389"/>
      <c r="GF34" s="1389"/>
      <c r="GG34" s="1389"/>
      <c r="GH34" s="1389" t="str">
        <f ca="1">MID(SUVAHAVUJ!AG58,9,1)</f>
        <v xml:space="preserve"> </v>
      </c>
      <c r="GI34" s="1389"/>
      <c r="GJ34" s="1389"/>
      <c r="GK34" s="1389"/>
      <c r="GL34" s="1389"/>
      <c r="GM34" s="1389"/>
      <c r="GN34" s="1389" t="str">
        <f ca="1">MID(SUVAHAVUJ!AG58,10,1)</f>
        <v xml:space="preserve"> </v>
      </c>
      <c r="GO34" s="1389"/>
      <c r="GP34" s="1389"/>
      <c r="GQ34" s="1389"/>
      <c r="GR34" s="1389"/>
      <c r="GS34" s="1343" t="str">
        <f ca="1">MID(SUVAHAVUJ!AG58,11,1)</f>
        <v>0</v>
      </c>
      <c r="GT34" s="1343"/>
      <c r="GU34" s="1343"/>
      <c r="GV34" s="1343"/>
      <c r="GW34" s="1396"/>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GC34:GG34"/>
    <mergeCell ref="GH34:GM34"/>
    <mergeCell ref="CY34:DC34"/>
    <mergeCell ref="DD34:DI34"/>
    <mergeCell ref="DJ34:EM34"/>
    <mergeCell ref="EP34:EU34"/>
    <mergeCell ref="GN34:GR34"/>
    <mergeCell ref="GS34:GW34"/>
    <mergeCell ref="FG34:FK34"/>
    <mergeCell ref="FL34:FQ34"/>
    <mergeCell ref="FR34:FV34"/>
    <mergeCell ref="FW34:GB34"/>
    <mergeCell ref="EV34:EZ34"/>
    <mergeCell ref="FA34:FF34"/>
    <mergeCell ref="FT33:GW33"/>
    <mergeCell ref="BA34:BF34"/>
    <mergeCell ref="BG34:BK34"/>
    <mergeCell ref="BL34:BQ34"/>
    <mergeCell ref="BR34:BV34"/>
    <mergeCell ref="BW34:CB34"/>
    <mergeCell ref="CC34:CG34"/>
    <mergeCell ref="CH34:CM34"/>
    <mergeCell ref="FJ33:FN33"/>
    <mergeCell ref="FO33:FS33"/>
    <mergeCell ref="CN34:CR34"/>
    <mergeCell ref="CS34:CX34"/>
    <mergeCell ref="EN33:ER33"/>
    <mergeCell ref="ES33:EX33"/>
    <mergeCell ref="DD33:DI33"/>
    <mergeCell ref="DL33:DQ33"/>
    <mergeCell ref="DR33:DV33"/>
    <mergeCell ref="DW33:EB33"/>
    <mergeCell ref="BW33:CB33"/>
    <mergeCell ref="CC33:CG33"/>
    <mergeCell ref="CH33:CM33"/>
    <mergeCell ref="CN33:CR33"/>
    <mergeCell ref="EY33:FC33"/>
    <mergeCell ref="FD33:FI33"/>
    <mergeCell ref="EC33:EG33"/>
    <mergeCell ref="EH33:EM33"/>
    <mergeCell ref="CS33:CX33"/>
    <mergeCell ref="CY33:DC33"/>
    <mergeCell ref="GH32:GM32"/>
    <mergeCell ref="GN32:GR32"/>
    <mergeCell ref="FL32:FQ32"/>
    <mergeCell ref="FR32:FV32"/>
    <mergeCell ref="FW32:GB32"/>
    <mergeCell ref="GC32:GG32"/>
    <mergeCell ref="CS32:CX32"/>
    <mergeCell ref="CY32:DC32"/>
    <mergeCell ref="GS32:GW32"/>
    <mergeCell ref="B33:K34"/>
    <mergeCell ref="L33:AP34"/>
    <mergeCell ref="AQ33:AX34"/>
    <mergeCell ref="BA33:BF33"/>
    <mergeCell ref="BG33:BK33"/>
    <mergeCell ref="BL33:BQ33"/>
    <mergeCell ref="BR33:BV33"/>
    <mergeCell ref="FA32:FF32"/>
    <mergeCell ref="FG32:FK32"/>
    <mergeCell ref="CH32:CM32"/>
    <mergeCell ref="CN32:CR32"/>
    <mergeCell ref="DD32:DI32"/>
    <mergeCell ref="DJ32:EM32"/>
    <mergeCell ref="EP32:EU32"/>
    <mergeCell ref="EV32:EZ32"/>
    <mergeCell ref="ES31:EX31"/>
    <mergeCell ref="EY31:FC31"/>
    <mergeCell ref="FO31:FS31"/>
    <mergeCell ref="FT31:GW31"/>
    <mergeCell ref="BA32:BF32"/>
    <mergeCell ref="BG32:BK32"/>
    <mergeCell ref="BL32:BQ32"/>
    <mergeCell ref="BR32:BV32"/>
    <mergeCell ref="BW32:CB32"/>
    <mergeCell ref="CC32:CG32"/>
    <mergeCell ref="FD31:FI31"/>
    <mergeCell ref="FJ31:FN31"/>
    <mergeCell ref="CY31:DC31"/>
    <mergeCell ref="DD31:DI31"/>
    <mergeCell ref="DL31:DQ31"/>
    <mergeCell ref="DR31:DV31"/>
    <mergeCell ref="DW31:EB31"/>
    <mergeCell ref="EC31:EG31"/>
    <mergeCell ref="EH31:EM31"/>
    <mergeCell ref="EN31:ER31"/>
    <mergeCell ref="GH30:GM30"/>
    <mergeCell ref="FG30:FK30"/>
    <mergeCell ref="FL30:FQ30"/>
    <mergeCell ref="FR30:FV30"/>
    <mergeCell ref="FW30:GB30"/>
    <mergeCell ref="CN30:CR30"/>
    <mergeCell ref="CS30:CX30"/>
    <mergeCell ref="BL31:BQ31"/>
    <mergeCell ref="EV30:EZ30"/>
    <mergeCell ref="FA30:FF30"/>
    <mergeCell ref="CN31:CR31"/>
    <mergeCell ref="CS31:CX31"/>
    <mergeCell ref="GC30:GG30"/>
    <mergeCell ref="BR31:BV31"/>
    <mergeCell ref="BW31:CB31"/>
    <mergeCell ref="CC31:CG31"/>
    <mergeCell ref="CH31:CM31"/>
    <mergeCell ref="DD30:DI30"/>
    <mergeCell ref="DJ30:EM30"/>
    <mergeCell ref="EP30:EU30"/>
    <mergeCell ref="GN30:GR30"/>
    <mergeCell ref="GS30:GW30"/>
    <mergeCell ref="B31:K32"/>
    <mergeCell ref="L31:AP32"/>
    <mergeCell ref="AQ31:AX32"/>
    <mergeCell ref="BA31:BF31"/>
    <mergeCell ref="BG31:BK31"/>
    <mergeCell ref="BG29:BK29"/>
    <mergeCell ref="BA30:BF30"/>
    <mergeCell ref="BG30:BK30"/>
    <mergeCell ref="BL30:BQ30"/>
    <mergeCell ref="B29:K30"/>
    <mergeCell ref="L29:AP30"/>
    <mergeCell ref="AQ29:AX30"/>
    <mergeCell ref="BA29:BF29"/>
    <mergeCell ref="CS29:CX29"/>
    <mergeCell ref="CY29:DC29"/>
    <mergeCell ref="BR30:BV30"/>
    <mergeCell ref="BW30:CB30"/>
    <mergeCell ref="CC30:CG30"/>
    <mergeCell ref="CH30:CM30"/>
    <mergeCell ref="CY30:DC30"/>
    <mergeCell ref="BL29:BQ29"/>
    <mergeCell ref="BR29:BV29"/>
    <mergeCell ref="BW29:CB29"/>
    <mergeCell ref="CC29:CG29"/>
    <mergeCell ref="CH29:CM29"/>
    <mergeCell ref="CN29:CR29"/>
    <mergeCell ref="CY28:DC28"/>
    <mergeCell ref="DD28:DI28"/>
    <mergeCell ref="DJ28:EM28"/>
    <mergeCell ref="DD29:DI29"/>
    <mergeCell ref="DL29:DQ29"/>
    <mergeCell ref="DR29:DV29"/>
    <mergeCell ref="DW29:EB29"/>
    <mergeCell ref="EC29:EG29"/>
    <mergeCell ref="EH29:EM29"/>
    <mergeCell ref="FO29:FS29"/>
    <mergeCell ref="FT29:GW29"/>
    <mergeCell ref="FW28:GB28"/>
    <mergeCell ref="GC28:GG28"/>
    <mergeCell ref="GH28:GM28"/>
    <mergeCell ref="GN28:GR28"/>
    <mergeCell ref="GS28:GW28"/>
    <mergeCell ref="FL28:FQ28"/>
    <mergeCell ref="FR28:FV28"/>
    <mergeCell ref="EN29:ER29"/>
    <mergeCell ref="ES29:EX29"/>
    <mergeCell ref="EY29:FC29"/>
    <mergeCell ref="FD29:FI29"/>
    <mergeCell ref="EP28:EU28"/>
    <mergeCell ref="EV28:EZ28"/>
    <mergeCell ref="FA28:FF28"/>
    <mergeCell ref="FG28:FK28"/>
    <mergeCell ref="FJ29:FN29"/>
    <mergeCell ref="BG28:BK28"/>
    <mergeCell ref="BL28:BQ28"/>
    <mergeCell ref="BR28:BV28"/>
    <mergeCell ref="FT27:GW27"/>
    <mergeCell ref="DL27:DQ27"/>
    <mergeCell ref="DR27:DV27"/>
    <mergeCell ref="DW27:EB27"/>
    <mergeCell ref="EC27:EG27"/>
    <mergeCell ref="EH27:EM27"/>
    <mergeCell ref="EN27:ER27"/>
    <mergeCell ref="CC28:CG28"/>
    <mergeCell ref="ES27:EX27"/>
    <mergeCell ref="EY27:FC27"/>
    <mergeCell ref="CC27:CG27"/>
    <mergeCell ref="CH27:CM27"/>
    <mergeCell ref="CN27:CR27"/>
    <mergeCell ref="CS27:CX27"/>
    <mergeCell ref="CY27:DC27"/>
    <mergeCell ref="DD27:DI27"/>
    <mergeCell ref="CS28:CX28"/>
    <mergeCell ref="CH28:CM28"/>
    <mergeCell ref="CN28:CR28"/>
    <mergeCell ref="GN26:GR26"/>
    <mergeCell ref="GS26:GW26"/>
    <mergeCell ref="FG26:FK26"/>
    <mergeCell ref="FL26:FQ26"/>
    <mergeCell ref="FR26:FV26"/>
    <mergeCell ref="FW26:GB26"/>
    <mergeCell ref="GC26:GG26"/>
    <mergeCell ref="GH26:GM26"/>
    <mergeCell ref="BG27:BK27"/>
    <mergeCell ref="BL27:BQ27"/>
    <mergeCell ref="BR27:BV27"/>
    <mergeCell ref="BW27:CB27"/>
    <mergeCell ref="B27:K28"/>
    <mergeCell ref="L27:AP28"/>
    <mergeCell ref="AQ27:AX28"/>
    <mergeCell ref="BA27:BF27"/>
    <mergeCell ref="BW28:CB28"/>
    <mergeCell ref="BA28:BF28"/>
    <mergeCell ref="EV26:EZ26"/>
    <mergeCell ref="FA26:FF26"/>
    <mergeCell ref="FJ27:FN27"/>
    <mergeCell ref="FO27:FS27"/>
    <mergeCell ref="CY26:DC26"/>
    <mergeCell ref="DD26:DI26"/>
    <mergeCell ref="DJ26:EM26"/>
    <mergeCell ref="EP26:EU26"/>
    <mergeCell ref="FD27:FI27"/>
    <mergeCell ref="FT25:GW25"/>
    <mergeCell ref="BA26:BF26"/>
    <mergeCell ref="BG26:BK26"/>
    <mergeCell ref="BL26:BQ26"/>
    <mergeCell ref="BR26:BV26"/>
    <mergeCell ref="BW26:CB26"/>
    <mergeCell ref="CC26:CG26"/>
    <mergeCell ref="CH26:CM26"/>
    <mergeCell ref="CN26:CR26"/>
    <mergeCell ref="CS26:CX26"/>
    <mergeCell ref="EC25:EG25"/>
    <mergeCell ref="EH25:EM25"/>
    <mergeCell ref="EN25:ER25"/>
    <mergeCell ref="ES25:EX25"/>
    <mergeCell ref="EY25:FC25"/>
    <mergeCell ref="FD25:FI25"/>
    <mergeCell ref="BW25:CB25"/>
    <mergeCell ref="CC25:CG25"/>
    <mergeCell ref="CH25:CM25"/>
    <mergeCell ref="CN25:CR25"/>
    <mergeCell ref="FJ25:FN25"/>
    <mergeCell ref="FO25:FS25"/>
    <mergeCell ref="DD25:DI25"/>
    <mergeCell ref="DL25:DQ25"/>
    <mergeCell ref="DR25:DV25"/>
    <mergeCell ref="DW25:EB25"/>
    <mergeCell ref="CS25:CX25"/>
    <mergeCell ref="CY25:DC25"/>
    <mergeCell ref="GH24:GM24"/>
    <mergeCell ref="GN24:GR24"/>
    <mergeCell ref="FL24:FQ24"/>
    <mergeCell ref="FR24:FV24"/>
    <mergeCell ref="FW24:GB24"/>
    <mergeCell ref="GC24:GG24"/>
    <mergeCell ref="CS24:CX24"/>
    <mergeCell ref="CY24:DC24"/>
    <mergeCell ref="GS24:GW24"/>
    <mergeCell ref="B25:K26"/>
    <mergeCell ref="L25:AP26"/>
    <mergeCell ref="AQ25:AX26"/>
    <mergeCell ref="BA25:BF25"/>
    <mergeCell ref="BG25:BK25"/>
    <mergeCell ref="BL25:BQ25"/>
    <mergeCell ref="BR25:BV25"/>
    <mergeCell ref="FA24:FF24"/>
    <mergeCell ref="FG24:FK24"/>
    <mergeCell ref="CH24:CM24"/>
    <mergeCell ref="CN24:CR24"/>
    <mergeCell ref="DD24:DI24"/>
    <mergeCell ref="DJ24:EM24"/>
    <mergeCell ref="EP24:EU24"/>
    <mergeCell ref="EV24:EZ24"/>
    <mergeCell ref="ES23:EX23"/>
    <mergeCell ref="EY23:FC23"/>
    <mergeCell ref="FO23:FS23"/>
    <mergeCell ref="FT23:GW23"/>
    <mergeCell ref="BA24:BF24"/>
    <mergeCell ref="BG24:BK24"/>
    <mergeCell ref="BL24:BQ24"/>
    <mergeCell ref="BR24:BV24"/>
    <mergeCell ref="BW24:CB24"/>
    <mergeCell ref="CC24:CG24"/>
    <mergeCell ref="FD23:FI23"/>
    <mergeCell ref="FJ23:FN23"/>
    <mergeCell ref="CY23:DC23"/>
    <mergeCell ref="DD23:DI23"/>
    <mergeCell ref="DL23:DQ23"/>
    <mergeCell ref="DR23:DV23"/>
    <mergeCell ref="DW23:EB23"/>
    <mergeCell ref="EC23:EG23"/>
    <mergeCell ref="EH23:EM23"/>
    <mergeCell ref="EN23:ER23"/>
    <mergeCell ref="GH22:GM22"/>
    <mergeCell ref="FG22:FK22"/>
    <mergeCell ref="FL22:FQ22"/>
    <mergeCell ref="FR22:FV22"/>
    <mergeCell ref="FW22:GB22"/>
    <mergeCell ref="CN22:CR22"/>
    <mergeCell ref="CS22:CX22"/>
    <mergeCell ref="BL23:BQ23"/>
    <mergeCell ref="EV22:EZ22"/>
    <mergeCell ref="FA22:FF22"/>
    <mergeCell ref="CN23:CR23"/>
    <mergeCell ref="CS23:CX23"/>
    <mergeCell ref="GC22:GG22"/>
    <mergeCell ref="BR23:BV23"/>
    <mergeCell ref="BW23:CB23"/>
    <mergeCell ref="CC23:CG23"/>
    <mergeCell ref="CH23:CM23"/>
    <mergeCell ref="DD22:DI22"/>
    <mergeCell ref="DJ22:EM22"/>
    <mergeCell ref="EP22:EU22"/>
    <mergeCell ref="GN22:GR22"/>
    <mergeCell ref="GS22:GW22"/>
    <mergeCell ref="B23:K24"/>
    <mergeCell ref="L23:AP24"/>
    <mergeCell ref="AQ23:AX24"/>
    <mergeCell ref="BA23:BF23"/>
    <mergeCell ref="BG23:BK23"/>
    <mergeCell ref="BG21:BK21"/>
    <mergeCell ref="BA22:BF22"/>
    <mergeCell ref="BG22:BK22"/>
    <mergeCell ref="BL22:BQ22"/>
    <mergeCell ref="B21:K22"/>
    <mergeCell ref="L21:AP22"/>
    <mergeCell ref="AQ21:AX22"/>
    <mergeCell ref="BA21:BF21"/>
    <mergeCell ref="CS21:CX21"/>
    <mergeCell ref="CY21:DC21"/>
    <mergeCell ref="BR22:BV22"/>
    <mergeCell ref="BW22:CB22"/>
    <mergeCell ref="CC22:CG22"/>
    <mergeCell ref="CH22:CM22"/>
    <mergeCell ref="CY22:DC22"/>
    <mergeCell ref="BL21:BQ21"/>
    <mergeCell ref="BR21:BV21"/>
    <mergeCell ref="BW21:CB21"/>
    <mergeCell ref="CC21:CG21"/>
    <mergeCell ref="CH21:CM21"/>
    <mergeCell ref="CN21:CR21"/>
    <mergeCell ref="CY20:DC20"/>
    <mergeCell ref="DD20:DI20"/>
    <mergeCell ref="DJ20:EM20"/>
    <mergeCell ref="DD21:DI21"/>
    <mergeCell ref="DL21:DQ21"/>
    <mergeCell ref="DR21:DV21"/>
    <mergeCell ref="DW21:EB21"/>
    <mergeCell ref="EC21:EG21"/>
    <mergeCell ref="EH21:EM21"/>
    <mergeCell ref="FO21:FS21"/>
    <mergeCell ref="FT21:GW21"/>
    <mergeCell ref="FW20:GB20"/>
    <mergeCell ref="GC20:GG20"/>
    <mergeCell ref="GH20:GM20"/>
    <mergeCell ref="GN20:GR20"/>
    <mergeCell ref="GS20:GW20"/>
    <mergeCell ref="FL20:FQ20"/>
    <mergeCell ref="FR20:FV20"/>
    <mergeCell ref="EN21:ER21"/>
    <mergeCell ref="ES21:EX21"/>
    <mergeCell ref="EY21:FC21"/>
    <mergeCell ref="FD21:FI21"/>
    <mergeCell ref="EP20:EU20"/>
    <mergeCell ref="EV20:EZ20"/>
    <mergeCell ref="FA20:FF20"/>
    <mergeCell ref="FG20:FK20"/>
    <mergeCell ref="FJ21:FN21"/>
    <mergeCell ref="BG20:BK20"/>
    <mergeCell ref="BL20:BQ20"/>
    <mergeCell ref="BR20:BV20"/>
    <mergeCell ref="FT19:GW19"/>
    <mergeCell ref="DL19:DQ19"/>
    <mergeCell ref="DR19:DV19"/>
    <mergeCell ref="DW19:EB19"/>
    <mergeCell ref="EC19:EG19"/>
    <mergeCell ref="EH19:EM19"/>
    <mergeCell ref="EN19:ER19"/>
    <mergeCell ref="CC20:CG20"/>
    <mergeCell ref="ES19:EX19"/>
    <mergeCell ref="EY19:FC19"/>
    <mergeCell ref="CC19:CG19"/>
    <mergeCell ref="CH19:CM19"/>
    <mergeCell ref="CN19:CR19"/>
    <mergeCell ref="CS19:CX19"/>
    <mergeCell ref="CY19:DC19"/>
    <mergeCell ref="DD19:DI19"/>
    <mergeCell ref="CS20:CX20"/>
    <mergeCell ref="CH20:CM20"/>
    <mergeCell ref="CN20:CR20"/>
    <mergeCell ref="GN18:GR18"/>
    <mergeCell ref="GS18:GW18"/>
    <mergeCell ref="FG18:FK18"/>
    <mergeCell ref="FL18:FQ18"/>
    <mergeCell ref="FR18:FV18"/>
    <mergeCell ref="FW18:GB18"/>
    <mergeCell ref="GC18:GG18"/>
    <mergeCell ref="GH18:GM18"/>
    <mergeCell ref="BG19:BK19"/>
    <mergeCell ref="BL19:BQ19"/>
    <mergeCell ref="BR19:BV19"/>
    <mergeCell ref="BW19:CB19"/>
    <mergeCell ref="B19:K20"/>
    <mergeCell ref="L19:AP20"/>
    <mergeCell ref="AQ19:AX20"/>
    <mergeCell ref="BA19:BF19"/>
    <mergeCell ref="BW20:CB20"/>
    <mergeCell ref="BA20:BF20"/>
    <mergeCell ref="EV18:EZ18"/>
    <mergeCell ref="FA18:FF18"/>
    <mergeCell ref="FJ19:FN19"/>
    <mergeCell ref="FO19:FS19"/>
    <mergeCell ref="CY18:DC18"/>
    <mergeCell ref="DD18:DI18"/>
    <mergeCell ref="DJ18:EM18"/>
    <mergeCell ref="EP18:EU18"/>
    <mergeCell ref="FD19:FI19"/>
    <mergeCell ref="FT17:GW17"/>
    <mergeCell ref="BA18:BF18"/>
    <mergeCell ref="BG18:BK18"/>
    <mergeCell ref="BL18:BQ18"/>
    <mergeCell ref="BR18:BV18"/>
    <mergeCell ref="BW18:CB18"/>
    <mergeCell ref="CC18:CG18"/>
    <mergeCell ref="CH18:CM18"/>
    <mergeCell ref="CN18:CR18"/>
    <mergeCell ref="CS18:CX18"/>
    <mergeCell ref="EC17:EG17"/>
    <mergeCell ref="EH17:EM17"/>
    <mergeCell ref="EN17:ER17"/>
    <mergeCell ref="ES17:EX17"/>
    <mergeCell ref="EY17:FC17"/>
    <mergeCell ref="FD17:FI17"/>
    <mergeCell ref="BW17:CB17"/>
    <mergeCell ref="CC17:CG17"/>
    <mergeCell ref="CH17:CM17"/>
    <mergeCell ref="CN17:CR17"/>
    <mergeCell ref="FJ17:FN17"/>
    <mergeCell ref="FO17:FS17"/>
    <mergeCell ref="DD17:DI17"/>
    <mergeCell ref="DL17:DQ17"/>
    <mergeCell ref="DR17:DV17"/>
    <mergeCell ref="DW17:EB17"/>
    <mergeCell ref="CS17:CX17"/>
    <mergeCell ref="CY17:DC17"/>
    <mergeCell ref="GH16:GM16"/>
    <mergeCell ref="GN16:GR16"/>
    <mergeCell ref="FL16:FQ16"/>
    <mergeCell ref="FR16:FV16"/>
    <mergeCell ref="FW16:GB16"/>
    <mergeCell ref="GC16:GG16"/>
    <mergeCell ref="CS16:CX16"/>
    <mergeCell ref="CY16:DC16"/>
    <mergeCell ref="GS16:GW16"/>
    <mergeCell ref="B17:K18"/>
    <mergeCell ref="L17:AP18"/>
    <mergeCell ref="AQ17:AX18"/>
    <mergeCell ref="BA17:BF17"/>
    <mergeCell ref="BG17:BK17"/>
    <mergeCell ref="BL17:BQ17"/>
    <mergeCell ref="BR17:BV17"/>
    <mergeCell ref="FA16:FF16"/>
    <mergeCell ref="FG16:FK16"/>
    <mergeCell ref="CH16:CM16"/>
    <mergeCell ref="CN16:CR16"/>
    <mergeCell ref="DD16:DI16"/>
    <mergeCell ref="DJ16:EM16"/>
    <mergeCell ref="EP16:EU16"/>
    <mergeCell ref="EV16:EZ16"/>
    <mergeCell ref="ES15:EX15"/>
    <mergeCell ref="EY15:FC15"/>
    <mergeCell ref="FO15:FS15"/>
    <mergeCell ref="FT15:GW15"/>
    <mergeCell ref="BA16:BF16"/>
    <mergeCell ref="BG16:BK16"/>
    <mergeCell ref="BL16:BQ16"/>
    <mergeCell ref="BR16:BV16"/>
    <mergeCell ref="BW16:CB16"/>
    <mergeCell ref="CC16:CG16"/>
    <mergeCell ref="FD15:FI15"/>
    <mergeCell ref="FJ15:FN15"/>
    <mergeCell ref="CY15:DC15"/>
    <mergeCell ref="DD15:DI15"/>
    <mergeCell ref="DL15:DQ15"/>
    <mergeCell ref="DR15:DV15"/>
    <mergeCell ref="DW15:EB15"/>
    <mergeCell ref="EC15:EG15"/>
    <mergeCell ref="EH15:EM15"/>
    <mergeCell ref="EN15:ER15"/>
    <mergeCell ref="GH14:GM14"/>
    <mergeCell ref="FG14:FK14"/>
    <mergeCell ref="FL14:FQ14"/>
    <mergeCell ref="FR14:FV14"/>
    <mergeCell ref="FW14:GB14"/>
    <mergeCell ref="CN14:CR14"/>
    <mergeCell ref="CS14:CX14"/>
    <mergeCell ref="BL15:BQ15"/>
    <mergeCell ref="EV14:EZ14"/>
    <mergeCell ref="FA14:FF14"/>
    <mergeCell ref="CN15:CR15"/>
    <mergeCell ref="CS15:CX15"/>
    <mergeCell ref="GC14:GG14"/>
    <mergeCell ref="BR15:BV15"/>
    <mergeCell ref="BW15:CB15"/>
    <mergeCell ref="CC15:CG15"/>
    <mergeCell ref="CH15:CM15"/>
    <mergeCell ref="DD14:DI14"/>
    <mergeCell ref="DJ14:EM14"/>
    <mergeCell ref="EP14:EU14"/>
    <mergeCell ref="GN14:GR14"/>
    <mergeCell ref="GS14:GW14"/>
    <mergeCell ref="B15:K16"/>
    <mergeCell ref="L15:AP16"/>
    <mergeCell ref="AQ15:AX16"/>
    <mergeCell ref="BA15:BF15"/>
    <mergeCell ref="BG15:BK15"/>
    <mergeCell ref="BG13:BK13"/>
    <mergeCell ref="BA14:BF14"/>
    <mergeCell ref="BG14:BK14"/>
    <mergeCell ref="BL14:BQ14"/>
    <mergeCell ref="B13:K14"/>
    <mergeCell ref="L13:AP14"/>
    <mergeCell ref="AQ13:AX14"/>
    <mergeCell ref="BA13:BF13"/>
    <mergeCell ref="CS13:CX13"/>
    <mergeCell ref="CY13:DC13"/>
    <mergeCell ref="BR14:BV14"/>
    <mergeCell ref="BW14:CB14"/>
    <mergeCell ref="CC14:CG14"/>
    <mergeCell ref="CH14:CM14"/>
    <mergeCell ref="CY14:DC14"/>
    <mergeCell ref="BL13:BQ13"/>
    <mergeCell ref="BR13:BV13"/>
    <mergeCell ref="BW13:CB13"/>
    <mergeCell ref="CC13:CG13"/>
    <mergeCell ref="CH13:CM13"/>
    <mergeCell ref="CN13:CR13"/>
    <mergeCell ref="CY12:DC12"/>
    <mergeCell ref="DD12:DI12"/>
    <mergeCell ref="DJ12:EM12"/>
    <mergeCell ref="DD13:DI13"/>
    <mergeCell ref="DL13:DQ13"/>
    <mergeCell ref="DR13:DV13"/>
    <mergeCell ref="DW13:EB13"/>
    <mergeCell ref="EC13:EG13"/>
    <mergeCell ref="EH13:EM13"/>
    <mergeCell ref="FO13:FS13"/>
    <mergeCell ref="FT13:GW13"/>
    <mergeCell ref="FW12:GB12"/>
    <mergeCell ref="GC12:GG12"/>
    <mergeCell ref="GH12:GM12"/>
    <mergeCell ref="GN12:GR12"/>
    <mergeCell ref="GS12:GW12"/>
    <mergeCell ref="FL12:FQ12"/>
    <mergeCell ref="FR12:FV12"/>
    <mergeCell ref="EN13:ER13"/>
    <mergeCell ref="ES13:EX13"/>
    <mergeCell ref="EY13:FC13"/>
    <mergeCell ref="FD13:FI13"/>
    <mergeCell ref="EP12:EU12"/>
    <mergeCell ref="EV12:EZ12"/>
    <mergeCell ref="FA12:FF12"/>
    <mergeCell ref="FG12:FK12"/>
    <mergeCell ref="FJ13:FN13"/>
    <mergeCell ref="BG12:BK12"/>
    <mergeCell ref="BL12:BQ12"/>
    <mergeCell ref="BR12:BV12"/>
    <mergeCell ref="FT11:GW11"/>
    <mergeCell ref="DL11:DQ11"/>
    <mergeCell ref="DR11:DV11"/>
    <mergeCell ref="DW11:EB11"/>
    <mergeCell ref="EC11:EG11"/>
    <mergeCell ref="EH11:EM11"/>
    <mergeCell ref="EN11:ER11"/>
    <mergeCell ref="CC12:CG12"/>
    <mergeCell ref="ES11:EX11"/>
    <mergeCell ref="EY11:FC11"/>
    <mergeCell ref="CC11:CG11"/>
    <mergeCell ref="CH11:CM11"/>
    <mergeCell ref="CN11:CR11"/>
    <mergeCell ref="CS11:CX11"/>
    <mergeCell ref="CY11:DC11"/>
    <mergeCell ref="DD11:DI11"/>
    <mergeCell ref="CS12:CX12"/>
    <mergeCell ref="CH12:CM12"/>
    <mergeCell ref="CN12:CR12"/>
    <mergeCell ref="GN10:GR10"/>
    <mergeCell ref="GS10:GW10"/>
    <mergeCell ref="FG10:FK10"/>
    <mergeCell ref="FL10:FQ10"/>
    <mergeCell ref="FR10:FV10"/>
    <mergeCell ref="FW10:GB10"/>
    <mergeCell ref="GC10:GG10"/>
    <mergeCell ref="GH10:GM10"/>
    <mergeCell ref="BG11:BK11"/>
    <mergeCell ref="BL11:BQ11"/>
    <mergeCell ref="BR11:BV11"/>
    <mergeCell ref="BW11:CB11"/>
    <mergeCell ref="B11:K12"/>
    <mergeCell ref="L11:AP12"/>
    <mergeCell ref="AQ11:AX12"/>
    <mergeCell ref="BA11:BF11"/>
    <mergeCell ref="BW12:CB12"/>
    <mergeCell ref="BA12:BF12"/>
    <mergeCell ref="EV10:EZ10"/>
    <mergeCell ref="FA10:FF10"/>
    <mergeCell ref="FJ11:FN11"/>
    <mergeCell ref="FO11:FS11"/>
    <mergeCell ref="CY10:DC10"/>
    <mergeCell ref="DD10:DI10"/>
    <mergeCell ref="DJ10:EM10"/>
    <mergeCell ref="EP10:EU10"/>
    <mergeCell ref="FD11:FI11"/>
    <mergeCell ref="FT9:GW9"/>
    <mergeCell ref="BA10:BF10"/>
    <mergeCell ref="BG10:BK10"/>
    <mergeCell ref="BL10:BQ10"/>
    <mergeCell ref="BR10:BV10"/>
    <mergeCell ref="BW10:CB10"/>
    <mergeCell ref="CC10:CG10"/>
    <mergeCell ref="CH10:CM10"/>
    <mergeCell ref="CN10:CR10"/>
    <mergeCell ref="CS10:CX10"/>
    <mergeCell ref="EC9:EG9"/>
    <mergeCell ref="EH9:EM9"/>
    <mergeCell ref="EN9:ER9"/>
    <mergeCell ref="ES9:EX9"/>
    <mergeCell ref="EY9:FC9"/>
    <mergeCell ref="FD9:FI9"/>
    <mergeCell ref="BW9:CB9"/>
    <mergeCell ref="CC9:CG9"/>
    <mergeCell ref="CH9:CM9"/>
    <mergeCell ref="CN9:CR9"/>
    <mergeCell ref="FJ9:FN9"/>
    <mergeCell ref="FO9:FS9"/>
    <mergeCell ref="DD9:DI9"/>
    <mergeCell ref="DL9:DQ9"/>
    <mergeCell ref="DR9:DV9"/>
    <mergeCell ref="DW9:EB9"/>
    <mergeCell ref="CS9:CX9"/>
    <mergeCell ref="CY9:DC9"/>
    <mergeCell ref="GH8:GM8"/>
    <mergeCell ref="GN8:GR8"/>
    <mergeCell ref="FL8:FQ8"/>
    <mergeCell ref="FR8:FV8"/>
    <mergeCell ref="FW8:GB8"/>
    <mergeCell ref="GC8:GG8"/>
    <mergeCell ref="CS8:CX8"/>
    <mergeCell ref="CY8:DC8"/>
    <mergeCell ref="GS8:GW8"/>
    <mergeCell ref="B9:K10"/>
    <mergeCell ref="L9:AP10"/>
    <mergeCell ref="AQ9:AX10"/>
    <mergeCell ref="BA9:BF9"/>
    <mergeCell ref="BG9:BK9"/>
    <mergeCell ref="BL9:BQ9"/>
    <mergeCell ref="BR9:BV9"/>
    <mergeCell ref="FA8:FF8"/>
    <mergeCell ref="FG8:FK8"/>
    <mergeCell ref="CH8:CM8"/>
    <mergeCell ref="CN8:CR8"/>
    <mergeCell ref="DD8:DI8"/>
    <mergeCell ref="DJ8:EM8"/>
    <mergeCell ref="EP8:EU8"/>
    <mergeCell ref="EV8:EZ8"/>
    <mergeCell ref="BA8:BF8"/>
    <mergeCell ref="BG8:BK8"/>
    <mergeCell ref="BL8:BQ8"/>
    <mergeCell ref="BR8:BV8"/>
    <mergeCell ref="BW8:CB8"/>
    <mergeCell ref="CC8:CG8"/>
    <mergeCell ref="EH7:EM7"/>
    <mergeCell ref="EN7:ER7"/>
    <mergeCell ref="ES7:EX7"/>
    <mergeCell ref="EY7:FC7"/>
    <mergeCell ref="FO7:FS7"/>
    <mergeCell ref="FT7:GW7"/>
    <mergeCell ref="CC7:CG7"/>
    <mergeCell ref="CH7:CM7"/>
    <mergeCell ref="FD7:FI7"/>
    <mergeCell ref="FJ7:FN7"/>
    <mergeCell ref="CY7:DC7"/>
    <mergeCell ref="DD7:DI7"/>
    <mergeCell ref="DL7:DQ7"/>
    <mergeCell ref="DR7:DV7"/>
    <mergeCell ref="DW7:EB7"/>
    <mergeCell ref="EC7:EG7"/>
    <mergeCell ref="CN7:CR7"/>
    <mergeCell ref="CS7:CX7"/>
    <mergeCell ref="B7:K8"/>
    <mergeCell ref="L7:AP8"/>
    <mergeCell ref="AQ7:AX8"/>
    <mergeCell ref="BA7:BF7"/>
    <mergeCell ref="BG7:BK7"/>
    <mergeCell ref="BL7:BQ7"/>
    <mergeCell ref="BR7:BV7"/>
    <mergeCell ref="BW7:CB7"/>
    <mergeCell ref="FC4:GW5"/>
    <mergeCell ref="B5:K5"/>
    <mergeCell ref="AY5:BD6"/>
    <mergeCell ref="BE5:DI5"/>
    <mergeCell ref="DJ5:FB5"/>
    <mergeCell ref="B6:K6"/>
    <mergeCell ref="BE6:DI6"/>
    <mergeCell ref="DJ6:FB6"/>
    <mergeCell ref="FC6:GW6"/>
    <mergeCell ref="DE2:EU2"/>
    <mergeCell ref="B4:K4"/>
    <mergeCell ref="L4:AP6"/>
    <mergeCell ref="AQ4:AX6"/>
    <mergeCell ref="AY4:FB4"/>
    <mergeCell ref="I2:AI2"/>
    <mergeCell ref="AK2:AR2"/>
    <mergeCell ref="AT2:CS2"/>
    <mergeCell ref="CW2:DC2"/>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1.xml><?xml version="1.0" encoding="utf-8"?>
<worksheet xmlns="http://schemas.openxmlformats.org/spreadsheetml/2006/main" xmlns:r="http://schemas.openxmlformats.org/officeDocument/2006/relationships">
  <sheetPr>
    <tabColor rgb="FF31A0B7"/>
  </sheetPr>
  <dimension ref="A1:GW147"/>
  <sheetViews>
    <sheetView zoomScale="205" zoomScaleNormal="205" workbookViewId="0">
      <selection activeCell="J1" sqref="J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365" t="s">
        <v>225</v>
      </c>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6"/>
      <c r="AK2" s="1367" t="s">
        <v>2551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4200</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ht="11.25" customHeight="1">
      <c r="B4" s="1344" t="s">
        <v>218</v>
      </c>
      <c r="C4" s="1345"/>
      <c r="D4" s="1345"/>
      <c r="E4" s="1345"/>
      <c r="F4" s="1345"/>
      <c r="G4" s="1345"/>
      <c r="H4" s="1345"/>
      <c r="I4" s="1345"/>
      <c r="J4" s="1345"/>
      <c r="K4" s="1346"/>
      <c r="L4" s="1347" t="s">
        <v>219</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 003'!AQ4</f>
        <v>Číslo riadku</v>
      </c>
      <c r="AR4" s="1354"/>
      <c r="AS4" s="1354"/>
      <c r="AT4" s="1354"/>
      <c r="AU4" s="1354"/>
      <c r="AV4" s="1354"/>
      <c r="AW4" s="1354"/>
      <c r="AX4" s="1355"/>
      <c r="AY4" s="1362" t="str">
        <f ca="1">'S 003'!AY4</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405">
        <f ca="1">'S 003'!FC4</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3" t="s">
        <v>220</v>
      </c>
      <c r="C5" s="1374"/>
      <c r="D5" s="1374"/>
      <c r="E5" s="1374"/>
      <c r="F5" s="1374"/>
      <c r="G5" s="1374"/>
      <c r="H5" s="1374"/>
      <c r="I5" s="1374"/>
      <c r="J5" s="1374"/>
      <c r="K5" s="1375"/>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376">
        <f ca="1">'S 003'!AY5</f>
        <v>0</v>
      </c>
      <c r="AZ5" s="1377"/>
      <c r="BA5" s="1377"/>
      <c r="BB5" s="1377"/>
      <c r="BC5" s="1377"/>
      <c r="BD5" s="1378"/>
      <c r="BE5" s="1379" t="str">
        <f ca="1">'S 003'!BE5</f>
        <v>Brutto-časť 1</v>
      </c>
      <c r="BF5" s="1380"/>
      <c r="BG5" s="1380"/>
      <c r="BH5" s="1380"/>
      <c r="BI5" s="1380"/>
      <c r="BJ5" s="1380"/>
      <c r="BK5" s="1380"/>
      <c r="BL5" s="1380"/>
      <c r="BM5" s="1380"/>
      <c r="BN5" s="1380"/>
      <c r="BO5" s="1380"/>
      <c r="BP5" s="1380"/>
      <c r="BQ5" s="1380"/>
      <c r="BR5" s="1380"/>
      <c r="BS5" s="1380"/>
      <c r="BT5" s="1380"/>
      <c r="BU5" s="1380"/>
      <c r="BV5" s="1380"/>
      <c r="BW5" s="1380"/>
      <c r="BX5" s="1380"/>
      <c r="BY5" s="1380"/>
      <c r="BZ5" s="1380"/>
      <c r="CA5" s="1380"/>
      <c r="CB5" s="1380"/>
      <c r="CC5" s="1380"/>
      <c r="CD5" s="1380"/>
      <c r="CE5" s="1380"/>
      <c r="CF5" s="1380"/>
      <c r="CG5" s="1380"/>
      <c r="CH5" s="1380"/>
      <c r="CI5" s="1380"/>
      <c r="CJ5" s="1380"/>
      <c r="CK5" s="1380"/>
      <c r="CL5" s="1380"/>
      <c r="CM5" s="1380"/>
      <c r="CN5" s="1380"/>
      <c r="CO5" s="1380"/>
      <c r="CP5" s="1380"/>
      <c r="CQ5" s="1380"/>
      <c r="CR5" s="1380"/>
      <c r="CS5" s="1380"/>
      <c r="CT5" s="1380"/>
      <c r="CU5" s="1380"/>
      <c r="CV5" s="1380"/>
      <c r="CW5" s="1380"/>
      <c r="CX5" s="1380"/>
      <c r="CY5" s="1380"/>
      <c r="CZ5" s="1380"/>
      <c r="DA5" s="1380"/>
      <c r="DB5" s="1380"/>
      <c r="DC5" s="1380"/>
      <c r="DD5" s="1380"/>
      <c r="DE5" s="1380"/>
      <c r="DF5" s="1380"/>
      <c r="DG5" s="1380"/>
      <c r="DH5" s="1380"/>
      <c r="DI5" s="1381"/>
      <c r="DJ5" s="1362" t="str">
        <f ca="1">'S 003'!DJ5</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0"/>
      <c r="FD5" s="1371"/>
      <c r="FE5" s="1371"/>
      <c r="FF5" s="1371"/>
      <c r="FG5" s="1371"/>
      <c r="FH5" s="1371"/>
      <c r="FI5" s="1371"/>
      <c r="FJ5" s="1371"/>
      <c r="FK5" s="1371"/>
      <c r="FL5" s="1371"/>
      <c r="FM5" s="1371"/>
      <c r="FN5" s="1371"/>
      <c r="FO5" s="1371"/>
      <c r="FP5" s="1371"/>
      <c r="FQ5" s="1371"/>
      <c r="FR5" s="1371"/>
      <c r="FS5" s="1371"/>
      <c r="FT5" s="1371"/>
      <c r="FU5" s="1371"/>
      <c r="FV5" s="1371"/>
      <c r="FW5" s="1371"/>
      <c r="FX5" s="1371"/>
      <c r="FY5" s="1371"/>
      <c r="FZ5" s="1371"/>
      <c r="GA5" s="1371"/>
      <c r="GB5" s="1371"/>
      <c r="GC5" s="1371"/>
      <c r="GD5" s="1371"/>
      <c r="GE5" s="1371"/>
      <c r="GF5" s="1371"/>
      <c r="GG5" s="1371"/>
      <c r="GH5" s="1371"/>
      <c r="GI5" s="1371"/>
      <c r="GJ5" s="1371"/>
      <c r="GK5" s="1371"/>
      <c r="GL5" s="1371"/>
      <c r="GM5" s="1371"/>
      <c r="GN5" s="1371"/>
      <c r="GO5" s="1371"/>
      <c r="GP5" s="1371"/>
      <c r="GQ5" s="1371"/>
      <c r="GR5" s="1371"/>
      <c r="GS5" s="1371"/>
      <c r="GT5" s="1371"/>
      <c r="GU5" s="1371"/>
      <c r="GV5" s="1371"/>
      <c r="GW5" s="1372"/>
    </row>
    <row r="6" spans="1:205" ht="10.5" customHeight="1">
      <c r="B6" s="1370" t="s">
        <v>3498</v>
      </c>
      <c r="C6" s="1371"/>
      <c r="D6" s="1371"/>
      <c r="E6" s="1371"/>
      <c r="F6" s="1371"/>
      <c r="G6" s="1371"/>
      <c r="H6" s="1371"/>
      <c r="I6" s="1371"/>
      <c r="J6" s="1371"/>
      <c r="K6" s="1372"/>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376"/>
      <c r="AZ6" s="1377"/>
      <c r="BA6" s="1377"/>
      <c r="BB6" s="1377"/>
      <c r="BC6" s="1377"/>
      <c r="BD6" s="1378"/>
      <c r="BE6" s="1383" t="str">
        <f ca="1">'S 003'!BE6</f>
        <v>Oprávky</v>
      </c>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4"/>
      <c r="CE6" s="1384"/>
      <c r="CF6" s="1384"/>
      <c r="CG6" s="1384"/>
      <c r="CH6" s="1384"/>
      <c r="CI6" s="1384"/>
      <c r="CJ6" s="1384"/>
      <c r="CK6" s="1384"/>
      <c r="CL6" s="1384"/>
      <c r="CM6" s="1384"/>
      <c r="CN6" s="1384"/>
      <c r="CO6" s="1384"/>
      <c r="CP6" s="1384"/>
      <c r="CQ6" s="1384"/>
      <c r="CR6" s="1384"/>
      <c r="CS6" s="1384"/>
      <c r="CT6" s="1384"/>
      <c r="CU6" s="1384"/>
      <c r="CV6" s="1384"/>
      <c r="CW6" s="1384"/>
      <c r="CX6" s="1384"/>
      <c r="CY6" s="1384"/>
      <c r="CZ6" s="1384"/>
      <c r="DA6" s="1384"/>
      <c r="DB6" s="1384"/>
      <c r="DC6" s="1384"/>
      <c r="DD6" s="1384"/>
      <c r="DE6" s="1384"/>
      <c r="DF6" s="1384"/>
      <c r="DG6" s="1384"/>
      <c r="DH6" s="1384"/>
      <c r="DI6" s="1385"/>
      <c r="DJ6" s="1362">
        <f ca="1">'S 003'!DJ6</f>
        <v>0</v>
      </c>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406" t="str">
        <f ca="1">'S 003'!FC6</f>
        <v>Netto</v>
      </c>
      <c r="FD6" s="1387"/>
      <c r="FE6" s="1387"/>
      <c r="FF6" s="1387"/>
      <c r="FG6" s="1387"/>
      <c r="FH6" s="1387"/>
      <c r="FI6" s="1387"/>
      <c r="FJ6" s="1387"/>
      <c r="FK6" s="1387"/>
      <c r="FL6" s="1387"/>
      <c r="FM6" s="1387"/>
      <c r="FN6" s="1387"/>
      <c r="FO6" s="1387"/>
      <c r="FP6" s="1387"/>
      <c r="FQ6" s="1387"/>
      <c r="FR6" s="1387"/>
      <c r="FS6" s="1387"/>
      <c r="FT6" s="1387"/>
      <c r="FU6" s="1387"/>
      <c r="FV6" s="1387"/>
      <c r="FW6" s="1387"/>
      <c r="FX6" s="1387"/>
      <c r="FY6" s="1387"/>
      <c r="FZ6" s="1387"/>
      <c r="GA6" s="1387"/>
      <c r="GB6" s="1387"/>
      <c r="GC6" s="1387"/>
      <c r="GD6" s="1387"/>
      <c r="GE6" s="1387"/>
      <c r="GF6" s="1387"/>
      <c r="GG6" s="1387"/>
      <c r="GH6" s="1387"/>
      <c r="GI6" s="1387"/>
      <c r="GJ6" s="1387"/>
      <c r="GK6" s="1387"/>
      <c r="GL6" s="1387"/>
      <c r="GM6" s="1387"/>
      <c r="GN6" s="1387"/>
      <c r="GO6" s="1387"/>
      <c r="GP6" s="1387"/>
      <c r="GQ6" s="1387"/>
      <c r="GR6" s="1387"/>
      <c r="GS6" s="1387"/>
      <c r="GT6" s="1387"/>
      <c r="GU6" s="1387"/>
      <c r="GV6" s="1387"/>
      <c r="GW6" s="1388"/>
    </row>
    <row r="7" spans="1:205" s="516" customFormat="1" ht="25.5" customHeight="1">
      <c r="B7" s="1403" t="s">
        <v>2425</v>
      </c>
      <c r="C7" s="1403"/>
      <c r="D7" s="1403"/>
      <c r="E7" s="1403"/>
      <c r="F7" s="1403"/>
      <c r="G7" s="1403"/>
      <c r="H7" s="1403"/>
      <c r="I7" s="1403"/>
      <c r="J7" s="1403"/>
      <c r="K7" s="1403"/>
      <c r="L7" s="1408" t="str">
        <f ca="1">SUVAHAVUJ!$D$59</f>
        <v>Ostatné pohľadávky z obchodného styku (311A, 312A, 313A, 314A, 315A, 31XA) - /391A/</v>
      </c>
      <c r="M7" s="1408"/>
      <c r="N7" s="1408"/>
      <c r="O7" s="1408"/>
      <c r="P7" s="1408"/>
      <c r="Q7" s="1408"/>
      <c r="R7" s="1408"/>
      <c r="S7" s="1408"/>
      <c r="T7" s="1408"/>
      <c r="U7" s="1408"/>
      <c r="V7" s="1408"/>
      <c r="W7" s="1408"/>
      <c r="X7" s="1408"/>
      <c r="Y7" s="1408"/>
      <c r="Z7" s="1408"/>
      <c r="AA7" s="1408"/>
      <c r="AB7" s="1408"/>
      <c r="AC7" s="1408"/>
      <c r="AD7" s="1408"/>
      <c r="AE7" s="1408"/>
      <c r="AF7" s="1408"/>
      <c r="AG7" s="1408"/>
      <c r="AH7" s="1408"/>
      <c r="AI7" s="1408"/>
      <c r="AJ7" s="1408"/>
      <c r="AK7" s="1408"/>
      <c r="AL7" s="1408"/>
      <c r="AM7" s="1408"/>
      <c r="AN7" s="1408"/>
      <c r="AO7" s="1408"/>
      <c r="AP7" s="1408"/>
      <c r="AQ7" s="1394" t="s">
        <v>4119</v>
      </c>
      <c r="AR7" s="1394"/>
      <c r="AS7" s="1394"/>
      <c r="AT7" s="1394"/>
      <c r="AU7" s="1394"/>
      <c r="AV7" s="1394"/>
      <c r="AW7" s="1394"/>
      <c r="AX7" s="1394"/>
      <c r="AY7" s="514"/>
      <c r="AZ7" s="515"/>
      <c r="BA7" s="1389" t="str">
        <f ca="1">MID(SUVAHAVUJ!AD59,1,1)</f>
        <v xml:space="preserve"> </v>
      </c>
      <c r="BB7" s="1389"/>
      <c r="BC7" s="1389"/>
      <c r="BD7" s="1389"/>
      <c r="BE7" s="1389"/>
      <c r="BF7" s="1389"/>
      <c r="BG7" s="1389" t="str">
        <f ca="1">MID(SUVAHAVUJ!AD59,2,1)</f>
        <v xml:space="preserve"> </v>
      </c>
      <c r="BH7" s="1389"/>
      <c r="BI7" s="1389"/>
      <c r="BJ7" s="1389"/>
      <c r="BK7" s="1389"/>
      <c r="BL7" s="1389" t="str">
        <f ca="1">MID(SUVAHAVUJ!AD59,3,1)</f>
        <v xml:space="preserve"> </v>
      </c>
      <c r="BM7" s="1389"/>
      <c r="BN7" s="1389"/>
      <c r="BO7" s="1389"/>
      <c r="BP7" s="1389"/>
      <c r="BQ7" s="1389"/>
      <c r="BR7" s="1389" t="str">
        <f ca="1">MID(SUVAHAVUJ!AD59,4,1)</f>
        <v xml:space="preserve"> </v>
      </c>
      <c r="BS7" s="1389"/>
      <c r="BT7" s="1389"/>
      <c r="BU7" s="1389"/>
      <c r="BV7" s="1389"/>
      <c r="BW7" s="1389" t="str">
        <f ca="1">MID(SUVAHAVUJ!AD59,5,1)</f>
        <v xml:space="preserve"> </v>
      </c>
      <c r="BX7" s="1389"/>
      <c r="BY7" s="1389"/>
      <c r="BZ7" s="1389"/>
      <c r="CA7" s="1389"/>
      <c r="CB7" s="1389"/>
      <c r="CC7" s="1389" t="str">
        <f ca="1">MID(SUVAHAVUJ!AD59,6,1)</f>
        <v xml:space="preserve"> </v>
      </c>
      <c r="CD7" s="1389"/>
      <c r="CE7" s="1389"/>
      <c r="CF7" s="1389"/>
      <c r="CG7" s="1389"/>
      <c r="CH7" s="1389" t="str">
        <f ca="1">MID(SUVAHAVUJ!AD59,7,1)</f>
        <v xml:space="preserve"> </v>
      </c>
      <c r="CI7" s="1389"/>
      <c r="CJ7" s="1389"/>
      <c r="CK7" s="1389"/>
      <c r="CL7" s="1389"/>
      <c r="CM7" s="1389"/>
      <c r="CN7" s="1389" t="str">
        <f ca="1">MID(SUVAHAVUJ!AD59,8,1)</f>
        <v xml:space="preserve"> </v>
      </c>
      <c r="CO7" s="1389"/>
      <c r="CP7" s="1389"/>
      <c r="CQ7" s="1389"/>
      <c r="CR7" s="1389"/>
      <c r="CS7" s="1389" t="str">
        <f ca="1">MID(SUVAHAVUJ!AD59,9,1)</f>
        <v xml:space="preserve"> </v>
      </c>
      <c r="CT7" s="1389"/>
      <c r="CU7" s="1389"/>
      <c r="CV7" s="1389"/>
      <c r="CW7" s="1389"/>
      <c r="CX7" s="1389"/>
      <c r="CY7" s="1389" t="str">
        <f ca="1">MID(SUVAHAVUJ!AD59,10,1)</f>
        <v xml:space="preserve"> </v>
      </c>
      <c r="CZ7" s="1389"/>
      <c r="DA7" s="1389"/>
      <c r="DB7" s="1389"/>
      <c r="DC7" s="1389"/>
      <c r="DD7" s="1389" t="str">
        <f ca="1">MID(SUVAHAVUJ!AD59,11,1)</f>
        <v>0</v>
      </c>
      <c r="DE7" s="1389"/>
      <c r="DF7" s="1389"/>
      <c r="DG7" s="1389"/>
      <c r="DH7" s="1389"/>
      <c r="DI7" s="1395"/>
      <c r="DJ7" s="514"/>
      <c r="DK7" s="515"/>
      <c r="DL7" s="1389" t="str">
        <f ca="1">MID(SUVAHAVUJ!AF59,1,1)</f>
        <v xml:space="preserve"> </v>
      </c>
      <c r="DM7" s="1389"/>
      <c r="DN7" s="1389"/>
      <c r="DO7" s="1389"/>
      <c r="DP7" s="1389"/>
      <c r="DQ7" s="1389"/>
      <c r="DR7" s="1389" t="str">
        <f ca="1">MID(SUVAHAVUJ!AF59,2,1)</f>
        <v xml:space="preserve"> </v>
      </c>
      <c r="DS7" s="1389"/>
      <c r="DT7" s="1389"/>
      <c r="DU7" s="1389"/>
      <c r="DV7" s="1389"/>
      <c r="DW7" s="1389" t="str">
        <f ca="1">MID(SUVAHAVUJ!AF59,3,1)</f>
        <v xml:space="preserve"> </v>
      </c>
      <c r="DX7" s="1389"/>
      <c r="DY7" s="1389"/>
      <c r="DZ7" s="1389"/>
      <c r="EA7" s="1389"/>
      <c r="EB7" s="1389"/>
      <c r="EC7" s="1389" t="str">
        <f ca="1">MID(SUVAHAVUJ!AF59,4,1)</f>
        <v xml:space="preserve"> </v>
      </c>
      <c r="ED7" s="1389"/>
      <c r="EE7" s="1389"/>
      <c r="EF7" s="1389"/>
      <c r="EG7" s="1389"/>
      <c r="EH7" s="1389" t="str">
        <f ca="1">MID(SUVAHAVUJ!AF59,5,1)</f>
        <v xml:space="preserve"> </v>
      </c>
      <c r="EI7" s="1389"/>
      <c r="EJ7" s="1389"/>
      <c r="EK7" s="1389"/>
      <c r="EL7" s="1389"/>
      <c r="EM7" s="1389"/>
      <c r="EN7" s="1389" t="str">
        <f ca="1">MID(SUVAHAVUJ!AF59,6,1)</f>
        <v xml:space="preserve"> </v>
      </c>
      <c r="EO7" s="1389"/>
      <c r="EP7" s="1389"/>
      <c r="EQ7" s="1389"/>
      <c r="ER7" s="1389"/>
      <c r="ES7" s="1389" t="str">
        <f ca="1">MID(SUVAHAVUJ!AF59,7,1)</f>
        <v xml:space="preserve"> </v>
      </c>
      <c r="ET7" s="1389"/>
      <c r="EU7" s="1389"/>
      <c r="EV7" s="1389"/>
      <c r="EW7" s="1389"/>
      <c r="EX7" s="1389"/>
      <c r="EY7" s="1389" t="str">
        <f ca="1">MID(SUVAHAVUJ!AF59,8,1)</f>
        <v xml:space="preserve"> </v>
      </c>
      <c r="EZ7" s="1389"/>
      <c r="FA7" s="1389"/>
      <c r="FB7" s="1389"/>
      <c r="FC7" s="1389"/>
      <c r="FD7" s="1389" t="str">
        <f ca="1">MID(SUVAHAVUJ!AF59,9,1)</f>
        <v xml:space="preserve"> </v>
      </c>
      <c r="FE7" s="1389"/>
      <c r="FF7" s="1389"/>
      <c r="FG7" s="1389"/>
      <c r="FH7" s="1389"/>
      <c r="FI7" s="1389"/>
      <c r="FJ7" s="1389" t="str">
        <f ca="1">MID(SUVAHAVUJ!AF59,10,1)</f>
        <v xml:space="preserve"> </v>
      </c>
      <c r="FK7" s="1389"/>
      <c r="FL7" s="1389"/>
      <c r="FM7" s="1389"/>
      <c r="FN7" s="1389"/>
      <c r="FO7" s="1343" t="str">
        <f ca="1">MID(SUVAHAVUJ!AF59,11,1)</f>
        <v>0</v>
      </c>
      <c r="FP7" s="1343"/>
      <c r="FQ7" s="1343"/>
      <c r="FR7" s="1343"/>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3"/>
      <c r="C8" s="1403"/>
      <c r="D8" s="1403"/>
      <c r="E8" s="1403"/>
      <c r="F8" s="1403"/>
      <c r="G8" s="1403"/>
      <c r="H8" s="1403"/>
      <c r="I8" s="1403"/>
      <c r="J8" s="1403"/>
      <c r="K8" s="1403"/>
      <c r="L8" s="1408"/>
      <c r="M8" s="1408"/>
      <c r="N8" s="1408"/>
      <c r="O8" s="1408"/>
      <c r="P8" s="1408"/>
      <c r="Q8" s="1408"/>
      <c r="R8" s="1408"/>
      <c r="S8" s="1408"/>
      <c r="T8" s="1408"/>
      <c r="U8" s="1408"/>
      <c r="V8" s="1408"/>
      <c r="W8" s="1408"/>
      <c r="X8" s="1408"/>
      <c r="Y8" s="1408"/>
      <c r="Z8" s="1408"/>
      <c r="AA8" s="1408"/>
      <c r="AB8" s="1408"/>
      <c r="AC8" s="1408"/>
      <c r="AD8" s="1408"/>
      <c r="AE8" s="1408"/>
      <c r="AF8" s="1408"/>
      <c r="AG8" s="1408"/>
      <c r="AH8" s="1408"/>
      <c r="AI8" s="1408"/>
      <c r="AJ8" s="1408"/>
      <c r="AK8" s="1408"/>
      <c r="AL8" s="1408"/>
      <c r="AM8" s="1408"/>
      <c r="AN8" s="1408"/>
      <c r="AO8" s="1408"/>
      <c r="AP8" s="1408"/>
      <c r="AQ8" s="1394"/>
      <c r="AR8" s="1394"/>
      <c r="AS8" s="1394"/>
      <c r="AT8" s="1394"/>
      <c r="AU8" s="1394"/>
      <c r="AV8" s="1394"/>
      <c r="AW8" s="1394"/>
      <c r="AX8" s="1394"/>
      <c r="AY8" s="514"/>
      <c r="AZ8" s="515"/>
      <c r="BA8" s="1389" t="str">
        <f ca="1">MID(SUVAHAVUJ!AE59,1,1)</f>
        <v xml:space="preserve"> </v>
      </c>
      <c r="BB8" s="1389"/>
      <c r="BC8" s="1389"/>
      <c r="BD8" s="1389"/>
      <c r="BE8" s="1389"/>
      <c r="BF8" s="1389"/>
      <c r="BG8" s="1389" t="str">
        <f ca="1">MID(SUVAHAVUJ!AE59,2,1)</f>
        <v xml:space="preserve"> </v>
      </c>
      <c r="BH8" s="1389"/>
      <c r="BI8" s="1389"/>
      <c r="BJ8" s="1389"/>
      <c r="BK8" s="1389"/>
      <c r="BL8" s="1389" t="str">
        <f ca="1">MID(SUVAHAVUJ!AE59,3,1)</f>
        <v xml:space="preserve"> </v>
      </c>
      <c r="BM8" s="1389"/>
      <c r="BN8" s="1389"/>
      <c r="BO8" s="1389"/>
      <c r="BP8" s="1389"/>
      <c r="BQ8" s="1389"/>
      <c r="BR8" s="1389" t="str">
        <f ca="1">MID(SUVAHAVUJ!AE59,4,1)</f>
        <v xml:space="preserve"> </v>
      </c>
      <c r="BS8" s="1389"/>
      <c r="BT8" s="1389"/>
      <c r="BU8" s="1389"/>
      <c r="BV8" s="1389"/>
      <c r="BW8" s="1389" t="str">
        <f ca="1">MID(SUVAHAVUJ!AE59,5,1)</f>
        <v xml:space="preserve"> </v>
      </c>
      <c r="BX8" s="1389"/>
      <c r="BY8" s="1389"/>
      <c r="BZ8" s="1389"/>
      <c r="CA8" s="1389"/>
      <c r="CB8" s="1389"/>
      <c r="CC8" s="1389" t="str">
        <f ca="1">MID(SUVAHAVUJ!AE59,6,1)</f>
        <v xml:space="preserve"> </v>
      </c>
      <c r="CD8" s="1389"/>
      <c r="CE8" s="1389"/>
      <c r="CF8" s="1389"/>
      <c r="CG8" s="1389"/>
      <c r="CH8" s="1389" t="str">
        <f ca="1">MID(SUVAHAVUJ!AE59,7,1)</f>
        <v xml:space="preserve"> </v>
      </c>
      <c r="CI8" s="1389"/>
      <c r="CJ8" s="1389"/>
      <c r="CK8" s="1389"/>
      <c r="CL8" s="1389"/>
      <c r="CM8" s="1389"/>
      <c r="CN8" s="1389" t="str">
        <f ca="1">MID(SUVAHAVUJ!AE59,8,1)</f>
        <v xml:space="preserve"> </v>
      </c>
      <c r="CO8" s="1389"/>
      <c r="CP8" s="1389"/>
      <c r="CQ8" s="1389"/>
      <c r="CR8" s="1389"/>
      <c r="CS8" s="1389" t="str">
        <f ca="1">MID(SUVAHAVUJ!AE59,9,1)</f>
        <v xml:space="preserve"> </v>
      </c>
      <c r="CT8" s="1389"/>
      <c r="CU8" s="1389"/>
      <c r="CV8" s="1389"/>
      <c r="CW8" s="1389"/>
      <c r="CX8" s="1389"/>
      <c r="CY8" s="1389" t="str">
        <f ca="1">MID(SUVAHAVUJ!AE59,10,1)</f>
        <v xml:space="preserve"> </v>
      </c>
      <c r="CZ8" s="1389"/>
      <c r="DA8" s="1389"/>
      <c r="DB8" s="1389"/>
      <c r="DC8" s="1389"/>
      <c r="DD8" s="1389" t="str">
        <f ca="1">MID(SUVAHAVUJ!AE59,11,1)</f>
        <v>0</v>
      </c>
      <c r="DE8" s="1389"/>
      <c r="DF8" s="1389"/>
      <c r="DG8" s="1389"/>
      <c r="DH8" s="1389"/>
      <c r="DI8" s="1395"/>
      <c r="DJ8" s="1398"/>
      <c r="DK8" s="1398"/>
      <c r="DL8" s="1398"/>
      <c r="DM8" s="1398"/>
      <c r="DN8" s="1398"/>
      <c r="DO8" s="1398"/>
      <c r="DP8" s="1398"/>
      <c r="DQ8" s="1398"/>
      <c r="DR8" s="1398"/>
      <c r="DS8" s="1398"/>
      <c r="DT8" s="1398"/>
      <c r="DU8" s="1398"/>
      <c r="DV8" s="1398"/>
      <c r="DW8" s="1398"/>
      <c r="DX8" s="1398"/>
      <c r="DY8" s="1398"/>
      <c r="DZ8" s="1398"/>
      <c r="EA8" s="1398"/>
      <c r="EB8" s="1398"/>
      <c r="EC8" s="1398"/>
      <c r="ED8" s="1398"/>
      <c r="EE8" s="1398"/>
      <c r="EF8" s="1398"/>
      <c r="EG8" s="1398"/>
      <c r="EH8" s="1398"/>
      <c r="EI8" s="1398"/>
      <c r="EJ8" s="1398"/>
      <c r="EK8" s="1398"/>
      <c r="EL8" s="1398"/>
      <c r="EM8" s="1398"/>
      <c r="EN8" s="514"/>
      <c r="EO8" s="515"/>
      <c r="EP8" s="1389" t="str">
        <f ca="1">MID(SUVAHAVUJ!AG59,1,1)</f>
        <v xml:space="preserve"> </v>
      </c>
      <c r="EQ8" s="1389"/>
      <c r="ER8" s="1389"/>
      <c r="ES8" s="1389"/>
      <c r="ET8" s="1389"/>
      <c r="EU8" s="1389"/>
      <c r="EV8" s="1389" t="str">
        <f ca="1">MID(SUVAHAVUJ!AG59,2,1)</f>
        <v xml:space="preserve"> </v>
      </c>
      <c r="EW8" s="1389"/>
      <c r="EX8" s="1389"/>
      <c r="EY8" s="1389"/>
      <c r="EZ8" s="1389"/>
      <c r="FA8" s="1389" t="str">
        <f ca="1">MID(SUVAHAVUJ!AG59,3,1)</f>
        <v xml:space="preserve"> </v>
      </c>
      <c r="FB8" s="1389"/>
      <c r="FC8" s="1389"/>
      <c r="FD8" s="1389"/>
      <c r="FE8" s="1389"/>
      <c r="FF8" s="1389"/>
      <c r="FG8" s="1389" t="str">
        <f ca="1">MID(SUVAHAVUJ!AG59,4,1)</f>
        <v xml:space="preserve"> </v>
      </c>
      <c r="FH8" s="1389"/>
      <c r="FI8" s="1389"/>
      <c r="FJ8" s="1389"/>
      <c r="FK8" s="1389"/>
      <c r="FL8" s="1389" t="str">
        <f ca="1">MID(SUVAHAVUJ!AG59,5,1)</f>
        <v xml:space="preserve"> </v>
      </c>
      <c r="FM8" s="1389"/>
      <c r="FN8" s="1389"/>
      <c r="FO8" s="1389"/>
      <c r="FP8" s="1389"/>
      <c r="FQ8" s="1389"/>
      <c r="FR8" s="1389" t="str">
        <f ca="1">MID(SUVAHAVUJ!AG59,6,1)</f>
        <v xml:space="preserve"> </v>
      </c>
      <c r="FS8" s="1389"/>
      <c r="FT8" s="1389"/>
      <c r="FU8" s="1389"/>
      <c r="FV8" s="1389"/>
      <c r="FW8" s="1389" t="str">
        <f ca="1">MID(SUVAHAVUJ!AG59,7,1)</f>
        <v xml:space="preserve"> </v>
      </c>
      <c r="FX8" s="1389"/>
      <c r="FY8" s="1389"/>
      <c r="FZ8" s="1389"/>
      <c r="GA8" s="1389"/>
      <c r="GB8" s="1389"/>
      <c r="GC8" s="1389" t="str">
        <f ca="1">MID(SUVAHAVUJ!AG59,8,1)</f>
        <v xml:space="preserve"> </v>
      </c>
      <c r="GD8" s="1389"/>
      <c r="GE8" s="1389"/>
      <c r="GF8" s="1389"/>
      <c r="GG8" s="1389"/>
      <c r="GH8" s="1389" t="str">
        <f ca="1">MID(SUVAHAVUJ!AG59,9,1)</f>
        <v xml:space="preserve"> </v>
      </c>
      <c r="GI8" s="1389"/>
      <c r="GJ8" s="1389"/>
      <c r="GK8" s="1389"/>
      <c r="GL8" s="1389"/>
      <c r="GM8" s="1389"/>
      <c r="GN8" s="1389" t="str">
        <f ca="1">MID(SUVAHAVUJ!AG59,10,1)</f>
        <v xml:space="preserve"> </v>
      </c>
      <c r="GO8" s="1389"/>
      <c r="GP8" s="1389"/>
      <c r="GQ8" s="1389"/>
      <c r="GR8" s="1389"/>
      <c r="GS8" s="1343" t="str">
        <f ca="1">MID(SUVAHAVUJ!AG59,11,1)</f>
        <v>0</v>
      </c>
      <c r="GT8" s="1343"/>
      <c r="GU8" s="1343"/>
      <c r="GV8" s="1343"/>
      <c r="GW8" s="1396"/>
    </row>
    <row r="9" spans="1:205" s="516" customFormat="1" ht="25.5" customHeight="1">
      <c r="B9" s="1411" t="s">
        <v>2390</v>
      </c>
      <c r="C9" s="1412"/>
      <c r="D9" s="1412"/>
      <c r="E9" s="1412"/>
      <c r="F9" s="1412"/>
      <c r="G9" s="1412"/>
      <c r="H9" s="1412"/>
      <c r="I9" s="1412"/>
      <c r="J9" s="1412"/>
      <c r="K9" s="1413"/>
      <c r="L9" s="1408" t="str">
        <f ca="1">SUVAHAVUJ!$D$60</f>
        <v>Čistá hodnota zákazky (316A)</v>
      </c>
      <c r="M9" s="1408"/>
      <c r="N9" s="1408"/>
      <c r="O9" s="1408"/>
      <c r="P9" s="1408"/>
      <c r="Q9" s="1408"/>
      <c r="R9" s="1408"/>
      <c r="S9" s="1408"/>
      <c r="T9" s="1408"/>
      <c r="U9" s="1408"/>
      <c r="V9" s="1408"/>
      <c r="W9" s="1408"/>
      <c r="X9" s="1408"/>
      <c r="Y9" s="1408"/>
      <c r="Z9" s="1408"/>
      <c r="AA9" s="1408"/>
      <c r="AB9" s="1408"/>
      <c r="AC9" s="1408"/>
      <c r="AD9" s="1408"/>
      <c r="AE9" s="1408"/>
      <c r="AF9" s="1408"/>
      <c r="AG9" s="1408"/>
      <c r="AH9" s="1408"/>
      <c r="AI9" s="1408"/>
      <c r="AJ9" s="1408"/>
      <c r="AK9" s="1408"/>
      <c r="AL9" s="1408"/>
      <c r="AM9" s="1408"/>
      <c r="AN9" s="1408"/>
      <c r="AO9" s="1408"/>
      <c r="AP9" s="1408"/>
      <c r="AQ9" s="1394" t="s">
        <v>4126</v>
      </c>
      <c r="AR9" s="1394"/>
      <c r="AS9" s="1394"/>
      <c r="AT9" s="1394"/>
      <c r="AU9" s="1394"/>
      <c r="AV9" s="1394"/>
      <c r="AW9" s="1394"/>
      <c r="AX9" s="1394"/>
      <c r="AY9" s="514"/>
      <c r="AZ9" s="515"/>
      <c r="BA9" s="1389" t="str">
        <f ca="1">MID(SUVAHAVUJ!AD60,1,1)</f>
        <v xml:space="preserve"> </v>
      </c>
      <c r="BB9" s="1389"/>
      <c r="BC9" s="1389"/>
      <c r="BD9" s="1389"/>
      <c r="BE9" s="1389"/>
      <c r="BF9" s="1389"/>
      <c r="BG9" s="1389" t="str">
        <f ca="1">MID(SUVAHAVUJ!AD60,2,1)</f>
        <v xml:space="preserve"> </v>
      </c>
      <c r="BH9" s="1389"/>
      <c r="BI9" s="1389"/>
      <c r="BJ9" s="1389"/>
      <c r="BK9" s="1389"/>
      <c r="BL9" s="1389" t="str">
        <f ca="1">MID(SUVAHAVUJ!AD60,3,1)</f>
        <v xml:space="preserve"> </v>
      </c>
      <c r="BM9" s="1389"/>
      <c r="BN9" s="1389"/>
      <c r="BO9" s="1389"/>
      <c r="BP9" s="1389"/>
      <c r="BQ9" s="1389"/>
      <c r="BR9" s="1389" t="str">
        <f ca="1">MID(SUVAHAVUJ!AD60,4,1)</f>
        <v xml:space="preserve"> </v>
      </c>
      <c r="BS9" s="1389"/>
      <c r="BT9" s="1389"/>
      <c r="BU9" s="1389"/>
      <c r="BV9" s="1389"/>
      <c r="BW9" s="1389" t="str">
        <f ca="1">MID(SUVAHAVUJ!AD60,5,1)</f>
        <v xml:space="preserve"> </v>
      </c>
      <c r="BX9" s="1389"/>
      <c r="BY9" s="1389"/>
      <c r="BZ9" s="1389"/>
      <c r="CA9" s="1389"/>
      <c r="CB9" s="1389"/>
      <c r="CC9" s="1389" t="str">
        <f ca="1">MID(SUVAHAVUJ!AD60,6,1)</f>
        <v xml:space="preserve"> </v>
      </c>
      <c r="CD9" s="1389"/>
      <c r="CE9" s="1389"/>
      <c r="CF9" s="1389"/>
      <c r="CG9" s="1389"/>
      <c r="CH9" s="1389" t="str">
        <f ca="1">MID(SUVAHAVUJ!AD60,7,1)</f>
        <v xml:space="preserve"> </v>
      </c>
      <c r="CI9" s="1389"/>
      <c r="CJ9" s="1389"/>
      <c r="CK9" s="1389"/>
      <c r="CL9" s="1389"/>
      <c r="CM9" s="1389"/>
      <c r="CN9" s="1389" t="str">
        <f ca="1">MID(SUVAHAVUJ!AD60,8,1)</f>
        <v xml:space="preserve"> </v>
      </c>
      <c r="CO9" s="1389"/>
      <c r="CP9" s="1389"/>
      <c r="CQ9" s="1389"/>
      <c r="CR9" s="1389"/>
      <c r="CS9" s="1389" t="str">
        <f ca="1">MID(SUVAHAVUJ!AD60,9,1)</f>
        <v xml:space="preserve"> </v>
      </c>
      <c r="CT9" s="1389"/>
      <c r="CU9" s="1389"/>
      <c r="CV9" s="1389"/>
      <c r="CW9" s="1389"/>
      <c r="CX9" s="1389"/>
      <c r="CY9" s="1389" t="str">
        <f ca="1">MID(SUVAHAVUJ!AD60,10,1)</f>
        <v xml:space="preserve"> </v>
      </c>
      <c r="CZ9" s="1389"/>
      <c r="DA9" s="1389"/>
      <c r="DB9" s="1389"/>
      <c r="DC9" s="1389"/>
      <c r="DD9" s="1389" t="str">
        <f ca="1">MID(SUVAHAVUJ!AD60,11,1)</f>
        <v>0</v>
      </c>
      <c r="DE9" s="1389"/>
      <c r="DF9" s="1389"/>
      <c r="DG9" s="1389"/>
      <c r="DH9" s="1389"/>
      <c r="DI9" s="1395"/>
      <c r="DJ9" s="514"/>
      <c r="DK9" s="515"/>
      <c r="DL9" s="1389" t="str">
        <f ca="1">MID(SUVAHAVUJ!AF60,1,1)</f>
        <v xml:space="preserve"> </v>
      </c>
      <c r="DM9" s="1389"/>
      <c r="DN9" s="1389"/>
      <c r="DO9" s="1389"/>
      <c r="DP9" s="1389"/>
      <c r="DQ9" s="1389"/>
      <c r="DR9" s="1389" t="str">
        <f ca="1">MID(SUVAHAVUJ!AF60,2,1)</f>
        <v xml:space="preserve"> </v>
      </c>
      <c r="DS9" s="1389"/>
      <c r="DT9" s="1389"/>
      <c r="DU9" s="1389"/>
      <c r="DV9" s="1389"/>
      <c r="DW9" s="1389" t="str">
        <f ca="1">MID(SUVAHAVUJ!AF60,3,1)</f>
        <v xml:space="preserve"> </v>
      </c>
      <c r="DX9" s="1389"/>
      <c r="DY9" s="1389"/>
      <c r="DZ9" s="1389"/>
      <c r="EA9" s="1389"/>
      <c r="EB9" s="1389"/>
      <c r="EC9" s="1389" t="str">
        <f ca="1">MID(SUVAHAVUJ!AF60,4,1)</f>
        <v xml:space="preserve"> </v>
      </c>
      <c r="ED9" s="1389"/>
      <c r="EE9" s="1389"/>
      <c r="EF9" s="1389"/>
      <c r="EG9" s="1389"/>
      <c r="EH9" s="1389" t="str">
        <f ca="1">MID(SUVAHAVUJ!AF60,5,1)</f>
        <v xml:space="preserve"> </v>
      </c>
      <c r="EI9" s="1389"/>
      <c r="EJ9" s="1389"/>
      <c r="EK9" s="1389"/>
      <c r="EL9" s="1389"/>
      <c r="EM9" s="1389"/>
      <c r="EN9" s="1389" t="str">
        <f ca="1">MID(SUVAHAVUJ!AF60,6,1)</f>
        <v xml:space="preserve"> </v>
      </c>
      <c r="EO9" s="1389"/>
      <c r="EP9" s="1389"/>
      <c r="EQ9" s="1389"/>
      <c r="ER9" s="1389"/>
      <c r="ES9" s="1389" t="str">
        <f ca="1">MID(SUVAHAVUJ!AF60,7,1)</f>
        <v xml:space="preserve"> </v>
      </c>
      <c r="ET9" s="1389"/>
      <c r="EU9" s="1389"/>
      <c r="EV9" s="1389"/>
      <c r="EW9" s="1389"/>
      <c r="EX9" s="1389"/>
      <c r="EY9" s="1389" t="str">
        <f ca="1">MID(SUVAHAVUJ!AF60,8,1)</f>
        <v xml:space="preserve"> </v>
      </c>
      <c r="EZ9" s="1389"/>
      <c r="FA9" s="1389"/>
      <c r="FB9" s="1389"/>
      <c r="FC9" s="1389"/>
      <c r="FD9" s="1389" t="str">
        <f ca="1">MID(SUVAHAVUJ!AF60,9,1)</f>
        <v xml:space="preserve"> </v>
      </c>
      <c r="FE9" s="1389"/>
      <c r="FF9" s="1389"/>
      <c r="FG9" s="1389"/>
      <c r="FH9" s="1389"/>
      <c r="FI9" s="1389"/>
      <c r="FJ9" s="1389" t="str">
        <f ca="1">MID(SUVAHAVUJ!AF60,10,1)</f>
        <v xml:space="preserve"> </v>
      </c>
      <c r="FK9" s="1389"/>
      <c r="FL9" s="1389"/>
      <c r="FM9" s="1389"/>
      <c r="FN9" s="1389"/>
      <c r="FO9" s="1343" t="str">
        <f ca="1">MID(SUVAHAVUJ!AF60,11,1)</f>
        <v>0</v>
      </c>
      <c r="FP9" s="1343"/>
      <c r="FQ9" s="1343"/>
      <c r="FR9" s="1343"/>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14"/>
      <c r="C10" s="1415"/>
      <c r="D10" s="1415"/>
      <c r="E10" s="1415"/>
      <c r="F10" s="1415"/>
      <c r="G10" s="1415"/>
      <c r="H10" s="1415"/>
      <c r="I10" s="1415"/>
      <c r="J10" s="1415"/>
      <c r="K10" s="1416"/>
      <c r="L10" s="1408"/>
      <c r="M10" s="1408"/>
      <c r="N10" s="1408"/>
      <c r="O10" s="1408"/>
      <c r="P10" s="1408"/>
      <c r="Q10" s="1408"/>
      <c r="R10" s="1408"/>
      <c r="S10" s="1408"/>
      <c r="T10" s="1408"/>
      <c r="U10" s="1408"/>
      <c r="V10" s="1408"/>
      <c r="W10" s="1408"/>
      <c r="X10" s="1408"/>
      <c r="Y10" s="1408"/>
      <c r="Z10" s="1408"/>
      <c r="AA10" s="1408"/>
      <c r="AB10" s="1408"/>
      <c r="AC10" s="1408"/>
      <c r="AD10" s="1408"/>
      <c r="AE10" s="1408"/>
      <c r="AF10" s="1408"/>
      <c r="AG10" s="1408"/>
      <c r="AH10" s="1408"/>
      <c r="AI10" s="1408"/>
      <c r="AJ10" s="1408"/>
      <c r="AK10" s="1408"/>
      <c r="AL10" s="1408"/>
      <c r="AM10" s="1408"/>
      <c r="AN10" s="1408"/>
      <c r="AO10" s="1408"/>
      <c r="AP10" s="1408"/>
      <c r="AQ10" s="1394"/>
      <c r="AR10" s="1394"/>
      <c r="AS10" s="1394"/>
      <c r="AT10" s="1394"/>
      <c r="AU10" s="1394"/>
      <c r="AV10" s="1394"/>
      <c r="AW10" s="1394"/>
      <c r="AX10" s="1394"/>
      <c r="AY10" s="514"/>
      <c r="AZ10" s="515"/>
      <c r="BA10" s="1389" t="str">
        <f ca="1">MID(SUVAHAVUJ!AE60,1,1)</f>
        <v xml:space="preserve"> </v>
      </c>
      <c r="BB10" s="1389"/>
      <c r="BC10" s="1389"/>
      <c r="BD10" s="1389"/>
      <c r="BE10" s="1389"/>
      <c r="BF10" s="1389"/>
      <c r="BG10" s="1389" t="str">
        <f ca="1">MID(SUVAHAVUJ!AE60,2,1)</f>
        <v xml:space="preserve"> </v>
      </c>
      <c r="BH10" s="1389"/>
      <c r="BI10" s="1389"/>
      <c r="BJ10" s="1389"/>
      <c r="BK10" s="1389"/>
      <c r="BL10" s="1389" t="str">
        <f ca="1">MID(SUVAHAVUJ!AE60,3,1)</f>
        <v xml:space="preserve"> </v>
      </c>
      <c r="BM10" s="1389"/>
      <c r="BN10" s="1389"/>
      <c r="BO10" s="1389"/>
      <c r="BP10" s="1389"/>
      <c r="BQ10" s="1389"/>
      <c r="BR10" s="1389" t="str">
        <f ca="1">MID(SUVAHAVUJ!AE60,4,1)</f>
        <v xml:space="preserve"> </v>
      </c>
      <c r="BS10" s="1389"/>
      <c r="BT10" s="1389"/>
      <c r="BU10" s="1389"/>
      <c r="BV10" s="1389"/>
      <c r="BW10" s="1389" t="str">
        <f ca="1">MID(SUVAHAVUJ!AE60,5,1)</f>
        <v xml:space="preserve"> </v>
      </c>
      <c r="BX10" s="1389"/>
      <c r="BY10" s="1389"/>
      <c r="BZ10" s="1389"/>
      <c r="CA10" s="1389"/>
      <c r="CB10" s="1389"/>
      <c r="CC10" s="1389" t="str">
        <f ca="1">MID(SUVAHAVUJ!AE60,6,1)</f>
        <v xml:space="preserve"> </v>
      </c>
      <c r="CD10" s="1389"/>
      <c r="CE10" s="1389"/>
      <c r="CF10" s="1389"/>
      <c r="CG10" s="1389"/>
      <c r="CH10" s="1389" t="str">
        <f ca="1">MID(SUVAHAVUJ!AE60,7,1)</f>
        <v xml:space="preserve"> </v>
      </c>
      <c r="CI10" s="1389"/>
      <c r="CJ10" s="1389"/>
      <c r="CK10" s="1389"/>
      <c r="CL10" s="1389"/>
      <c r="CM10" s="1389"/>
      <c r="CN10" s="1389" t="str">
        <f ca="1">MID(SUVAHAVUJ!AE60,8,1)</f>
        <v xml:space="preserve"> </v>
      </c>
      <c r="CO10" s="1389"/>
      <c r="CP10" s="1389"/>
      <c r="CQ10" s="1389"/>
      <c r="CR10" s="1389"/>
      <c r="CS10" s="1389" t="str">
        <f ca="1">MID(SUVAHAVUJ!AE60,9,1)</f>
        <v xml:space="preserve"> </v>
      </c>
      <c r="CT10" s="1389"/>
      <c r="CU10" s="1389"/>
      <c r="CV10" s="1389"/>
      <c r="CW10" s="1389"/>
      <c r="CX10" s="1389"/>
      <c r="CY10" s="1389" t="str">
        <f ca="1">MID(SUVAHAVUJ!AE60,10,1)</f>
        <v xml:space="preserve"> </v>
      </c>
      <c r="CZ10" s="1389"/>
      <c r="DA10" s="1389"/>
      <c r="DB10" s="1389"/>
      <c r="DC10" s="1389"/>
      <c r="DD10" s="1389" t="str">
        <f ca="1">MID(SUVAHAVUJ!AE60,11,1)</f>
        <v>0</v>
      </c>
      <c r="DE10" s="1389"/>
      <c r="DF10" s="1389"/>
      <c r="DG10" s="1389"/>
      <c r="DH10" s="1389"/>
      <c r="DI10" s="1395"/>
      <c r="DJ10" s="1398"/>
      <c r="DK10" s="1398"/>
      <c r="DL10" s="1398"/>
      <c r="DM10" s="1398"/>
      <c r="DN10" s="1398"/>
      <c r="DO10" s="1398"/>
      <c r="DP10" s="1398"/>
      <c r="DQ10" s="1398"/>
      <c r="DR10" s="1398"/>
      <c r="DS10" s="1398"/>
      <c r="DT10" s="1398"/>
      <c r="DU10" s="1398"/>
      <c r="DV10" s="1398"/>
      <c r="DW10" s="1398"/>
      <c r="DX10" s="1398"/>
      <c r="DY10" s="1398"/>
      <c r="DZ10" s="1398"/>
      <c r="EA10" s="1398"/>
      <c r="EB10" s="1398"/>
      <c r="EC10" s="1398"/>
      <c r="ED10" s="1398"/>
      <c r="EE10" s="1398"/>
      <c r="EF10" s="1398"/>
      <c r="EG10" s="1398"/>
      <c r="EH10" s="1398"/>
      <c r="EI10" s="1398"/>
      <c r="EJ10" s="1398"/>
      <c r="EK10" s="1398"/>
      <c r="EL10" s="1398"/>
      <c r="EM10" s="1398"/>
      <c r="EN10" s="514"/>
      <c r="EO10" s="515"/>
      <c r="EP10" s="1389" t="str">
        <f ca="1">MID(SUVAHAVUJ!AG60,1,1)</f>
        <v xml:space="preserve"> </v>
      </c>
      <c r="EQ10" s="1389"/>
      <c r="ER10" s="1389"/>
      <c r="ES10" s="1389"/>
      <c r="ET10" s="1389"/>
      <c r="EU10" s="1389"/>
      <c r="EV10" s="1389" t="str">
        <f ca="1">MID(SUVAHAVUJ!AG60,2,1)</f>
        <v xml:space="preserve"> </v>
      </c>
      <c r="EW10" s="1389"/>
      <c r="EX10" s="1389"/>
      <c r="EY10" s="1389"/>
      <c r="EZ10" s="1389"/>
      <c r="FA10" s="1389" t="str">
        <f ca="1">MID(SUVAHAVUJ!AG60,3,1)</f>
        <v xml:space="preserve"> </v>
      </c>
      <c r="FB10" s="1389"/>
      <c r="FC10" s="1389"/>
      <c r="FD10" s="1389"/>
      <c r="FE10" s="1389"/>
      <c r="FF10" s="1389"/>
      <c r="FG10" s="1389" t="str">
        <f ca="1">MID(SUVAHAVUJ!AG60,4,1)</f>
        <v xml:space="preserve"> </v>
      </c>
      <c r="FH10" s="1389"/>
      <c r="FI10" s="1389"/>
      <c r="FJ10" s="1389"/>
      <c r="FK10" s="1389"/>
      <c r="FL10" s="1389" t="str">
        <f ca="1">MID(SUVAHAVUJ!AG60,5,1)</f>
        <v xml:space="preserve"> </v>
      </c>
      <c r="FM10" s="1389"/>
      <c r="FN10" s="1389"/>
      <c r="FO10" s="1389"/>
      <c r="FP10" s="1389"/>
      <c r="FQ10" s="1389"/>
      <c r="FR10" s="1389" t="str">
        <f ca="1">MID(SUVAHAVUJ!AG60,6,1)</f>
        <v xml:space="preserve"> </v>
      </c>
      <c r="FS10" s="1389"/>
      <c r="FT10" s="1389"/>
      <c r="FU10" s="1389"/>
      <c r="FV10" s="1389"/>
      <c r="FW10" s="1389" t="str">
        <f ca="1">MID(SUVAHAVUJ!AG60,7,1)</f>
        <v xml:space="preserve"> </v>
      </c>
      <c r="FX10" s="1389"/>
      <c r="FY10" s="1389"/>
      <c r="FZ10" s="1389"/>
      <c r="GA10" s="1389"/>
      <c r="GB10" s="1389"/>
      <c r="GC10" s="1389" t="str">
        <f ca="1">MID(SUVAHAVUJ!AG60,8,1)</f>
        <v xml:space="preserve"> </v>
      </c>
      <c r="GD10" s="1389"/>
      <c r="GE10" s="1389"/>
      <c r="GF10" s="1389"/>
      <c r="GG10" s="1389"/>
      <c r="GH10" s="1389" t="str">
        <f ca="1">MID(SUVAHAVUJ!AG60,9,1)</f>
        <v xml:space="preserve"> </v>
      </c>
      <c r="GI10" s="1389"/>
      <c r="GJ10" s="1389"/>
      <c r="GK10" s="1389"/>
      <c r="GL10" s="1389"/>
      <c r="GM10" s="1389"/>
      <c r="GN10" s="1389" t="str">
        <f ca="1">MID(SUVAHAVUJ!AG60,10,1)</f>
        <v xml:space="preserve"> </v>
      </c>
      <c r="GO10" s="1389"/>
      <c r="GP10" s="1389"/>
      <c r="GQ10" s="1389"/>
      <c r="GR10" s="1389"/>
      <c r="GS10" s="1343" t="str">
        <f ca="1">MID(SUVAHAVUJ!AG60,11,1)</f>
        <v>0</v>
      </c>
      <c r="GT10" s="1343"/>
      <c r="GU10" s="1343"/>
      <c r="GV10" s="1343"/>
      <c r="GW10" s="1396"/>
    </row>
    <row r="11" spans="1:205" s="516" customFormat="1" ht="23.25" customHeight="1">
      <c r="B11" s="1411" t="s">
        <v>2391</v>
      </c>
      <c r="C11" s="1412"/>
      <c r="D11" s="1412"/>
      <c r="E11" s="1412"/>
      <c r="F11" s="1412"/>
      <c r="G11" s="1412"/>
      <c r="H11" s="1412"/>
      <c r="I11" s="1412"/>
      <c r="J11" s="1412"/>
      <c r="K11" s="1413"/>
      <c r="L11" s="1408" t="str">
        <f ca="1">SUVAHAVUJ!$D$61</f>
        <v>Ostatné pohľadávky voči prepojeným účtovným jednotkám  (351A) - /391A/</v>
      </c>
      <c r="M11" s="1408"/>
      <c r="N11" s="1408"/>
      <c r="O11" s="1408"/>
      <c r="P11" s="1408"/>
      <c r="Q11" s="1408"/>
      <c r="R11" s="1408"/>
      <c r="S11" s="1408"/>
      <c r="T11" s="1408"/>
      <c r="U11" s="1408"/>
      <c r="V11" s="1408"/>
      <c r="W11" s="1408"/>
      <c r="X11" s="1408"/>
      <c r="Y11" s="1408"/>
      <c r="Z11" s="1408"/>
      <c r="AA11" s="1408"/>
      <c r="AB11" s="1408"/>
      <c r="AC11" s="1408"/>
      <c r="AD11" s="1408"/>
      <c r="AE11" s="1408"/>
      <c r="AF11" s="1408"/>
      <c r="AG11" s="1408"/>
      <c r="AH11" s="1408"/>
      <c r="AI11" s="1408"/>
      <c r="AJ11" s="1408"/>
      <c r="AK11" s="1408"/>
      <c r="AL11" s="1408"/>
      <c r="AM11" s="1408"/>
      <c r="AN11" s="1408"/>
      <c r="AO11" s="1408"/>
      <c r="AP11" s="1408"/>
      <c r="AQ11" s="1394" t="s">
        <v>4087</v>
      </c>
      <c r="AR11" s="1394"/>
      <c r="AS11" s="1394"/>
      <c r="AT11" s="1394"/>
      <c r="AU11" s="1394"/>
      <c r="AV11" s="1394"/>
      <c r="AW11" s="1394"/>
      <c r="AX11" s="1394"/>
      <c r="AY11" s="514"/>
      <c r="AZ11" s="515"/>
      <c r="BA11" s="1389" t="str">
        <f ca="1">MID(SUVAHAVUJ!AD61,1,1)</f>
        <v xml:space="preserve"> </v>
      </c>
      <c r="BB11" s="1389"/>
      <c r="BC11" s="1389"/>
      <c r="BD11" s="1389"/>
      <c r="BE11" s="1389"/>
      <c r="BF11" s="1389"/>
      <c r="BG11" s="1389" t="str">
        <f ca="1">MID(SUVAHAVUJ!AD61,2,1)</f>
        <v xml:space="preserve"> </v>
      </c>
      <c r="BH11" s="1389"/>
      <c r="BI11" s="1389"/>
      <c r="BJ11" s="1389"/>
      <c r="BK11" s="1389"/>
      <c r="BL11" s="1389" t="str">
        <f ca="1">MID(SUVAHAVUJ!AD61,3,1)</f>
        <v xml:space="preserve"> </v>
      </c>
      <c r="BM11" s="1389"/>
      <c r="BN11" s="1389"/>
      <c r="BO11" s="1389"/>
      <c r="BP11" s="1389"/>
      <c r="BQ11" s="1389"/>
      <c r="BR11" s="1389" t="str">
        <f ca="1">MID(SUVAHAVUJ!AD61,4,1)</f>
        <v xml:space="preserve"> </v>
      </c>
      <c r="BS11" s="1389"/>
      <c r="BT11" s="1389"/>
      <c r="BU11" s="1389"/>
      <c r="BV11" s="1389"/>
      <c r="BW11" s="1389" t="str">
        <f ca="1">MID(SUVAHAVUJ!AD61,5,1)</f>
        <v xml:space="preserve"> </v>
      </c>
      <c r="BX11" s="1389"/>
      <c r="BY11" s="1389"/>
      <c r="BZ11" s="1389"/>
      <c r="CA11" s="1389"/>
      <c r="CB11" s="1389"/>
      <c r="CC11" s="1389" t="str">
        <f ca="1">MID(SUVAHAVUJ!AD61,6,1)</f>
        <v xml:space="preserve"> </v>
      </c>
      <c r="CD11" s="1389"/>
      <c r="CE11" s="1389"/>
      <c r="CF11" s="1389"/>
      <c r="CG11" s="1389"/>
      <c r="CH11" s="1389" t="str">
        <f ca="1">MID(SUVAHAVUJ!AD61,7,1)</f>
        <v xml:space="preserve"> </v>
      </c>
      <c r="CI11" s="1389"/>
      <c r="CJ11" s="1389"/>
      <c r="CK11" s="1389"/>
      <c r="CL11" s="1389"/>
      <c r="CM11" s="1389"/>
      <c r="CN11" s="1389" t="str">
        <f ca="1">MID(SUVAHAVUJ!AD61,8,1)</f>
        <v xml:space="preserve"> </v>
      </c>
      <c r="CO11" s="1389"/>
      <c r="CP11" s="1389"/>
      <c r="CQ11" s="1389"/>
      <c r="CR11" s="1389"/>
      <c r="CS11" s="1389" t="str">
        <f ca="1">MID(SUVAHAVUJ!AD61,9,1)</f>
        <v xml:space="preserve"> </v>
      </c>
      <c r="CT11" s="1389"/>
      <c r="CU11" s="1389"/>
      <c r="CV11" s="1389"/>
      <c r="CW11" s="1389"/>
      <c r="CX11" s="1389"/>
      <c r="CY11" s="1389" t="str">
        <f ca="1">MID(SUVAHAVUJ!AD61,10,1)</f>
        <v xml:space="preserve"> </v>
      </c>
      <c r="CZ11" s="1389"/>
      <c r="DA11" s="1389"/>
      <c r="DB11" s="1389"/>
      <c r="DC11" s="1389"/>
      <c r="DD11" s="1389" t="str">
        <f ca="1">MID(SUVAHAVUJ!AD61,11,1)</f>
        <v>0</v>
      </c>
      <c r="DE11" s="1389"/>
      <c r="DF11" s="1389"/>
      <c r="DG11" s="1389"/>
      <c r="DH11" s="1389"/>
      <c r="DI11" s="1395"/>
      <c r="DJ11" s="514"/>
      <c r="DK11" s="515"/>
      <c r="DL11" s="1389" t="str">
        <f ca="1">MID(SUVAHAVUJ!AF61,1,1)</f>
        <v xml:space="preserve"> </v>
      </c>
      <c r="DM11" s="1389"/>
      <c r="DN11" s="1389"/>
      <c r="DO11" s="1389"/>
      <c r="DP11" s="1389"/>
      <c r="DQ11" s="1389"/>
      <c r="DR11" s="1389" t="str">
        <f ca="1">MID(SUVAHAVUJ!AF61,2,1)</f>
        <v xml:space="preserve"> </v>
      </c>
      <c r="DS11" s="1389"/>
      <c r="DT11" s="1389"/>
      <c r="DU11" s="1389"/>
      <c r="DV11" s="1389"/>
      <c r="DW11" s="1389" t="str">
        <f ca="1">MID(SUVAHAVUJ!AF61,3,1)</f>
        <v xml:space="preserve"> </v>
      </c>
      <c r="DX11" s="1389"/>
      <c r="DY11" s="1389"/>
      <c r="DZ11" s="1389"/>
      <c r="EA11" s="1389"/>
      <c r="EB11" s="1389"/>
      <c r="EC11" s="1389" t="str">
        <f ca="1">MID(SUVAHAVUJ!AF61,4,1)</f>
        <v xml:space="preserve"> </v>
      </c>
      <c r="ED11" s="1389"/>
      <c r="EE11" s="1389"/>
      <c r="EF11" s="1389"/>
      <c r="EG11" s="1389"/>
      <c r="EH11" s="1389" t="str">
        <f ca="1">MID(SUVAHAVUJ!AF61,5,1)</f>
        <v xml:space="preserve"> </v>
      </c>
      <c r="EI11" s="1389"/>
      <c r="EJ11" s="1389"/>
      <c r="EK11" s="1389"/>
      <c r="EL11" s="1389"/>
      <c r="EM11" s="1389"/>
      <c r="EN11" s="1389" t="str">
        <f ca="1">MID(SUVAHAVUJ!AF61,6,1)</f>
        <v xml:space="preserve"> </v>
      </c>
      <c r="EO11" s="1389"/>
      <c r="EP11" s="1389"/>
      <c r="EQ11" s="1389"/>
      <c r="ER11" s="1389"/>
      <c r="ES11" s="1389" t="str">
        <f ca="1">MID(SUVAHAVUJ!AF61,7,1)</f>
        <v xml:space="preserve"> </v>
      </c>
      <c r="ET11" s="1389"/>
      <c r="EU11" s="1389"/>
      <c r="EV11" s="1389"/>
      <c r="EW11" s="1389"/>
      <c r="EX11" s="1389"/>
      <c r="EY11" s="1389" t="str">
        <f ca="1">MID(SUVAHAVUJ!AF61,8,1)</f>
        <v xml:space="preserve"> </v>
      </c>
      <c r="EZ11" s="1389"/>
      <c r="FA11" s="1389"/>
      <c r="FB11" s="1389"/>
      <c r="FC11" s="1389"/>
      <c r="FD11" s="1389" t="str">
        <f ca="1">MID(SUVAHAVUJ!AF61,9,1)</f>
        <v xml:space="preserve"> </v>
      </c>
      <c r="FE11" s="1389"/>
      <c r="FF11" s="1389"/>
      <c r="FG11" s="1389"/>
      <c r="FH11" s="1389"/>
      <c r="FI11" s="1389"/>
      <c r="FJ11" s="1389" t="str">
        <f ca="1">MID(SUVAHAVUJ!AF61,10,1)</f>
        <v xml:space="preserve"> </v>
      </c>
      <c r="FK11" s="1389"/>
      <c r="FL11" s="1389"/>
      <c r="FM11" s="1389"/>
      <c r="FN11" s="1389"/>
      <c r="FO11" s="1343" t="str">
        <f ca="1">MID(SUVAHAVUJ!AF61,11,1)</f>
        <v>0</v>
      </c>
      <c r="FP11" s="1343"/>
      <c r="FQ11" s="1343"/>
      <c r="FR11" s="1343"/>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14"/>
      <c r="C12" s="1415"/>
      <c r="D12" s="1415"/>
      <c r="E12" s="1415"/>
      <c r="F12" s="1415"/>
      <c r="G12" s="1415"/>
      <c r="H12" s="1415"/>
      <c r="I12" s="1415"/>
      <c r="J12" s="1415"/>
      <c r="K12" s="1416"/>
      <c r="L12" s="1408"/>
      <c r="M12" s="1408"/>
      <c r="N12" s="1408"/>
      <c r="O12" s="1408"/>
      <c r="P12" s="1408"/>
      <c r="Q12" s="1408"/>
      <c r="R12" s="1408"/>
      <c r="S12" s="1408"/>
      <c r="T12" s="1408"/>
      <c r="U12" s="1408"/>
      <c r="V12" s="1408"/>
      <c r="W12" s="1408"/>
      <c r="X12" s="1408"/>
      <c r="Y12" s="1408"/>
      <c r="Z12" s="1408"/>
      <c r="AA12" s="1408"/>
      <c r="AB12" s="1408"/>
      <c r="AC12" s="1408"/>
      <c r="AD12" s="1408"/>
      <c r="AE12" s="1408"/>
      <c r="AF12" s="1408"/>
      <c r="AG12" s="1408"/>
      <c r="AH12" s="1408"/>
      <c r="AI12" s="1408"/>
      <c r="AJ12" s="1408"/>
      <c r="AK12" s="1408"/>
      <c r="AL12" s="1408"/>
      <c r="AM12" s="1408"/>
      <c r="AN12" s="1408"/>
      <c r="AO12" s="1408"/>
      <c r="AP12" s="1408"/>
      <c r="AQ12" s="1394"/>
      <c r="AR12" s="1394"/>
      <c r="AS12" s="1394"/>
      <c r="AT12" s="1394"/>
      <c r="AU12" s="1394"/>
      <c r="AV12" s="1394"/>
      <c r="AW12" s="1394"/>
      <c r="AX12" s="1394"/>
      <c r="AY12" s="514"/>
      <c r="AZ12" s="515"/>
      <c r="BA12" s="1389" t="str">
        <f ca="1">MID(SUVAHAVUJ!AE61,1,1)</f>
        <v xml:space="preserve"> </v>
      </c>
      <c r="BB12" s="1389"/>
      <c r="BC12" s="1389"/>
      <c r="BD12" s="1389"/>
      <c r="BE12" s="1389"/>
      <c r="BF12" s="1389"/>
      <c r="BG12" s="1389" t="str">
        <f ca="1">MID(SUVAHAVUJ!AE61,2,1)</f>
        <v xml:space="preserve"> </v>
      </c>
      <c r="BH12" s="1389"/>
      <c r="BI12" s="1389"/>
      <c r="BJ12" s="1389"/>
      <c r="BK12" s="1389"/>
      <c r="BL12" s="1389" t="str">
        <f ca="1">MID(SUVAHAVUJ!AE61,3,1)</f>
        <v xml:space="preserve"> </v>
      </c>
      <c r="BM12" s="1389"/>
      <c r="BN12" s="1389"/>
      <c r="BO12" s="1389"/>
      <c r="BP12" s="1389"/>
      <c r="BQ12" s="1389"/>
      <c r="BR12" s="1389" t="str">
        <f ca="1">MID(SUVAHAVUJ!AE61,4,1)</f>
        <v xml:space="preserve"> </v>
      </c>
      <c r="BS12" s="1389"/>
      <c r="BT12" s="1389"/>
      <c r="BU12" s="1389"/>
      <c r="BV12" s="1389"/>
      <c r="BW12" s="1389" t="str">
        <f ca="1">MID(SUVAHAVUJ!AE61,5,1)</f>
        <v xml:space="preserve"> </v>
      </c>
      <c r="BX12" s="1389"/>
      <c r="BY12" s="1389"/>
      <c r="BZ12" s="1389"/>
      <c r="CA12" s="1389"/>
      <c r="CB12" s="1389"/>
      <c r="CC12" s="1389" t="str">
        <f ca="1">MID(SUVAHAVUJ!AE61,6,1)</f>
        <v xml:space="preserve"> </v>
      </c>
      <c r="CD12" s="1389"/>
      <c r="CE12" s="1389"/>
      <c r="CF12" s="1389"/>
      <c r="CG12" s="1389"/>
      <c r="CH12" s="1389" t="str">
        <f ca="1">MID(SUVAHAVUJ!AE61,7,1)</f>
        <v xml:space="preserve"> </v>
      </c>
      <c r="CI12" s="1389"/>
      <c r="CJ12" s="1389"/>
      <c r="CK12" s="1389"/>
      <c r="CL12" s="1389"/>
      <c r="CM12" s="1389"/>
      <c r="CN12" s="1389" t="str">
        <f ca="1">MID(SUVAHAVUJ!AE61,8,1)</f>
        <v xml:space="preserve"> </v>
      </c>
      <c r="CO12" s="1389"/>
      <c r="CP12" s="1389"/>
      <c r="CQ12" s="1389"/>
      <c r="CR12" s="1389"/>
      <c r="CS12" s="1389" t="str">
        <f ca="1">MID(SUVAHAVUJ!AE61,9,1)</f>
        <v xml:space="preserve"> </v>
      </c>
      <c r="CT12" s="1389"/>
      <c r="CU12" s="1389"/>
      <c r="CV12" s="1389"/>
      <c r="CW12" s="1389"/>
      <c r="CX12" s="1389"/>
      <c r="CY12" s="1389" t="str">
        <f ca="1">MID(SUVAHAVUJ!AE61,10,1)</f>
        <v xml:space="preserve"> </v>
      </c>
      <c r="CZ12" s="1389"/>
      <c r="DA12" s="1389"/>
      <c r="DB12" s="1389"/>
      <c r="DC12" s="1389"/>
      <c r="DD12" s="1389" t="str">
        <f ca="1">MID(SUVAHAVUJ!AE61,11,1)</f>
        <v>0</v>
      </c>
      <c r="DE12" s="1389"/>
      <c r="DF12" s="1389"/>
      <c r="DG12" s="1389"/>
      <c r="DH12" s="1389"/>
      <c r="DI12" s="1395"/>
      <c r="DJ12" s="1398"/>
      <c r="DK12" s="1398"/>
      <c r="DL12" s="1398"/>
      <c r="DM12" s="1398"/>
      <c r="DN12" s="1398"/>
      <c r="DO12" s="1398"/>
      <c r="DP12" s="1398"/>
      <c r="DQ12" s="1398"/>
      <c r="DR12" s="1398"/>
      <c r="DS12" s="1398"/>
      <c r="DT12" s="1398"/>
      <c r="DU12" s="1398"/>
      <c r="DV12" s="1398"/>
      <c r="DW12" s="1398"/>
      <c r="DX12" s="1398"/>
      <c r="DY12" s="1398"/>
      <c r="DZ12" s="1398"/>
      <c r="EA12" s="1398"/>
      <c r="EB12" s="1398"/>
      <c r="EC12" s="1398"/>
      <c r="ED12" s="1398"/>
      <c r="EE12" s="1398"/>
      <c r="EF12" s="1398"/>
      <c r="EG12" s="1398"/>
      <c r="EH12" s="1398"/>
      <c r="EI12" s="1398"/>
      <c r="EJ12" s="1398"/>
      <c r="EK12" s="1398"/>
      <c r="EL12" s="1398"/>
      <c r="EM12" s="1398"/>
      <c r="EN12" s="514"/>
      <c r="EO12" s="515"/>
      <c r="EP12" s="1389" t="str">
        <f ca="1">MID(SUVAHAVUJ!AG61,1,1)</f>
        <v xml:space="preserve"> </v>
      </c>
      <c r="EQ12" s="1389"/>
      <c r="ER12" s="1389"/>
      <c r="ES12" s="1389"/>
      <c r="ET12" s="1389"/>
      <c r="EU12" s="1389"/>
      <c r="EV12" s="1389" t="str">
        <f ca="1">MID(SUVAHAVUJ!AG61,2,1)</f>
        <v xml:space="preserve"> </v>
      </c>
      <c r="EW12" s="1389"/>
      <c r="EX12" s="1389"/>
      <c r="EY12" s="1389"/>
      <c r="EZ12" s="1389"/>
      <c r="FA12" s="1389" t="str">
        <f ca="1">MID(SUVAHAVUJ!AG61,3,1)</f>
        <v xml:space="preserve"> </v>
      </c>
      <c r="FB12" s="1389"/>
      <c r="FC12" s="1389"/>
      <c r="FD12" s="1389"/>
      <c r="FE12" s="1389"/>
      <c r="FF12" s="1389"/>
      <c r="FG12" s="1389" t="str">
        <f ca="1">MID(SUVAHAVUJ!AG61,4,1)</f>
        <v xml:space="preserve"> </v>
      </c>
      <c r="FH12" s="1389"/>
      <c r="FI12" s="1389"/>
      <c r="FJ12" s="1389"/>
      <c r="FK12" s="1389"/>
      <c r="FL12" s="1389" t="str">
        <f ca="1">MID(SUVAHAVUJ!AG61,5,1)</f>
        <v xml:space="preserve"> </v>
      </c>
      <c r="FM12" s="1389"/>
      <c r="FN12" s="1389"/>
      <c r="FO12" s="1389"/>
      <c r="FP12" s="1389"/>
      <c r="FQ12" s="1389"/>
      <c r="FR12" s="1389" t="str">
        <f ca="1">MID(SUVAHAVUJ!AG61,6,1)</f>
        <v xml:space="preserve"> </v>
      </c>
      <c r="FS12" s="1389"/>
      <c r="FT12" s="1389"/>
      <c r="FU12" s="1389"/>
      <c r="FV12" s="1389"/>
      <c r="FW12" s="1389" t="str">
        <f ca="1">MID(SUVAHAVUJ!AG61,7,1)</f>
        <v xml:space="preserve"> </v>
      </c>
      <c r="FX12" s="1389"/>
      <c r="FY12" s="1389"/>
      <c r="FZ12" s="1389"/>
      <c r="GA12" s="1389"/>
      <c r="GB12" s="1389"/>
      <c r="GC12" s="1389" t="str">
        <f ca="1">MID(SUVAHAVUJ!AG61,8,1)</f>
        <v xml:space="preserve"> </v>
      </c>
      <c r="GD12" s="1389"/>
      <c r="GE12" s="1389"/>
      <c r="GF12" s="1389"/>
      <c r="GG12" s="1389"/>
      <c r="GH12" s="1389" t="str">
        <f ca="1">MID(SUVAHAVUJ!AG61,9,1)</f>
        <v xml:space="preserve"> </v>
      </c>
      <c r="GI12" s="1389"/>
      <c r="GJ12" s="1389"/>
      <c r="GK12" s="1389"/>
      <c r="GL12" s="1389"/>
      <c r="GM12" s="1389"/>
      <c r="GN12" s="1389" t="str">
        <f ca="1">MID(SUVAHAVUJ!AG61,10,1)</f>
        <v xml:space="preserve"> </v>
      </c>
      <c r="GO12" s="1389"/>
      <c r="GP12" s="1389"/>
      <c r="GQ12" s="1389"/>
      <c r="GR12" s="1389"/>
      <c r="GS12" s="1343" t="str">
        <f ca="1">MID(SUVAHAVUJ!AG61,11,1)</f>
        <v>0</v>
      </c>
      <c r="GT12" s="1343"/>
      <c r="GU12" s="1343"/>
      <c r="GV12" s="1343"/>
      <c r="GW12" s="1396"/>
    </row>
    <row r="13" spans="1:205" s="516" customFormat="1" ht="23.25" customHeight="1">
      <c r="B13" s="1411" t="s">
        <v>2392</v>
      </c>
      <c r="C13" s="1412"/>
      <c r="D13" s="1412"/>
      <c r="E13" s="1412"/>
      <c r="F13" s="1412"/>
      <c r="G13" s="1412"/>
      <c r="H13" s="1412"/>
      <c r="I13" s="1412"/>
      <c r="J13" s="1412"/>
      <c r="K13" s="1413"/>
      <c r="L13" s="1408" t="str">
        <f ca="1">SUVAHAVUJ!$D$62</f>
        <v>Ostatné pohľadávky v rámci podielovej účasti okrem pohľadávok voči prepojeným účtovným jednotkám  (351A) - /391A/</v>
      </c>
      <c r="M13" s="1408"/>
      <c r="N13" s="1408"/>
      <c r="O13" s="1408"/>
      <c r="P13" s="1408"/>
      <c r="Q13" s="1408"/>
      <c r="R13" s="1408"/>
      <c r="S13" s="1408"/>
      <c r="T13" s="1408"/>
      <c r="U13" s="1408"/>
      <c r="V13" s="1408"/>
      <c r="W13" s="1408"/>
      <c r="X13" s="1408"/>
      <c r="Y13" s="1408"/>
      <c r="Z13" s="1408"/>
      <c r="AA13" s="1408"/>
      <c r="AB13" s="1408"/>
      <c r="AC13" s="1408"/>
      <c r="AD13" s="1408"/>
      <c r="AE13" s="1408"/>
      <c r="AF13" s="1408"/>
      <c r="AG13" s="1408"/>
      <c r="AH13" s="1408"/>
      <c r="AI13" s="1408"/>
      <c r="AJ13" s="1408"/>
      <c r="AK13" s="1408"/>
      <c r="AL13" s="1408"/>
      <c r="AM13" s="1408"/>
      <c r="AN13" s="1408"/>
      <c r="AO13" s="1408"/>
      <c r="AP13" s="1408"/>
      <c r="AQ13" s="1394" t="s">
        <v>4088</v>
      </c>
      <c r="AR13" s="1394"/>
      <c r="AS13" s="1394"/>
      <c r="AT13" s="1394"/>
      <c r="AU13" s="1394"/>
      <c r="AV13" s="1394"/>
      <c r="AW13" s="1394"/>
      <c r="AX13" s="1394"/>
      <c r="AY13" s="514"/>
      <c r="AZ13" s="515"/>
      <c r="BA13" s="1389" t="str">
        <f ca="1">MID(SUVAHAVUJ!AD62,1,1)</f>
        <v xml:space="preserve"> </v>
      </c>
      <c r="BB13" s="1389"/>
      <c r="BC13" s="1389"/>
      <c r="BD13" s="1389"/>
      <c r="BE13" s="1389"/>
      <c r="BF13" s="1389"/>
      <c r="BG13" s="1389" t="str">
        <f ca="1">MID(SUVAHAVUJ!AD62,2,1)</f>
        <v xml:space="preserve"> </v>
      </c>
      <c r="BH13" s="1389"/>
      <c r="BI13" s="1389"/>
      <c r="BJ13" s="1389"/>
      <c r="BK13" s="1389"/>
      <c r="BL13" s="1389" t="str">
        <f ca="1">MID(SUVAHAVUJ!AD62,3,1)</f>
        <v xml:space="preserve"> </v>
      </c>
      <c r="BM13" s="1389"/>
      <c r="BN13" s="1389"/>
      <c r="BO13" s="1389"/>
      <c r="BP13" s="1389"/>
      <c r="BQ13" s="1389"/>
      <c r="BR13" s="1389" t="str">
        <f ca="1">MID(SUVAHAVUJ!AD62,4,1)</f>
        <v xml:space="preserve"> </v>
      </c>
      <c r="BS13" s="1389"/>
      <c r="BT13" s="1389"/>
      <c r="BU13" s="1389"/>
      <c r="BV13" s="1389"/>
      <c r="BW13" s="1389" t="str">
        <f ca="1">MID(SUVAHAVUJ!AD62,5,1)</f>
        <v xml:space="preserve"> </v>
      </c>
      <c r="BX13" s="1389"/>
      <c r="BY13" s="1389"/>
      <c r="BZ13" s="1389"/>
      <c r="CA13" s="1389"/>
      <c r="CB13" s="1389"/>
      <c r="CC13" s="1389" t="str">
        <f ca="1">MID(SUVAHAVUJ!AD62,6,1)</f>
        <v xml:space="preserve"> </v>
      </c>
      <c r="CD13" s="1389"/>
      <c r="CE13" s="1389"/>
      <c r="CF13" s="1389"/>
      <c r="CG13" s="1389"/>
      <c r="CH13" s="1389" t="str">
        <f ca="1">MID(SUVAHAVUJ!AD62,7,1)</f>
        <v xml:space="preserve"> </v>
      </c>
      <c r="CI13" s="1389"/>
      <c r="CJ13" s="1389"/>
      <c r="CK13" s="1389"/>
      <c r="CL13" s="1389"/>
      <c r="CM13" s="1389"/>
      <c r="CN13" s="1389" t="str">
        <f ca="1">MID(SUVAHAVUJ!AD62,8,1)</f>
        <v xml:space="preserve"> </v>
      </c>
      <c r="CO13" s="1389"/>
      <c r="CP13" s="1389"/>
      <c r="CQ13" s="1389"/>
      <c r="CR13" s="1389"/>
      <c r="CS13" s="1389" t="str">
        <f ca="1">MID(SUVAHAVUJ!AD62,9,1)</f>
        <v xml:space="preserve"> </v>
      </c>
      <c r="CT13" s="1389"/>
      <c r="CU13" s="1389"/>
      <c r="CV13" s="1389"/>
      <c r="CW13" s="1389"/>
      <c r="CX13" s="1389"/>
      <c r="CY13" s="1389" t="str">
        <f ca="1">MID(SUVAHAVUJ!AD62,10,1)</f>
        <v xml:space="preserve"> </v>
      </c>
      <c r="CZ13" s="1389"/>
      <c r="DA13" s="1389"/>
      <c r="DB13" s="1389"/>
      <c r="DC13" s="1389"/>
      <c r="DD13" s="1389" t="str">
        <f ca="1">MID(SUVAHAVUJ!AD62,11,1)</f>
        <v>0</v>
      </c>
      <c r="DE13" s="1389"/>
      <c r="DF13" s="1389"/>
      <c r="DG13" s="1389"/>
      <c r="DH13" s="1389"/>
      <c r="DI13" s="1395"/>
      <c r="DJ13" s="514"/>
      <c r="DK13" s="515"/>
      <c r="DL13" s="1389" t="str">
        <f ca="1">MID(SUVAHAVUJ!AF62,1,1)</f>
        <v xml:space="preserve"> </v>
      </c>
      <c r="DM13" s="1389"/>
      <c r="DN13" s="1389"/>
      <c r="DO13" s="1389"/>
      <c r="DP13" s="1389"/>
      <c r="DQ13" s="1389"/>
      <c r="DR13" s="1389" t="str">
        <f ca="1">MID(SUVAHAVUJ!AF62,2,1)</f>
        <v xml:space="preserve"> </v>
      </c>
      <c r="DS13" s="1389"/>
      <c r="DT13" s="1389"/>
      <c r="DU13" s="1389"/>
      <c r="DV13" s="1389"/>
      <c r="DW13" s="1389" t="str">
        <f ca="1">MID(SUVAHAVUJ!AF62,3,1)</f>
        <v xml:space="preserve"> </v>
      </c>
      <c r="DX13" s="1389"/>
      <c r="DY13" s="1389"/>
      <c r="DZ13" s="1389"/>
      <c r="EA13" s="1389"/>
      <c r="EB13" s="1389"/>
      <c r="EC13" s="1389" t="str">
        <f ca="1">MID(SUVAHAVUJ!AF62,4,1)</f>
        <v xml:space="preserve"> </v>
      </c>
      <c r="ED13" s="1389"/>
      <c r="EE13" s="1389"/>
      <c r="EF13" s="1389"/>
      <c r="EG13" s="1389"/>
      <c r="EH13" s="1389" t="str">
        <f ca="1">MID(SUVAHAVUJ!AF62,5,1)</f>
        <v xml:space="preserve"> </v>
      </c>
      <c r="EI13" s="1389"/>
      <c r="EJ13" s="1389"/>
      <c r="EK13" s="1389"/>
      <c r="EL13" s="1389"/>
      <c r="EM13" s="1389"/>
      <c r="EN13" s="1389" t="str">
        <f ca="1">MID(SUVAHAVUJ!AF62,6,1)</f>
        <v xml:space="preserve"> </v>
      </c>
      <c r="EO13" s="1389"/>
      <c r="EP13" s="1389"/>
      <c r="EQ13" s="1389"/>
      <c r="ER13" s="1389"/>
      <c r="ES13" s="1389" t="str">
        <f ca="1">MID(SUVAHAVUJ!AF62,7,1)</f>
        <v xml:space="preserve"> </v>
      </c>
      <c r="ET13" s="1389"/>
      <c r="EU13" s="1389"/>
      <c r="EV13" s="1389"/>
      <c r="EW13" s="1389"/>
      <c r="EX13" s="1389"/>
      <c r="EY13" s="1389" t="str">
        <f ca="1">MID(SUVAHAVUJ!AF62,8,1)</f>
        <v xml:space="preserve"> </v>
      </c>
      <c r="EZ13" s="1389"/>
      <c r="FA13" s="1389"/>
      <c r="FB13" s="1389"/>
      <c r="FC13" s="1389"/>
      <c r="FD13" s="1389" t="str">
        <f ca="1">MID(SUVAHAVUJ!AF62,9,1)</f>
        <v xml:space="preserve"> </v>
      </c>
      <c r="FE13" s="1389"/>
      <c r="FF13" s="1389"/>
      <c r="FG13" s="1389"/>
      <c r="FH13" s="1389"/>
      <c r="FI13" s="1389"/>
      <c r="FJ13" s="1389" t="str">
        <f ca="1">MID(SUVAHAVUJ!AF62,10,1)</f>
        <v xml:space="preserve"> </v>
      </c>
      <c r="FK13" s="1389"/>
      <c r="FL13" s="1389"/>
      <c r="FM13" s="1389"/>
      <c r="FN13" s="1389"/>
      <c r="FO13" s="1343" t="str">
        <f ca="1">MID(SUVAHAVUJ!AF62,11,1)</f>
        <v>0</v>
      </c>
      <c r="FP13" s="1343"/>
      <c r="FQ13" s="1343"/>
      <c r="FR13" s="1343"/>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14"/>
      <c r="C14" s="1415"/>
      <c r="D14" s="1415"/>
      <c r="E14" s="1415"/>
      <c r="F14" s="1415"/>
      <c r="G14" s="1415"/>
      <c r="H14" s="1415"/>
      <c r="I14" s="1415"/>
      <c r="J14" s="1415"/>
      <c r="K14" s="1416"/>
      <c r="L14" s="1408"/>
      <c r="M14" s="1408"/>
      <c r="N14" s="1408"/>
      <c r="O14" s="1408"/>
      <c r="P14" s="1408"/>
      <c r="Q14" s="1408"/>
      <c r="R14" s="1408"/>
      <c r="S14" s="1408"/>
      <c r="T14" s="1408"/>
      <c r="U14" s="1408"/>
      <c r="V14" s="1408"/>
      <c r="W14" s="1408"/>
      <c r="X14" s="1408"/>
      <c r="Y14" s="1408"/>
      <c r="Z14" s="1408"/>
      <c r="AA14" s="1408"/>
      <c r="AB14" s="1408"/>
      <c r="AC14" s="1408"/>
      <c r="AD14" s="1408"/>
      <c r="AE14" s="1408"/>
      <c r="AF14" s="1408"/>
      <c r="AG14" s="1408"/>
      <c r="AH14" s="1408"/>
      <c r="AI14" s="1408"/>
      <c r="AJ14" s="1408"/>
      <c r="AK14" s="1408"/>
      <c r="AL14" s="1408"/>
      <c r="AM14" s="1408"/>
      <c r="AN14" s="1408"/>
      <c r="AO14" s="1408"/>
      <c r="AP14" s="1408"/>
      <c r="AQ14" s="1394"/>
      <c r="AR14" s="1394"/>
      <c r="AS14" s="1394"/>
      <c r="AT14" s="1394"/>
      <c r="AU14" s="1394"/>
      <c r="AV14" s="1394"/>
      <c r="AW14" s="1394"/>
      <c r="AX14" s="1394"/>
      <c r="AY14" s="514"/>
      <c r="AZ14" s="515"/>
      <c r="BA14" s="1389" t="str">
        <f ca="1">MID(SUVAHAVUJ!AE62,1,1)</f>
        <v xml:space="preserve"> </v>
      </c>
      <c r="BB14" s="1389"/>
      <c r="BC14" s="1389"/>
      <c r="BD14" s="1389"/>
      <c r="BE14" s="1389"/>
      <c r="BF14" s="1389"/>
      <c r="BG14" s="1389" t="str">
        <f ca="1">MID(SUVAHAVUJ!AE62,2,1)</f>
        <v xml:space="preserve"> </v>
      </c>
      <c r="BH14" s="1389"/>
      <c r="BI14" s="1389"/>
      <c r="BJ14" s="1389"/>
      <c r="BK14" s="1389"/>
      <c r="BL14" s="1389" t="str">
        <f ca="1">MID(SUVAHAVUJ!AE62,3,1)</f>
        <v xml:space="preserve"> </v>
      </c>
      <c r="BM14" s="1389"/>
      <c r="BN14" s="1389"/>
      <c r="BO14" s="1389"/>
      <c r="BP14" s="1389"/>
      <c r="BQ14" s="1389"/>
      <c r="BR14" s="1389" t="str">
        <f ca="1">MID(SUVAHAVUJ!AE62,4,1)</f>
        <v xml:space="preserve"> </v>
      </c>
      <c r="BS14" s="1389"/>
      <c r="BT14" s="1389"/>
      <c r="BU14" s="1389"/>
      <c r="BV14" s="1389"/>
      <c r="BW14" s="1389" t="str">
        <f ca="1">MID(SUVAHAVUJ!AE62,5,1)</f>
        <v xml:space="preserve"> </v>
      </c>
      <c r="BX14" s="1389"/>
      <c r="BY14" s="1389"/>
      <c r="BZ14" s="1389"/>
      <c r="CA14" s="1389"/>
      <c r="CB14" s="1389"/>
      <c r="CC14" s="1389" t="str">
        <f ca="1">MID(SUVAHAVUJ!AE62,6,1)</f>
        <v xml:space="preserve"> </v>
      </c>
      <c r="CD14" s="1389"/>
      <c r="CE14" s="1389"/>
      <c r="CF14" s="1389"/>
      <c r="CG14" s="1389"/>
      <c r="CH14" s="1389" t="str">
        <f ca="1">MID(SUVAHAVUJ!AE62,7,1)</f>
        <v xml:space="preserve"> </v>
      </c>
      <c r="CI14" s="1389"/>
      <c r="CJ14" s="1389"/>
      <c r="CK14" s="1389"/>
      <c r="CL14" s="1389"/>
      <c r="CM14" s="1389"/>
      <c r="CN14" s="1389" t="str">
        <f ca="1">MID(SUVAHAVUJ!AE62,8,1)</f>
        <v xml:space="preserve"> </v>
      </c>
      <c r="CO14" s="1389"/>
      <c r="CP14" s="1389"/>
      <c r="CQ14" s="1389"/>
      <c r="CR14" s="1389"/>
      <c r="CS14" s="1389" t="str">
        <f ca="1">MID(SUVAHAVUJ!AE62,9,1)</f>
        <v xml:space="preserve"> </v>
      </c>
      <c r="CT14" s="1389"/>
      <c r="CU14" s="1389"/>
      <c r="CV14" s="1389"/>
      <c r="CW14" s="1389"/>
      <c r="CX14" s="1389"/>
      <c r="CY14" s="1389" t="str">
        <f ca="1">MID(SUVAHAVUJ!AE62,10,1)</f>
        <v xml:space="preserve"> </v>
      </c>
      <c r="CZ14" s="1389"/>
      <c r="DA14" s="1389"/>
      <c r="DB14" s="1389"/>
      <c r="DC14" s="1389"/>
      <c r="DD14" s="1389" t="str">
        <f ca="1">MID(SUVAHAVUJ!AE62,11,1)</f>
        <v>0</v>
      </c>
      <c r="DE14" s="1389"/>
      <c r="DF14" s="1389"/>
      <c r="DG14" s="1389"/>
      <c r="DH14" s="1389"/>
      <c r="DI14" s="1395"/>
      <c r="DJ14" s="1398"/>
      <c r="DK14" s="1398"/>
      <c r="DL14" s="1398"/>
      <c r="DM14" s="1398"/>
      <c r="DN14" s="1398"/>
      <c r="DO14" s="1398"/>
      <c r="DP14" s="1398"/>
      <c r="DQ14" s="1398"/>
      <c r="DR14" s="1398"/>
      <c r="DS14" s="1398"/>
      <c r="DT14" s="1398"/>
      <c r="DU14" s="1398"/>
      <c r="DV14" s="1398"/>
      <c r="DW14" s="1398"/>
      <c r="DX14" s="1398"/>
      <c r="DY14" s="1398"/>
      <c r="DZ14" s="1398"/>
      <c r="EA14" s="1398"/>
      <c r="EB14" s="1398"/>
      <c r="EC14" s="1398"/>
      <c r="ED14" s="1398"/>
      <c r="EE14" s="1398"/>
      <c r="EF14" s="1398"/>
      <c r="EG14" s="1398"/>
      <c r="EH14" s="1398"/>
      <c r="EI14" s="1398"/>
      <c r="EJ14" s="1398"/>
      <c r="EK14" s="1398"/>
      <c r="EL14" s="1398"/>
      <c r="EM14" s="1398"/>
      <c r="EN14" s="514"/>
      <c r="EO14" s="515"/>
      <c r="EP14" s="1389" t="str">
        <f ca="1">MID(SUVAHAVUJ!AG62,1,1)</f>
        <v xml:space="preserve"> </v>
      </c>
      <c r="EQ14" s="1389"/>
      <c r="ER14" s="1389"/>
      <c r="ES14" s="1389"/>
      <c r="ET14" s="1389"/>
      <c r="EU14" s="1389"/>
      <c r="EV14" s="1389" t="str">
        <f ca="1">MID(SUVAHAVUJ!AG62,2,1)</f>
        <v xml:space="preserve"> </v>
      </c>
      <c r="EW14" s="1389"/>
      <c r="EX14" s="1389"/>
      <c r="EY14" s="1389"/>
      <c r="EZ14" s="1389"/>
      <c r="FA14" s="1389" t="str">
        <f ca="1">MID(SUVAHAVUJ!AG62,3,1)</f>
        <v xml:space="preserve"> </v>
      </c>
      <c r="FB14" s="1389"/>
      <c r="FC14" s="1389"/>
      <c r="FD14" s="1389"/>
      <c r="FE14" s="1389"/>
      <c r="FF14" s="1389"/>
      <c r="FG14" s="1389" t="str">
        <f ca="1">MID(SUVAHAVUJ!AG62,4,1)</f>
        <v xml:space="preserve"> </v>
      </c>
      <c r="FH14" s="1389"/>
      <c r="FI14" s="1389"/>
      <c r="FJ14" s="1389"/>
      <c r="FK14" s="1389"/>
      <c r="FL14" s="1389" t="str">
        <f ca="1">MID(SUVAHAVUJ!AG62,5,1)</f>
        <v xml:space="preserve"> </v>
      </c>
      <c r="FM14" s="1389"/>
      <c r="FN14" s="1389"/>
      <c r="FO14" s="1389"/>
      <c r="FP14" s="1389"/>
      <c r="FQ14" s="1389"/>
      <c r="FR14" s="1389" t="str">
        <f ca="1">MID(SUVAHAVUJ!AG62,6,1)</f>
        <v xml:space="preserve"> </v>
      </c>
      <c r="FS14" s="1389"/>
      <c r="FT14" s="1389"/>
      <c r="FU14" s="1389"/>
      <c r="FV14" s="1389"/>
      <c r="FW14" s="1389" t="str">
        <f ca="1">MID(SUVAHAVUJ!AG62,7,1)</f>
        <v xml:space="preserve"> </v>
      </c>
      <c r="FX14" s="1389"/>
      <c r="FY14" s="1389"/>
      <c r="FZ14" s="1389"/>
      <c r="GA14" s="1389"/>
      <c r="GB14" s="1389"/>
      <c r="GC14" s="1389" t="str">
        <f ca="1">MID(SUVAHAVUJ!AG62,8,1)</f>
        <v xml:space="preserve"> </v>
      </c>
      <c r="GD14" s="1389"/>
      <c r="GE14" s="1389"/>
      <c r="GF14" s="1389"/>
      <c r="GG14" s="1389"/>
      <c r="GH14" s="1389" t="str">
        <f ca="1">MID(SUVAHAVUJ!AG62,9,1)</f>
        <v xml:space="preserve"> </v>
      </c>
      <c r="GI14" s="1389"/>
      <c r="GJ14" s="1389"/>
      <c r="GK14" s="1389"/>
      <c r="GL14" s="1389"/>
      <c r="GM14" s="1389"/>
      <c r="GN14" s="1389" t="str">
        <f ca="1">MID(SUVAHAVUJ!AG62,10,1)</f>
        <v xml:space="preserve"> </v>
      </c>
      <c r="GO14" s="1389"/>
      <c r="GP14" s="1389"/>
      <c r="GQ14" s="1389"/>
      <c r="GR14" s="1389"/>
      <c r="GS14" s="1343" t="str">
        <f ca="1">MID(SUVAHAVUJ!AG62,11,1)</f>
        <v>0</v>
      </c>
      <c r="GT14" s="1343"/>
      <c r="GU14" s="1343"/>
      <c r="GV14" s="1343"/>
      <c r="GW14" s="1396"/>
    </row>
    <row r="15" spans="1:205" s="516" customFormat="1" ht="24" customHeight="1">
      <c r="B15" s="1411" t="s">
        <v>2393</v>
      </c>
      <c r="C15" s="1412"/>
      <c r="D15" s="1412"/>
      <c r="E15" s="1412"/>
      <c r="F15" s="1412"/>
      <c r="G15" s="1412"/>
      <c r="H15" s="1412"/>
      <c r="I15" s="1412"/>
      <c r="J15" s="1412"/>
      <c r="K15" s="1413"/>
      <c r="L15" s="1408" t="str">
        <f ca="1">SUVAHAVUJ!$D$63</f>
        <v>Pohľadávky voči spoločníkom, členom a združeniu (354A, 355A, 358A, 35XA, 398A) - /391A/</v>
      </c>
      <c r="M15" s="1408"/>
      <c r="N15" s="1408"/>
      <c r="O15" s="1408"/>
      <c r="P15" s="1408"/>
      <c r="Q15" s="1408"/>
      <c r="R15" s="1408"/>
      <c r="S15" s="1408"/>
      <c r="T15" s="1408"/>
      <c r="U15" s="1408"/>
      <c r="V15" s="1408"/>
      <c r="W15" s="1408"/>
      <c r="X15" s="1408"/>
      <c r="Y15" s="1408"/>
      <c r="Z15" s="1408"/>
      <c r="AA15" s="1408"/>
      <c r="AB15" s="1408"/>
      <c r="AC15" s="1408"/>
      <c r="AD15" s="1408"/>
      <c r="AE15" s="1408"/>
      <c r="AF15" s="1408"/>
      <c r="AG15" s="1408"/>
      <c r="AH15" s="1408"/>
      <c r="AI15" s="1408"/>
      <c r="AJ15" s="1408"/>
      <c r="AK15" s="1408"/>
      <c r="AL15" s="1408"/>
      <c r="AM15" s="1408"/>
      <c r="AN15" s="1408"/>
      <c r="AO15" s="1408"/>
      <c r="AP15" s="1408"/>
      <c r="AQ15" s="1394" t="s">
        <v>4093</v>
      </c>
      <c r="AR15" s="1394"/>
      <c r="AS15" s="1394"/>
      <c r="AT15" s="1394"/>
      <c r="AU15" s="1394"/>
      <c r="AV15" s="1394"/>
      <c r="AW15" s="1394"/>
      <c r="AX15" s="1394"/>
      <c r="AY15" s="514"/>
      <c r="AZ15" s="515"/>
      <c r="BA15" s="1389" t="str">
        <f ca="1">MID(SUVAHAVUJ!AD63,1,1)</f>
        <v xml:space="preserve"> </v>
      </c>
      <c r="BB15" s="1389"/>
      <c r="BC15" s="1389"/>
      <c r="BD15" s="1389"/>
      <c r="BE15" s="1389"/>
      <c r="BF15" s="1389"/>
      <c r="BG15" s="1389" t="str">
        <f ca="1">MID(SUVAHAVUJ!AD63,2,1)</f>
        <v xml:space="preserve"> </v>
      </c>
      <c r="BH15" s="1389"/>
      <c r="BI15" s="1389"/>
      <c r="BJ15" s="1389"/>
      <c r="BK15" s="1389"/>
      <c r="BL15" s="1389" t="str">
        <f ca="1">MID(SUVAHAVUJ!AD63,3,1)</f>
        <v xml:space="preserve"> </v>
      </c>
      <c r="BM15" s="1389"/>
      <c r="BN15" s="1389"/>
      <c r="BO15" s="1389"/>
      <c r="BP15" s="1389"/>
      <c r="BQ15" s="1389"/>
      <c r="BR15" s="1389" t="str">
        <f ca="1">MID(SUVAHAVUJ!AD63,4,1)</f>
        <v xml:space="preserve"> </v>
      </c>
      <c r="BS15" s="1389"/>
      <c r="BT15" s="1389"/>
      <c r="BU15" s="1389"/>
      <c r="BV15" s="1389"/>
      <c r="BW15" s="1389" t="str">
        <f ca="1">MID(SUVAHAVUJ!AD63,5,1)</f>
        <v xml:space="preserve"> </v>
      </c>
      <c r="BX15" s="1389"/>
      <c r="BY15" s="1389"/>
      <c r="BZ15" s="1389"/>
      <c r="CA15" s="1389"/>
      <c r="CB15" s="1389"/>
      <c r="CC15" s="1389" t="str">
        <f ca="1">MID(SUVAHAVUJ!AD63,6,1)</f>
        <v xml:space="preserve"> </v>
      </c>
      <c r="CD15" s="1389"/>
      <c r="CE15" s="1389"/>
      <c r="CF15" s="1389"/>
      <c r="CG15" s="1389"/>
      <c r="CH15" s="1389" t="str">
        <f ca="1">MID(SUVAHAVUJ!AD63,7,1)</f>
        <v xml:space="preserve"> </v>
      </c>
      <c r="CI15" s="1389"/>
      <c r="CJ15" s="1389"/>
      <c r="CK15" s="1389"/>
      <c r="CL15" s="1389"/>
      <c r="CM15" s="1389"/>
      <c r="CN15" s="1389" t="str">
        <f ca="1">MID(SUVAHAVUJ!AD63,8,1)</f>
        <v xml:space="preserve"> </v>
      </c>
      <c r="CO15" s="1389"/>
      <c r="CP15" s="1389"/>
      <c r="CQ15" s="1389"/>
      <c r="CR15" s="1389"/>
      <c r="CS15" s="1389" t="str">
        <f ca="1">MID(SUVAHAVUJ!AD63,9,1)</f>
        <v xml:space="preserve"> </v>
      </c>
      <c r="CT15" s="1389"/>
      <c r="CU15" s="1389"/>
      <c r="CV15" s="1389"/>
      <c r="CW15" s="1389"/>
      <c r="CX15" s="1389"/>
      <c r="CY15" s="1389" t="str">
        <f ca="1">MID(SUVAHAVUJ!AD63,10,1)</f>
        <v xml:space="preserve"> </v>
      </c>
      <c r="CZ15" s="1389"/>
      <c r="DA15" s="1389"/>
      <c r="DB15" s="1389"/>
      <c r="DC15" s="1389"/>
      <c r="DD15" s="1389" t="str">
        <f ca="1">MID(SUVAHAVUJ!AD63,11,1)</f>
        <v>0</v>
      </c>
      <c r="DE15" s="1389"/>
      <c r="DF15" s="1389"/>
      <c r="DG15" s="1389"/>
      <c r="DH15" s="1389"/>
      <c r="DI15" s="1395"/>
      <c r="DJ15" s="514"/>
      <c r="DK15" s="515"/>
      <c r="DL15" s="1389" t="str">
        <f ca="1">MID(SUVAHAVUJ!AF63,1,1)</f>
        <v xml:space="preserve"> </v>
      </c>
      <c r="DM15" s="1389"/>
      <c r="DN15" s="1389"/>
      <c r="DO15" s="1389"/>
      <c r="DP15" s="1389"/>
      <c r="DQ15" s="1389"/>
      <c r="DR15" s="1389" t="str">
        <f ca="1">MID(SUVAHAVUJ!AF63,2,1)</f>
        <v xml:space="preserve"> </v>
      </c>
      <c r="DS15" s="1389"/>
      <c r="DT15" s="1389"/>
      <c r="DU15" s="1389"/>
      <c r="DV15" s="1389"/>
      <c r="DW15" s="1389" t="str">
        <f ca="1">MID(SUVAHAVUJ!AF63,3,1)</f>
        <v xml:space="preserve"> </v>
      </c>
      <c r="DX15" s="1389"/>
      <c r="DY15" s="1389"/>
      <c r="DZ15" s="1389"/>
      <c r="EA15" s="1389"/>
      <c r="EB15" s="1389"/>
      <c r="EC15" s="1389" t="str">
        <f ca="1">MID(SUVAHAVUJ!AF63,4,1)</f>
        <v xml:space="preserve"> </v>
      </c>
      <c r="ED15" s="1389"/>
      <c r="EE15" s="1389"/>
      <c r="EF15" s="1389"/>
      <c r="EG15" s="1389"/>
      <c r="EH15" s="1389" t="str">
        <f ca="1">MID(SUVAHAVUJ!AF63,5,1)</f>
        <v xml:space="preserve"> </v>
      </c>
      <c r="EI15" s="1389"/>
      <c r="EJ15" s="1389"/>
      <c r="EK15" s="1389"/>
      <c r="EL15" s="1389"/>
      <c r="EM15" s="1389"/>
      <c r="EN15" s="1389" t="str">
        <f ca="1">MID(SUVAHAVUJ!AF63,6,1)</f>
        <v xml:space="preserve"> </v>
      </c>
      <c r="EO15" s="1389"/>
      <c r="EP15" s="1389"/>
      <c r="EQ15" s="1389"/>
      <c r="ER15" s="1389"/>
      <c r="ES15" s="1389" t="str">
        <f ca="1">MID(SUVAHAVUJ!AF63,7,1)</f>
        <v xml:space="preserve"> </v>
      </c>
      <c r="ET15" s="1389"/>
      <c r="EU15" s="1389"/>
      <c r="EV15" s="1389"/>
      <c r="EW15" s="1389"/>
      <c r="EX15" s="1389"/>
      <c r="EY15" s="1389" t="str">
        <f ca="1">MID(SUVAHAVUJ!AF63,8,1)</f>
        <v xml:space="preserve"> </v>
      </c>
      <c r="EZ15" s="1389"/>
      <c r="FA15" s="1389"/>
      <c r="FB15" s="1389"/>
      <c r="FC15" s="1389"/>
      <c r="FD15" s="1389" t="str">
        <f ca="1">MID(SUVAHAVUJ!AF63,9,1)</f>
        <v xml:space="preserve"> </v>
      </c>
      <c r="FE15" s="1389"/>
      <c r="FF15" s="1389"/>
      <c r="FG15" s="1389"/>
      <c r="FH15" s="1389"/>
      <c r="FI15" s="1389"/>
      <c r="FJ15" s="1389" t="str">
        <f ca="1">MID(SUVAHAVUJ!AF63,10,1)</f>
        <v xml:space="preserve"> </v>
      </c>
      <c r="FK15" s="1389"/>
      <c r="FL15" s="1389"/>
      <c r="FM15" s="1389"/>
      <c r="FN15" s="1389"/>
      <c r="FO15" s="1343" t="str">
        <f ca="1">MID(SUVAHAVUJ!AF63,11,1)</f>
        <v>0</v>
      </c>
      <c r="FP15" s="1343"/>
      <c r="FQ15" s="1343"/>
      <c r="FR15" s="1343"/>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14"/>
      <c r="C16" s="1415"/>
      <c r="D16" s="1415"/>
      <c r="E16" s="1415"/>
      <c r="F16" s="1415"/>
      <c r="G16" s="1415"/>
      <c r="H16" s="1415"/>
      <c r="I16" s="1415"/>
      <c r="J16" s="1415"/>
      <c r="K16" s="1416"/>
      <c r="L16" s="1408"/>
      <c r="M16" s="1408"/>
      <c r="N16" s="1408"/>
      <c r="O16" s="1408"/>
      <c r="P16" s="1408"/>
      <c r="Q16" s="1408"/>
      <c r="R16" s="1408"/>
      <c r="S16" s="1408"/>
      <c r="T16" s="1408"/>
      <c r="U16" s="1408"/>
      <c r="V16" s="1408"/>
      <c r="W16" s="1408"/>
      <c r="X16" s="1408"/>
      <c r="Y16" s="1408"/>
      <c r="Z16" s="1408"/>
      <c r="AA16" s="1408"/>
      <c r="AB16" s="1408"/>
      <c r="AC16" s="1408"/>
      <c r="AD16" s="1408"/>
      <c r="AE16" s="1408"/>
      <c r="AF16" s="1408"/>
      <c r="AG16" s="1408"/>
      <c r="AH16" s="1408"/>
      <c r="AI16" s="1408"/>
      <c r="AJ16" s="1408"/>
      <c r="AK16" s="1408"/>
      <c r="AL16" s="1408"/>
      <c r="AM16" s="1408"/>
      <c r="AN16" s="1408"/>
      <c r="AO16" s="1408"/>
      <c r="AP16" s="1408"/>
      <c r="AQ16" s="1394"/>
      <c r="AR16" s="1394"/>
      <c r="AS16" s="1394"/>
      <c r="AT16" s="1394"/>
      <c r="AU16" s="1394"/>
      <c r="AV16" s="1394"/>
      <c r="AW16" s="1394"/>
      <c r="AX16" s="1394"/>
      <c r="AY16" s="514"/>
      <c r="AZ16" s="515"/>
      <c r="BA16" s="1389" t="str">
        <f ca="1">MID(SUVAHAVUJ!AE63,1,1)</f>
        <v xml:space="preserve"> </v>
      </c>
      <c r="BB16" s="1389"/>
      <c r="BC16" s="1389"/>
      <c r="BD16" s="1389"/>
      <c r="BE16" s="1389"/>
      <c r="BF16" s="1389"/>
      <c r="BG16" s="1389" t="str">
        <f ca="1">MID(SUVAHAVUJ!AE63,2,1)</f>
        <v xml:space="preserve"> </v>
      </c>
      <c r="BH16" s="1389"/>
      <c r="BI16" s="1389"/>
      <c r="BJ16" s="1389"/>
      <c r="BK16" s="1389"/>
      <c r="BL16" s="1389" t="str">
        <f ca="1">MID(SUVAHAVUJ!AE63,3,1)</f>
        <v xml:space="preserve"> </v>
      </c>
      <c r="BM16" s="1389"/>
      <c r="BN16" s="1389"/>
      <c r="BO16" s="1389"/>
      <c r="BP16" s="1389"/>
      <c r="BQ16" s="1389"/>
      <c r="BR16" s="1389" t="str">
        <f ca="1">MID(SUVAHAVUJ!AE63,4,1)</f>
        <v xml:space="preserve"> </v>
      </c>
      <c r="BS16" s="1389"/>
      <c r="BT16" s="1389"/>
      <c r="BU16" s="1389"/>
      <c r="BV16" s="1389"/>
      <c r="BW16" s="1389" t="str">
        <f ca="1">MID(SUVAHAVUJ!AE63,5,1)</f>
        <v xml:space="preserve"> </v>
      </c>
      <c r="BX16" s="1389"/>
      <c r="BY16" s="1389"/>
      <c r="BZ16" s="1389"/>
      <c r="CA16" s="1389"/>
      <c r="CB16" s="1389"/>
      <c r="CC16" s="1389" t="str">
        <f ca="1">MID(SUVAHAVUJ!AE63,6,1)</f>
        <v xml:space="preserve"> </v>
      </c>
      <c r="CD16" s="1389"/>
      <c r="CE16" s="1389"/>
      <c r="CF16" s="1389"/>
      <c r="CG16" s="1389"/>
      <c r="CH16" s="1389" t="str">
        <f ca="1">MID(SUVAHAVUJ!AE63,7,1)</f>
        <v xml:space="preserve"> </v>
      </c>
      <c r="CI16" s="1389"/>
      <c r="CJ16" s="1389"/>
      <c r="CK16" s="1389"/>
      <c r="CL16" s="1389"/>
      <c r="CM16" s="1389"/>
      <c r="CN16" s="1389" t="str">
        <f ca="1">MID(SUVAHAVUJ!AE63,8,1)</f>
        <v xml:space="preserve"> </v>
      </c>
      <c r="CO16" s="1389"/>
      <c r="CP16" s="1389"/>
      <c r="CQ16" s="1389"/>
      <c r="CR16" s="1389"/>
      <c r="CS16" s="1389" t="str">
        <f ca="1">MID(SUVAHAVUJ!AE63,9,1)</f>
        <v xml:space="preserve"> </v>
      </c>
      <c r="CT16" s="1389"/>
      <c r="CU16" s="1389"/>
      <c r="CV16" s="1389"/>
      <c r="CW16" s="1389"/>
      <c r="CX16" s="1389"/>
      <c r="CY16" s="1389" t="str">
        <f ca="1">MID(SUVAHAVUJ!AE63,10,1)</f>
        <v xml:space="preserve"> </v>
      </c>
      <c r="CZ16" s="1389"/>
      <c r="DA16" s="1389"/>
      <c r="DB16" s="1389"/>
      <c r="DC16" s="1389"/>
      <c r="DD16" s="1389" t="str">
        <f ca="1">MID(SUVAHAVUJ!AE63,11,1)</f>
        <v>0</v>
      </c>
      <c r="DE16" s="1389"/>
      <c r="DF16" s="1389"/>
      <c r="DG16" s="1389"/>
      <c r="DH16" s="1389"/>
      <c r="DI16" s="1395"/>
      <c r="DJ16" s="1398"/>
      <c r="DK16" s="1398"/>
      <c r="DL16" s="1398"/>
      <c r="DM16" s="1398"/>
      <c r="DN16" s="1398"/>
      <c r="DO16" s="1398"/>
      <c r="DP16" s="1398"/>
      <c r="DQ16" s="1398"/>
      <c r="DR16" s="1398"/>
      <c r="DS16" s="1398"/>
      <c r="DT16" s="1398"/>
      <c r="DU16" s="1398"/>
      <c r="DV16" s="1398"/>
      <c r="DW16" s="1398"/>
      <c r="DX16" s="1398"/>
      <c r="DY16" s="1398"/>
      <c r="DZ16" s="1398"/>
      <c r="EA16" s="1398"/>
      <c r="EB16" s="1398"/>
      <c r="EC16" s="1398"/>
      <c r="ED16" s="1398"/>
      <c r="EE16" s="1398"/>
      <c r="EF16" s="1398"/>
      <c r="EG16" s="1398"/>
      <c r="EH16" s="1398"/>
      <c r="EI16" s="1398"/>
      <c r="EJ16" s="1398"/>
      <c r="EK16" s="1398"/>
      <c r="EL16" s="1398"/>
      <c r="EM16" s="1398"/>
      <c r="EN16" s="514"/>
      <c r="EO16" s="515"/>
      <c r="EP16" s="1389" t="str">
        <f ca="1">MID(SUVAHAVUJ!AG63,1,1)</f>
        <v xml:space="preserve"> </v>
      </c>
      <c r="EQ16" s="1389"/>
      <c r="ER16" s="1389"/>
      <c r="ES16" s="1389"/>
      <c r="ET16" s="1389"/>
      <c r="EU16" s="1389"/>
      <c r="EV16" s="1389" t="str">
        <f ca="1">MID(SUVAHAVUJ!AG63,2,1)</f>
        <v xml:space="preserve"> </v>
      </c>
      <c r="EW16" s="1389"/>
      <c r="EX16" s="1389"/>
      <c r="EY16" s="1389"/>
      <c r="EZ16" s="1389"/>
      <c r="FA16" s="1389" t="str">
        <f ca="1">MID(SUVAHAVUJ!AG63,3,1)</f>
        <v xml:space="preserve"> </v>
      </c>
      <c r="FB16" s="1389"/>
      <c r="FC16" s="1389"/>
      <c r="FD16" s="1389"/>
      <c r="FE16" s="1389"/>
      <c r="FF16" s="1389"/>
      <c r="FG16" s="1389" t="str">
        <f ca="1">MID(SUVAHAVUJ!AG63,4,1)</f>
        <v xml:space="preserve"> </v>
      </c>
      <c r="FH16" s="1389"/>
      <c r="FI16" s="1389"/>
      <c r="FJ16" s="1389"/>
      <c r="FK16" s="1389"/>
      <c r="FL16" s="1389" t="str">
        <f ca="1">MID(SUVAHAVUJ!AG63,5,1)</f>
        <v xml:space="preserve"> </v>
      </c>
      <c r="FM16" s="1389"/>
      <c r="FN16" s="1389"/>
      <c r="FO16" s="1389"/>
      <c r="FP16" s="1389"/>
      <c r="FQ16" s="1389"/>
      <c r="FR16" s="1389" t="str">
        <f ca="1">MID(SUVAHAVUJ!AG63,6,1)</f>
        <v xml:space="preserve"> </v>
      </c>
      <c r="FS16" s="1389"/>
      <c r="FT16" s="1389"/>
      <c r="FU16" s="1389"/>
      <c r="FV16" s="1389"/>
      <c r="FW16" s="1389" t="str">
        <f ca="1">MID(SUVAHAVUJ!AG63,7,1)</f>
        <v xml:space="preserve"> </v>
      </c>
      <c r="FX16" s="1389"/>
      <c r="FY16" s="1389"/>
      <c r="FZ16" s="1389"/>
      <c r="GA16" s="1389"/>
      <c r="GB16" s="1389"/>
      <c r="GC16" s="1389" t="str">
        <f ca="1">MID(SUVAHAVUJ!AG63,8,1)</f>
        <v xml:space="preserve"> </v>
      </c>
      <c r="GD16" s="1389"/>
      <c r="GE16" s="1389"/>
      <c r="GF16" s="1389"/>
      <c r="GG16" s="1389"/>
      <c r="GH16" s="1389" t="str">
        <f ca="1">MID(SUVAHAVUJ!AG63,9,1)</f>
        <v xml:space="preserve"> </v>
      </c>
      <c r="GI16" s="1389"/>
      <c r="GJ16" s="1389"/>
      <c r="GK16" s="1389"/>
      <c r="GL16" s="1389"/>
      <c r="GM16" s="1389"/>
      <c r="GN16" s="1389" t="str">
        <f ca="1">MID(SUVAHAVUJ!AG63,10,1)</f>
        <v xml:space="preserve"> </v>
      </c>
      <c r="GO16" s="1389"/>
      <c r="GP16" s="1389"/>
      <c r="GQ16" s="1389"/>
      <c r="GR16" s="1389"/>
      <c r="GS16" s="1343" t="str">
        <f ca="1">MID(SUVAHAVUJ!AG63,11,1)</f>
        <v>0</v>
      </c>
      <c r="GT16" s="1343"/>
      <c r="GU16" s="1343"/>
      <c r="GV16" s="1343"/>
      <c r="GW16" s="1396"/>
    </row>
    <row r="17" spans="2:205" s="516" customFormat="1" ht="23.25" customHeight="1">
      <c r="B17" s="1411" t="s">
        <v>2395</v>
      </c>
      <c r="C17" s="1412"/>
      <c r="D17" s="1412"/>
      <c r="E17" s="1412"/>
      <c r="F17" s="1412"/>
      <c r="G17" s="1412"/>
      <c r="H17" s="1412"/>
      <c r="I17" s="1412"/>
      <c r="J17" s="1412"/>
      <c r="K17" s="1413"/>
      <c r="L17" s="1408" t="str">
        <f ca="1">SUVAHAVUJ!$D$64</f>
        <v>Sociálne poistenie (336A) - /391A/</v>
      </c>
      <c r="M17" s="1408"/>
      <c r="N17" s="1408"/>
      <c r="O17" s="1408"/>
      <c r="P17" s="1408"/>
      <c r="Q17" s="1408"/>
      <c r="R17" s="1408"/>
      <c r="S17" s="1408"/>
      <c r="T17" s="1408"/>
      <c r="U17" s="1408"/>
      <c r="V17" s="1408"/>
      <c r="W17" s="1408"/>
      <c r="X17" s="1408"/>
      <c r="Y17" s="1408"/>
      <c r="Z17" s="1408"/>
      <c r="AA17" s="1408"/>
      <c r="AB17" s="1408"/>
      <c r="AC17" s="1408"/>
      <c r="AD17" s="1408"/>
      <c r="AE17" s="1408"/>
      <c r="AF17" s="1408"/>
      <c r="AG17" s="1408"/>
      <c r="AH17" s="1408"/>
      <c r="AI17" s="1408"/>
      <c r="AJ17" s="1408"/>
      <c r="AK17" s="1408"/>
      <c r="AL17" s="1408"/>
      <c r="AM17" s="1408"/>
      <c r="AN17" s="1408"/>
      <c r="AO17" s="1408"/>
      <c r="AP17" s="1408"/>
      <c r="AQ17" s="1394" t="s">
        <v>4120</v>
      </c>
      <c r="AR17" s="1394"/>
      <c r="AS17" s="1394"/>
      <c r="AT17" s="1394"/>
      <c r="AU17" s="1394"/>
      <c r="AV17" s="1394"/>
      <c r="AW17" s="1394"/>
      <c r="AX17" s="1394"/>
      <c r="AY17" s="514"/>
      <c r="AZ17" s="515"/>
      <c r="BA17" s="1389" t="str">
        <f ca="1">MID(SUVAHAVUJ!AD64,1,1)</f>
        <v xml:space="preserve"> </v>
      </c>
      <c r="BB17" s="1389"/>
      <c r="BC17" s="1389"/>
      <c r="BD17" s="1389"/>
      <c r="BE17" s="1389"/>
      <c r="BF17" s="1389"/>
      <c r="BG17" s="1389" t="str">
        <f ca="1">MID(SUVAHAVUJ!AD64,2,1)</f>
        <v xml:space="preserve"> </v>
      </c>
      <c r="BH17" s="1389"/>
      <c r="BI17" s="1389"/>
      <c r="BJ17" s="1389"/>
      <c r="BK17" s="1389"/>
      <c r="BL17" s="1389" t="str">
        <f ca="1">MID(SUVAHAVUJ!AD64,3,1)</f>
        <v xml:space="preserve"> </v>
      </c>
      <c r="BM17" s="1389"/>
      <c r="BN17" s="1389"/>
      <c r="BO17" s="1389"/>
      <c r="BP17" s="1389"/>
      <c r="BQ17" s="1389"/>
      <c r="BR17" s="1389" t="str">
        <f ca="1">MID(SUVAHAVUJ!AD64,4,1)</f>
        <v xml:space="preserve"> </v>
      </c>
      <c r="BS17" s="1389"/>
      <c r="BT17" s="1389"/>
      <c r="BU17" s="1389"/>
      <c r="BV17" s="1389"/>
      <c r="BW17" s="1389" t="str">
        <f ca="1">MID(SUVAHAVUJ!AD64,5,1)</f>
        <v xml:space="preserve"> </v>
      </c>
      <c r="BX17" s="1389"/>
      <c r="BY17" s="1389"/>
      <c r="BZ17" s="1389"/>
      <c r="CA17" s="1389"/>
      <c r="CB17" s="1389"/>
      <c r="CC17" s="1389" t="str">
        <f ca="1">MID(SUVAHAVUJ!AD64,6,1)</f>
        <v xml:space="preserve"> </v>
      </c>
      <c r="CD17" s="1389"/>
      <c r="CE17" s="1389"/>
      <c r="CF17" s="1389"/>
      <c r="CG17" s="1389"/>
      <c r="CH17" s="1389" t="str">
        <f ca="1">MID(SUVAHAVUJ!AD64,7,1)</f>
        <v xml:space="preserve"> </v>
      </c>
      <c r="CI17" s="1389"/>
      <c r="CJ17" s="1389"/>
      <c r="CK17" s="1389"/>
      <c r="CL17" s="1389"/>
      <c r="CM17" s="1389"/>
      <c r="CN17" s="1389" t="str">
        <f ca="1">MID(SUVAHAVUJ!AD64,8,1)</f>
        <v xml:space="preserve"> </v>
      </c>
      <c r="CO17" s="1389"/>
      <c r="CP17" s="1389"/>
      <c r="CQ17" s="1389"/>
      <c r="CR17" s="1389"/>
      <c r="CS17" s="1389" t="str">
        <f ca="1">MID(SUVAHAVUJ!AD64,9,1)</f>
        <v xml:space="preserve"> </v>
      </c>
      <c r="CT17" s="1389"/>
      <c r="CU17" s="1389"/>
      <c r="CV17" s="1389"/>
      <c r="CW17" s="1389"/>
      <c r="CX17" s="1389"/>
      <c r="CY17" s="1389" t="str">
        <f ca="1">MID(SUVAHAVUJ!AD64,10,1)</f>
        <v xml:space="preserve"> </v>
      </c>
      <c r="CZ17" s="1389"/>
      <c r="DA17" s="1389"/>
      <c r="DB17" s="1389"/>
      <c r="DC17" s="1389"/>
      <c r="DD17" s="1389" t="str">
        <f ca="1">MID(SUVAHAVUJ!AD64,11,1)</f>
        <v>0</v>
      </c>
      <c r="DE17" s="1389"/>
      <c r="DF17" s="1389"/>
      <c r="DG17" s="1389"/>
      <c r="DH17" s="1389"/>
      <c r="DI17" s="1395"/>
      <c r="DJ17" s="514"/>
      <c r="DK17" s="515"/>
      <c r="DL17" s="1389" t="str">
        <f ca="1">MID(SUVAHAVUJ!AF64,1,1)</f>
        <v xml:space="preserve"> </v>
      </c>
      <c r="DM17" s="1389"/>
      <c r="DN17" s="1389"/>
      <c r="DO17" s="1389"/>
      <c r="DP17" s="1389"/>
      <c r="DQ17" s="1389"/>
      <c r="DR17" s="1389" t="str">
        <f ca="1">MID(SUVAHAVUJ!AF64,2,1)</f>
        <v xml:space="preserve"> </v>
      </c>
      <c r="DS17" s="1389"/>
      <c r="DT17" s="1389"/>
      <c r="DU17" s="1389"/>
      <c r="DV17" s="1389"/>
      <c r="DW17" s="1389" t="str">
        <f ca="1">MID(SUVAHAVUJ!AF64,3,1)</f>
        <v xml:space="preserve"> </v>
      </c>
      <c r="DX17" s="1389"/>
      <c r="DY17" s="1389"/>
      <c r="DZ17" s="1389"/>
      <c r="EA17" s="1389"/>
      <c r="EB17" s="1389"/>
      <c r="EC17" s="1389" t="str">
        <f ca="1">MID(SUVAHAVUJ!AF64,4,1)</f>
        <v xml:space="preserve"> </v>
      </c>
      <c r="ED17" s="1389"/>
      <c r="EE17" s="1389"/>
      <c r="EF17" s="1389"/>
      <c r="EG17" s="1389"/>
      <c r="EH17" s="1389" t="str">
        <f ca="1">MID(SUVAHAVUJ!AF64,5,1)</f>
        <v xml:space="preserve"> </v>
      </c>
      <c r="EI17" s="1389"/>
      <c r="EJ17" s="1389"/>
      <c r="EK17" s="1389"/>
      <c r="EL17" s="1389"/>
      <c r="EM17" s="1389"/>
      <c r="EN17" s="1389" t="str">
        <f ca="1">MID(SUVAHAVUJ!AF64,6,1)</f>
        <v xml:space="preserve"> </v>
      </c>
      <c r="EO17" s="1389"/>
      <c r="EP17" s="1389"/>
      <c r="EQ17" s="1389"/>
      <c r="ER17" s="1389"/>
      <c r="ES17" s="1389" t="str">
        <f ca="1">MID(SUVAHAVUJ!AF64,7,1)</f>
        <v xml:space="preserve"> </v>
      </c>
      <c r="ET17" s="1389"/>
      <c r="EU17" s="1389"/>
      <c r="EV17" s="1389"/>
      <c r="EW17" s="1389"/>
      <c r="EX17" s="1389"/>
      <c r="EY17" s="1389" t="str">
        <f ca="1">MID(SUVAHAVUJ!AF64,8,1)</f>
        <v xml:space="preserve"> </v>
      </c>
      <c r="EZ17" s="1389"/>
      <c r="FA17" s="1389"/>
      <c r="FB17" s="1389"/>
      <c r="FC17" s="1389"/>
      <c r="FD17" s="1389" t="str">
        <f ca="1">MID(SUVAHAVUJ!AF64,9,1)</f>
        <v xml:space="preserve"> </v>
      </c>
      <c r="FE17" s="1389"/>
      <c r="FF17" s="1389"/>
      <c r="FG17" s="1389"/>
      <c r="FH17" s="1389"/>
      <c r="FI17" s="1389"/>
      <c r="FJ17" s="1389" t="str">
        <f ca="1">MID(SUVAHAVUJ!AF64,10,1)</f>
        <v xml:space="preserve"> </v>
      </c>
      <c r="FK17" s="1389"/>
      <c r="FL17" s="1389"/>
      <c r="FM17" s="1389"/>
      <c r="FN17" s="1389"/>
      <c r="FO17" s="1343" t="str">
        <f ca="1">MID(SUVAHAVUJ!AF64,11,1)</f>
        <v>0</v>
      </c>
      <c r="FP17" s="1343"/>
      <c r="FQ17" s="1343"/>
      <c r="FR17" s="1343"/>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14"/>
      <c r="C18" s="1415"/>
      <c r="D18" s="1415"/>
      <c r="E18" s="1415"/>
      <c r="F18" s="1415"/>
      <c r="G18" s="1415"/>
      <c r="H18" s="1415"/>
      <c r="I18" s="1415"/>
      <c r="J18" s="1415"/>
      <c r="K18" s="1416"/>
      <c r="L18" s="1408"/>
      <c r="M18" s="1408"/>
      <c r="N18" s="1408"/>
      <c r="O18" s="1408"/>
      <c r="P18" s="1408"/>
      <c r="Q18" s="1408"/>
      <c r="R18" s="1408"/>
      <c r="S18" s="1408"/>
      <c r="T18" s="1408"/>
      <c r="U18" s="1408"/>
      <c r="V18" s="1408"/>
      <c r="W18" s="1408"/>
      <c r="X18" s="1408"/>
      <c r="Y18" s="1408"/>
      <c r="Z18" s="1408"/>
      <c r="AA18" s="1408"/>
      <c r="AB18" s="1408"/>
      <c r="AC18" s="1408"/>
      <c r="AD18" s="1408"/>
      <c r="AE18" s="1408"/>
      <c r="AF18" s="1408"/>
      <c r="AG18" s="1408"/>
      <c r="AH18" s="1408"/>
      <c r="AI18" s="1408"/>
      <c r="AJ18" s="1408"/>
      <c r="AK18" s="1408"/>
      <c r="AL18" s="1408"/>
      <c r="AM18" s="1408"/>
      <c r="AN18" s="1408"/>
      <c r="AO18" s="1408"/>
      <c r="AP18" s="1408"/>
      <c r="AQ18" s="1394"/>
      <c r="AR18" s="1394"/>
      <c r="AS18" s="1394"/>
      <c r="AT18" s="1394"/>
      <c r="AU18" s="1394"/>
      <c r="AV18" s="1394"/>
      <c r="AW18" s="1394"/>
      <c r="AX18" s="1394"/>
      <c r="AY18" s="514"/>
      <c r="AZ18" s="515"/>
      <c r="BA18" s="1389" t="str">
        <f ca="1">MID(SUVAHAVUJ!AE64,1,1)</f>
        <v xml:space="preserve"> </v>
      </c>
      <c r="BB18" s="1389"/>
      <c r="BC18" s="1389"/>
      <c r="BD18" s="1389"/>
      <c r="BE18" s="1389"/>
      <c r="BF18" s="1389"/>
      <c r="BG18" s="1389" t="str">
        <f ca="1">MID(SUVAHAVUJ!AE64,2,1)</f>
        <v xml:space="preserve"> </v>
      </c>
      <c r="BH18" s="1389"/>
      <c r="BI18" s="1389"/>
      <c r="BJ18" s="1389"/>
      <c r="BK18" s="1389"/>
      <c r="BL18" s="1389" t="str">
        <f ca="1">MID(SUVAHAVUJ!AE64,3,1)</f>
        <v xml:space="preserve"> </v>
      </c>
      <c r="BM18" s="1389"/>
      <c r="BN18" s="1389"/>
      <c r="BO18" s="1389"/>
      <c r="BP18" s="1389"/>
      <c r="BQ18" s="1389"/>
      <c r="BR18" s="1389" t="str">
        <f ca="1">MID(SUVAHAVUJ!AE64,4,1)</f>
        <v xml:space="preserve"> </v>
      </c>
      <c r="BS18" s="1389"/>
      <c r="BT18" s="1389"/>
      <c r="BU18" s="1389"/>
      <c r="BV18" s="1389"/>
      <c r="BW18" s="1389" t="str">
        <f ca="1">MID(SUVAHAVUJ!AE64,5,1)</f>
        <v xml:space="preserve"> </v>
      </c>
      <c r="BX18" s="1389"/>
      <c r="BY18" s="1389"/>
      <c r="BZ18" s="1389"/>
      <c r="CA18" s="1389"/>
      <c r="CB18" s="1389"/>
      <c r="CC18" s="1389" t="str">
        <f ca="1">MID(SUVAHAVUJ!AE64,6,1)</f>
        <v xml:space="preserve"> </v>
      </c>
      <c r="CD18" s="1389"/>
      <c r="CE18" s="1389"/>
      <c r="CF18" s="1389"/>
      <c r="CG18" s="1389"/>
      <c r="CH18" s="1389" t="str">
        <f ca="1">MID(SUVAHAVUJ!AE64,7,1)</f>
        <v xml:space="preserve"> </v>
      </c>
      <c r="CI18" s="1389"/>
      <c r="CJ18" s="1389"/>
      <c r="CK18" s="1389"/>
      <c r="CL18" s="1389"/>
      <c r="CM18" s="1389"/>
      <c r="CN18" s="1389" t="str">
        <f ca="1">MID(SUVAHAVUJ!AE64,8,1)</f>
        <v xml:space="preserve"> </v>
      </c>
      <c r="CO18" s="1389"/>
      <c r="CP18" s="1389"/>
      <c r="CQ18" s="1389"/>
      <c r="CR18" s="1389"/>
      <c r="CS18" s="1389" t="str">
        <f ca="1">MID(SUVAHAVUJ!AE64,9,1)</f>
        <v xml:space="preserve"> </v>
      </c>
      <c r="CT18" s="1389"/>
      <c r="CU18" s="1389"/>
      <c r="CV18" s="1389"/>
      <c r="CW18" s="1389"/>
      <c r="CX18" s="1389"/>
      <c r="CY18" s="1389" t="str">
        <f ca="1">MID(SUVAHAVUJ!AE64,10,1)</f>
        <v xml:space="preserve"> </v>
      </c>
      <c r="CZ18" s="1389"/>
      <c r="DA18" s="1389"/>
      <c r="DB18" s="1389"/>
      <c r="DC18" s="1389"/>
      <c r="DD18" s="1389" t="str">
        <f ca="1">MID(SUVAHAVUJ!AE64,11,1)</f>
        <v>0</v>
      </c>
      <c r="DE18" s="1389"/>
      <c r="DF18" s="1389"/>
      <c r="DG18" s="1389"/>
      <c r="DH18" s="1389"/>
      <c r="DI18" s="1395"/>
      <c r="DJ18" s="1398"/>
      <c r="DK18" s="1398"/>
      <c r="DL18" s="1398"/>
      <c r="DM18" s="1398"/>
      <c r="DN18" s="1398"/>
      <c r="DO18" s="1398"/>
      <c r="DP18" s="1398"/>
      <c r="DQ18" s="1398"/>
      <c r="DR18" s="1398"/>
      <c r="DS18" s="1398"/>
      <c r="DT18" s="1398"/>
      <c r="DU18" s="1398"/>
      <c r="DV18" s="1398"/>
      <c r="DW18" s="1398"/>
      <c r="DX18" s="1398"/>
      <c r="DY18" s="1398"/>
      <c r="DZ18" s="1398"/>
      <c r="EA18" s="1398"/>
      <c r="EB18" s="1398"/>
      <c r="EC18" s="1398"/>
      <c r="ED18" s="1398"/>
      <c r="EE18" s="1398"/>
      <c r="EF18" s="1398"/>
      <c r="EG18" s="1398"/>
      <c r="EH18" s="1398"/>
      <c r="EI18" s="1398"/>
      <c r="EJ18" s="1398"/>
      <c r="EK18" s="1398"/>
      <c r="EL18" s="1398"/>
      <c r="EM18" s="1398"/>
      <c r="EN18" s="514"/>
      <c r="EO18" s="515"/>
      <c r="EP18" s="1389" t="str">
        <f ca="1">MID(SUVAHAVUJ!AG64,1,1)</f>
        <v xml:space="preserve"> </v>
      </c>
      <c r="EQ18" s="1389"/>
      <c r="ER18" s="1389"/>
      <c r="ES18" s="1389"/>
      <c r="ET18" s="1389"/>
      <c r="EU18" s="1389"/>
      <c r="EV18" s="1389" t="str">
        <f ca="1">MID(SUVAHAVUJ!AG64,2,1)</f>
        <v xml:space="preserve"> </v>
      </c>
      <c r="EW18" s="1389"/>
      <c r="EX18" s="1389"/>
      <c r="EY18" s="1389"/>
      <c r="EZ18" s="1389"/>
      <c r="FA18" s="1389" t="str">
        <f ca="1">MID(SUVAHAVUJ!AG64,3,1)</f>
        <v xml:space="preserve"> </v>
      </c>
      <c r="FB18" s="1389"/>
      <c r="FC18" s="1389"/>
      <c r="FD18" s="1389"/>
      <c r="FE18" s="1389"/>
      <c r="FF18" s="1389"/>
      <c r="FG18" s="1389" t="str">
        <f ca="1">MID(SUVAHAVUJ!AG64,4,1)</f>
        <v xml:space="preserve"> </v>
      </c>
      <c r="FH18" s="1389"/>
      <c r="FI18" s="1389"/>
      <c r="FJ18" s="1389"/>
      <c r="FK18" s="1389"/>
      <c r="FL18" s="1389" t="str">
        <f ca="1">MID(SUVAHAVUJ!AG64,5,1)</f>
        <v xml:space="preserve"> </v>
      </c>
      <c r="FM18" s="1389"/>
      <c r="FN18" s="1389"/>
      <c r="FO18" s="1389"/>
      <c r="FP18" s="1389"/>
      <c r="FQ18" s="1389"/>
      <c r="FR18" s="1389" t="str">
        <f ca="1">MID(SUVAHAVUJ!AG64,6,1)</f>
        <v xml:space="preserve"> </v>
      </c>
      <c r="FS18" s="1389"/>
      <c r="FT18" s="1389"/>
      <c r="FU18" s="1389"/>
      <c r="FV18" s="1389"/>
      <c r="FW18" s="1389" t="str">
        <f ca="1">MID(SUVAHAVUJ!AG64,7,1)</f>
        <v xml:space="preserve"> </v>
      </c>
      <c r="FX18" s="1389"/>
      <c r="FY18" s="1389"/>
      <c r="FZ18" s="1389"/>
      <c r="GA18" s="1389"/>
      <c r="GB18" s="1389"/>
      <c r="GC18" s="1389" t="str">
        <f ca="1">MID(SUVAHAVUJ!AG64,8,1)</f>
        <v xml:space="preserve"> </v>
      </c>
      <c r="GD18" s="1389"/>
      <c r="GE18" s="1389"/>
      <c r="GF18" s="1389"/>
      <c r="GG18" s="1389"/>
      <c r="GH18" s="1389" t="str">
        <f ca="1">MID(SUVAHAVUJ!AG64,9,1)</f>
        <v xml:space="preserve"> </v>
      </c>
      <c r="GI18" s="1389"/>
      <c r="GJ18" s="1389"/>
      <c r="GK18" s="1389"/>
      <c r="GL18" s="1389"/>
      <c r="GM18" s="1389"/>
      <c r="GN18" s="1389" t="str">
        <f ca="1">MID(SUVAHAVUJ!AG64,10,1)</f>
        <v xml:space="preserve"> </v>
      </c>
      <c r="GO18" s="1389"/>
      <c r="GP18" s="1389"/>
      <c r="GQ18" s="1389"/>
      <c r="GR18" s="1389"/>
      <c r="GS18" s="1343" t="str">
        <f ca="1">MID(SUVAHAVUJ!AG64,11,1)</f>
        <v>0</v>
      </c>
      <c r="GT18" s="1343"/>
      <c r="GU18" s="1343"/>
      <c r="GV18" s="1343"/>
      <c r="GW18" s="1396"/>
    </row>
    <row r="19" spans="2:205" s="516" customFormat="1" ht="23.25" customHeight="1">
      <c r="B19" s="1403" t="s">
        <v>2396</v>
      </c>
      <c r="C19" s="1403"/>
      <c r="D19" s="1403"/>
      <c r="E19" s="1403"/>
      <c r="F19" s="1403"/>
      <c r="G19" s="1403"/>
      <c r="H19" s="1403"/>
      <c r="I19" s="1403"/>
      <c r="J19" s="1403"/>
      <c r="K19" s="1403"/>
      <c r="L19" s="1408" t="str">
        <f ca="1">SUVAHAVUJ!$D$65</f>
        <v>Daňové pohľadávky a dotácie (341, 342, 343, 345, 346, 347) - /391A/</v>
      </c>
      <c r="M19" s="1408"/>
      <c r="N19" s="1408"/>
      <c r="O19" s="1408"/>
      <c r="P19" s="1408"/>
      <c r="Q19" s="1408"/>
      <c r="R19" s="1408"/>
      <c r="S19" s="1408"/>
      <c r="T19" s="1408"/>
      <c r="U19" s="1408"/>
      <c r="V19" s="1408"/>
      <c r="W19" s="1408"/>
      <c r="X19" s="1408"/>
      <c r="Y19" s="1408"/>
      <c r="Z19" s="1408"/>
      <c r="AA19" s="1408"/>
      <c r="AB19" s="1408"/>
      <c r="AC19" s="1408"/>
      <c r="AD19" s="1408"/>
      <c r="AE19" s="1408"/>
      <c r="AF19" s="1408"/>
      <c r="AG19" s="1408"/>
      <c r="AH19" s="1408"/>
      <c r="AI19" s="1408"/>
      <c r="AJ19" s="1408"/>
      <c r="AK19" s="1408"/>
      <c r="AL19" s="1408"/>
      <c r="AM19" s="1408"/>
      <c r="AN19" s="1408"/>
      <c r="AO19" s="1408"/>
      <c r="AP19" s="1408"/>
      <c r="AQ19" s="1394" t="s">
        <v>4122</v>
      </c>
      <c r="AR19" s="1394"/>
      <c r="AS19" s="1394"/>
      <c r="AT19" s="1394"/>
      <c r="AU19" s="1394"/>
      <c r="AV19" s="1394"/>
      <c r="AW19" s="1394"/>
      <c r="AX19" s="1394"/>
      <c r="AY19" s="514"/>
      <c r="AZ19" s="515"/>
      <c r="BA19" s="1389" t="str">
        <f ca="1">MID(SUVAHAVUJ!AD65,1,1)</f>
        <v xml:space="preserve"> </v>
      </c>
      <c r="BB19" s="1389"/>
      <c r="BC19" s="1389"/>
      <c r="BD19" s="1389"/>
      <c r="BE19" s="1389"/>
      <c r="BF19" s="1389"/>
      <c r="BG19" s="1389" t="str">
        <f ca="1">MID(SUVAHAVUJ!AD65,2,1)</f>
        <v xml:space="preserve"> </v>
      </c>
      <c r="BH19" s="1389"/>
      <c r="BI19" s="1389"/>
      <c r="BJ19" s="1389"/>
      <c r="BK19" s="1389"/>
      <c r="BL19" s="1389" t="str">
        <f ca="1">MID(SUVAHAVUJ!AD65,3,1)</f>
        <v xml:space="preserve"> </v>
      </c>
      <c r="BM19" s="1389"/>
      <c r="BN19" s="1389"/>
      <c r="BO19" s="1389"/>
      <c r="BP19" s="1389"/>
      <c r="BQ19" s="1389"/>
      <c r="BR19" s="1389" t="str">
        <f ca="1">MID(SUVAHAVUJ!AD65,4,1)</f>
        <v xml:space="preserve"> </v>
      </c>
      <c r="BS19" s="1389"/>
      <c r="BT19" s="1389"/>
      <c r="BU19" s="1389"/>
      <c r="BV19" s="1389"/>
      <c r="BW19" s="1389" t="str">
        <f ca="1">MID(SUVAHAVUJ!AD65,5,1)</f>
        <v xml:space="preserve"> </v>
      </c>
      <c r="BX19" s="1389"/>
      <c r="BY19" s="1389"/>
      <c r="BZ19" s="1389"/>
      <c r="CA19" s="1389"/>
      <c r="CB19" s="1389"/>
      <c r="CC19" s="1389" t="str">
        <f ca="1">MID(SUVAHAVUJ!AD65,6,1)</f>
        <v xml:space="preserve"> </v>
      </c>
      <c r="CD19" s="1389"/>
      <c r="CE19" s="1389"/>
      <c r="CF19" s="1389"/>
      <c r="CG19" s="1389"/>
      <c r="CH19" s="1389" t="str">
        <f ca="1">MID(SUVAHAVUJ!AD65,7,1)</f>
        <v xml:space="preserve"> </v>
      </c>
      <c r="CI19" s="1389"/>
      <c r="CJ19" s="1389"/>
      <c r="CK19" s="1389"/>
      <c r="CL19" s="1389"/>
      <c r="CM19" s="1389"/>
      <c r="CN19" s="1389" t="str">
        <f ca="1">MID(SUVAHAVUJ!AD65,8,1)</f>
        <v xml:space="preserve"> </v>
      </c>
      <c r="CO19" s="1389"/>
      <c r="CP19" s="1389"/>
      <c r="CQ19" s="1389"/>
      <c r="CR19" s="1389"/>
      <c r="CS19" s="1389" t="str">
        <f ca="1">MID(SUVAHAVUJ!AD65,9,1)</f>
        <v xml:space="preserve"> </v>
      </c>
      <c r="CT19" s="1389"/>
      <c r="CU19" s="1389"/>
      <c r="CV19" s="1389"/>
      <c r="CW19" s="1389"/>
      <c r="CX19" s="1389"/>
      <c r="CY19" s="1389" t="str">
        <f ca="1">MID(SUVAHAVUJ!AD65,10,1)</f>
        <v xml:space="preserve"> </v>
      </c>
      <c r="CZ19" s="1389"/>
      <c r="DA19" s="1389"/>
      <c r="DB19" s="1389"/>
      <c r="DC19" s="1389"/>
      <c r="DD19" s="1389" t="str">
        <f ca="1">MID(SUVAHAVUJ!AD65,11,1)</f>
        <v>0</v>
      </c>
      <c r="DE19" s="1389"/>
      <c r="DF19" s="1389"/>
      <c r="DG19" s="1389"/>
      <c r="DH19" s="1389"/>
      <c r="DI19" s="1395"/>
      <c r="DJ19" s="514"/>
      <c r="DK19" s="515"/>
      <c r="DL19" s="1389" t="str">
        <f ca="1">MID(SUVAHAVUJ!AF65,1,1)</f>
        <v xml:space="preserve"> </v>
      </c>
      <c r="DM19" s="1389"/>
      <c r="DN19" s="1389"/>
      <c r="DO19" s="1389"/>
      <c r="DP19" s="1389"/>
      <c r="DQ19" s="1389"/>
      <c r="DR19" s="1389" t="str">
        <f ca="1">MID(SUVAHAVUJ!AF65,2,1)</f>
        <v xml:space="preserve"> </v>
      </c>
      <c r="DS19" s="1389"/>
      <c r="DT19" s="1389"/>
      <c r="DU19" s="1389"/>
      <c r="DV19" s="1389"/>
      <c r="DW19" s="1389" t="str">
        <f ca="1">MID(SUVAHAVUJ!AF65,3,1)</f>
        <v xml:space="preserve"> </v>
      </c>
      <c r="DX19" s="1389"/>
      <c r="DY19" s="1389"/>
      <c r="DZ19" s="1389"/>
      <c r="EA19" s="1389"/>
      <c r="EB19" s="1389"/>
      <c r="EC19" s="1389" t="str">
        <f ca="1">MID(SUVAHAVUJ!AF65,4,1)</f>
        <v xml:space="preserve"> </v>
      </c>
      <c r="ED19" s="1389"/>
      <c r="EE19" s="1389"/>
      <c r="EF19" s="1389"/>
      <c r="EG19" s="1389"/>
      <c r="EH19" s="1389" t="str">
        <f ca="1">MID(SUVAHAVUJ!AF65,5,1)</f>
        <v xml:space="preserve"> </v>
      </c>
      <c r="EI19" s="1389"/>
      <c r="EJ19" s="1389"/>
      <c r="EK19" s="1389"/>
      <c r="EL19" s="1389"/>
      <c r="EM19" s="1389"/>
      <c r="EN19" s="1389" t="str">
        <f ca="1">MID(SUVAHAVUJ!AF65,6,1)</f>
        <v xml:space="preserve"> </v>
      </c>
      <c r="EO19" s="1389"/>
      <c r="EP19" s="1389"/>
      <c r="EQ19" s="1389"/>
      <c r="ER19" s="1389"/>
      <c r="ES19" s="1389" t="str">
        <f ca="1">MID(SUVAHAVUJ!AF65,7,1)</f>
        <v xml:space="preserve"> </v>
      </c>
      <c r="ET19" s="1389"/>
      <c r="EU19" s="1389"/>
      <c r="EV19" s="1389"/>
      <c r="EW19" s="1389"/>
      <c r="EX19" s="1389"/>
      <c r="EY19" s="1389" t="str">
        <f ca="1">MID(SUVAHAVUJ!AF65,8,1)</f>
        <v xml:space="preserve"> </v>
      </c>
      <c r="EZ19" s="1389"/>
      <c r="FA19" s="1389"/>
      <c r="FB19" s="1389"/>
      <c r="FC19" s="1389"/>
      <c r="FD19" s="1389" t="str">
        <f ca="1">MID(SUVAHAVUJ!AF65,9,1)</f>
        <v xml:space="preserve"> </v>
      </c>
      <c r="FE19" s="1389"/>
      <c r="FF19" s="1389"/>
      <c r="FG19" s="1389"/>
      <c r="FH19" s="1389"/>
      <c r="FI19" s="1389"/>
      <c r="FJ19" s="1389" t="str">
        <f ca="1">MID(SUVAHAVUJ!AF65,10,1)</f>
        <v xml:space="preserve"> </v>
      </c>
      <c r="FK19" s="1389"/>
      <c r="FL19" s="1389"/>
      <c r="FM19" s="1389"/>
      <c r="FN19" s="1389"/>
      <c r="FO19" s="1343" t="str">
        <f ca="1">MID(SUVAHAVUJ!AF65,11,1)</f>
        <v>0</v>
      </c>
      <c r="FP19" s="1343"/>
      <c r="FQ19" s="1343"/>
      <c r="FR19" s="1343"/>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3"/>
      <c r="C20" s="1403"/>
      <c r="D20" s="1403"/>
      <c r="E20" s="1403"/>
      <c r="F20" s="1403"/>
      <c r="G20" s="1403"/>
      <c r="H20" s="1403"/>
      <c r="I20" s="1403"/>
      <c r="J20" s="1403"/>
      <c r="K20" s="1403"/>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c r="AM20" s="1408"/>
      <c r="AN20" s="1408"/>
      <c r="AO20" s="1408"/>
      <c r="AP20" s="1408"/>
      <c r="AQ20" s="1394"/>
      <c r="AR20" s="1394"/>
      <c r="AS20" s="1394"/>
      <c r="AT20" s="1394"/>
      <c r="AU20" s="1394"/>
      <c r="AV20" s="1394"/>
      <c r="AW20" s="1394"/>
      <c r="AX20" s="1394"/>
      <c r="AY20" s="514"/>
      <c r="AZ20" s="515"/>
      <c r="BA20" s="1389" t="str">
        <f ca="1">MID(SUVAHAVUJ!AE65,1,1)</f>
        <v xml:space="preserve"> </v>
      </c>
      <c r="BB20" s="1389"/>
      <c r="BC20" s="1389"/>
      <c r="BD20" s="1389"/>
      <c r="BE20" s="1389"/>
      <c r="BF20" s="1389"/>
      <c r="BG20" s="1389" t="str">
        <f ca="1">MID(SUVAHAVUJ!AE65,2,1)</f>
        <v xml:space="preserve"> </v>
      </c>
      <c r="BH20" s="1389"/>
      <c r="BI20" s="1389"/>
      <c r="BJ20" s="1389"/>
      <c r="BK20" s="1389"/>
      <c r="BL20" s="1389" t="str">
        <f ca="1">MID(SUVAHAVUJ!AE65,3,1)</f>
        <v xml:space="preserve"> </v>
      </c>
      <c r="BM20" s="1389"/>
      <c r="BN20" s="1389"/>
      <c r="BO20" s="1389"/>
      <c r="BP20" s="1389"/>
      <c r="BQ20" s="1389"/>
      <c r="BR20" s="1389" t="str">
        <f ca="1">MID(SUVAHAVUJ!AE65,4,1)</f>
        <v xml:space="preserve"> </v>
      </c>
      <c r="BS20" s="1389"/>
      <c r="BT20" s="1389"/>
      <c r="BU20" s="1389"/>
      <c r="BV20" s="1389"/>
      <c r="BW20" s="1389" t="str">
        <f ca="1">MID(SUVAHAVUJ!AE65,5,1)</f>
        <v xml:space="preserve"> </v>
      </c>
      <c r="BX20" s="1389"/>
      <c r="BY20" s="1389"/>
      <c r="BZ20" s="1389"/>
      <c r="CA20" s="1389"/>
      <c r="CB20" s="1389"/>
      <c r="CC20" s="1389" t="str">
        <f ca="1">MID(SUVAHAVUJ!AE65,6,1)</f>
        <v xml:space="preserve"> </v>
      </c>
      <c r="CD20" s="1389"/>
      <c r="CE20" s="1389"/>
      <c r="CF20" s="1389"/>
      <c r="CG20" s="1389"/>
      <c r="CH20" s="1389" t="str">
        <f ca="1">MID(SUVAHAVUJ!AE65,7,1)</f>
        <v xml:space="preserve"> </v>
      </c>
      <c r="CI20" s="1389"/>
      <c r="CJ20" s="1389"/>
      <c r="CK20" s="1389"/>
      <c r="CL20" s="1389"/>
      <c r="CM20" s="1389"/>
      <c r="CN20" s="1389" t="str">
        <f ca="1">MID(SUVAHAVUJ!AE65,8,1)</f>
        <v xml:space="preserve"> </v>
      </c>
      <c r="CO20" s="1389"/>
      <c r="CP20" s="1389"/>
      <c r="CQ20" s="1389"/>
      <c r="CR20" s="1389"/>
      <c r="CS20" s="1389" t="str">
        <f ca="1">MID(SUVAHAVUJ!AE65,9,1)</f>
        <v xml:space="preserve"> </v>
      </c>
      <c r="CT20" s="1389"/>
      <c r="CU20" s="1389"/>
      <c r="CV20" s="1389"/>
      <c r="CW20" s="1389"/>
      <c r="CX20" s="1389"/>
      <c r="CY20" s="1389" t="str">
        <f ca="1">MID(SUVAHAVUJ!AE65,10,1)</f>
        <v xml:space="preserve"> </v>
      </c>
      <c r="CZ20" s="1389"/>
      <c r="DA20" s="1389"/>
      <c r="DB20" s="1389"/>
      <c r="DC20" s="1389"/>
      <c r="DD20" s="1389" t="str">
        <f ca="1">MID(SUVAHAVUJ!AE65,11,1)</f>
        <v>0</v>
      </c>
      <c r="DE20" s="1389"/>
      <c r="DF20" s="1389"/>
      <c r="DG20" s="1389"/>
      <c r="DH20" s="1389"/>
      <c r="DI20" s="1395"/>
      <c r="DJ20" s="1398"/>
      <c r="DK20" s="1398"/>
      <c r="DL20" s="1398"/>
      <c r="DM20" s="1398"/>
      <c r="DN20" s="1398"/>
      <c r="DO20" s="1398"/>
      <c r="DP20" s="1398"/>
      <c r="DQ20" s="1398"/>
      <c r="DR20" s="1398"/>
      <c r="DS20" s="1398"/>
      <c r="DT20" s="1398"/>
      <c r="DU20" s="1398"/>
      <c r="DV20" s="1398"/>
      <c r="DW20" s="1398"/>
      <c r="DX20" s="1398"/>
      <c r="DY20" s="1398"/>
      <c r="DZ20" s="1398"/>
      <c r="EA20" s="1398"/>
      <c r="EB20" s="1398"/>
      <c r="EC20" s="1398"/>
      <c r="ED20" s="1398"/>
      <c r="EE20" s="1398"/>
      <c r="EF20" s="1398"/>
      <c r="EG20" s="1398"/>
      <c r="EH20" s="1398"/>
      <c r="EI20" s="1398"/>
      <c r="EJ20" s="1398"/>
      <c r="EK20" s="1398"/>
      <c r="EL20" s="1398"/>
      <c r="EM20" s="1398"/>
      <c r="EN20" s="514"/>
      <c r="EO20" s="515"/>
      <c r="EP20" s="1389" t="str">
        <f ca="1">MID(SUVAHAVUJ!AG65,1,1)</f>
        <v xml:space="preserve"> </v>
      </c>
      <c r="EQ20" s="1389"/>
      <c r="ER20" s="1389"/>
      <c r="ES20" s="1389"/>
      <c r="ET20" s="1389"/>
      <c r="EU20" s="1389"/>
      <c r="EV20" s="1389" t="str">
        <f ca="1">MID(SUVAHAVUJ!AG65,2,1)</f>
        <v xml:space="preserve"> </v>
      </c>
      <c r="EW20" s="1389"/>
      <c r="EX20" s="1389"/>
      <c r="EY20" s="1389"/>
      <c r="EZ20" s="1389"/>
      <c r="FA20" s="1389" t="str">
        <f ca="1">MID(SUVAHAVUJ!AG65,3,1)</f>
        <v xml:space="preserve"> </v>
      </c>
      <c r="FB20" s="1389"/>
      <c r="FC20" s="1389"/>
      <c r="FD20" s="1389"/>
      <c r="FE20" s="1389"/>
      <c r="FF20" s="1389"/>
      <c r="FG20" s="1389" t="str">
        <f ca="1">MID(SUVAHAVUJ!AG65,4,1)</f>
        <v xml:space="preserve"> </v>
      </c>
      <c r="FH20" s="1389"/>
      <c r="FI20" s="1389"/>
      <c r="FJ20" s="1389"/>
      <c r="FK20" s="1389"/>
      <c r="FL20" s="1389" t="str">
        <f ca="1">MID(SUVAHAVUJ!AG65,5,1)</f>
        <v xml:space="preserve"> </v>
      </c>
      <c r="FM20" s="1389"/>
      <c r="FN20" s="1389"/>
      <c r="FO20" s="1389"/>
      <c r="FP20" s="1389"/>
      <c r="FQ20" s="1389"/>
      <c r="FR20" s="1389" t="str">
        <f ca="1">MID(SUVAHAVUJ!AG65,6,1)</f>
        <v xml:space="preserve"> </v>
      </c>
      <c r="FS20" s="1389"/>
      <c r="FT20" s="1389"/>
      <c r="FU20" s="1389"/>
      <c r="FV20" s="1389"/>
      <c r="FW20" s="1389" t="str">
        <f ca="1">MID(SUVAHAVUJ!AG65,7,1)</f>
        <v xml:space="preserve"> </v>
      </c>
      <c r="FX20" s="1389"/>
      <c r="FY20" s="1389"/>
      <c r="FZ20" s="1389"/>
      <c r="GA20" s="1389"/>
      <c r="GB20" s="1389"/>
      <c r="GC20" s="1389" t="str">
        <f ca="1">MID(SUVAHAVUJ!AG65,8,1)</f>
        <v xml:space="preserve"> </v>
      </c>
      <c r="GD20" s="1389"/>
      <c r="GE20" s="1389"/>
      <c r="GF20" s="1389"/>
      <c r="GG20" s="1389"/>
      <c r="GH20" s="1389" t="str">
        <f ca="1">MID(SUVAHAVUJ!AG65,9,1)</f>
        <v xml:space="preserve"> </v>
      </c>
      <c r="GI20" s="1389"/>
      <c r="GJ20" s="1389"/>
      <c r="GK20" s="1389"/>
      <c r="GL20" s="1389"/>
      <c r="GM20" s="1389"/>
      <c r="GN20" s="1389" t="str">
        <f ca="1">MID(SUVAHAVUJ!AG65,10,1)</f>
        <v xml:space="preserve"> </v>
      </c>
      <c r="GO20" s="1389"/>
      <c r="GP20" s="1389"/>
      <c r="GQ20" s="1389"/>
      <c r="GR20" s="1389"/>
      <c r="GS20" s="1343" t="str">
        <f ca="1">MID(SUVAHAVUJ!AG65,11,1)</f>
        <v>0</v>
      </c>
      <c r="GT20" s="1343"/>
      <c r="GU20" s="1343"/>
      <c r="GV20" s="1343"/>
      <c r="GW20" s="1396"/>
    </row>
    <row r="21" spans="2:205" s="516" customFormat="1" ht="23.25" customHeight="1">
      <c r="B21" s="1403" t="s">
        <v>2401</v>
      </c>
      <c r="C21" s="1403"/>
      <c r="D21" s="1403"/>
      <c r="E21" s="1403"/>
      <c r="F21" s="1403"/>
      <c r="G21" s="1403"/>
      <c r="H21" s="1403"/>
      <c r="I21" s="1403"/>
      <c r="J21" s="1403"/>
      <c r="K21" s="1403"/>
      <c r="L21" s="1408" t="str">
        <f ca="1">SUVAHAVUJ!$D$66</f>
        <v>Pohľadávky z derivátových operácií (373A, 376A)</v>
      </c>
      <c r="M21" s="1408"/>
      <c r="N21" s="1408"/>
      <c r="O21" s="1408"/>
      <c r="P21" s="1408"/>
      <c r="Q21" s="1408"/>
      <c r="R21" s="1408"/>
      <c r="S21" s="1408"/>
      <c r="T21" s="1408"/>
      <c r="U21" s="1408"/>
      <c r="V21" s="1408"/>
      <c r="W21" s="1408"/>
      <c r="X21" s="1408"/>
      <c r="Y21" s="1408"/>
      <c r="Z21" s="1408"/>
      <c r="AA21" s="1408"/>
      <c r="AB21" s="1408"/>
      <c r="AC21" s="1408"/>
      <c r="AD21" s="1408"/>
      <c r="AE21" s="1408"/>
      <c r="AF21" s="1408"/>
      <c r="AG21" s="1408"/>
      <c r="AH21" s="1408"/>
      <c r="AI21" s="1408"/>
      <c r="AJ21" s="1408"/>
      <c r="AK21" s="1408"/>
      <c r="AL21" s="1408"/>
      <c r="AM21" s="1408"/>
      <c r="AN21" s="1408"/>
      <c r="AO21" s="1408"/>
      <c r="AP21" s="1408"/>
      <c r="AQ21" s="1394" t="s">
        <v>4108</v>
      </c>
      <c r="AR21" s="1394"/>
      <c r="AS21" s="1394"/>
      <c r="AT21" s="1394"/>
      <c r="AU21" s="1394"/>
      <c r="AV21" s="1394"/>
      <c r="AW21" s="1394"/>
      <c r="AX21" s="1394"/>
      <c r="AY21" s="514"/>
      <c r="AZ21" s="515"/>
      <c r="BA21" s="1389" t="str">
        <f ca="1">MID(SUVAHAVUJ!AD66,1,1)</f>
        <v xml:space="preserve"> </v>
      </c>
      <c r="BB21" s="1389"/>
      <c r="BC21" s="1389"/>
      <c r="BD21" s="1389"/>
      <c r="BE21" s="1389"/>
      <c r="BF21" s="1389"/>
      <c r="BG21" s="1389" t="str">
        <f ca="1">MID(SUVAHAVUJ!AD66,2,1)</f>
        <v xml:space="preserve"> </v>
      </c>
      <c r="BH21" s="1389"/>
      <c r="BI21" s="1389"/>
      <c r="BJ21" s="1389"/>
      <c r="BK21" s="1389"/>
      <c r="BL21" s="1389" t="str">
        <f ca="1">MID(SUVAHAVUJ!AD66,3,1)</f>
        <v xml:space="preserve"> </v>
      </c>
      <c r="BM21" s="1389"/>
      <c r="BN21" s="1389"/>
      <c r="BO21" s="1389"/>
      <c r="BP21" s="1389"/>
      <c r="BQ21" s="1389"/>
      <c r="BR21" s="1389" t="str">
        <f ca="1">MID(SUVAHAVUJ!AD66,4,1)</f>
        <v xml:space="preserve"> </v>
      </c>
      <c r="BS21" s="1389"/>
      <c r="BT21" s="1389"/>
      <c r="BU21" s="1389"/>
      <c r="BV21" s="1389"/>
      <c r="BW21" s="1389" t="str">
        <f ca="1">MID(SUVAHAVUJ!AD66,5,1)</f>
        <v xml:space="preserve"> </v>
      </c>
      <c r="BX21" s="1389"/>
      <c r="BY21" s="1389"/>
      <c r="BZ21" s="1389"/>
      <c r="CA21" s="1389"/>
      <c r="CB21" s="1389"/>
      <c r="CC21" s="1389" t="str">
        <f ca="1">MID(SUVAHAVUJ!AD66,6,1)</f>
        <v xml:space="preserve"> </v>
      </c>
      <c r="CD21" s="1389"/>
      <c r="CE21" s="1389"/>
      <c r="CF21" s="1389"/>
      <c r="CG21" s="1389"/>
      <c r="CH21" s="1389" t="str">
        <f ca="1">MID(SUVAHAVUJ!AD66,7,1)</f>
        <v xml:space="preserve"> </v>
      </c>
      <c r="CI21" s="1389"/>
      <c r="CJ21" s="1389"/>
      <c r="CK21" s="1389"/>
      <c r="CL21" s="1389"/>
      <c r="CM21" s="1389"/>
      <c r="CN21" s="1389" t="str">
        <f ca="1">MID(SUVAHAVUJ!AD66,8,1)</f>
        <v xml:space="preserve"> </v>
      </c>
      <c r="CO21" s="1389"/>
      <c r="CP21" s="1389"/>
      <c r="CQ21" s="1389"/>
      <c r="CR21" s="1389"/>
      <c r="CS21" s="1389" t="str">
        <f ca="1">MID(SUVAHAVUJ!AD66,9,1)</f>
        <v xml:space="preserve"> </v>
      </c>
      <c r="CT21" s="1389"/>
      <c r="CU21" s="1389"/>
      <c r="CV21" s="1389"/>
      <c r="CW21" s="1389"/>
      <c r="CX21" s="1389"/>
      <c r="CY21" s="1389" t="str">
        <f ca="1">MID(SUVAHAVUJ!AD66,10,1)</f>
        <v xml:space="preserve"> </v>
      </c>
      <c r="CZ21" s="1389"/>
      <c r="DA21" s="1389"/>
      <c r="DB21" s="1389"/>
      <c r="DC21" s="1389"/>
      <c r="DD21" s="1389" t="str">
        <f ca="1">MID(SUVAHAVUJ!AD66,11,1)</f>
        <v>0</v>
      </c>
      <c r="DE21" s="1389"/>
      <c r="DF21" s="1389"/>
      <c r="DG21" s="1389"/>
      <c r="DH21" s="1389"/>
      <c r="DI21" s="1395"/>
      <c r="DJ21" s="514"/>
      <c r="DK21" s="515"/>
      <c r="DL21" s="1389" t="str">
        <f ca="1">MID(SUVAHAVUJ!AF66,1,1)</f>
        <v xml:space="preserve"> </v>
      </c>
      <c r="DM21" s="1389"/>
      <c r="DN21" s="1389"/>
      <c r="DO21" s="1389"/>
      <c r="DP21" s="1389"/>
      <c r="DQ21" s="1389"/>
      <c r="DR21" s="1389" t="str">
        <f ca="1">MID(SUVAHAVUJ!AF66,2,1)</f>
        <v xml:space="preserve"> </v>
      </c>
      <c r="DS21" s="1389"/>
      <c r="DT21" s="1389"/>
      <c r="DU21" s="1389"/>
      <c r="DV21" s="1389"/>
      <c r="DW21" s="1389" t="str">
        <f ca="1">MID(SUVAHAVUJ!AF66,3,1)</f>
        <v xml:space="preserve"> </v>
      </c>
      <c r="DX21" s="1389"/>
      <c r="DY21" s="1389"/>
      <c r="DZ21" s="1389"/>
      <c r="EA21" s="1389"/>
      <c r="EB21" s="1389"/>
      <c r="EC21" s="1389" t="str">
        <f ca="1">MID(SUVAHAVUJ!AF66,4,1)</f>
        <v xml:space="preserve"> </v>
      </c>
      <c r="ED21" s="1389"/>
      <c r="EE21" s="1389"/>
      <c r="EF21" s="1389"/>
      <c r="EG21" s="1389"/>
      <c r="EH21" s="1389" t="str">
        <f ca="1">MID(SUVAHAVUJ!AF66,5,1)</f>
        <v xml:space="preserve"> </v>
      </c>
      <c r="EI21" s="1389"/>
      <c r="EJ21" s="1389"/>
      <c r="EK21" s="1389"/>
      <c r="EL21" s="1389"/>
      <c r="EM21" s="1389"/>
      <c r="EN21" s="1389" t="str">
        <f ca="1">MID(SUVAHAVUJ!AF66,6,1)</f>
        <v xml:space="preserve"> </v>
      </c>
      <c r="EO21" s="1389"/>
      <c r="EP21" s="1389"/>
      <c r="EQ21" s="1389"/>
      <c r="ER21" s="1389"/>
      <c r="ES21" s="1389" t="str">
        <f ca="1">MID(SUVAHAVUJ!AF66,7,1)</f>
        <v xml:space="preserve"> </v>
      </c>
      <c r="ET21" s="1389"/>
      <c r="EU21" s="1389"/>
      <c r="EV21" s="1389"/>
      <c r="EW21" s="1389"/>
      <c r="EX21" s="1389"/>
      <c r="EY21" s="1389" t="str">
        <f ca="1">MID(SUVAHAVUJ!AF66,8,1)</f>
        <v xml:space="preserve"> </v>
      </c>
      <c r="EZ21" s="1389"/>
      <c r="FA21" s="1389"/>
      <c r="FB21" s="1389"/>
      <c r="FC21" s="1389"/>
      <c r="FD21" s="1389" t="str">
        <f ca="1">MID(SUVAHAVUJ!AF66,9,1)</f>
        <v xml:space="preserve"> </v>
      </c>
      <c r="FE21" s="1389"/>
      <c r="FF21" s="1389"/>
      <c r="FG21" s="1389"/>
      <c r="FH21" s="1389"/>
      <c r="FI21" s="1389"/>
      <c r="FJ21" s="1389" t="str">
        <f ca="1">MID(SUVAHAVUJ!AF66,10,1)</f>
        <v xml:space="preserve"> </v>
      </c>
      <c r="FK21" s="1389"/>
      <c r="FL21" s="1389"/>
      <c r="FM21" s="1389"/>
      <c r="FN21" s="1389"/>
      <c r="FO21" s="1343" t="str">
        <f ca="1">MID(SUVAHAVUJ!AF66,11,1)</f>
        <v>0</v>
      </c>
      <c r="FP21" s="1343"/>
      <c r="FQ21" s="1343"/>
      <c r="FR21" s="1343"/>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3"/>
      <c r="C22" s="1403"/>
      <c r="D22" s="1403"/>
      <c r="E22" s="1403"/>
      <c r="F22" s="1403"/>
      <c r="G22" s="1403"/>
      <c r="H22" s="1403"/>
      <c r="I22" s="1403"/>
      <c r="J22" s="1403"/>
      <c r="K22" s="1403"/>
      <c r="L22" s="1408"/>
      <c r="M22" s="1408"/>
      <c r="N22" s="1408"/>
      <c r="O22" s="1408"/>
      <c r="P22" s="1408"/>
      <c r="Q22" s="1408"/>
      <c r="R22" s="1408"/>
      <c r="S22" s="1408"/>
      <c r="T22" s="1408"/>
      <c r="U22" s="1408"/>
      <c r="V22" s="1408"/>
      <c r="W22" s="1408"/>
      <c r="X22" s="1408"/>
      <c r="Y22" s="1408"/>
      <c r="Z22" s="1408"/>
      <c r="AA22" s="1408"/>
      <c r="AB22" s="1408"/>
      <c r="AC22" s="1408"/>
      <c r="AD22" s="1408"/>
      <c r="AE22" s="1408"/>
      <c r="AF22" s="1408"/>
      <c r="AG22" s="1408"/>
      <c r="AH22" s="1408"/>
      <c r="AI22" s="1408"/>
      <c r="AJ22" s="1408"/>
      <c r="AK22" s="1408"/>
      <c r="AL22" s="1408"/>
      <c r="AM22" s="1408"/>
      <c r="AN22" s="1408"/>
      <c r="AO22" s="1408"/>
      <c r="AP22" s="1408"/>
      <c r="AQ22" s="1394"/>
      <c r="AR22" s="1394"/>
      <c r="AS22" s="1394"/>
      <c r="AT22" s="1394"/>
      <c r="AU22" s="1394"/>
      <c r="AV22" s="1394"/>
      <c r="AW22" s="1394"/>
      <c r="AX22" s="1394"/>
      <c r="AY22" s="514"/>
      <c r="AZ22" s="515"/>
      <c r="BA22" s="1389" t="str">
        <f ca="1">MID(SUVAHAVUJ!AE66,1,1)</f>
        <v xml:space="preserve"> </v>
      </c>
      <c r="BB22" s="1389"/>
      <c r="BC22" s="1389"/>
      <c r="BD22" s="1389"/>
      <c r="BE22" s="1389"/>
      <c r="BF22" s="1389"/>
      <c r="BG22" s="1389" t="str">
        <f ca="1">MID(SUVAHAVUJ!AE66,2,1)</f>
        <v xml:space="preserve"> </v>
      </c>
      <c r="BH22" s="1389"/>
      <c r="BI22" s="1389"/>
      <c r="BJ22" s="1389"/>
      <c r="BK22" s="1389"/>
      <c r="BL22" s="1389" t="str">
        <f ca="1">MID(SUVAHAVUJ!AE66,3,1)</f>
        <v xml:space="preserve"> </v>
      </c>
      <c r="BM22" s="1389"/>
      <c r="BN22" s="1389"/>
      <c r="BO22" s="1389"/>
      <c r="BP22" s="1389"/>
      <c r="BQ22" s="1389"/>
      <c r="BR22" s="1389" t="str">
        <f ca="1">MID(SUVAHAVUJ!AE66,4,1)</f>
        <v xml:space="preserve"> </v>
      </c>
      <c r="BS22" s="1389"/>
      <c r="BT22" s="1389"/>
      <c r="BU22" s="1389"/>
      <c r="BV22" s="1389"/>
      <c r="BW22" s="1389" t="str">
        <f ca="1">MID(SUVAHAVUJ!AE66,5,1)</f>
        <v xml:space="preserve"> </v>
      </c>
      <c r="BX22" s="1389"/>
      <c r="BY22" s="1389"/>
      <c r="BZ22" s="1389"/>
      <c r="CA22" s="1389"/>
      <c r="CB22" s="1389"/>
      <c r="CC22" s="1389" t="str">
        <f ca="1">MID(SUVAHAVUJ!AE66,6,1)</f>
        <v xml:space="preserve"> </v>
      </c>
      <c r="CD22" s="1389"/>
      <c r="CE22" s="1389"/>
      <c r="CF22" s="1389"/>
      <c r="CG22" s="1389"/>
      <c r="CH22" s="1389" t="str">
        <f ca="1">MID(SUVAHAVUJ!AE66,7,1)</f>
        <v xml:space="preserve"> </v>
      </c>
      <c r="CI22" s="1389"/>
      <c r="CJ22" s="1389"/>
      <c r="CK22" s="1389"/>
      <c r="CL22" s="1389"/>
      <c r="CM22" s="1389"/>
      <c r="CN22" s="1389" t="str">
        <f ca="1">MID(SUVAHAVUJ!AE66,8,1)</f>
        <v xml:space="preserve"> </v>
      </c>
      <c r="CO22" s="1389"/>
      <c r="CP22" s="1389"/>
      <c r="CQ22" s="1389"/>
      <c r="CR22" s="1389"/>
      <c r="CS22" s="1389" t="str">
        <f ca="1">MID(SUVAHAVUJ!AE66,9,1)</f>
        <v xml:space="preserve"> </v>
      </c>
      <c r="CT22" s="1389"/>
      <c r="CU22" s="1389"/>
      <c r="CV22" s="1389"/>
      <c r="CW22" s="1389"/>
      <c r="CX22" s="1389"/>
      <c r="CY22" s="1389" t="str">
        <f ca="1">MID(SUVAHAVUJ!AE66,10,1)</f>
        <v xml:space="preserve"> </v>
      </c>
      <c r="CZ22" s="1389"/>
      <c r="DA22" s="1389"/>
      <c r="DB22" s="1389"/>
      <c r="DC22" s="1389"/>
      <c r="DD22" s="1389" t="str">
        <f ca="1">MID(SUVAHAVUJ!AE66,11,1)</f>
        <v>0</v>
      </c>
      <c r="DE22" s="1389"/>
      <c r="DF22" s="1389"/>
      <c r="DG22" s="1389"/>
      <c r="DH22" s="1389"/>
      <c r="DI22" s="1395"/>
      <c r="DJ22" s="1398"/>
      <c r="DK22" s="1398"/>
      <c r="DL22" s="1398"/>
      <c r="DM22" s="1398"/>
      <c r="DN22" s="1398"/>
      <c r="DO22" s="1398"/>
      <c r="DP22" s="1398"/>
      <c r="DQ22" s="1398"/>
      <c r="DR22" s="1398"/>
      <c r="DS22" s="1398"/>
      <c r="DT22" s="1398"/>
      <c r="DU22" s="1398"/>
      <c r="DV22" s="1398"/>
      <c r="DW22" s="1398"/>
      <c r="DX22" s="1398"/>
      <c r="DY22" s="1398"/>
      <c r="DZ22" s="1398"/>
      <c r="EA22" s="1398"/>
      <c r="EB22" s="1398"/>
      <c r="EC22" s="1398"/>
      <c r="ED22" s="1398"/>
      <c r="EE22" s="1398"/>
      <c r="EF22" s="1398"/>
      <c r="EG22" s="1398"/>
      <c r="EH22" s="1398"/>
      <c r="EI22" s="1398"/>
      <c r="EJ22" s="1398"/>
      <c r="EK22" s="1398"/>
      <c r="EL22" s="1398"/>
      <c r="EM22" s="1398"/>
      <c r="EN22" s="514"/>
      <c r="EO22" s="515"/>
      <c r="EP22" s="1389" t="str">
        <f ca="1">MID(SUVAHAVUJ!AG66,1,1)</f>
        <v xml:space="preserve"> </v>
      </c>
      <c r="EQ22" s="1389"/>
      <c r="ER22" s="1389"/>
      <c r="ES22" s="1389"/>
      <c r="ET22" s="1389"/>
      <c r="EU22" s="1389"/>
      <c r="EV22" s="1389" t="str">
        <f ca="1">MID(SUVAHAVUJ!AG66,2,1)</f>
        <v xml:space="preserve"> </v>
      </c>
      <c r="EW22" s="1389"/>
      <c r="EX22" s="1389"/>
      <c r="EY22" s="1389"/>
      <c r="EZ22" s="1389"/>
      <c r="FA22" s="1389" t="str">
        <f ca="1">MID(SUVAHAVUJ!AG66,3,1)</f>
        <v xml:space="preserve"> </v>
      </c>
      <c r="FB22" s="1389"/>
      <c r="FC22" s="1389"/>
      <c r="FD22" s="1389"/>
      <c r="FE22" s="1389"/>
      <c r="FF22" s="1389"/>
      <c r="FG22" s="1389" t="str">
        <f ca="1">MID(SUVAHAVUJ!AG66,4,1)</f>
        <v xml:space="preserve"> </v>
      </c>
      <c r="FH22" s="1389"/>
      <c r="FI22" s="1389"/>
      <c r="FJ22" s="1389"/>
      <c r="FK22" s="1389"/>
      <c r="FL22" s="1389" t="str">
        <f ca="1">MID(SUVAHAVUJ!AG66,5,1)</f>
        <v xml:space="preserve"> </v>
      </c>
      <c r="FM22" s="1389"/>
      <c r="FN22" s="1389"/>
      <c r="FO22" s="1389"/>
      <c r="FP22" s="1389"/>
      <c r="FQ22" s="1389"/>
      <c r="FR22" s="1389" t="str">
        <f ca="1">MID(SUVAHAVUJ!AG66,6,1)</f>
        <v xml:space="preserve"> </v>
      </c>
      <c r="FS22" s="1389"/>
      <c r="FT22" s="1389"/>
      <c r="FU22" s="1389"/>
      <c r="FV22" s="1389"/>
      <c r="FW22" s="1389" t="str">
        <f ca="1">MID(SUVAHAVUJ!AG66,7,1)</f>
        <v xml:space="preserve"> </v>
      </c>
      <c r="FX22" s="1389"/>
      <c r="FY22" s="1389"/>
      <c r="FZ22" s="1389"/>
      <c r="GA22" s="1389"/>
      <c r="GB22" s="1389"/>
      <c r="GC22" s="1389" t="str">
        <f ca="1">MID(SUVAHAVUJ!AG66,8,1)</f>
        <v xml:space="preserve"> </v>
      </c>
      <c r="GD22" s="1389"/>
      <c r="GE22" s="1389"/>
      <c r="GF22" s="1389"/>
      <c r="GG22" s="1389"/>
      <c r="GH22" s="1389" t="str">
        <f ca="1">MID(SUVAHAVUJ!AG66,9,1)</f>
        <v xml:space="preserve"> </v>
      </c>
      <c r="GI22" s="1389"/>
      <c r="GJ22" s="1389"/>
      <c r="GK22" s="1389"/>
      <c r="GL22" s="1389"/>
      <c r="GM22" s="1389"/>
      <c r="GN22" s="1389" t="str">
        <f ca="1">MID(SUVAHAVUJ!AG66,10,1)</f>
        <v xml:space="preserve"> </v>
      </c>
      <c r="GO22" s="1389"/>
      <c r="GP22" s="1389"/>
      <c r="GQ22" s="1389"/>
      <c r="GR22" s="1389"/>
      <c r="GS22" s="1343" t="str">
        <f ca="1">MID(SUVAHAVUJ!AG66,11,1)</f>
        <v>0</v>
      </c>
      <c r="GT22" s="1343"/>
      <c r="GU22" s="1343"/>
      <c r="GV22" s="1343"/>
      <c r="GW22" s="1396"/>
    </row>
    <row r="23" spans="2:205" s="516" customFormat="1" ht="23.25" customHeight="1">
      <c r="B23" s="1403" t="s">
        <v>2402</v>
      </c>
      <c r="C23" s="1403"/>
      <c r="D23" s="1403"/>
      <c r="E23" s="1403"/>
      <c r="F23" s="1403"/>
      <c r="G23" s="1403"/>
      <c r="H23" s="1403"/>
      <c r="I23" s="1403"/>
      <c r="J23" s="1403"/>
      <c r="K23" s="1403"/>
      <c r="L23" s="1408" t="str">
        <f ca="1">SUVAHAVUJ!$D$67</f>
        <v>Iné pohľadávky (335A, 33XA, 371A, 374A, 375A,  378A)
- /391A/</v>
      </c>
      <c r="M23" s="1408"/>
      <c r="N23" s="1408"/>
      <c r="O23" s="1408"/>
      <c r="P23" s="1408"/>
      <c r="Q23" s="1408"/>
      <c r="R23" s="1408"/>
      <c r="S23" s="1408"/>
      <c r="T23" s="1408"/>
      <c r="U23" s="1408"/>
      <c r="V23" s="1408"/>
      <c r="W23" s="1408"/>
      <c r="X23" s="1408"/>
      <c r="Y23" s="1408"/>
      <c r="Z23" s="1408"/>
      <c r="AA23" s="1408"/>
      <c r="AB23" s="1408"/>
      <c r="AC23" s="1408"/>
      <c r="AD23" s="1408"/>
      <c r="AE23" s="1408"/>
      <c r="AF23" s="1408"/>
      <c r="AG23" s="1408"/>
      <c r="AH23" s="1408"/>
      <c r="AI23" s="1408"/>
      <c r="AJ23" s="1408"/>
      <c r="AK23" s="1408"/>
      <c r="AL23" s="1408"/>
      <c r="AM23" s="1408"/>
      <c r="AN23" s="1408"/>
      <c r="AO23" s="1408"/>
      <c r="AP23" s="1408"/>
      <c r="AQ23" s="1394" t="s">
        <v>4082</v>
      </c>
      <c r="AR23" s="1394"/>
      <c r="AS23" s="1394"/>
      <c r="AT23" s="1394"/>
      <c r="AU23" s="1394"/>
      <c r="AV23" s="1394"/>
      <c r="AW23" s="1394"/>
      <c r="AX23" s="1394"/>
      <c r="AY23" s="514"/>
      <c r="AZ23" s="515"/>
      <c r="BA23" s="1389" t="str">
        <f ca="1">MID(SUVAHAVUJ!AD67,1,1)</f>
        <v xml:space="preserve"> </v>
      </c>
      <c r="BB23" s="1389"/>
      <c r="BC23" s="1389"/>
      <c r="BD23" s="1389"/>
      <c r="BE23" s="1389"/>
      <c r="BF23" s="1389"/>
      <c r="BG23" s="1389" t="str">
        <f ca="1">MID(SUVAHAVUJ!AD67,2,1)</f>
        <v xml:space="preserve"> </v>
      </c>
      <c r="BH23" s="1389"/>
      <c r="BI23" s="1389"/>
      <c r="BJ23" s="1389"/>
      <c r="BK23" s="1389"/>
      <c r="BL23" s="1389" t="str">
        <f ca="1">MID(SUVAHAVUJ!AD67,3,1)</f>
        <v xml:space="preserve"> </v>
      </c>
      <c r="BM23" s="1389"/>
      <c r="BN23" s="1389"/>
      <c r="BO23" s="1389"/>
      <c r="BP23" s="1389"/>
      <c r="BQ23" s="1389"/>
      <c r="BR23" s="1389" t="str">
        <f ca="1">MID(SUVAHAVUJ!AD67,4,1)</f>
        <v xml:space="preserve"> </v>
      </c>
      <c r="BS23" s="1389"/>
      <c r="BT23" s="1389"/>
      <c r="BU23" s="1389"/>
      <c r="BV23" s="1389"/>
      <c r="BW23" s="1389" t="str">
        <f ca="1">MID(SUVAHAVUJ!AD67,5,1)</f>
        <v xml:space="preserve"> </v>
      </c>
      <c r="BX23" s="1389"/>
      <c r="BY23" s="1389"/>
      <c r="BZ23" s="1389"/>
      <c r="CA23" s="1389"/>
      <c r="CB23" s="1389"/>
      <c r="CC23" s="1389" t="str">
        <f ca="1">MID(SUVAHAVUJ!AD67,6,1)</f>
        <v xml:space="preserve"> </v>
      </c>
      <c r="CD23" s="1389"/>
      <c r="CE23" s="1389"/>
      <c r="CF23" s="1389"/>
      <c r="CG23" s="1389"/>
      <c r="CH23" s="1389" t="str">
        <f ca="1">MID(SUVAHAVUJ!AD67,7,1)</f>
        <v xml:space="preserve"> </v>
      </c>
      <c r="CI23" s="1389"/>
      <c r="CJ23" s="1389"/>
      <c r="CK23" s="1389"/>
      <c r="CL23" s="1389"/>
      <c r="CM23" s="1389"/>
      <c r="CN23" s="1389" t="str">
        <f ca="1">MID(SUVAHAVUJ!AD67,8,1)</f>
        <v xml:space="preserve"> </v>
      </c>
      <c r="CO23" s="1389"/>
      <c r="CP23" s="1389"/>
      <c r="CQ23" s="1389"/>
      <c r="CR23" s="1389"/>
      <c r="CS23" s="1389" t="str">
        <f ca="1">MID(SUVAHAVUJ!AD67,9,1)</f>
        <v xml:space="preserve"> </v>
      </c>
      <c r="CT23" s="1389"/>
      <c r="CU23" s="1389"/>
      <c r="CV23" s="1389"/>
      <c r="CW23" s="1389"/>
      <c r="CX23" s="1389"/>
      <c r="CY23" s="1389" t="str">
        <f ca="1">MID(SUVAHAVUJ!AD67,10,1)</f>
        <v xml:space="preserve"> </v>
      </c>
      <c r="CZ23" s="1389"/>
      <c r="DA23" s="1389"/>
      <c r="DB23" s="1389"/>
      <c r="DC23" s="1389"/>
      <c r="DD23" s="1389" t="str">
        <f ca="1">MID(SUVAHAVUJ!AD67,11,1)</f>
        <v>0</v>
      </c>
      <c r="DE23" s="1389"/>
      <c r="DF23" s="1389"/>
      <c r="DG23" s="1389"/>
      <c r="DH23" s="1389"/>
      <c r="DI23" s="1395"/>
      <c r="DJ23" s="514"/>
      <c r="DK23" s="515"/>
      <c r="DL23" s="1389" t="str">
        <f ca="1">MID(SUVAHAVUJ!AF67,1,1)</f>
        <v xml:space="preserve"> </v>
      </c>
      <c r="DM23" s="1389"/>
      <c r="DN23" s="1389"/>
      <c r="DO23" s="1389"/>
      <c r="DP23" s="1389"/>
      <c r="DQ23" s="1389"/>
      <c r="DR23" s="1389" t="str">
        <f ca="1">MID(SUVAHAVUJ!AF67,2,1)</f>
        <v xml:space="preserve"> </v>
      </c>
      <c r="DS23" s="1389"/>
      <c r="DT23" s="1389"/>
      <c r="DU23" s="1389"/>
      <c r="DV23" s="1389"/>
      <c r="DW23" s="1389" t="str">
        <f ca="1">MID(SUVAHAVUJ!AF67,3,1)</f>
        <v xml:space="preserve"> </v>
      </c>
      <c r="DX23" s="1389"/>
      <c r="DY23" s="1389"/>
      <c r="DZ23" s="1389"/>
      <c r="EA23" s="1389"/>
      <c r="EB23" s="1389"/>
      <c r="EC23" s="1389" t="str">
        <f ca="1">MID(SUVAHAVUJ!AF67,4,1)</f>
        <v xml:space="preserve"> </v>
      </c>
      <c r="ED23" s="1389"/>
      <c r="EE23" s="1389"/>
      <c r="EF23" s="1389"/>
      <c r="EG23" s="1389"/>
      <c r="EH23" s="1389" t="str">
        <f ca="1">MID(SUVAHAVUJ!AF67,5,1)</f>
        <v xml:space="preserve"> </v>
      </c>
      <c r="EI23" s="1389"/>
      <c r="EJ23" s="1389"/>
      <c r="EK23" s="1389"/>
      <c r="EL23" s="1389"/>
      <c r="EM23" s="1389"/>
      <c r="EN23" s="1389" t="str">
        <f ca="1">MID(SUVAHAVUJ!AF67,6,1)</f>
        <v xml:space="preserve"> </v>
      </c>
      <c r="EO23" s="1389"/>
      <c r="EP23" s="1389"/>
      <c r="EQ23" s="1389"/>
      <c r="ER23" s="1389"/>
      <c r="ES23" s="1389" t="str">
        <f ca="1">MID(SUVAHAVUJ!AF67,7,1)</f>
        <v xml:space="preserve"> </v>
      </c>
      <c r="ET23" s="1389"/>
      <c r="EU23" s="1389"/>
      <c r="EV23" s="1389"/>
      <c r="EW23" s="1389"/>
      <c r="EX23" s="1389"/>
      <c r="EY23" s="1389" t="str">
        <f ca="1">MID(SUVAHAVUJ!AF67,8,1)</f>
        <v xml:space="preserve"> </v>
      </c>
      <c r="EZ23" s="1389"/>
      <c r="FA23" s="1389"/>
      <c r="FB23" s="1389"/>
      <c r="FC23" s="1389"/>
      <c r="FD23" s="1389" t="str">
        <f ca="1">MID(SUVAHAVUJ!AF67,9,1)</f>
        <v xml:space="preserve"> </v>
      </c>
      <c r="FE23" s="1389"/>
      <c r="FF23" s="1389"/>
      <c r="FG23" s="1389"/>
      <c r="FH23" s="1389"/>
      <c r="FI23" s="1389"/>
      <c r="FJ23" s="1389" t="str">
        <f ca="1">MID(SUVAHAVUJ!AF67,10,1)</f>
        <v xml:space="preserve"> </v>
      </c>
      <c r="FK23" s="1389"/>
      <c r="FL23" s="1389"/>
      <c r="FM23" s="1389"/>
      <c r="FN23" s="1389"/>
      <c r="FO23" s="1343" t="str">
        <f ca="1">MID(SUVAHAVUJ!AF67,11,1)</f>
        <v>0</v>
      </c>
      <c r="FP23" s="1343"/>
      <c r="FQ23" s="1343"/>
      <c r="FR23" s="1343"/>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3"/>
      <c r="C24" s="1403"/>
      <c r="D24" s="1403"/>
      <c r="E24" s="1403"/>
      <c r="F24" s="1403"/>
      <c r="G24" s="1403"/>
      <c r="H24" s="1403"/>
      <c r="I24" s="1403"/>
      <c r="J24" s="1403"/>
      <c r="K24" s="1403"/>
      <c r="L24" s="1408"/>
      <c r="M24" s="1408"/>
      <c r="N24" s="1408"/>
      <c r="O24" s="1408"/>
      <c r="P24" s="1408"/>
      <c r="Q24" s="1408"/>
      <c r="R24" s="1408"/>
      <c r="S24" s="1408"/>
      <c r="T24" s="1408"/>
      <c r="U24" s="1408"/>
      <c r="V24" s="1408"/>
      <c r="W24" s="1408"/>
      <c r="X24" s="1408"/>
      <c r="Y24" s="1408"/>
      <c r="Z24" s="1408"/>
      <c r="AA24" s="1408"/>
      <c r="AB24" s="1408"/>
      <c r="AC24" s="1408"/>
      <c r="AD24" s="1408"/>
      <c r="AE24" s="1408"/>
      <c r="AF24" s="1408"/>
      <c r="AG24" s="1408"/>
      <c r="AH24" s="1408"/>
      <c r="AI24" s="1408"/>
      <c r="AJ24" s="1408"/>
      <c r="AK24" s="1408"/>
      <c r="AL24" s="1408"/>
      <c r="AM24" s="1408"/>
      <c r="AN24" s="1408"/>
      <c r="AO24" s="1408"/>
      <c r="AP24" s="1408"/>
      <c r="AQ24" s="1394"/>
      <c r="AR24" s="1394"/>
      <c r="AS24" s="1394"/>
      <c r="AT24" s="1394"/>
      <c r="AU24" s="1394"/>
      <c r="AV24" s="1394"/>
      <c r="AW24" s="1394"/>
      <c r="AX24" s="1394"/>
      <c r="AY24" s="514"/>
      <c r="AZ24" s="515"/>
      <c r="BA24" s="1389" t="str">
        <f ca="1">MID(SUVAHAVUJ!AE67,1,1)</f>
        <v xml:space="preserve"> </v>
      </c>
      <c r="BB24" s="1389"/>
      <c r="BC24" s="1389"/>
      <c r="BD24" s="1389"/>
      <c r="BE24" s="1389"/>
      <c r="BF24" s="1389"/>
      <c r="BG24" s="1389" t="str">
        <f ca="1">MID(SUVAHAVUJ!AE67,2,1)</f>
        <v xml:space="preserve"> </v>
      </c>
      <c r="BH24" s="1389"/>
      <c r="BI24" s="1389"/>
      <c r="BJ24" s="1389"/>
      <c r="BK24" s="1389"/>
      <c r="BL24" s="1389" t="str">
        <f ca="1">MID(SUVAHAVUJ!AE67,3,1)</f>
        <v xml:space="preserve"> </v>
      </c>
      <c r="BM24" s="1389"/>
      <c r="BN24" s="1389"/>
      <c r="BO24" s="1389"/>
      <c r="BP24" s="1389"/>
      <c r="BQ24" s="1389"/>
      <c r="BR24" s="1389" t="str">
        <f ca="1">MID(SUVAHAVUJ!AE67,4,1)</f>
        <v xml:space="preserve"> </v>
      </c>
      <c r="BS24" s="1389"/>
      <c r="BT24" s="1389"/>
      <c r="BU24" s="1389"/>
      <c r="BV24" s="1389"/>
      <c r="BW24" s="1389" t="str">
        <f ca="1">MID(SUVAHAVUJ!AE67,5,1)</f>
        <v xml:space="preserve"> </v>
      </c>
      <c r="BX24" s="1389"/>
      <c r="BY24" s="1389"/>
      <c r="BZ24" s="1389"/>
      <c r="CA24" s="1389"/>
      <c r="CB24" s="1389"/>
      <c r="CC24" s="1389" t="str">
        <f ca="1">MID(SUVAHAVUJ!AE67,6,1)</f>
        <v xml:space="preserve"> </v>
      </c>
      <c r="CD24" s="1389"/>
      <c r="CE24" s="1389"/>
      <c r="CF24" s="1389"/>
      <c r="CG24" s="1389"/>
      <c r="CH24" s="1389" t="str">
        <f ca="1">MID(SUVAHAVUJ!AE67,7,1)</f>
        <v xml:space="preserve"> </v>
      </c>
      <c r="CI24" s="1389"/>
      <c r="CJ24" s="1389"/>
      <c r="CK24" s="1389"/>
      <c r="CL24" s="1389"/>
      <c r="CM24" s="1389"/>
      <c r="CN24" s="1389" t="str">
        <f ca="1">MID(SUVAHAVUJ!AE67,8,1)</f>
        <v xml:space="preserve"> </v>
      </c>
      <c r="CO24" s="1389"/>
      <c r="CP24" s="1389"/>
      <c r="CQ24" s="1389"/>
      <c r="CR24" s="1389"/>
      <c r="CS24" s="1389" t="str">
        <f ca="1">MID(SUVAHAVUJ!AE67,9,1)</f>
        <v xml:space="preserve"> </v>
      </c>
      <c r="CT24" s="1389"/>
      <c r="CU24" s="1389"/>
      <c r="CV24" s="1389"/>
      <c r="CW24" s="1389"/>
      <c r="CX24" s="1389"/>
      <c r="CY24" s="1389" t="str">
        <f ca="1">MID(SUVAHAVUJ!AE67,10,1)</f>
        <v xml:space="preserve"> </v>
      </c>
      <c r="CZ24" s="1389"/>
      <c r="DA24" s="1389"/>
      <c r="DB24" s="1389"/>
      <c r="DC24" s="1389"/>
      <c r="DD24" s="1389" t="str">
        <f ca="1">MID(SUVAHAVUJ!AE67,11,1)</f>
        <v>0</v>
      </c>
      <c r="DE24" s="1389"/>
      <c r="DF24" s="1389"/>
      <c r="DG24" s="1389"/>
      <c r="DH24" s="1389"/>
      <c r="DI24" s="1395"/>
      <c r="DJ24" s="1398"/>
      <c r="DK24" s="1398"/>
      <c r="DL24" s="1398"/>
      <c r="DM24" s="1398"/>
      <c r="DN24" s="1398"/>
      <c r="DO24" s="1398"/>
      <c r="DP24" s="1398"/>
      <c r="DQ24" s="1398"/>
      <c r="DR24" s="1398"/>
      <c r="DS24" s="1398"/>
      <c r="DT24" s="1398"/>
      <c r="DU24" s="1398"/>
      <c r="DV24" s="1398"/>
      <c r="DW24" s="1398"/>
      <c r="DX24" s="1398"/>
      <c r="DY24" s="1398"/>
      <c r="DZ24" s="1398"/>
      <c r="EA24" s="1398"/>
      <c r="EB24" s="1398"/>
      <c r="EC24" s="1398"/>
      <c r="ED24" s="1398"/>
      <c r="EE24" s="1398"/>
      <c r="EF24" s="1398"/>
      <c r="EG24" s="1398"/>
      <c r="EH24" s="1398"/>
      <c r="EI24" s="1398"/>
      <c r="EJ24" s="1398"/>
      <c r="EK24" s="1398"/>
      <c r="EL24" s="1398"/>
      <c r="EM24" s="1398"/>
      <c r="EN24" s="514"/>
      <c r="EO24" s="515"/>
      <c r="EP24" s="1389" t="str">
        <f ca="1">MID(SUVAHAVUJ!AG67,1,1)</f>
        <v xml:space="preserve"> </v>
      </c>
      <c r="EQ24" s="1389"/>
      <c r="ER24" s="1389"/>
      <c r="ES24" s="1389"/>
      <c r="ET24" s="1389"/>
      <c r="EU24" s="1389"/>
      <c r="EV24" s="1389" t="str">
        <f ca="1">MID(SUVAHAVUJ!AG67,2,1)</f>
        <v xml:space="preserve"> </v>
      </c>
      <c r="EW24" s="1389"/>
      <c r="EX24" s="1389"/>
      <c r="EY24" s="1389"/>
      <c r="EZ24" s="1389"/>
      <c r="FA24" s="1389" t="str">
        <f ca="1">MID(SUVAHAVUJ!AG67,3,1)</f>
        <v xml:space="preserve"> </v>
      </c>
      <c r="FB24" s="1389"/>
      <c r="FC24" s="1389"/>
      <c r="FD24" s="1389"/>
      <c r="FE24" s="1389"/>
      <c r="FF24" s="1389"/>
      <c r="FG24" s="1389" t="str">
        <f ca="1">MID(SUVAHAVUJ!AG67,4,1)</f>
        <v xml:space="preserve"> </v>
      </c>
      <c r="FH24" s="1389"/>
      <c r="FI24" s="1389"/>
      <c r="FJ24" s="1389"/>
      <c r="FK24" s="1389"/>
      <c r="FL24" s="1389" t="str">
        <f ca="1">MID(SUVAHAVUJ!AG67,5,1)</f>
        <v xml:space="preserve"> </v>
      </c>
      <c r="FM24" s="1389"/>
      <c r="FN24" s="1389"/>
      <c r="FO24" s="1389"/>
      <c r="FP24" s="1389"/>
      <c r="FQ24" s="1389"/>
      <c r="FR24" s="1389" t="str">
        <f ca="1">MID(SUVAHAVUJ!AG67,6,1)</f>
        <v xml:space="preserve"> </v>
      </c>
      <c r="FS24" s="1389"/>
      <c r="FT24" s="1389"/>
      <c r="FU24" s="1389"/>
      <c r="FV24" s="1389"/>
      <c r="FW24" s="1389" t="str">
        <f ca="1">MID(SUVAHAVUJ!AG67,7,1)</f>
        <v xml:space="preserve"> </v>
      </c>
      <c r="FX24" s="1389"/>
      <c r="FY24" s="1389"/>
      <c r="FZ24" s="1389"/>
      <c r="GA24" s="1389"/>
      <c r="GB24" s="1389"/>
      <c r="GC24" s="1389" t="str">
        <f ca="1">MID(SUVAHAVUJ!AG67,8,1)</f>
        <v xml:space="preserve"> </v>
      </c>
      <c r="GD24" s="1389"/>
      <c r="GE24" s="1389"/>
      <c r="GF24" s="1389"/>
      <c r="GG24" s="1389"/>
      <c r="GH24" s="1389" t="str">
        <f ca="1">MID(SUVAHAVUJ!AG67,9,1)</f>
        <v xml:space="preserve"> </v>
      </c>
      <c r="GI24" s="1389"/>
      <c r="GJ24" s="1389"/>
      <c r="GK24" s="1389"/>
      <c r="GL24" s="1389"/>
      <c r="GM24" s="1389"/>
      <c r="GN24" s="1389" t="str">
        <f ca="1">MID(SUVAHAVUJ!AG67,10,1)</f>
        <v xml:space="preserve"> </v>
      </c>
      <c r="GO24" s="1389"/>
      <c r="GP24" s="1389"/>
      <c r="GQ24" s="1389"/>
      <c r="GR24" s="1389"/>
      <c r="GS24" s="1343" t="str">
        <f ca="1">MID(SUVAHAVUJ!AG67,11,1)</f>
        <v>0</v>
      </c>
      <c r="GT24" s="1343"/>
      <c r="GU24" s="1343"/>
      <c r="GV24" s="1343"/>
      <c r="GW24" s="1396"/>
    </row>
    <row r="25" spans="2:205" s="516" customFormat="1" ht="23.25" customHeight="1">
      <c r="B25" s="1410" t="s">
        <v>2431</v>
      </c>
      <c r="C25" s="1410"/>
      <c r="D25" s="1410"/>
      <c r="E25" s="1410"/>
      <c r="F25" s="1410"/>
      <c r="G25" s="1410"/>
      <c r="H25" s="1410"/>
      <c r="I25" s="1410"/>
      <c r="J25" s="1410"/>
      <c r="K25" s="1410"/>
      <c r="L25" s="1409" t="str">
        <f ca="1">SUVAHAVUJ!$D$68</f>
        <v>Krátkodobý finančný majetok súčet (r . 67 až r. 70)</v>
      </c>
      <c r="M25" s="1409"/>
      <c r="N25" s="1409"/>
      <c r="O25" s="1409"/>
      <c r="P25" s="1409"/>
      <c r="Q25" s="1409"/>
      <c r="R25" s="1409"/>
      <c r="S25" s="1409"/>
      <c r="T25" s="1409"/>
      <c r="U25" s="1409"/>
      <c r="V25" s="1409"/>
      <c r="W25" s="1409"/>
      <c r="X25" s="1409"/>
      <c r="Y25" s="1409"/>
      <c r="Z25" s="1409"/>
      <c r="AA25" s="1409"/>
      <c r="AB25" s="1409"/>
      <c r="AC25" s="1409"/>
      <c r="AD25" s="1409"/>
      <c r="AE25" s="1409"/>
      <c r="AF25" s="1409"/>
      <c r="AG25" s="1409"/>
      <c r="AH25" s="1409"/>
      <c r="AI25" s="1409"/>
      <c r="AJ25" s="1409"/>
      <c r="AK25" s="1409"/>
      <c r="AL25" s="1409"/>
      <c r="AM25" s="1409"/>
      <c r="AN25" s="1409"/>
      <c r="AO25" s="1409"/>
      <c r="AP25" s="1409"/>
      <c r="AQ25" s="1394" t="s">
        <v>2430</v>
      </c>
      <c r="AR25" s="1394"/>
      <c r="AS25" s="1394"/>
      <c r="AT25" s="1394"/>
      <c r="AU25" s="1394"/>
      <c r="AV25" s="1394"/>
      <c r="AW25" s="1394"/>
      <c r="AX25" s="1394"/>
      <c r="AY25" s="514"/>
      <c r="AZ25" s="515"/>
      <c r="BA25" s="1389" t="str">
        <f ca="1">MID(SUVAHAVUJ!AD68,1,1)</f>
        <v xml:space="preserve"> </v>
      </c>
      <c r="BB25" s="1389"/>
      <c r="BC25" s="1389"/>
      <c r="BD25" s="1389"/>
      <c r="BE25" s="1389"/>
      <c r="BF25" s="1389"/>
      <c r="BG25" s="1389" t="str">
        <f ca="1">MID(SUVAHAVUJ!AD68,2,1)</f>
        <v xml:space="preserve"> </v>
      </c>
      <c r="BH25" s="1389"/>
      <c r="BI25" s="1389"/>
      <c r="BJ25" s="1389"/>
      <c r="BK25" s="1389"/>
      <c r="BL25" s="1389" t="str">
        <f ca="1">MID(SUVAHAVUJ!AD68,3,1)</f>
        <v xml:space="preserve"> </v>
      </c>
      <c r="BM25" s="1389"/>
      <c r="BN25" s="1389"/>
      <c r="BO25" s="1389"/>
      <c r="BP25" s="1389"/>
      <c r="BQ25" s="1389"/>
      <c r="BR25" s="1389" t="str">
        <f ca="1">MID(SUVAHAVUJ!AD68,4,1)</f>
        <v xml:space="preserve"> </v>
      </c>
      <c r="BS25" s="1389"/>
      <c r="BT25" s="1389"/>
      <c r="BU25" s="1389"/>
      <c r="BV25" s="1389"/>
      <c r="BW25" s="1389" t="str">
        <f ca="1">MID(SUVAHAVUJ!AD68,5,1)</f>
        <v xml:space="preserve"> </v>
      </c>
      <c r="BX25" s="1389"/>
      <c r="BY25" s="1389"/>
      <c r="BZ25" s="1389"/>
      <c r="CA25" s="1389"/>
      <c r="CB25" s="1389"/>
      <c r="CC25" s="1389" t="str">
        <f ca="1">MID(SUVAHAVUJ!AD68,6,1)</f>
        <v xml:space="preserve"> </v>
      </c>
      <c r="CD25" s="1389"/>
      <c r="CE25" s="1389"/>
      <c r="CF25" s="1389"/>
      <c r="CG25" s="1389"/>
      <c r="CH25" s="1389" t="str">
        <f ca="1">MID(SUVAHAVUJ!AD68,7,1)</f>
        <v xml:space="preserve"> </v>
      </c>
      <c r="CI25" s="1389"/>
      <c r="CJ25" s="1389"/>
      <c r="CK25" s="1389"/>
      <c r="CL25" s="1389"/>
      <c r="CM25" s="1389"/>
      <c r="CN25" s="1389" t="str">
        <f ca="1">MID(SUVAHAVUJ!AD68,8,1)</f>
        <v xml:space="preserve"> </v>
      </c>
      <c r="CO25" s="1389"/>
      <c r="CP25" s="1389"/>
      <c r="CQ25" s="1389"/>
      <c r="CR25" s="1389"/>
      <c r="CS25" s="1389" t="str">
        <f ca="1">MID(SUVAHAVUJ!AD68,9,1)</f>
        <v xml:space="preserve"> </v>
      </c>
      <c r="CT25" s="1389"/>
      <c r="CU25" s="1389"/>
      <c r="CV25" s="1389"/>
      <c r="CW25" s="1389"/>
      <c r="CX25" s="1389"/>
      <c r="CY25" s="1389" t="str">
        <f ca="1">MID(SUVAHAVUJ!AD68,10,1)</f>
        <v xml:space="preserve"> </v>
      </c>
      <c r="CZ25" s="1389"/>
      <c r="DA25" s="1389"/>
      <c r="DB25" s="1389"/>
      <c r="DC25" s="1389"/>
      <c r="DD25" s="1389" t="str">
        <f ca="1">MID(SUVAHAVUJ!AD68,11,1)</f>
        <v>0</v>
      </c>
      <c r="DE25" s="1389"/>
      <c r="DF25" s="1389"/>
      <c r="DG25" s="1389"/>
      <c r="DH25" s="1389"/>
      <c r="DI25" s="1395"/>
      <c r="DJ25" s="514"/>
      <c r="DK25" s="515"/>
      <c r="DL25" s="1389" t="str">
        <f ca="1">MID(SUVAHAVUJ!AF68,1,1)</f>
        <v xml:space="preserve"> </v>
      </c>
      <c r="DM25" s="1389"/>
      <c r="DN25" s="1389"/>
      <c r="DO25" s="1389"/>
      <c r="DP25" s="1389"/>
      <c r="DQ25" s="1389"/>
      <c r="DR25" s="1389" t="str">
        <f ca="1">MID(SUVAHAVUJ!AF68,2,1)</f>
        <v xml:space="preserve"> </v>
      </c>
      <c r="DS25" s="1389"/>
      <c r="DT25" s="1389"/>
      <c r="DU25" s="1389"/>
      <c r="DV25" s="1389"/>
      <c r="DW25" s="1389" t="str">
        <f ca="1">MID(SUVAHAVUJ!AF68,3,1)</f>
        <v xml:space="preserve"> </v>
      </c>
      <c r="DX25" s="1389"/>
      <c r="DY25" s="1389"/>
      <c r="DZ25" s="1389"/>
      <c r="EA25" s="1389"/>
      <c r="EB25" s="1389"/>
      <c r="EC25" s="1389" t="str">
        <f ca="1">MID(SUVAHAVUJ!AF68,4,1)</f>
        <v xml:space="preserve"> </v>
      </c>
      <c r="ED25" s="1389"/>
      <c r="EE25" s="1389"/>
      <c r="EF25" s="1389"/>
      <c r="EG25" s="1389"/>
      <c r="EH25" s="1389" t="str">
        <f ca="1">MID(SUVAHAVUJ!AF68,5,1)</f>
        <v xml:space="preserve"> </v>
      </c>
      <c r="EI25" s="1389"/>
      <c r="EJ25" s="1389"/>
      <c r="EK25" s="1389"/>
      <c r="EL25" s="1389"/>
      <c r="EM25" s="1389"/>
      <c r="EN25" s="1389" t="str">
        <f ca="1">MID(SUVAHAVUJ!AF68,6,1)</f>
        <v xml:space="preserve"> </v>
      </c>
      <c r="EO25" s="1389"/>
      <c r="EP25" s="1389"/>
      <c r="EQ25" s="1389"/>
      <c r="ER25" s="1389"/>
      <c r="ES25" s="1389" t="str">
        <f ca="1">MID(SUVAHAVUJ!AF68,7,1)</f>
        <v xml:space="preserve"> </v>
      </c>
      <c r="ET25" s="1389"/>
      <c r="EU25" s="1389"/>
      <c r="EV25" s="1389"/>
      <c r="EW25" s="1389"/>
      <c r="EX25" s="1389"/>
      <c r="EY25" s="1389" t="str">
        <f ca="1">MID(SUVAHAVUJ!AF68,8,1)</f>
        <v xml:space="preserve"> </v>
      </c>
      <c r="EZ25" s="1389"/>
      <c r="FA25" s="1389"/>
      <c r="FB25" s="1389"/>
      <c r="FC25" s="1389"/>
      <c r="FD25" s="1389" t="str">
        <f ca="1">MID(SUVAHAVUJ!AF68,9,1)</f>
        <v xml:space="preserve"> </v>
      </c>
      <c r="FE25" s="1389"/>
      <c r="FF25" s="1389"/>
      <c r="FG25" s="1389"/>
      <c r="FH25" s="1389"/>
      <c r="FI25" s="1389"/>
      <c r="FJ25" s="1389" t="str">
        <f ca="1">MID(SUVAHAVUJ!AF68,10,1)</f>
        <v xml:space="preserve"> </v>
      </c>
      <c r="FK25" s="1389"/>
      <c r="FL25" s="1389"/>
      <c r="FM25" s="1389"/>
      <c r="FN25" s="1389"/>
      <c r="FO25" s="1343" t="str">
        <f ca="1">MID(SUVAHAVUJ!AF68,11,1)</f>
        <v>0</v>
      </c>
      <c r="FP25" s="1343"/>
      <c r="FQ25" s="1343"/>
      <c r="FR25" s="1343"/>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10"/>
      <c r="C26" s="1410"/>
      <c r="D26" s="1410"/>
      <c r="E26" s="1410"/>
      <c r="F26" s="1410"/>
      <c r="G26" s="1410"/>
      <c r="H26" s="1410"/>
      <c r="I26" s="1410"/>
      <c r="J26" s="1410"/>
      <c r="K26" s="1410"/>
      <c r="L26" s="1409"/>
      <c r="M26" s="1409"/>
      <c r="N26" s="1409"/>
      <c r="O26" s="1409"/>
      <c r="P26" s="1409"/>
      <c r="Q26" s="1409"/>
      <c r="R26" s="1409"/>
      <c r="S26" s="1409"/>
      <c r="T26" s="1409"/>
      <c r="U26" s="1409"/>
      <c r="V26" s="1409"/>
      <c r="W26" s="1409"/>
      <c r="X26" s="1409"/>
      <c r="Y26" s="1409"/>
      <c r="Z26" s="1409"/>
      <c r="AA26" s="1409"/>
      <c r="AB26" s="1409"/>
      <c r="AC26" s="1409"/>
      <c r="AD26" s="1409"/>
      <c r="AE26" s="1409"/>
      <c r="AF26" s="1409"/>
      <c r="AG26" s="1409"/>
      <c r="AH26" s="1409"/>
      <c r="AI26" s="1409"/>
      <c r="AJ26" s="1409"/>
      <c r="AK26" s="1409"/>
      <c r="AL26" s="1409"/>
      <c r="AM26" s="1409"/>
      <c r="AN26" s="1409"/>
      <c r="AO26" s="1409"/>
      <c r="AP26" s="1409"/>
      <c r="AQ26" s="1394"/>
      <c r="AR26" s="1394"/>
      <c r="AS26" s="1394"/>
      <c r="AT26" s="1394"/>
      <c r="AU26" s="1394"/>
      <c r="AV26" s="1394"/>
      <c r="AW26" s="1394"/>
      <c r="AX26" s="1394"/>
      <c r="AY26" s="514"/>
      <c r="AZ26" s="515"/>
      <c r="BA26" s="1389" t="str">
        <f ca="1">MID(SUVAHAVUJ!AE68,1,1)</f>
        <v xml:space="preserve"> </v>
      </c>
      <c r="BB26" s="1389"/>
      <c r="BC26" s="1389"/>
      <c r="BD26" s="1389"/>
      <c r="BE26" s="1389"/>
      <c r="BF26" s="1389"/>
      <c r="BG26" s="1389" t="str">
        <f ca="1">MID(SUVAHAVUJ!AE68,2,1)</f>
        <v xml:space="preserve"> </v>
      </c>
      <c r="BH26" s="1389"/>
      <c r="BI26" s="1389"/>
      <c r="BJ26" s="1389"/>
      <c r="BK26" s="1389"/>
      <c r="BL26" s="1389" t="str">
        <f ca="1">MID(SUVAHAVUJ!AE68,3,1)</f>
        <v xml:space="preserve"> </v>
      </c>
      <c r="BM26" s="1389"/>
      <c r="BN26" s="1389"/>
      <c r="BO26" s="1389"/>
      <c r="BP26" s="1389"/>
      <c r="BQ26" s="1389"/>
      <c r="BR26" s="1389" t="str">
        <f ca="1">MID(SUVAHAVUJ!AE68,4,1)</f>
        <v xml:space="preserve"> </v>
      </c>
      <c r="BS26" s="1389"/>
      <c r="BT26" s="1389"/>
      <c r="BU26" s="1389"/>
      <c r="BV26" s="1389"/>
      <c r="BW26" s="1389" t="str">
        <f ca="1">MID(SUVAHAVUJ!AE68,5,1)</f>
        <v xml:space="preserve"> </v>
      </c>
      <c r="BX26" s="1389"/>
      <c r="BY26" s="1389"/>
      <c r="BZ26" s="1389"/>
      <c r="CA26" s="1389"/>
      <c r="CB26" s="1389"/>
      <c r="CC26" s="1389" t="str">
        <f ca="1">MID(SUVAHAVUJ!AE68,6,1)</f>
        <v xml:space="preserve"> </v>
      </c>
      <c r="CD26" s="1389"/>
      <c r="CE26" s="1389"/>
      <c r="CF26" s="1389"/>
      <c r="CG26" s="1389"/>
      <c r="CH26" s="1389" t="str">
        <f ca="1">MID(SUVAHAVUJ!AE68,7,1)</f>
        <v xml:space="preserve"> </v>
      </c>
      <c r="CI26" s="1389"/>
      <c r="CJ26" s="1389"/>
      <c r="CK26" s="1389"/>
      <c r="CL26" s="1389"/>
      <c r="CM26" s="1389"/>
      <c r="CN26" s="1389" t="str">
        <f ca="1">MID(SUVAHAVUJ!AE68,8,1)</f>
        <v xml:space="preserve"> </v>
      </c>
      <c r="CO26" s="1389"/>
      <c r="CP26" s="1389"/>
      <c r="CQ26" s="1389"/>
      <c r="CR26" s="1389"/>
      <c r="CS26" s="1389" t="str">
        <f ca="1">MID(SUVAHAVUJ!AE68,9,1)</f>
        <v xml:space="preserve"> </v>
      </c>
      <c r="CT26" s="1389"/>
      <c r="CU26" s="1389"/>
      <c r="CV26" s="1389"/>
      <c r="CW26" s="1389"/>
      <c r="CX26" s="1389"/>
      <c r="CY26" s="1389" t="str">
        <f ca="1">MID(SUVAHAVUJ!AE68,10,1)</f>
        <v xml:space="preserve"> </v>
      </c>
      <c r="CZ26" s="1389"/>
      <c r="DA26" s="1389"/>
      <c r="DB26" s="1389"/>
      <c r="DC26" s="1389"/>
      <c r="DD26" s="1389" t="str">
        <f ca="1">MID(SUVAHAVUJ!AE68,11,1)</f>
        <v>0</v>
      </c>
      <c r="DE26" s="1389"/>
      <c r="DF26" s="1389"/>
      <c r="DG26" s="1389"/>
      <c r="DH26" s="1389"/>
      <c r="DI26" s="1395"/>
      <c r="DJ26" s="1398"/>
      <c r="DK26" s="1398"/>
      <c r="DL26" s="1398"/>
      <c r="DM26" s="1398"/>
      <c r="DN26" s="1398"/>
      <c r="DO26" s="1398"/>
      <c r="DP26" s="1398"/>
      <c r="DQ26" s="1398"/>
      <c r="DR26" s="1398"/>
      <c r="DS26" s="1398"/>
      <c r="DT26" s="1398"/>
      <c r="DU26" s="1398"/>
      <c r="DV26" s="1398"/>
      <c r="DW26" s="1398"/>
      <c r="DX26" s="1398"/>
      <c r="DY26" s="1398"/>
      <c r="DZ26" s="1398"/>
      <c r="EA26" s="1398"/>
      <c r="EB26" s="1398"/>
      <c r="EC26" s="1398"/>
      <c r="ED26" s="1398"/>
      <c r="EE26" s="1398"/>
      <c r="EF26" s="1398"/>
      <c r="EG26" s="1398"/>
      <c r="EH26" s="1398"/>
      <c r="EI26" s="1398"/>
      <c r="EJ26" s="1398"/>
      <c r="EK26" s="1398"/>
      <c r="EL26" s="1398"/>
      <c r="EM26" s="1398"/>
      <c r="EN26" s="514"/>
      <c r="EO26" s="515"/>
      <c r="EP26" s="1389" t="str">
        <f ca="1">MID(SUVAHAVUJ!AG68,1,1)</f>
        <v xml:space="preserve"> </v>
      </c>
      <c r="EQ26" s="1389"/>
      <c r="ER26" s="1389"/>
      <c r="ES26" s="1389"/>
      <c r="ET26" s="1389"/>
      <c r="EU26" s="1389"/>
      <c r="EV26" s="1389" t="str">
        <f ca="1">MID(SUVAHAVUJ!AG68,2,1)</f>
        <v xml:space="preserve"> </v>
      </c>
      <c r="EW26" s="1389"/>
      <c r="EX26" s="1389"/>
      <c r="EY26" s="1389"/>
      <c r="EZ26" s="1389"/>
      <c r="FA26" s="1389" t="str">
        <f ca="1">MID(SUVAHAVUJ!AG68,3,1)</f>
        <v xml:space="preserve"> </v>
      </c>
      <c r="FB26" s="1389"/>
      <c r="FC26" s="1389"/>
      <c r="FD26" s="1389"/>
      <c r="FE26" s="1389"/>
      <c r="FF26" s="1389"/>
      <c r="FG26" s="1389" t="str">
        <f ca="1">MID(SUVAHAVUJ!AG68,4,1)</f>
        <v xml:space="preserve"> </v>
      </c>
      <c r="FH26" s="1389"/>
      <c r="FI26" s="1389"/>
      <c r="FJ26" s="1389"/>
      <c r="FK26" s="1389"/>
      <c r="FL26" s="1389" t="str">
        <f ca="1">MID(SUVAHAVUJ!AG68,5,1)</f>
        <v xml:space="preserve"> </v>
      </c>
      <c r="FM26" s="1389"/>
      <c r="FN26" s="1389"/>
      <c r="FO26" s="1389"/>
      <c r="FP26" s="1389"/>
      <c r="FQ26" s="1389"/>
      <c r="FR26" s="1389" t="str">
        <f ca="1">MID(SUVAHAVUJ!AG68,6,1)</f>
        <v xml:space="preserve"> </v>
      </c>
      <c r="FS26" s="1389"/>
      <c r="FT26" s="1389"/>
      <c r="FU26" s="1389"/>
      <c r="FV26" s="1389"/>
      <c r="FW26" s="1389" t="str">
        <f ca="1">MID(SUVAHAVUJ!AG68,7,1)</f>
        <v xml:space="preserve"> </v>
      </c>
      <c r="FX26" s="1389"/>
      <c r="FY26" s="1389"/>
      <c r="FZ26" s="1389"/>
      <c r="GA26" s="1389"/>
      <c r="GB26" s="1389"/>
      <c r="GC26" s="1389" t="str">
        <f ca="1">MID(SUVAHAVUJ!AG68,8,1)</f>
        <v xml:space="preserve"> </v>
      </c>
      <c r="GD26" s="1389"/>
      <c r="GE26" s="1389"/>
      <c r="GF26" s="1389"/>
      <c r="GG26" s="1389"/>
      <c r="GH26" s="1389" t="str">
        <f ca="1">MID(SUVAHAVUJ!AG68,9,1)</f>
        <v xml:space="preserve"> </v>
      </c>
      <c r="GI26" s="1389"/>
      <c r="GJ26" s="1389"/>
      <c r="GK26" s="1389"/>
      <c r="GL26" s="1389"/>
      <c r="GM26" s="1389"/>
      <c r="GN26" s="1389" t="str">
        <f ca="1">MID(SUVAHAVUJ!AG68,10,1)</f>
        <v xml:space="preserve"> </v>
      </c>
      <c r="GO26" s="1389"/>
      <c r="GP26" s="1389"/>
      <c r="GQ26" s="1389"/>
      <c r="GR26" s="1389"/>
      <c r="GS26" s="1343" t="str">
        <f ca="1">MID(SUVAHAVUJ!AG68,11,1)</f>
        <v>0</v>
      </c>
      <c r="GT26" s="1343"/>
      <c r="GU26" s="1343"/>
      <c r="GV26" s="1343"/>
      <c r="GW26" s="1396"/>
    </row>
    <row r="27" spans="2:205" s="516" customFormat="1" ht="23.25" customHeight="1">
      <c r="B27" s="1407" t="s">
        <v>2433</v>
      </c>
      <c r="C27" s="1407"/>
      <c r="D27" s="1407"/>
      <c r="E27" s="1407"/>
      <c r="F27" s="1407"/>
      <c r="G27" s="1407"/>
      <c r="H27" s="1407"/>
      <c r="I27" s="1407"/>
      <c r="J27" s="1407"/>
      <c r="K27" s="1407"/>
      <c r="L27" s="1408" t="str">
        <f ca="1">SUVAHAVUJ!$D$69</f>
        <v>Krátkodobý finančný majetok v prepojených účtovných jednotkách (251A, 253A, 256A, 257A, 25XA)
- /291A, 29XA/</v>
      </c>
      <c r="M27" s="1408"/>
      <c r="N27" s="1408"/>
      <c r="O27" s="1408"/>
      <c r="P27" s="1408"/>
      <c r="Q27" s="1408"/>
      <c r="R27" s="1408"/>
      <c r="S27" s="1408"/>
      <c r="T27" s="1408"/>
      <c r="U27" s="1408"/>
      <c r="V27" s="1408"/>
      <c r="W27" s="1408"/>
      <c r="X27" s="1408"/>
      <c r="Y27" s="1408"/>
      <c r="Z27" s="1408"/>
      <c r="AA27" s="1408"/>
      <c r="AB27" s="1408"/>
      <c r="AC27" s="1408"/>
      <c r="AD27" s="1408"/>
      <c r="AE27" s="1408"/>
      <c r="AF27" s="1408"/>
      <c r="AG27" s="1408"/>
      <c r="AH27" s="1408"/>
      <c r="AI27" s="1408"/>
      <c r="AJ27" s="1408"/>
      <c r="AK27" s="1408"/>
      <c r="AL27" s="1408"/>
      <c r="AM27" s="1408"/>
      <c r="AN27" s="1408"/>
      <c r="AO27" s="1408"/>
      <c r="AP27" s="1408"/>
      <c r="AQ27" s="1394" t="s">
        <v>2432</v>
      </c>
      <c r="AR27" s="1394"/>
      <c r="AS27" s="1394"/>
      <c r="AT27" s="1394"/>
      <c r="AU27" s="1394"/>
      <c r="AV27" s="1394"/>
      <c r="AW27" s="1394"/>
      <c r="AX27" s="1394"/>
      <c r="AY27" s="514"/>
      <c r="AZ27" s="515"/>
      <c r="BA27" s="1389" t="str">
        <f ca="1">MID(SUVAHAVUJ!AD69,1,1)</f>
        <v xml:space="preserve"> </v>
      </c>
      <c r="BB27" s="1389"/>
      <c r="BC27" s="1389"/>
      <c r="BD27" s="1389"/>
      <c r="BE27" s="1389"/>
      <c r="BF27" s="1389"/>
      <c r="BG27" s="1389" t="str">
        <f ca="1">MID(SUVAHAVUJ!AD69,2,1)</f>
        <v xml:space="preserve"> </v>
      </c>
      <c r="BH27" s="1389"/>
      <c r="BI27" s="1389"/>
      <c r="BJ27" s="1389"/>
      <c r="BK27" s="1389"/>
      <c r="BL27" s="1389" t="str">
        <f ca="1">MID(SUVAHAVUJ!AD69,3,1)</f>
        <v xml:space="preserve"> </v>
      </c>
      <c r="BM27" s="1389"/>
      <c r="BN27" s="1389"/>
      <c r="BO27" s="1389"/>
      <c r="BP27" s="1389"/>
      <c r="BQ27" s="1389"/>
      <c r="BR27" s="1389" t="str">
        <f ca="1">MID(SUVAHAVUJ!AD69,4,1)</f>
        <v xml:space="preserve"> </v>
      </c>
      <c r="BS27" s="1389"/>
      <c r="BT27" s="1389"/>
      <c r="BU27" s="1389"/>
      <c r="BV27" s="1389"/>
      <c r="BW27" s="1389" t="str">
        <f ca="1">MID(SUVAHAVUJ!AD69,5,1)</f>
        <v xml:space="preserve"> </v>
      </c>
      <c r="BX27" s="1389"/>
      <c r="BY27" s="1389"/>
      <c r="BZ27" s="1389"/>
      <c r="CA27" s="1389"/>
      <c r="CB27" s="1389"/>
      <c r="CC27" s="1389" t="str">
        <f ca="1">MID(SUVAHAVUJ!AD69,6,1)</f>
        <v xml:space="preserve"> </v>
      </c>
      <c r="CD27" s="1389"/>
      <c r="CE27" s="1389"/>
      <c r="CF27" s="1389"/>
      <c r="CG27" s="1389"/>
      <c r="CH27" s="1389" t="str">
        <f ca="1">MID(SUVAHAVUJ!AD69,7,1)</f>
        <v xml:space="preserve"> </v>
      </c>
      <c r="CI27" s="1389"/>
      <c r="CJ27" s="1389"/>
      <c r="CK27" s="1389"/>
      <c r="CL27" s="1389"/>
      <c r="CM27" s="1389"/>
      <c r="CN27" s="1389" t="str">
        <f ca="1">MID(SUVAHAVUJ!AD69,8,1)</f>
        <v xml:space="preserve"> </v>
      </c>
      <c r="CO27" s="1389"/>
      <c r="CP27" s="1389"/>
      <c r="CQ27" s="1389"/>
      <c r="CR27" s="1389"/>
      <c r="CS27" s="1389" t="str">
        <f ca="1">MID(SUVAHAVUJ!AD69,9,1)</f>
        <v xml:space="preserve"> </v>
      </c>
      <c r="CT27" s="1389"/>
      <c r="CU27" s="1389"/>
      <c r="CV27" s="1389"/>
      <c r="CW27" s="1389"/>
      <c r="CX27" s="1389"/>
      <c r="CY27" s="1389" t="str">
        <f ca="1">MID(SUVAHAVUJ!AD69,10,1)</f>
        <v xml:space="preserve"> </v>
      </c>
      <c r="CZ27" s="1389"/>
      <c r="DA27" s="1389"/>
      <c r="DB27" s="1389"/>
      <c r="DC27" s="1389"/>
      <c r="DD27" s="1389" t="str">
        <f ca="1">MID(SUVAHAVUJ!AD69,11,1)</f>
        <v>0</v>
      </c>
      <c r="DE27" s="1389"/>
      <c r="DF27" s="1389"/>
      <c r="DG27" s="1389"/>
      <c r="DH27" s="1389"/>
      <c r="DI27" s="1395"/>
      <c r="DJ27" s="514"/>
      <c r="DK27" s="515"/>
      <c r="DL27" s="1389" t="str">
        <f ca="1">MID(SUVAHAVUJ!AF69,1,1)</f>
        <v xml:space="preserve"> </v>
      </c>
      <c r="DM27" s="1389"/>
      <c r="DN27" s="1389"/>
      <c r="DO27" s="1389"/>
      <c r="DP27" s="1389"/>
      <c r="DQ27" s="1389"/>
      <c r="DR27" s="1389" t="str">
        <f ca="1">MID(SUVAHAVUJ!AF69,2,1)</f>
        <v xml:space="preserve"> </v>
      </c>
      <c r="DS27" s="1389"/>
      <c r="DT27" s="1389"/>
      <c r="DU27" s="1389"/>
      <c r="DV27" s="1389"/>
      <c r="DW27" s="1389" t="str">
        <f ca="1">MID(SUVAHAVUJ!AF69,3,1)</f>
        <v xml:space="preserve"> </v>
      </c>
      <c r="DX27" s="1389"/>
      <c r="DY27" s="1389"/>
      <c r="DZ27" s="1389"/>
      <c r="EA27" s="1389"/>
      <c r="EB27" s="1389"/>
      <c r="EC27" s="1389" t="str">
        <f ca="1">MID(SUVAHAVUJ!AF69,4,1)</f>
        <v xml:space="preserve"> </v>
      </c>
      <c r="ED27" s="1389"/>
      <c r="EE27" s="1389"/>
      <c r="EF27" s="1389"/>
      <c r="EG27" s="1389"/>
      <c r="EH27" s="1389" t="str">
        <f ca="1">MID(SUVAHAVUJ!AF69,5,1)</f>
        <v xml:space="preserve"> </v>
      </c>
      <c r="EI27" s="1389"/>
      <c r="EJ27" s="1389"/>
      <c r="EK27" s="1389"/>
      <c r="EL27" s="1389"/>
      <c r="EM27" s="1389"/>
      <c r="EN27" s="1389" t="str">
        <f ca="1">MID(SUVAHAVUJ!AF69,6,1)</f>
        <v xml:space="preserve"> </v>
      </c>
      <c r="EO27" s="1389"/>
      <c r="EP27" s="1389"/>
      <c r="EQ27" s="1389"/>
      <c r="ER27" s="1389"/>
      <c r="ES27" s="1389" t="str">
        <f ca="1">MID(SUVAHAVUJ!AF69,7,1)</f>
        <v xml:space="preserve"> </v>
      </c>
      <c r="ET27" s="1389"/>
      <c r="EU27" s="1389"/>
      <c r="EV27" s="1389"/>
      <c r="EW27" s="1389"/>
      <c r="EX27" s="1389"/>
      <c r="EY27" s="1389" t="str">
        <f ca="1">MID(SUVAHAVUJ!AF69,8,1)</f>
        <v xml:space="preserve"> </v>
      </c>
      <c r="EZ27" s="1389"/>
      <c r="FA27" s="1389"/>
      <c r="FB27" s="1389"/>
      <c r="FC27" s="1389"/>
      <c r="FD27" s="1389" t="str">
        <f ca="1">MID(SUVAHAVUJ!AF69,9,1)</f>
        <v xml:space="preserve"> </v>
      </c>
      <c r="FE27" s="1389"/>
      <c r="FF27" s="1389"/>
      <c r="FG27" s="1389"/>
      <c r="FH27" s="1389"/>
      <c r="FI27" s="1389"/>
      <c r="FJ27" s="1389" t="str">
        <f ca="1">MID(SUVAHAVUJ!AF69,10,1)</f>
        <v xml:space="preserve"> </v>
      </c>
      <c r="FK27" s="1389"/>
      <c r="FL27" s="1389"/>
      <c r="FM27" s="1389"/>
      <c r="FN27" s="1389"/>
      <c r="FO27" s="1343" t="str">
        <f ca="1">MID(SUVAHAVUJ!AF69,11,1)</f>
        <v>0</v>
      </c>
      <c r="FP27" s="1343"/>
      <c r="FQ27" s="1343"/>
      <c r="FR27" s="1343"/>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7"/>
      <c r="C28" s="1407"/>
      <c r="D28" s="1407"/>
      <c r="E28" s="1407"/>
      <c r="F28" s="1407"/>
      <c r="G28" s="1407"/>
      <c r="H28" s="1407"/>
      <c r="I28" s="1407"/>
      <c r="J28" s="1407"/>
      <c r="K28" s="1407"/>
      <c r="L28" s="1408"/>
      <c r="M28" s="1408"/>
      <c r="N28" s="1408"/>
      <c r="O28" s="1408"/>
      <c r="P28" s="1408"/>
      <c r="Q28" s="1408"/>
      <c r="R28" s="1408"/>
      <c r="S28" s="1408"/>
      <c r="T28" s="1408"/>
      <c r="U28" s="1408"/>
      <c r="V28" s="1408"/>
      <c r="W28" s="1408"/>
      <c r="X28" s="1408"/>
      <c r="Y28" s="1408"/>
      <c r="Z28" s="1408"/>
      <c r="AA28" s="1408"/>
      <c r="AB28" s="1408"/>
      <c r="AC28" s="1408"/>
      <c r="AD28" s="1408"/>
      <c r="AE28" s="1408"/>
      <c r="AF28" s="1408"/>
      <c r="AG28" s="1408"/>
      <c r="AH28" s="1408"/>
      <c r="AI28" s="1408"/>
      <c r="AJ28" s="1408"/>
      <c r="AK28" s="1408"/>
      <c r="AL28" s="1408"/>
      <c r="AM28" s="1408"/>
      <c r="AN28" s="1408"/>
      <c r="AO28" s="1408"/>
      <c r="AP28" s="1408"/>
      <c r="AQ28" s="1394"/>
      <c r="AR28" s="1394"/>
      <c r="AS28" s="1394"/>
      <c r="AT28" s="1394"/>
      <c r="AU28" s="1394"/>
      <c r="AV28" s="1394"/>
      <c r="AW28" s="1394"/>
      <c r="AX28" s="1394"/>
      <c r="AY28" s="514"/>
      <c r="AZ28" s="515"/>
      <c r="BA28" s="1389" t="str">
        <f ca="1">MID(SUVAHAVUJ!AE69,1,1)</f>
        <v xml:space="preserve"> </v>
      </c>
      <c r="BB28" s="1389"/>
      <c r="BC28" s="1389"/>
      <c r="BD28" s="1389"/>
      <c r="BE28" s="1389"/>
      <c r="BF28" s="1389"/>
      <c r="BG28" s="1389" t="str">
        <f ca="1">MID(SUVAHAVUJ!AE69,2,1)</f>
        <v xml:space="preserve"> </v>
      </c>
      <c r="BH28" s="1389"/>
      <c r="BI28" s="1389"/>
      <c r="BJ28" s="1389"/>
      <c r="BK28" s="1389"/>
      <c r="BL28" s="1389" t="str">
        <f ca="1">MID(SUVAHAVUJ!AE69,3,1)</f>
        <v xml:space="preserve"> </v>
      </c>
      <c r="BM28" s="1389"/>
      <c r="BN28" s="1389"/>
      <c r="BO28" s="1389"/>
      <c r="BP28" s="1389"/>
      <c r="BQ28" s="1389"/>
      <c r="BR28" s="1389" t="str">
        <f ca="1">MID(SUVAHAVUJ!AE69,4,1)</f>
        <v xml:space="preserve"> </v>
      </c>
      <c r="BS28" s="1389"/>
      <c r="BT28" s="1389"/>
      <c r="BU28" s="1389"/>
      <c r="BV28" s="1389"/>
      <c r="BW28" s="1389" t="str">
        <f ca="1">MID(SUVAHAVUJ!AE69,5,1)</f>
        <v xml:space="preserve"> </v>
      </c>
      <c r="BX28" s="1389"/>
      <c r="BY28" s="1389"/>
      <c r="BZ28" s="1389"/>
      <c r="CA28" s="1389"/>
      <c r="CB28" s="1389"/>
      <c r="CC28" s="1389" t="str">
        <f ca="1">MID(SUVAHAVUJ!AE69,6,1)</f>
        <v xml:space="preserve"> </v>
      </c>
      <c r="CD28" s="1389"/>
      <c r="CE28" s="1389"/>
      <c r="CF28" s="1389"/>
      <c r="CG28" s="1389"/>
      <c r="CH28" s="1389" t="str">
        <f ca="1">MID(SUVAHAVUJ!AE69,7,1)</f>
        <v xml:space="preserve"> </v>
      </c>
      <c r="CI28" s="1389"/>
      <c r="CJ28" s="1389"/>
      <c r="CK28" s="1389"/>
      <c r="CL28" s="1389"/>
      <c r="CM28" s="1389"/>
      <c r="CN28" s="1389" t="str">
        <f ca="1">MID(SUVAHAVUJ!AE69,8,1)</f>
        <v xml:space="preserve"> </v>
      </c>
      <c r="CO28" s="1389"/>
      <c r="CP28" s="1389"/>
      <c r="CQ28" s="1389"/>
      <c r="CR28" s="1389"/>
      <c r="CS28" s="1389" t="str">
        <f ca="1">MID(SUVAHAVUJ!AE69,9,1)</f>
        <v xml:space="preserve"> </v>
      </c>
      <c r="CT28" s="1389"/>
      <c r="CU28" s="1389"/>
      <c r="CV28" s="1389"/>
      <c r="CW28" s="1389"/>
      <c r="CX28" s="1389"/>
      <c r="CY28" s="1389" t="str">
        <f ca="1">MID(SUVAHAVUJ!AE69,10,1)</f>
        <v xml:space="preserve"> </v>
      </c>
      <c r="CZ28" s="1389"/>
      <c r="DA28" s="1389"/>
      <c r="DB28" s="1389"/>
      <c r="DC28" s="1389"/>
      <c r="DD28" s="1389" t="str">
        <f ca="1">MID(SUVAHAVUJ!AE69,11,1)</f>
        <v>0</v>
      </c>
      <c r="DE28" s="1389"/>
      <c r="DF28" s="1389"/>
      <c r="DG28" s="1389"/>
      <c r="DH28" s="1389"/>
      <c r="DI28" s="1395"/>
      <c r="DJ28" s="1398"/>
      <c r="DK28" s="1398"/>
      <c r="DL28" s="1398"/>
      <c r="DM28" s="1398"/>
      <c r="DN28" s="1398"/>
      <c r="DO28" s="1398"/>
      <c r="DP28" s="1398"/>
      <c r="DQ28" s="1398"/>
      <c r="DR28" s="1398"/>
      <c r="DS28" s="1398"/>
      <c r="DT28" s="1398"/>
      <c r="DU28" s="1398"/>
      <c r="DV28" s="1398"/>
      <c r="DW28" s="1398"/>
      <c r="DX28" s="1398"/>
      <c r="DY28" s="1398"/>
      <c r="DZ28" s="1398"/>
      <c r="EA28" s="1398"/>
      <c r="EB28" s="1398"/>
      <c r="EC28" s="1398"/>
      <c r="ED28" s="1398"/>
      <c r="EE28" s="1398"/>
      <c r="EF28" s="1398"/>
      <c r="EG28" s="1398"/>
      <c r="EH28" s="1398"/>
      <c r="EI28" s="1398"/>
      <c r="EJ28" s="1398"/>
      <c r="EK28" s="1398"/>
      <c r="EL28" s="1398"/>
      <c r="EM28" s="1398"/>
      <c r="EN28" s="514"/>
      <c r="EO28" s="515"/>
      <c r="EP28" s="1389" t="str">
        <f ca="1">MID(SUVAHAVUJ!AG69,1,1)</f>
        <v xml:space="preserve"> </v>
      </c>
      <c r="EQ28" s="1389"/>
      <c r="ER28" s="1389"/>
      <c r="ES28" s="1389"/>
      <c r="ET28" s="1389"/>
      <c r="EU28" s="1389"/>
      <c r="EV28" s="1389" t="str">
        <f ca="1">MID(SUVAHAVUJ!AG69,2,1)</f>
        <v xml:space="preserve"> </v>
      </c>
      <c r="EW28" s="1389"/>
      <c r="EX28" s="1389"/>
      <c r="EY28" s="1389"/>
      <c r="EZ28" s="1389"/>
      <c r="FA28" s="1389" t="str">
        <f ca="1">MID(SUVAHAVUJ!AG69,3,1)</f>
        <v xml:space="preserve"> </v>
      </c>
      <c r="FB28" s="1389"/>
      <c r="FC28" s="1389"/>
      <c r="FD28" s="1389"/>
      <c r="FE28" s="1389"/>
      <c r="FF28" s="1389"/>
      <c r="FG28" s="1389" t="str">
        <f ca="1">MID(SUVAHAVUJ!AG69,4,1)</f>
        <v xml:space="preserve"> </v>
      </c>
      <c r="FH28" s="1389"/>
      <c r="FI28" s="1389"/>
      <c r="FJ28" s="1389"/>
      <c r="FK28" s="1389"/>
      <c r="FL28" s="1389" t="str">
        <f ca="1">MID(SUVAHAVUJ!AG69,5,1)</f>
        <v xml:space="preserve"> </v>
      </c>
      <c r="FM28" s="1389"/>
      <c r="FN28" s="1389"/>
      <c r="FO28" s="1389"/>
      <c r="FP28" s="1389"/>
      <c r="FQ28" s="1389"/>
      <c r="FR28" s="1389" t="str">
        <f ca="1">MID(SUVAHAVUJ!AG69,6,1)</f>
        <v xml:space="preserve"> </v>
      </c>
      <c r="FS28" s="1389"/>
      <c r="FT28" s="1389"/>
      <c r="FU28" s="1389"/>
      <c r="FV28" s="1389"/>
      <c r="FW28" s="1389" t="str">
        <f ca="1">MID(SUVAHAVUJ!AG69,7,1)</f>
        <v xml:space="preserve"> </v>
      </c>
      <c r="FX28" s="1389"/>
      <c r="FY28" s="1389"/>
      <c r="FZ28" s="1389"/>
      <c r="GA28" s="1389"/>
      <c r="GB28" s="1389"/>
      <c r="GC28" s="1389" t="str">
        <f ca="1">MID(SUVAHAVUJ!AG69,8,1)</f>
        <v xml:space="preserve"> </v>
      </c>
      <c r="GD28" s="1389"/>
      <c r="GE28" s="1389"/>
      <c r="GF28" s="1389"/>
      <c r="GG28" s="1389"/>
      <c r="GH28" s="1389" t="str">
        <f ca="1">MID(SUVAHAVUJ!AG69,9,1)</f>
        <v xml:space="preserve"> </v>
      </c>
      <c r="GI28" s="1389"/>
      <c r="GJ28" s="1389"/>
      <c r="GK28" s="1389"/>
      <c r="GL28" s="1389"/>
      <c r="GM28" s="1389"/>
      <c r="GN28" s="1389" t="str">
        <f ca="1">MID(SUVAHAVUJ!AG69,10,1)</f>
        <v xml:space="preserve"> </v>
      </c>
      <c r="GO28" s="1389"/>
      <c r="GP28" s="1389"/>
      <c r="GQ28" s="1389"/>
      <c r="GR28" s="1389"/>
      <c r="GS28" s="1343" t="str">
        <f ca="1">MID(SUVAHAVUJ!AG69,11,1)</f>
        <v>0</v>
      </c>
      <c r="GT28" s="1343"/>
      <c r="GU28" s="1343"/>
      <c r="GV28" s="1343"/>
      <c r="GW28" s="1396"/>
    </row>
    <row r="29" spans="2:205" s="516" customFormat="1" ht="24" customHeight="1">
      <c r="B29" s="1411" t="s">
        <v>2390</v>
      </c>
      <c r="C29" s="1412"/>
      <c r="D29" s="1412"/>
      <c r="E29" s="1412"/>
      <c r="F29" s="1412"/>
      <c r="G29" s="1412"/>
      <c r="H29" s="1412"/>
      <c r="I29" s="1412"/>
      <c r="J29" s="1412"/>
      <c r="K29" s="1413"/>
      <c r="L29" s="1408" t="str">
        <f ca="1">SUVAHAVUJ!$D$70</f>
        <v>Krátkodobý finančný majetok bez krátkodobého finančného majetku v prepojených účtovných jednotkách (251A, 253A, 256A, 257A, 25XA)
- /291A, 29XA/</v>
      </c>
      <c r="M29" s="1408"/>
      <c r="N29" s="1408"/>
      <c r="O29" s="1408"/>
      <c r="P29" s="1408"/>
      <c r="Q29" s="1408"/>
      <c r="R29" s="1408"/>
      <c r="S29" s="1408"/>
      <c r="T29" s="1408"/>
      <c r="U29" s="1408"/>
      <c r="V29" s="1408"/>
      <c r="W29" s="1408"/>
      <c r="X29" s="1408"/>
      <c r="Y29" s="1408"/>
      <c r="Z29" s="1408"/>
      <c r="AA29" s="1408"/>
      <c r="AB29" s="1408"/>
      <c r="AC29" s="1408"/>
      <c r="AD29" s="1408"/>
      <c r="AE29" s="1408"/>
      <c r="AF29" s="1408"/>
      <c r="AG29" s="1408"/>
      <c r="AH29" s="1408"/>
      <c r="AI29" s="1408"/>
      <c r="AJ29" s="1408"/>
      <c r="AK29" s="1408"/>
      <c r="AL29" s="1408"/>
      <c r="AM29" s="1408"/>
      <c r="AN29" s="1408"/>
      <c r="AO29" s="1408"/>
      <c r="AP29" s="1408"/>
      <c r="AQ29" s="1394" t="s">
        <v>2434</v>
      </c>
      <c r="AR29" s="1394"/>
      <c r="AS29" s="1394"/>
      <c r="AT29" s="1394"/>
      <c r="AU29" s="1394"/>
      <c r="AV29" s="1394"/>
      <c r="AW29" s="1394"/>
      <c r="AX29" s="1394"/>
      <c r="AY29" s="514"/>
      <c r="AZ29" s="515"/>
      <c r="BA29" s="1389" t="str">
        <f ca="1">MID(SUVAHAVUJ!AD70,1,1)</f>
        <v xml:space="preserve"> </v>
      </c>
      <c r="BB29" s="1389"/>
      <c r="BC29" s="1389"/>
      <c r="BD29" s="1389"/>
      <c r="BE29" s="1389"/>
      <c r="BF29" s="1389"/>
      <c r="BG29" s="1389" t="str">
        <f ca="1">MID(SUVAHAVUJ!AD70,2,1)</f>
        <v xml:space="preserve"> </v>
      </c>
      <c r="BH29" s="1389"/>
      <c r="BI29" s="1389"/>
      <c r="BJ29" s="1389"/>
      <c r="BK29" s="1389"/>
      <c r="BL29" s="1389" t="str">
        <f ca="1">MID(SUVAHAVUJ!AD70,3,1)</f>
        <v xml:space="preserve"> </v>
      </c>
      <c r="BM29" s="1389"/>
      <c r="BN29" s="1389"/>
      <c r="BO29" s="1389"/>
      <c r="BP29" s="1389"/>
      <c r="BQ29" s="1389"/>
      <c r="BR29" s="1389" t="str">
        <f ca="1">MID(SUVAHAVUJ!AD70,4,1)</f>
        <v xml:space="preserve"> </v>
      </c>
      <c r="BS29" s="1389"/>
      <c r="BT29" s="1389"/>
      <c r="BU29" s="1389"/>
      <c r="BV29" s="1389"/>
      <c r="BW29" s="1389" t="str">
        <f ca="1">MID(SUVAHAVUJ!AD70,5,1)</f>
        <v xml:space="preserve"> </v>
      </c>
      <c r="BX29" s="1389"/>
      <c r="BY29" s="1389"/>
      <c r="BZ29" s="1389"/>
      <c r="CA29" s="1389"/>
      <c r="CB29" s="1389"/>
      <c r="CC29" s="1389" t="str">
        <f ca="1">MID(SUVAHAVUJ!AD70,6,1)</f>
        <v xml:space="preserve"> </v>
      </c>
      <c r="CD29" s="1389"/>
      <c r="CE29" s="1389"/>
      <c r="CF29" s="1389"/>
      <c r="CG29" s="1389"/>
      <c r="CH29" s="1389" t="str">
        <f ca="1">MID(SUVAHAVUJ!AD70,7,1)</f>
        <v xml:space="preserve"> </v>
      </c>
      <c r="CI29" s="1389"/>
      <c r="CJ29" s="1389"/>
      <c r="CK29" s="1389"/>
      <c r="CL29" s="1389"/>
      <c r="CM29" s="1389"/>
      <c r="CN29" s="1389" t="str">
        <f ca="1">MID(SUVAHAVUJ!AD70,8,1)</f>
        <v xml:space="preserve"> </v>
      </c>
      <c r="CO29" s="1389"/>
      <c r="CP29" s="1389"/>
      <c r="CQ29" s="1389"/>
      <c r="CR29" s="1389"/>
      <c r="CS29" s="1389" t="str">
        <f ca="1">MID(SUVAHAVUJ!AD70,9,1)</f>
        <v xml:space="preserve"> </v>
      </c>
      <c r="CT29" s="1389"/>
      <c r="CU29" s="1389"/>
      <c r="CV29" s="1389"/>
      <c r="CW29" s="1389"/>
      <c r="CX29" s="1389"/>
      <c r="CY29" s="1389" t="str">
        <f ca="1">MID(SUVAHAVUJ!AD70,10,1)</f>
        <v xml:space="preserve"> </v>
      </c>
      <c r="CZ29" s="1389"/>
      <c r="DA29" s="1389"/>
      <c r="DB29" s="1389"/>
      <c r="DC29" s="1389"/>
      <c r="DD29" s="1389" t="str">
        <f ca="1">MID(SUVAHAVUJ!AD70,11,1)</f>
        <v>0</v>
      </c>
      <c r="DE29" s="1389"/>
      <c r="DF29" s="1389"/>
      <c r="DG29" s="1389"/>
      <c r="DH29" s="1389"/>
      <c r="DI29" s="1395"/>
      <c r="DJ29" s="514"/>
      <c r="DK29" s="515"/>
      <c r="DL29" s="1389" t="str">
        <f ca="1">MID(SUVAHAVUJ!AF70,1,1)</f>
        <v xml:space="preserve"> </v>
      </c>
      <c r="DM29" s="1389"/>
      <c r="DN29" s="1389"/>
      <c r="DO29" s="1389"/>
      <c r="DP29" s="1389"/>
      <c r="DQ29" s="1389"/>
      <c r="DR29" s="1389" t="str">
        <f ca="1">MID(SUVAHAVUJ!AF70,2,1)</f>
        <v xml:space="preserve"> </v>
      </c>
      <c r="DS29" s="1389"/>
      <c r="DT29" s="1389"/>
      <c r="DU29" s="1389"/>
      <c r="DV29" s="1389"/>
      <c r="DW29" s="1389" t="str">
        <f ca="1">MID(SUVAHAVUJ!AF70,3,1)</f>
        <v xml:space="preserve"> </v>
      </c>
      <c r="DX29" s="1389"/>
      <c r="DY29" s="1389"/>
      <c r="DZ29" s="1389"/>
      <c r="EA29" s="1389"/>
      <c r="EB29" s="1389"/>
      <c r="EC29" s="1389" t="str">
        <f ca="1">MID(SUVAHAVUJ!AF70,4,1)</f>
        <v xml:space="preserve"> </v>
      </c>
      <c r="ED29" s="1389"/>
      <c r="EE29" s="1389"/>
      <c r="EF29" s="1389"/>
      <c r="EG29" s="1389"/>
      <c r="EH29" s="1389" t="str">
        <f ca="1">MID(SUVAHAVUJ!AF70,5,1)</f>
        <v xml:space="preserve"> </v>
      </c>
      <c r="EI29" s="1389"/>
      <c r="EJ29" s="1389"/>
      <c r="EK29" s="1389"/>
      <c r="EL29" s="1389"/>
      <c r="EM29" s="1389"/>
      <c r="EN29" s="1389" t="str">
        <f ca="1">MID(SUVAHAVUJ!AF70,6,1)</f>
        <v xml:space="preserve"> </v>
      </c>
      <c r="EO29" s="1389"/>
      <c r="EP29" s="1389"/>
      <c r="EQ29" s="1389"/>
      <c r="ER29" s="1389"/>
      <c r="ES29" s="1389" t="str">
        <f ca="1">MID(SUVAHAVUJ!AF70,7,1)</f>
        <v xml:space="preserve"> </v>
      </c>
      <c r="ET29" s="1389"/>
      <c r="EU29" s="1389"/>
      <c r="EV29" s="1389"/>
      <c r="EW29" s="1389"/>
      <c r="EX29" s="1389"/>
      <c r="EY29" s="1389" t="str">
        <f ca="1">MID(SUVAHAVUJ!AF70,8,1)</f>
        <v xml:space="preserve"> </v>
      </c>
      <c r="EZ29" s="1389"/>
      <c r="FA29" s="1389"/>
      <c r="FB29" s="1389"/>
      <c r="FC29" s="1389"/>
      <c r="FD29" s="1389" t="str">
        <f ca="1">MID(SUVAHAVUJ!AF70,9,1)</f>
        <v xml:space="preserve"> </v>
      </c>
      <c r="FE29" s="1389"/>
      <c r="FF29" s="1389"/>
      <c r="FG29" s="1389"/>
      <c r="FH29" s="1389"/>
      <c r="FI29" s="1389"/>
      <c r="FJ29" s="1389" t="str">
        <f ca="1">MID(SUVAHAVUJ!AF70,10,1)</f>
        <v xml:space="preserve"> </v>
      </c>
      <c r="FK29" s="1389"/>
      <c r="FL29" s="1389"/>
      <c r="FM29" s="1389"/>
      <c r="FN29" s="1389"/>
      <c r="FO29" s="1343" t="str">
        <f ca="1">MID(SUVAHAVUJ!AF70,11,1)</f>
        <v>0</v>
      </c>
      <c r="FP29" s="1343"/>
      <c r="FQ29" s="1343"/>
      <c r="FR29" s="1343"/>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14"/>
      <c r="C30" s="1415"/>
      <c r="D30" s="1415"/>
      <c r="E30" s="1415"/>
      <c r="F30" s="1415"/>
      <c r="G30" s="1415"/>
      <c r="H30" s="1415"/>
      <c r="I30" s="1415"/>
      <c r="J30" s="1415"/>
      <c r="K30" s="1416"/>
      <c r="L30" s="1408"/>
      <c r="M30" s="1408"/>
      <c r="N30" s="1408"/>
      <c r="O30" s="1408"/>
      <c r="P30" s="1408"/>
      <c r="Q30" s="1408"/>
      <c r="R30" s="1408"/>
      <c r="S30" s="1408"/>
      <c r="T30" s="1408"/>
      <c r="U30" s="1408"/>
      <c r="V30" s="1408"/>
      <c r="W30" s="1408"/>
      <c r="X30" s="1408"/>
      <c r="Y30" s="1408"/>
      <c r="Z30" s="1408"/>
      <c r="AA30" s="1408"/>
      <c r="AB30" s="1408"/>
      <c r="AC30" s="1408"/>
      <c r="AD30" s="1408"/>
      <c r="AE30" s="1408"/>
      <c r="AF30" s="1408"/>
      <c r="AG30" s="1408"/>
      <c r="AH30" s="1408"/>
      <c r="AI30" s="1408"/>
      <c r="AJ30" s="1408"/>
      <c r="AK30" s="1408"/>
      <c r="AL30" s="1408"/>
      <c r="AM30" s="1408"/>
      <c r="AN30" s="1408"/>
      <c r="AO30" s="1408"/>
      <c r="AP30" s="1408"/>
      <c r="AQ30" s="1394"/>
      <c r="AR30" s="1394"/>
      <c r="AS30" s="1394"/>
      <c r="AT30" s="1394"/>
      <c r="AU30" s="1394"/>
      <c r="AV30" s="1394"/>
      <c r="AW30" s="1394"/>
      <c r="AX30" s="1394"/>
      <c r="AY30" s="514"/>
      <c r="AZ30" s="515"/>
      <c r="BA30" s="1389" t="str">
        <f ca="1">MID(SUVAHAVUJ!AE70,1,1)</f>
        <v xml:space="preserve"> </v>
      </c>
      <c r="BB30" s="1389"/>
      <c r="BC30" s="1389"/>
      <c r="BD30" s="1389"/>
      <c r="BE30" s="1389"/>
      <c r="BF30" s="1389"/>
      <c r="BG30" s="1389" t="str">
        <f ca="1">MID(SUVAHAVUJ!AE70,2,1)</f>
        <v xml:space="preserve"> </v>
      </c>
      <c r="BH30" s="1389"/>
      <c r="BI30" s="1389"/>
      <c r="BJ30" s="1389"/>
      <c r="BK30" s="1389"/>
      <c r="BL30" s="1389" t="str">
        <f ca="1">MID(SUVAHAVUJ!AE70,3,1)</f>
        <v xml:space="preserve"> </v>
      </c>
      <c r="BM30" s="1389"/>
      <c r="BN30" s="1389"/>
      <c r="BO30" s="1389"/>
      <c r="BP30" s="1389"/>
      <c r="BQ30" s="1389"/>
      <c r="BR30" s="1389" t="str">
        <f ca="1">MID(SUVAHAVUJ!AE70,4,1)</f>
        <v xml:space="preserve"> </v>
      </c>
      <c r="BS30" s="1389"/>
      <c r="BT30" s="1389"/>
      <c r="BU30" s="1389"/>
      <c r="BV30" s="1389"/>
      <c r="BW30" s="1389" t="str">
        <f ca="1">MID(SUVAHAVUJ!AE70,5,1)</f>
        <v xml:space="preserve"> </v>
      </c>
      <c r="BX30" s="1389"/>
      <c r="BY30" s="1389"/>
      <c r="BZ30" s="1389"/>
      <c r="CA30" s="1389"/>
      <c r="CB30" s="1389"/>
      <c r="CC30" s="1389" t="str">
        <f ca="1">MID(SUVAHAVUJ!AE70,6,1)</f>
        <v xml:space="preserve"> </v>
      </c>
      <c r="CD30" s="1389"/>
      <c r="CE30" s="1389"/>
      <c r="CF30" s="1389"/>
      <c r="CG30" s="1389"/>
      <c r="CH30" s="1389" t="str">
        <f ca="1">MID(SUVAHAVUJ!AE70,7,1)</f>
        <v xml:space="preserve"> </v>
      </c>
      <c r="CI30" s="1389"/>
      <c r="CJ30" s="1389"/>
      <c r="CK30" s="1389"/>
      <c r="CL30" s="1389"/>
      <c r="CM30" s="1389"/>
      <c r="CN30" s="1389" t="str">
        <f ca="1">MID(SUVAHAVUJ!AE70,8,1)</f>
        <v xml:space="preserve"> </v>
      </c>
      <c r="CO30" s="1389"/>
      <c r="CP30" s="1389"/>
      <c r="CQ30" s="1389"/>
      <c r="CR30" s="1389"/>
      <c r="CS30" s="1389" t="str">
        <f ca="1">MID(SUVAHAVUJ!AE70,9,1)</f>
        <v xml:space="preserve"> </v>
      </c>
      <c r="CT30" s="1389"/>
      <c r="CU30" s="1389"/>
      <c r="CV30" s="1389"/>
      <c r="CW30" s="1389"/>
      <c r="CX30" s="1389"/>
      <c r="CY30" s="1389" t="str">
        <f ca="1">MID(SUVAHAVUJ!AE70,10,1)</f>
        <v xml:space="preserve"> </v>
      </c>
      <c r="CZ30" s="1389"/>
      <c r="DA30" s="1389"/>
      <c r="DB30" s="1389"/>
      <c r="DC30" s="1389"/>
      <c r="DD30" s="1389" t="str">
        <f ca="1">MID(SUVAHAVUJ!AE70,11,1)</f>
        <v>0</v>
      </c>
      <c r="DE30" s="1389"/>
      <c r="DF30" s="1389"/>
      <c r="DG30" s="1389"/>
      <c r="DH30" s="1389"/>
      <c r="DI30" s="1395"/>
      <c r="DJ30" s="1398"/>
      <c r="DK30" s="1398"/>
      <c r="DL30" s="1398"/>
      <c r="DM30" s="1398"/>
      <c r="DN30" s="1398"/>
      <c r="DO30" s="1398"/>
      <c r="DP30" s="1398"/>
      <c r="DQ30" s="1398"/>
      <c r="DR30" s="1398"/>
      <c r="DS30" s="1398"/>
      <c r="DT30" s="1398"/>
      <c r="DU30" s="1398"/>
      <c r="DV30" s="1398"/>
      <c r="DW30" s="1398"/>
      <c r="DX30" s="1398"/>
      <c r="DY30" s="1398"/>
      <c r="DZ30" s="1398"/>
      <c r="EA30" s="1398"/>
      <c r="EB30" s="1398"/>
      <c r="EC30" s="1398"/>
      <c r="ED30" s="1398"/>
      <c r="EE30" s="1398"/>
      <c r="EF30" s="1398"/>
      <c r="EG30" s="1398"/>
      <c r="EH30" s="1398"/>
      <c r="EI30" s="1398"/>
      <c r="EJ30" s="1398"/>
      <c r="EK30" s="1398"/>
      <c r="EL30" s="1398"/>
      <c r="EM30" s="1398"/>
      <c r="EN30" s="514"/>
      <c r="EO30" s="515"/>
      <c r="EP30" s="1389" t="str">
        <f ca="1">MID(SUVAHAVUJ!AG70,1,1)</f>
        <v xml:space="preserve"> </v>
      </c>
      <c r="EQ30" s="1389"/>
      <c r="ER30" s="1389"/>
      <c r="ES30" s="1389"/>
      <c r="ET30" s="1389"/>
      <c r="EU30" s="1389"/>
      <c r="EV30" s="1389" t="str">
        <f ca="1">MID(SUVAHAVUJ!AG70,2,1)</f>
        <v xml:space="preserve"> </v>
      </c>
      <c r="EW30" s="1389"/>
      <c r="EX30" s="1389"/>
      <c r="EY30" s="1389"/>
      <c r="EZ30" s="1389"/>
      <c r="FA30" s="1389" t="str">
        <f ca="1">MID(SUVAHAVUJ!AG70,3,1)</f>
        <v xml:space="preserve"> </v>
      </c>
      <c r="FB30" s="1389"/>
      <c r="FC30" s="1389"/>
      <c r="FD30" s="1389"/>
      <c r="FE30" s="1389"/>
      <c r="FF30" s="1389"/>
      <c r="FG30" s="1389" t="str">
        <f ca="1">MID(SUVAHAVUJ!AG70,4,1)</f>
        <v xml:space="preserve"> </v>
      </c>
      <c r="FH30" s="1389"/>
      <c r="FI30" s="1389"/>
      <c r="FJ30" s="1389"/>
      <c r="FK30" s="1389"/>
      <c r="FL30" s="1389" t="str">
        <f ca="1">MID(SUVAHAVUJ!AG70,5,1)</f>
        <v xml:space="preserve"> </v>
      </c>
      <c r="FM30" s="1389"/>
      <c r="FN30" s="1389"/>
      <c r="FO30" s="1389"/>
      <c r="FP30" s="1389"/>
      <c r="FQ30" s="1389"/>
      <c r="FR30" s="1389" t="str">
        <f ca="1">MID(SUVAHAVUJ!AG70,6,1)</f>
        <v xml:space="preserve"> </v>
      </c>
      <c r="FS30" s="1389"/>
      <c r="FT30" s="1389"/>
      <c r="FU30" s="1389"/>
      <c r="FV30" s="1389"/>
      <c r="FW30" s="1389" t="str">
        <f ca="1">MID(SUVAHAVUJ!AG70,7,1)</f>
        <v xml:space="preserve"> </v>
      </c>
      <c r="FX30" s="1389"/>
      <c r="FY30" s="1389"/>
      <c r="FZ30" s="1389"/>
      <c r="GA30" s="1389"/>
      <c r="GB30" s="1389"/>
      <c r="GC30" s="1389" t="str">
        <f ca="1">MID(SUVAHAVUJ!AG70,8,1)</f>
        <v xml:space="preserve"> </v>
      </c>
      <c r="GD30" s="1389"/>
      <c r="GE30" s="1389"/>
      <c r="GF30" s="1389"/>
      <c r="GG30" s="1389"/>
      <c r="GH30" s="1389" t="str">
        <f ca="1">MID(SUVAHAVUJ!AG70,9,1)</f>
        <v xml:space="preserve"> </v>
      </c>
      <c r="GI30" s="1389"/>
      <c r="GJ30" s="1389"/>
      <c r="GK30" s="1389"/>
      <c r="GL30" s="1389"/>
      <c r="GM30" s="1389"/>
      <c r="GN30" s="1389" t="str">
        <f ca="1">MID(SUVAHAVUJ!AG70,10,1)</f>
        <v xml:space="preserve"> </v>
      </c>
      <c r="GO30" s="1389"/>
      <c r="GP30" s="1389"/>
      <c r="GQ30" s="1389"/>
      <c r="GR30" s="1389"/>
      <c r="GS30" s="1343" t="str">
        <f ca="1">MID(SUVAHAVUJ!AG70,11,1)</f>
        <v>0</v>
      </c>
      <c r="GT30" s="1343"/>
      <c r="GU30" s="1343"/>
      <c r="GV30" s="1343"/>
      <c r="GW30" s="1396"/>
    </row>
    <row r="31" spans="2:205" s="516" customFormat="1" ht="23.25" customHeight="1">
      <c r="B31" s="1411" t="s">
        <v>2391</v>
      </c>
      <c r="C31" s="1412"/>
      <c r="D31" s="1412"/>
      <c r="E31" s="1412"/>
      <c r="F31" s="1412"/>
      <c r="G31" s="1412"/>
      <c r="H31" s="1412"/>
      <c r="I31" s="1412"/>
      <c r="J31" s="1412"/>
      <c r="K31" s="1413"/>
      <c r="L31" s="1408" t="str">
        <f ca="1">SUVAHAVUJ!$D$71</f>
        <v>Vlastné akcie a vlastné obchodné podiely (252)</v>
      </c>
      <c r="M31" s="1408"/>
      <c r="N31" s="1408"/>
      <c r="O31" s="1408"/>
      <c r="P31" s="1408"/>
      <c r="Q31" s="1408"/>
      <c r="R31" s="1408"/>
      <c r="S31" s="1408"/>
      <c r="T31" s="1408"/>
      <c r="U31" s="1408"/>
      <c r="V31" s="1408"/>
      <c r="W31" s="1408"/>
      <c r="X31" s="1408"/>
      <c r="Y31" s="1408"/>
      <c r="Z31" s="1408"/>
      <c r="AA31" s="1408"/>
      <c r="AB31" s="1408"/>
      <c r="AC31" s="1408"/>
      <c r="AD31" s="1408"/>
      <c r="AE31" s="1408"/>
      <c r="AF31" s="1408"/>
      <c r="AG31" s="1408"/>
      <c r="AH31" s="1408"/>
      <c r="AI31" s="1408"/>
      <c r="AJ31" s="1408"/>
      <c r="AK31" s="1408"/>
      <c r="AL31" s="1408"/>
      <c r="AM31" s="1408"/>
      <c r="AN31" s="1408"/>
      <c r="AO31" s="1408"/>
      <c r="AP31" s="1408"/>
      <c r="AQ31" s="1394" t="s">
        <v>2435</v>
      </c>
      <c r="AR31" s="1394"/>
      <c r="AS31" s="1394"/>
      <c r="AT31" s="1394"/>
      <c r="AU31" s="1394"/>
      <c r="AV31" s="1394"/>
      <c r="AW31" s="1394"/>
      <c r="AX31" s="1394"/>
      <c r="AY31" s="514"/>
      <c r="AZ31" s="515"/>
      <c r="BA31" s="1389" t="str">
        <f ca="1">MID(SUVAHAVUJ!AD71,1,1)</f>
        <v xml:space="preserve"> </v>
      </c>
      <c r="BB31" s="1389"/>
      <c r="BC31" s="1389"/>
      <c r="BD31" s="1389"/>
      <c r="BE31" s="1389"/>
      <c r="BF31" s="1389"/>
      <c r="BG31" s="1389" t="str">
        <f ca="1">MID(SUVAHAVUJ!AD71,2,1)</f>
        <v xml:space="preserve"> </v>
      </c>
      <c r="BH31" s="1389"/>
      <c r="BI31" s="1389"/>
      <c r="BJ31" s="1389"/>
      <c r="BK31" s="1389"/>
      <c r="BL31" s="1389" t="str">
        <f ca="1">MID(SUVAHAVUJ!AD71,3,1)</f>
        <v xml:space="preserve"> </v>
      </c>
      <c r="BM31" s="1389"/>
      <c r="BN31" s="1389"/>
      <c r="BO31" s="1389"/>
      <c r="BP31" s="1389"/>
      <c r="BQ31" s="1389"/>
      <c r="BR31" s="1389" t="str">
        <f ca="1">MID(SUVAHAVUJ!AD71,4,1)</f>
        <v xml:space="preserve"> </v>
      </c>
      <c r="BS31" s="1389"/>
      <c r="BT31" s="1389"/>
      <c r="BU31" s="1389"/>
      <c r="BV31" s="1389"/>
      <c r="BW31" s="1389" t="str">
        <f ca="1">MID(SUVAHAVUJ!AD71,5,1)</f>
        <v xml:space="preserve"> </v>
      </c>
      <c r="BX31" s="1389"/>
      <c r="BY31" s="1389"/>
      <c r="BZ31" s="1389"/>
      <c r="CA31" s="1389"/>
      <c r="CB31" s="1389"/>
      <c r="CC31" s="1389" t="str">
        <f ca="1">MID(SUVAHAVUJ!AD71,6,1)</f>
        <v xml:space="preserve"> </v>
      </c>
      <c r="CD31" s="1389"/>
      <c r="CE31" s="1389"/>
      <c r="CF31" s="1389"/>
      <c r="CG31" s="1389"/>
      <c r="CH31" s="1389" t="str">
        <f ca="1">MID(SUVAHAVUJ!AD71,7,1)</f>
        <v xml:space="preserve"> </v>
      </c>
      <c r="CI31" s="1389"/>
      <c r="CJ31" s="1389"/>
      <c r="CK31" s="1389"/>
      <c r="CL31" s="1389"/>
      <c r="CM31" s="1389"/>
      <c r="CN31" s="1389" t="str">
        <f ca="1">MID(SUVAHAVUJ!AD71,8,1)</f>
        <v xml:space="preserve"> </v>
      </c>
      <c r="CO31" s="1389"/>
      <c r="CP31" s="1389"/>
      <c r="CQ31" s="1389"/>
      <c r="CR31" s="1389"/>
      <c r="CS31" s="1389" t="str">
        <f ca="1">MID(SUVAHAVUJ!AD71,9,1)</f>
        <v xml:space="preserve"> </v>
      </c>
      <c r="CT31" s="1389"/>
      <c r="CU31" s="1389"/>
      <c r="CV31" s="1389"/>
      <c r="CW31" s="1389"/>
      <c r="CX31" s="1389"/>
      <c r="CY31" s="1389" t="str">
        <f ca="1">MID(SUVAHAVUJ!AD71,10,1)</f>
        <v xml:space="preserve"> </v>
      </c>
      <c r="CZ31" s="1389"/>
      <c r="DA31" s="1389"/>
      <c r="DB31" s="1389"/>
      <c r="DC31" s="1389"/>
      <c r="DD31" s="1389" t="str">
        <f ca="1">MID(SUVAHAVUJ!AD71,11,1)</f>
        <v>0</v>
      </c>
      <c r="DE31" s="1389"/>
      <c r="DF31" s="1389"/>
      <c r="DG31" s="1389"/>
      <c r="DH31" s="1389"/>
      <c r="DI31" s="1395"/>
      <c r="DJ31" s="514"/>
      <c r="DK31" s="515"/>
      <c r="DL31" s="1389" t="str">
        <f ca="1">MID(SUVAHAVUJ!AF71,1,1)</f>
        <v xml:space="preserve"> </v>
      </c>
      <c r="DM31" s="1389"/>
      <c r="DN31" s="1389"/>
      <c r="DO31" s="1389"/>
      <c r="DP31" s="1389"/>
      <c r="DQ31" s="1389"/>
      <c r="DR31" s="1389" t="str">
        <f ca="1">MID(SUVAHAVUJ!AF71,2,1)</f>
        <v xml:space="preserve"> </v>
      </c>
      <c r="DS31" s="1389"/>
      <c r="DT31" s="1389"/>
      <c r="DU31" s="1389"/>
      <c r="DV31" s="1389"/>
      <c r="DW31" s="1389" t="str">
        <f ca="1">MID(SUVAHAVUJ!AF71,3,1)</f>
        <v xml:space="preserve"> </v>
      </c>
      <c r="DX31" s="1389"/>
      <c r="DY31" s="1389"/>
      <c r="DZ31" s="1389"/>
      <c r="EA31" s="1389"/>
      <c r="EB31" s="1389"/>
      <c r="EC31" s="1389" t="str">
        <f ca="1">MID(SUVAHAVUJ!AF71,4,1)</f>
        <v xml:space="preserve"> </v>
      </c>
      <c r="ED31" s="1389"/>
      <c r="EE31" s="1389"/>
      <c r="EF31" s="1389"/>
      <c r="EG31" s="1389"/>
      <c r="EH31" s="1389" t="str">
        <f ca="1">MID(SUVAHAVUJ!AF71,5,1)</f>
        <v xml:space="preserve"> </v>
      </c>
      <c r="EI31" s="1389"/>
      <c r="EJ31" s="1389"/>
      <c r="EK31" s="1389"/>
      <c r="EL31" s="1389"/>
      <c r="EM31" s="1389"/>
      <c r="EN31" s="1389" t="str">
        <f ca="1">MID(SUVAHAVUJ!AF71,6,1)</f>
        <v xml:space="preserve"> </v>
      </c>
      <c r="EO31" s="1389"/>
      <c r="EP31" s="1389"/>
      <c r="EQ31" s="1389"/>
      <c r="ER31" s="1389"/>
      <c r="ES31" s="1389" t="str">
        <f ca="1">MID(SUVAHAVUJ!AF71,7,1)</f>
        <v xml:space="preserve"> </v>
      </c>
      <c r="ET31" s="1389"/>
      <c r="EU31" s="1389"/>
      <c r="EV31" s="1389"/>
      <c r="EW31" s="1389"/>
      <c r="EX31" s="1389"/>
      <c r="EY31" s="1389" t="str">
        <f ca="1">MID(SUVAHAVUJ!AF71,8,1)</f>
        <v xml:space="preserve"> </v>
      </c>
      <c r="EZ31" s="1389"/>
      <c r="FA31" s="1389"/>
      <c r="FB31" s="1389"/>
      <c r="FC31" s="1389"/>
      <c r="FD31" s="1389" t="str">
        <f ca="1">MID(SUVAHAVUJ!AF71,9,1)</f>
        <v xml:space="preserve"> </v>
      </c>
      <c r="FE31" s="1389"/>
      <c r="FF31" s="1389"/>
      <c r="FG31" s="1389"/>
      <c r="FH31" s="1389"/>
      <c r="FI31" s="1389"/>
      <c r="FJ31" s="1389" t="str">
        <f ca="1">MID(SUVAHAVUJ!AF71,10,1)</f>
        <v xml:space="preserve"> </v>
      </c>
      <c r="FK31" s="1389"/>
      <c r="FL31" s="1389"/>
      <c r="FM31" s="1389"/>
      <c r="FN31" s="1389"/>
      <c r="FO31" s="1343" t="str">
        <f ca="1">MID(SUVAHAVUJ!AF71,11,1)</f>
        <v>0</v>
      </c>
      <c r="FP31" s="1343"/>
      <c r="FQ31" s="1343"/>
      <c r="FR31" s="1343"/>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14"/>
      <c r="C32" s="1415"/>
      <c r="D32" s="1415"/>
      <c r="E32" s="1415"/>
      <c r="F32" s="1415"/>
      <c r="G32" s="1415"/>
      <c r="H32" s="1415"/>
      <c r="I32" s="1415"/>
      <c r="J32" s="1415"/>
      <c r="K32" s="1416"/>
      <c r="L32" s="1408"/>
      <c r="M32" s="1408"/>
      <c r="N32" s="1408"/>
      <c r="O32" s="1408"/>
      <c r="P32" s="1408"/>
      <c r="Q32" s="1408"/>
      <c r="R32" s="1408"/>
      <c r="S32" s="1408"/>
      <c r="T32" s="1408"/>
      <c r="U32" s="1408"/>
      <c r="V32" s="1408"/>
      <c r="W32" s="1408"/>
      <c r="X32" s="1408"/>
      <c r="Y32" s="1408"/>
      <c r="Z32" s="1408"/>
      <c r="AA32" s="1408"/>
      <c r="AB32" s="1408"/>
      <c r="AC32" s="1408"/>
      <c r="AD32" s="1408"/>
      <c r="AE32" s="1408"/>
      <c r="AF32" s="1408"/>
      <c r="AG32" s="1408"/>
      <c r="AH32" s="1408"/>
      <c r="AI32" s="1408"/>
      <c r="AJ32" s="1408"/>
      <c r="AK32" s="1408"/>
      <c r="AL32" s="1408"/>
      <c r="AM32" s="1408"/>
      <c r="AN32" s="1408"/>
      <c r="AO32" s="1408"/>
      <c r="AP32" s="1408"/>
      <c r="AQ32" s="1394"/>
      <c r="AR32" s="1394"/>
      <c r="AS32" s="1394"/>
      <c r="AT32" s="1394"/>
      <c r="AU32" s="1394"/>
      <c r="AV32" s="1394"/>
      <c r="AW32" s="1394"/>
      <c r="AX32" s="1394"/>
      <c r="AY32" s="514"/>
      <c r="AZ32" s="515"/>
      <c r="BA32" s="1389" t="str">
        <f ca="1">MID(SUVAHAVUJ!AE71,1,1)</f>
        <v xml:space="preserve"> </v>
      </c>
      <c r="BB32" s="1389"/>
      <c r="BC32" s="1389"/>
      <c r="BD32" s="1389"/>
      <c r="BE32" s="1389"/>
      <c r="BF32" s="1389"/>
      <c r="BG32" s="1389" t="str">
        <f ca="1">MID(SUVAHAVUJ!AE71,2,1)</f>
        <v xml:space="preserve"> </v>
      </c>
      <c r="BH32" s="1389"/>
      <c r="BI32" s="1389"/>
      <c r="BJ32" s="1389"/>
      <c r="BK32" s="1389"/>
      <c r="BL32" s="1389" t="str">
        <f ca="1">MID(SUVAHAVUJ!AE71,3,1)</f>
        <v xml:space="preserve"> </v>
      </c>
      <c r="BM32" s="1389"/>
      <c r="BN32" s="1389"/>
      <c r="BO32" s="1389"/>
      <c r="BP32" s="1389"/>
      <c r="BQ32" s="1389"/>
      <c r="BR32" s="1389" t="str">
        <f ca="1">MID(SUVAHAVUJ!AE71,4,1)</f>
        <v xml:space="preserve"> </v>
      </c>
      <c r="BS32" s="1389"/>
      <c r="BT32" s="1389"/>
      <c r="BU32" s="1389"/>
      <c r="BV32" s="1389"/>
      <c r="BW32" s="1389" t="str">
        <f ca="1">MID(SUVAHAVUJ!AE71,5,1)</f>
        <v xml:space="preserve"> </v>
      </c>
      <c r="BX32" s="1389"/>
      <c r="BY32" s="1389"/>
      <c r="BZ32" s="1389"/>
      <c r="CA32" s="1389"/>
      <c r="CB32" s="1389"/>
      <c r="CC32" s="1389" t="str">
        <f ca="1">MID(SUVAHAVUJ!AE71,6,1)</f>
        <v xml:space="preserve"> </v>
      </c>
      <c r="CD32" s="1389"/>
      <c r="CE32" s="1389"/>
      <c r="CF32" s="1389"/>
      <c r="CG32" s="1389"/>
      <c r="CH32" s="1389" t="str">
        <f ca="1">MID(SUVAHAVUJ!AE71,7,1)</f>
        <v xml:space="preserve"> </v>
      </c>
      <c r="CI32" s="1389"/>
      <c r="CJ32" s="1389"/>
      <c r="CK32" s="1389"/>
      <c r="CL32" s="1389"/>
      <c r="CM32" s="1389"/>
      <c r="CN32" s="1389" t="str">
        <f ca="1">MID(SUVAHAVUJ!AE71,8,1)</f>
        <v xml:space="preserve"> </v>
      </c>
      <c r="CO32" s="1389"/>
      <c r="CP32" s="1389"/>
      <c r="CQ32" s="1389"/>
      <c r="CR32" s="1389"/>
      <c r="CS32" s="1389" t="str">
        <f ca="1">MID(SUVAHAVUJ!AE71,9,1)</f>
        <v xml:space="preserve"> </v>
      </c>
      <c r="CT32" s="1389"/>
      <c r="CU32" s="1389"/>
      <c r="CV32" s="1389"/>
      <c r="CW32" s="1389"/>
      <c r="CX32" s="1389"/>
      <c r="CY32" s="1389" t="str">
        <f ca="1">MID(SUVAHAVUJ!AE71,10,1)</f>
        <v xml:space="preserve"> </v>
      </c>
      <c r="CZ32" s="1389"/>
      <c r="DA32" s="1389"/>
      <c r="DB32" s="1389"/>
      <c r="DC32" s="1389"/>
      <c r="DD32" s="1389" t="str">
        <f ca="1">MID(SUVAHAVUJ!AE71,11,1)</f>
        <v>0</v>
      </c>
      <c r="DE32" s="1389"/>
      <c r="DF32" s="1389"/>
      <c r="DG32" s="1389"/>
      <c r="DH32" s="1389"/>
      <c r="DI32" s="1395"/>
      <c r="DJ32" s="1398"/>
      <c r="DK32" s="1398"/>
      <c r="DL32" s="1398"/>
      <c r="DM32" s="1398"/>
      <c r="DN32" s="1398"/>
      <c r="DO32" s="1398"/>
      <c r="DP32" s="1398"/>
      <c r="DQ32" s="1398"/>
      <c r="DR32" s="1398"/>
      <c r="DS32" s="1398"/>
      <c r="DT32" s="1398"/>
      <c r="DU32" s="1398"/>
      <c r="DV32" s="1398"/>
      <c r="DW32" s="1398"/>
      <c r="DX32" s="1398"/>
      <c r="DY32" s="1398"/>
      <c r="DZ32" s="1398"/>
      <c r="EA32" s="1398"/>
      <c r="EB32" s="1398"/>
      <c r="EC32" s="1398"/>
      <c r="ED32" s="1398"/>
      <c r="EE32" s="1398"/>
      <c r="EF32" s="1398"/>
      <c r="EG32" s="1398"/>
      <c r="EH32" s="1398"/>
      <c r="EI32" s="1398"/>
      <c r="EJ32" s="1398"/>
      <c r="EK32" s="1398"/>
      <c r="EL32" s="1398"/>
      <c r="EM32" s="1398"/>
      <c r="EN32" s="514"/>
      <c r="EO32" s="515"/>
      <c r="EP32" s="1389" t="str">
        <f ca="1">MID(SUVAHAVUJ!AG71,1,1)</f>
        <v xml:space="preserve"> </v>
      </c>
      <c r="EQ32" s="1389"/>
      <c r="ER32" s="1389"/>
      <c r="ES32" s="1389"/>
      <c r="ET32" s="1389"/>
      <c r="EU32" s="1389"/>
      <c r="EV32" s="1389" t="str">
        <f ca="1">MID(SUVAHAVUJ!AG71,2,1)</f>
        <v xml:space="preserve"> </v>
      </c>
      <c r="EW32" s="1389"/>
      <c r="EX32" s="1389"/>
      <c r="EY32" s="1389"/>
      <c r="EZ32" s="1389"/>
      <c r="FA32" s="1389" t="str">
        <f ca="1">MID(SUVAHAVUJ!AG71,3,1)</f>
        <v xml:space="preserve"> </v>
      </c>
      <c r="FB32" s="1389"/>
      <c r="FC32" s="1389"/>
      <c r="FD32" s="1389"/>
      <c r="FE32" s="1389"/>
      <c r="FF32" s="1389"/>
      <c r="FG32" s="1389" t="str">
        <f ca="1">MID(SUVAHAVUJ!AG71,4,1)</f>
        <v xml:space="preserve"> </v>
      </c>
      <c r="FH32" s="1389"/>
      <c r="FI32" s="1389"/>
      <c r="FJ32" s="1389"/>
      <c r="FK32" s="1389"/>
      <c r="FL32" s="1389" t="str">
        <f ca="1">MID(SUVAHAVUJ!AG71,5,1)</f>
        <v xml:space="preserve"> </v>
      </c>
      <c r="FM32" s="1389"/>
      <c r="FN32" s="1389"/>
      <c r="FO32" s="1389"/>
      <c r="FP32" s="1389"/>
      <c r="FQ32" s="1389"/>
      <c r="FR32" s="1389" t="str">
        <f ca="1">MID(SUVAHAVUJ!AG71,6,1)</f>
        <v xml:space="preserve"> </v>
      </c>
      <c r="FS32" s="1389"/>
      <c r="FT32" s="1389"/>
      <c r="FU32" s="1389"/>
      <c r="FV32" s="1389"/>
      <c r="FW32" s="1389" t="str">
        <f ca="1">MID(SUVAHAVUJ!AG71,7,1)</f>
        <v xml:space="preserve"> </v>
      </c>
      <c r="FX32" s="1389"/>
      <c r="FY32" s="1389"/>
      <c r="FZ32" s="1389"/>
      <c r="GA32" s="1389"/>
      <c r="GB32" s="1389"/>
      <c r="GC32" s="1389" t="str">
        <f ca="1">MID(SUVAHAVUJ!AG71,8,1)</f>
        <v xml:space="preserve"> </v>
      </c>
      <c r="GD32" s="1389"/>
      <c r="GE32" s="1389"/>
      <c r="GF32" s="1389"/>
      <c r="GG32" s="1389"/>
      <c r="GH32" s="1389" t="str">
        <f ca="1">MID(SUVAHAVUJ!AG71,9,1)</f>
        <v xml:space="preserve"> </v>
      </c>
      <c r="GI32" s="1389"/>
      <c r="GJ32" s="1389"/>
      <c r="GK32" s="1389"/>
      <c r="GL32" s="1389"/>
      <c r="GM32" s="1389"/>
      <c r="GN32" s="1389" t="str">
        <f ca="1">MID(SUVAHAVUJ!AG71,10,1)</f>
        <v xml:space="preserve"> </v>
      </c>
      <c r="GO32" s="1389"/>
      <c r="GP32" s="1389"/>
      <c r="GQ32" s="1389"/>
      <c r="GR32" s="1389"/>
      <c r="GS32" s="1343" t="str">
        <f ca="1">MID(SUVAHAVUJ!AG71,11,1)</f>
        <v>0</v>
      </c>
      <c r="GT32" s="1343"/>
      <c r="GU32" s="1343"/>
      <c r="GV32" s="1343"/>
      <c r="GW32" s="1396"/>
    </row>
    <row r="33" spans="1:205" s="516" customFormat="1" ht="23.25" customHeight="1">
      <c r="B33" s="1411" t="s">
        <v>2392</v>
      </c>
      <c r="C33" s="1412"/>
      <c r="D33" s="1412"/>
      <c r="E33" s="1412"/>
      <c r="F33" s="1412"/>
      <c r="G33" s="1412"/>
      <c r="H33" s="1412"/>
      <c r="I33" s="1412"/>
      <c r="J33" s="1412"/>
      <c r="K33" s="1413"/>
      <c r="L33" s="1408" t="str">
        <f ca="1">SUVAHAVUJ!$D$72</f>
        <v>Obstarávaný krátkodobý finančný majetok 
(259, 314A) - /291A/</v>
      </c>
      <c r="M33" s="1408"/>
      <c r="N33" s="1408"/>
      <c r="O33" s="1408"/>
      <c r="P33" s="1408"/>
      <c r="Q33" s="1408"/>
      <c r="R33" s="1408"/>
      <c r="S33" s="1408"/>
      <c r="T33" s="1408"/>
      <c r="U33" s="1408"/>
      <c r="V33" s="1408"/>
      <c r="W33" s="1408"/>
      <c r="X33" s="1408"/>
      <c r="Y33" s="1408"/>
      <c r="Z33" s="1408"/>
      <c r="AA33" s="1408"/>
      <c r="AB33" s="1408"/>
      <c r="AC33" s="1408"/>
      <c r="AD33" s="1408"/>
      <c r="AE33" s="1408"/>
      <c r="AF33" s="1408"/>
      <c r="AG33" s="1408"/>
      <c r="AH33" s="1408"/>
      <c r="AI33" s="1408"/>
      <c r="AJ33" s="1408"/>
      <c r="AK33" s="1408"/>
      <c r="AL33" s="1408"/>
      <c r="AM33" s="1408"/>
      <c r="AN33" s="1408"/>
      <c r="AO33" s="1408"/>
      <c r="AP33" s="1408"/>
      <c r="AQ33" s="1394" t="s">
        <v>4121</v>
      </c>
      <c r="AR33" s="1394"/>
      <c r="AS33" s="1394"/>
      <c r="AT33" s="1394"/>
      <c r="AU33" s="1394"/>
      <c r="AV33" s="1394"/>
      <c r="AW33" s="1394"/>
      <c r="AX33" s="1394"/>
      <c r="AY33" s="514"/>
      <c r="AZ33" s="515"/>
      <c r="BA33" s="1389" t="str">
        <f ca="1">MID(SUVAHAVUJ!AD72,1,1)</f>
        <v xml:space="preserve"> </v>
      </c>
      <c r="BB33" s="1389"/>
      <c r="BC33" s="1389"/>
      <c r="BD33" s="1389"/>
      <c r="BE33" s="1389"/>
      <c r="BF33" s="1389"/>
      <c r="BG33" s="1389" t="str">
        <f ca="1">MID(SUVAHAVUJ!AD72,2,1)</f>
        <v xml:space="preserve"> </v>
      </c>
      <c r="BH33" s="1389"/>
      <c r="BI33" s="1389"/>
      <c r="BJ33" s="1389"/>
      <c r="BK33" s="1389"/>
      <c r="BL33" s="1389" t="str">
        <f ca="1">MID(SUVAHAVUJ!AD72,3,1)</f>
        <v xml:space="preserve"> </v>
      </c>
      <c r="BM33" s="1389"/>
      <c r="BN33" s="1389"/>
      <c r="BO33" s="1389"/>
      <c r="BP33" s="1389"/>
      <c r="BQ33" s="1389"/>
      <c r="BR33" s="1389" t="str">
        <f ca="1">MID(SUVAHAVUJ!AD72,4,1)</f>
        <v xml:space="preserve"> </v>
      </c>
      <c r="BS33" s="1389"/>
      <c r="BT33" s="1389"/>
      <c r="BU33" s="1389"/>
      <c r="BV33" s="1389"/>
      <c r="BW33" s="1389" t="str">
        <f ca="1">MID(SUVAHAVUJ!AD72,5,1)</f>
        <v xml:space="preserve"> </v>
      </c>
      <c r="BX33" s="1389"/>
      <c r="BY33" s="1389"/>
      <c r="BZ33" s="1389"/>
      <c r="CA33" s="1389"/>
      <c r="CB33" s="1389"/>
      <c r="CC33" s="1389" t="str">
        <f ca="1">MID(SUVAHAVUJ!AD72,6,1)</f>
        <v xml:space="preserve"> </v>
      </c>
      <c r="CD33" s="1389"/>
      <c r="CE33" s="1389"/>
      <c r="CF33" s="1389"/>
      <c r="CG33" s="1389"/>
      <c r="CH33" s="1389" t="str">
        <f ca="1">MID(SUVAHAVUJ!AD72,7,1)</f>
        <v xml:space="preserve"> </v>
      </c>
      <c r="CI33" s="1389"/>
      <c r="CJ33" s="1389"/>
      <c r="CK33" s="1389"/>
      <c r="CL33" s="1389"/>
      <c r="CM33" s="1389"/>
      <c r="CN33" s="1389" t="str">
        <f ca="1">MID(SUVAHAVUJ!AD72,8,1)</f>
        <v xml:space="preserve"> </v>
      </c>
      <c r="CO33" s="1389"/>
      <c r="CP33" s="1389"/>
      <c r="CQ33" s="1389"/>
      <c r="CR33" s="1389"/>
      <c r="CS33" s="1389" t="str">
        <f ca="1">MID(SUVAHAVUJ!AD72,9,1)</f>
        <v xml:space="preserve"> </v>
      </c>
      <c r="CT33" s="1389"/>
      <c r="CU33" s="1389"/>
      <c r="CV33" s="1389"/>
      <c r="CW33" s="1389"/>
      <c r="CX33" s="1389"/>
      <c r="CY33" s="1389" t="str">
        <f ca="1">MID(SUVAHAVUJ!AD72,10,1)</f>
        <v xml:space="preserve"> </v>
      </c>
      <c r="CZ33" s="1389"/>
      <c r="DA33" s="1389"/>
      <c r="DB33" s="1389"/>
      <c r="DC33" s="1389"/>
      <c r="DD33" s="1389" t="str">
        <f ca="1">MID(SUVAHAVUJ!AD72,11,1)</f>
        <v>0</v>
      </c>
      <c r="DE33" s="1389"/>
      <c r="DF33" s="1389"/>
      <c r="DG33" s="1389"/>
      <c r="DH33" s="1389"/>
      <c r="DI33" s="1395"/>
      <c r="DJ33" s="514"/>
      <c r="DK33" s="515"/>
      <c r="DL33" s="1389" t="str">
        <f ca="1">MID(SUVAHAVUJ!AF72,1,1)</f>
        <v xml:space="preserve"> </v>
      </c>
      <c r="DM33" s="1389"/>
      <c r="DN33" s="1389"/>
      <c r="DO33" s="1389"/>
      <c r="DP33" s="1389"/>
      <c r="DQ33" s="1389"/>
      <c r="DR33" s="1389" t="str">
        <f ca="1">MID(SUVAHAVUJ!AF72,2,1)</f>
        <v xml:space="preserve"> </v>
      </c>
      <c r="DS33" s="1389"/>
      <c r="DT33" s="1389"/>
      <c r="DU33" s="1389"/>
      <c r="DV33" s="1389"/>
      <c r="DW33" s="1389" t="str">
        <f ca="1">MID(SUVAHAVUJ!AF72,3,1)</f>
        <v xml:space="preserve"> </v>
      </c>
      <c r="DX33" s="1389"/>
      <c r="DY33" s="1389"/>
      <c r="DZ33" s="1389"/>
      <c r="EA33" s="1389"/>
      <c r="EB33" s="1389"/>
      <c r="EC33" s="1389" t="str">
        <f ca="1">MID(SUVAHAVUJ!AF72,4,1)</f>
        <v xml:space="preserve"> </v>
      </c>
      <c r="ED33" s="1389"/>
      <c r="EE33" s="1389"/>
      <c r="EF33" s="1389"/>
      <c r="EG33" s="1389"/>
      <c r="EH33" s="1389" t="str">
        <f ca="1">MID(SUVAHAVUJ!AF72,5,1)</f>
        <v xml:space="preserve"> </v>
      </c>
      <c r="EI33" s="1389"/>
      <c r="EJ33" s="1389"/>
      <c r="EK33" s="1389"/>
      <c r="EL33" s="1389"/>
      <c r="EM33" s="1389"/>
      <c r="EN33" s="1389" t="str">
        <f ca="1">MID(SUVAHAVUJ!AF72,6,1)</f>
        <v xml:space="preserve"> </v>
      </c>
      <c r="EO33" s="1389"/>
      <c r="EP33" s="1389"/>
      <c r="EQ33" s="1389"/>
      <c r="ER33" s="1389"/>
      <c r="ES33" s="1389" t="str">
        <f ca="1">MID(SUVAHAVUJ!AF72,7,1)</f>
        <v xml:space="preserve"> </v>
      </c>
      <c r="ET33" s="1389"/>
      <c r="EU33" s="1389"/>
      <c r="EV33" s="1389"/>
      <c r="EW33" s="1389"/>
      <c r="EX33" s="1389"/>
      <c r="EY33" s="1389" t="str">
        <f ca="1">MID(SUVAHAVUJ!AF72,8,1)</f>
        <v xml:space="preserve"> </v>
      </c>
      <c r="EZ33" s="1389"/>
      <c r="FA33" s="1389"/>
      <c r="FB33" s="1389"/>
      <c r="FC33" s="1389"/>
      <c r="FD33" s="1389" t="str">
        <f ca="1">MID(SUVAHAVUJ!AF72,9,1)</f>
        <v xml:space="preserve"> </v>
      </c>
      <c r="FE33" s="1389"/>
      <c r="FF33" s="1389"/>
      <c r="FG33" s="1389"/>
      <c r="FH33" s="1389"/>
      <c r="FI33" s="1389"/>
      <c r="FJ33" s="1389" t="str">
        <f ca="1">MID(SUVAHAVUJ!AF72,10,1)</f>
        <v xml:space="preserve"> </v>
      </c>
      <c r="FK33" s="1389"/>
      <c r="FL33" s="1389"/>
      <c r="FM33" s="1389"/>
      <c r="FN33" s="1389"/>
      <c r="FO33" s="1343" t="str">
        <f ca="1">MID(SUVAHAVUJ!AF72,11,1)</f>
        <v>0</v>
      </c>
      <c r="FP33" s="1343"/>
      <c r="FQ33" s="1343"/>
      <c r="FR33" s="1343"/>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14"/>
      <c r="C34" s="1415"/>
      <c r="D34" s="1415"/>
      <c r="E34" s="1415"/>
      <c r="F34" s="1415"/>
      <c r="G34" s="1415"/>
      <c r="H34" s="1415"/>
      <c r="I34" s="1415"/>
      <c r="J34" s="1415"/>
      <c r="K34" s="1416"/>
      <c r="L34" s="1408"/>
      <c r="M34" s="1408"/>
      <c r="N34" s="1408"/>
      <c r="O34" s="1408"/>
      <c r="P34" s="1408"/>
      <c r="Q34" s="1408"/>
      <c r="R34" s="1408"/>
      <c r="S34" s="1408"/>
      <c r="T34" s="1408"/>
      <c r="U34" s="1408"/>
      <c r="V34" s="1408"/>
      <c r="W34" s="1408"/>
      <c r="X34" s="1408"/>
      <c r="Y34" s="1408"/>
      <c r="Z34" s="1408"/>
      <c r="AA34" s="1408"/>
      <c r="AB34" s="1408"/>
      <c r="AC34" s="1408"/>
      <c r="AD34" s="1408"/>
      <c r="AE34" s="1408"/>
      <c r="AF34" s="1408"/>
      <c r="AG34" s="1408"/>
      <c r="AH34" s="1408"/>
      <c r="AI34" s="1408"/>
      <c r="AJ34" s="1408"/>
      <c r="AK34" s="1408"/>
      <c r="AL34" s="1408"/>
      <c r="AM34" s="1408"/>
      <c r="AN34" s="1408"/>
      <c r="AO34" s="1408"/>
      <c r="AP34" s="1408"/>
      <c r="AQ34" s="1394"/>
      <c r="AR34" s="1394"/>
      <c r="AS34" s="1394"/>
      <c r="AT34" s="1394"/>
      <c r="AU34" s="1394"/>
      <c r="AV34" s="1394"/>
      <c r="AW34" s="1394"/>
      <c r="AX34" s="1394"/>
      <c r="AY34" s="514"/>
      <c r="AZ34" s="515"/>
      <c r="BA34" s="1389" t="str">
        <f ca="1">MID(SUVAHAVUJ!AE72,1,1)</f>
        <v xml:space="preserve"> </v>
      </c>
      <c r="BB34" s="1389"/>
      <c r="BC34" s="1389"/>
      <c r="BD34" s="1389"/>
      <c r="BE34" s="1389"/>
      <c r="BF34" s="1389"/>
      <c r="BG34" s="1389" t="str">
        <f ca="1">MID(SUVAHAVUJ!AE72,2,1)</f>
        <v xml:space="preserve"> </v>
      </c>
      <c r="BH34" s="1389"/>
      <c r="BI34" s="1389"/>
      <c r="BJ34" s="1389"/>
      <c r="BK34" s="1389"/>
      <c r="BL34" s="1389" t="str">
        <f ca="1">MID(SUVAHAVUJ!AE72,3,1)</f>
        <v xml:space="preserve"> </v>
      </c>
      <c r="BM34" s="1389"/>
      <c r="BN34" s="1389"/>
      <c r="BO34" s="1389"/>
      <c r="BP34" s="1389"/>
      <c r="BQ34" s="1389"/>
      <c r="BR34" s="1389" t="str">
        <f ca="1">MID(SUVAHAVUJ!AE72,4,1)</f>
        <v xml:space="preserve"> </v>
      </c>
      <c r="BS34" s="1389"/>
      <c r="BT34" s="1389"/>
      <c r="BU34" s="1389"/>
      <c r="BV34" s="1389"/>
      <c r="BW34" s="1389" t="str">
        <f ca="1">MID(SUVAHAVUJ!AE72,5,1)</f>
        <v xml:space="preserve"> </v>
      </c>
      <c r="BX34" s="1389"/>
      <c r="BY34" s="1389"/>
      <c r="BZ34" s="1389"/>
      <c r="CA34" s="1389"/>
      <c r="CB34" s="1389"/>
      <c r="CC34" s="1389" t="str">
        <f ca="1">MID(SUVAHAVUJ!AE72,6,1)</f>
        <v xml:space="preserve"> </v>
      </c>
      <c r="CD34" s="1389"/>
      <c r="CE34" s="1389"/>
      <c r="CF34" s="1389"/>
      <c r="CG34" s="1389"/>
      <c r="CH34" s="1389" t="str">
        <f ca="1">MID(SUVAHAVUJ!AE72,7,1)</f>
        <v xml:space="preserve"> </v>
      </c>
      <c r="CI34" s="1389"/>
      <c r="CJ34" s="1389"/>
      <c r="CK34" s="1389"/>
      <c r="CL34" s="1389"/>
      <c r="CM34" s="1389"/>
      <c r="CN34" s="1389" t="str">
        <f ca="1">MID(SUVAHAVUJ!AE72,8,1)</f>
        <v xml:space="preserve"> </v>
      </c>
      <c r="CO34" s="1389"/>
      <c r="CP34" s="1389"/>
      <c r="CQ34" s="1389"/>
      <c r="CR34" s="1389"/>
      <c r="CS34" s="1389" t="str">
        <f ca="1">MID(SUVAHAVUJ!AE72,9,1)</f>
        <v xml:space="preserve"> </v>
      </c>
      <c r="CT34" s="1389"/>
      <c r="CU34" s="1389"/>
      <c r="CV34" s="1389"/>
      <c r="CW34" s="1389"/>
      <c r="CX34" s="1389"/>
      <c r="CY34" s="1389" t="str">
        <f ca="1">MID(SUVAHAVUJ!AE72,10,1)</f>
        <v xml:space="preserve"> </v>
      </c>
      <c r="CZ34" s="1389"/>
      <c r="DA34" s="1389"/>
      <c r="DB34" s="1389"/>
      <c r="DC34" s="1389"/>
      <c r="DD34" s="1389" t="str">
        <f ca="1">MID(SUVAHAVUJ!AE72,11,1)</f>
        <v>0</v>
      </c>
      <c r="DE34" s="1389"/>
      <c r="DF34" s="1389"/>
      <c r="DG34" s="1389"/>
      <c r="DH34" s="1389"/>
      <c r="DI34" s="1395"/>
      <c r="DJ34" s="1398"/>
      <c r="DK34" s="1398"/>
      <c r="DL34" s="1398"/>
      <c r="DM34" s="1398"/>
      <c r="DN34" s="1398"/>
      <c r="DO34" s="1398"/>
      <c r="DP34" s="1398"/>
      <c r="DQ34" s="1398"/>
      <c r="DR34" s="1398"/>
      <c r="DS34" s="1398"/>
      <c r="DT34" s="1398"/>
      <c r="DU34" s="1398"/>
      <c r="DV34" s="1398"/>
      <c r="DW34" s="1398"/>
      <c r="DX34" s="1398"/>
      <c r="DY34" s="1398"/>
      <c r="DZ34" s="1398"/>
      <c r="EA34" s="1398"/>
      <c r="EB34" s="1398"/>
      <c r="EC34" s="1398"/>
      <c r="ED34" s="1398"/>
      <c r="EE34" s="1398"/>
      <c r="EF34" s="1398"/>
      <c r="EG34" s="1398"/>
      <c r="EH34" s="1398"/>
      <c r="EI34" s="1398"/>
      <c r="EJ34" s="1398"/>
      <c r="EK34" s="1398"/>
      <c r="EL34" s="1398"/>
      <c r="EM34" s="1398"/>
      <c r="EN34" s="514"/>
      <c r="EO34" s="515"/>
      <c r="EP34" s="1389" t="str">
        <f ca="1">MID(SUVAHAVUJ!AG72,1,1)</f>
        <v xml:space="preserve"> </v>
      </c>
      <c r="EQ34" s="1389"/>
      <c r="ER34" s="1389"/>
      <c r="ES34" s="1389"/>
      <c r="ET34" s="1389"/>
      <c r="EU34" s="1389"/>
      <c r="EV34" s="1389" t="str">
        <f ca="1">MID(SUVAHAVUJ!AG72,2,1)</f>
        <v xml:space="preserve"> </v>
      </c>
      <c r="EW34" s="1389"/>
      <c r="EX34" s="1389"/>
      <c r="EY34" s="1389"/>
      <c r="EZ34" s="1389"/>
      <c r="FA34" s="1389" t="str">
        <f ca="1">MID(SUVAHAVUJ!AG72,3,1)</f>
        <v xml:space="preserve"> </v>
      </c>
      <c r="FB34" s="1389"/>
      <c r="FC34" s="1389"/>
      <c r="FD34" s="1389"/>
      <c r="FE34" s="1389"/>
      <c r="FF34" s="1389"/>
      <c r="FG34" s="1389" t="str">
        <f ca="1">MID(SUVAHAVUJ!AG72,4,1)</f>
        <v xml:space="preserve"> </v>
      </c>
      <c r="FH34" s="1389"/>
      <c r="FI34" s="1389"/>
      <c r="FJ34" s="1389"/>
      <c r="FK34" s="1389"/>
      <c r="FL34" s="1389" t="str">
        <f ca="1">MID(SUVAHAVUJ!AG72,5,1)</f>
        <v xml:space="preserve"> </v>
      </c>
      <c r="FM34" s="1389"/>
      <c r="FN34" s="1389"/>
      <c r="FO34" s="1389"/>
      <c r="FP34" s="1389"/>
      <c r="FQ34" s="1389"/>
      <c r="FR34" s="1389" t="str">
        <f ca="1">MID(SUVAHAVUJ!AG72,6,1)</f>
        <v xml:space="preserve"> </v>
      </c>
      <c r="FS34" s="1389"/>
      <c r="FT34" s="1389"/>
      <c r="FU34" s="1389"/>
      <c r="FV34" s="1389"/>
      <c r="FW34" s="1389" t="str">
        <f ca="1">MID(SUVAHAVUJ!AG72,7,1)</f>
        <v xml:space="preserve"> </v>
      </c>
      <c r="FX34" s="1389"/>
      <c r="FY34" s="1389"/>
      <c r="FZ34" s="1389"/>
      <c r="GA34" s="1389"/>
      <c r="GB34" s="1389"/>
      <c r="GC34" s="1389" t="str">
        <f ca="1">MID(SUVAHAVUJ!AG72,8,1)</f>
        <v xml:space="preserve"> </v>
      </c>
      <c r="GD34" s="1389"/>
      <c r="GE34" s="1389"/>
      <c r="GF34" s="1389"/>
      <c r="GG34" s="1389"/>
      <c r="GH34" s="1389" t="str">
        <f ca="1">MID(SUVAHAVUJ!AG72,9,1)</f>
        <v xml:space="preserve"> </v>
      </c>
      <c r="GI34" s="1389"/>
      <c r="GJ34" s="1389"/>
      <c r="GK34" s="1389"/>
      <c r="GL34" s="1389"/>
      <c r="GM34" s="1389"/>
      <c r="GN34" s="1389" t="str">
        <f ca="1">MID(SUVAHAVUJ!AG72,10,1)</f>
        <v xml:space="preserve"> </v>
      </c>
      <c r="GO34" s="1389"/>
      <c r="GP34" s="1389"/>
      <c r="GQ34" s="1389"/>
      <c r="GR34" s="1389"/>
      <c r="GS34" s="1343" t="str">
        <f ca="1">MID(SUVAHAVUJ!AG72,11,1)</f>
        <v>0</v>
      </c>
      <c r="GT34" s="1343"/>
      <c r="GU34" s="1343"/>
      <c r="GV34" s="1343"/>
      <c r="GW34" s="1396"/>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GC34:GG34"/>
    <mergeCell ref="GH34:GM34"/>
    <mergeCell ref="CY34:DC34"/>
    <mergeCell ref="DD34:DI34"/>
    <mergeCell ref="DJ34:EM34"/>
    <mergeCell ref="EP34:EU34"/>
    <mergeCell ref="GN34:GR34"/>
    <mergeCell ref="GS34:GW34"/>
    <mergeCell ref="FG34:FK34"/>
    <mergeCell ref="FL34:FQ34"/>
    <mergeCell ref="FR34:FV34"/>
    <mergeCell ref="FW34:GB34"/>
    <mergeCell ref="EV34:EZ34"/>
    <mergeCell ref="FA34:FF34"/>
    <mergeCell ref="FT33:GW33"/>
    <mergeCell ref="BA34:BF34"/>
    <mergeCell ref="BG34:BK34"/>
    <mergeCell ref="BL34:BQ34"/>
    <mergeCell ref="BR34:BV34"/>
    <mergeCell ref="BW34:CB34"/>
    <mergeCell ref="CC34:CG34"/>
    <mergeCell ref="CH34:CM34"/>
    <mergeCell ref="FJ33:FN33"/>
    <mergeCell ref="FO33:FS33"/>
    <mergeCell ref="CN34:CR34"/>
    <mergeCell ref="CS34:CX34"/>
    <mergeCell ref="EN33:ER33"/>
    <mergeCell ref="ES33:EX33"/>
    <mergeCell ref="DD33:DI33"/>
    <mergeCell ref="DL33:DQ33"/>
    <mergeCell ref="DR33:DV33"/>
    <mergeCell ref="DW33:EB33"/>
    <mergeCell ref="BW33:CB33"/>
    <mergeCell ref="CC33:CG33"/>
    <mergeCell ref="CH33:CM33"/>
    <mergeCell ref="CN33:CR33"/>
    <mergeCell ref="EY33:FC33"/>
    <mergeCell ref="FD33:FI33"/>
    <mergeCell ref="EC33:EG33"/>
    <mergeCell ref="EH33:EM33"/>
    <mergeCell ref="CS33:CX33"/>
    <mergeCell ref="CY33:DC33"/>
    <mergeCell ref="GH32:GM32"/>
    <mergeCell ref="GN32:GR32"/>
    <mergeCell ref="FL32:FQ32"/>
    <mergeCell ref="FR32:FV32"/>
    <mergeCell ref="FW32:GB32"/>
    <mergeCell ref="GC32:GG32"/>
    <mergeCell ref="CS32:CX32"/>
    <mergeCell ref="CY32:DC32"/>
    <mergeCell ref="GS32:GW32"/>
    <mergeCell ref="B33:K34"/>
    <mergeCell ref="L33:AP34"/>
    <mergeCell ref="AQ33:AX34"/>
    <mergeCell ref="BA33:BF33"/>
    <mergeCell ref="BG33:BK33"/>
    <mergeCell ref="BL33:BQ33"/>
    <mergeCell ref="BR33:BV33"/>
    <mergeCell ref="FA32:FF32"/>
    <mergeCell ref="FG32:FK32"/>
    <mergeCell ref="CH32:CM32"/>
    <mergeCell ref="CN32:CR32"/>
    <mergeCell ref="DD32:DI32"/>
    <mergeCell ref="DJ32:EM32"/>
    <mergeCell ref="EP32:EU32"/>
    <mergeCell ref="EV32:EZ32"/>
    <mergeCell ref="ES31:EX31"/>
    <mergeCell ref="EY31:FC31"/>
    <mergeCell ref="FO31:FS31"/>
    <mergeCell ref="FT31:GW31"/>
    <mergeCell ref="BA32:BF32"/>
    <mergeCell ref="BG32:BK32"/>
    <mergeCell ref="BL32:BQ32"/>
    <mergeCell ref="BR32:BV32"/>
    <mergeCell ref="BW32:CB32"/>
    <mergeCell ref="CC32:CG32"/>
    <mergeCell ref="FD31:FI31"/>
    <mergeCell ref="FJ31:FN31"/>
    <mergeCell ref="CY31:DC31"/>
    <mergeCell ref="DD31:DI31"/>
    <mergeCell ref="DL31:DQ31"/>
    <mergeCell ref="DR31:DV31"/>
    <mergeCell ref="DW31:EB31"/>
    <mergeCell ref="EC31:EG31"/>
    <mergeCell ref="EH31:EM31"/>
    <mergeCell ref="EN31:ER31"/>
    <mergeCell ref="GH30:GM30"/>
    <mergeCell ref="FG30:FK30"/>
    <mergeCell ref="FL30:FQ30"/>
    <mergeCell ref="FR30:FV30"/>
    <mergeCell ref="FW30:GB30"/>
    <mergeCell ref="CN30:CR30"/>
    <mergeCell ref="CS30:CX30"/>
    <mergeCell ref="BL31:BQ31"/>
    <mergeCell ref="EV30:EZ30"/>
    <mergeCell ref="FA30:FF30"/>
    <mergeCell ref="CN31:CR31"/>
    <mergeCell ref="CS31:CX31"/>
    <mergeCell ref="GC30:GG30"/>
    <mergeCell ref="BR31:BV31"/>
    <mergeCell ref="BW31:CB31"/>
    <mergeCell ref="CC31:CG31"/>
    <mergeCell ref="CH31:CM31"/>
    <mergeCell ref="DD30:DI30"/>
    <mergeCell ref="DJ30:EM30"/>
    <mergeCell ref="EP30:EU30"/>
    <mergeCell ref="GN30:GR30"/>
    <mergeCell ref="GS30:GW30"/>
    <mergeCell ref="B31:K32"/>
    <mergeCell ref="L31:AP32"/>
    <mergeCell ref="AQ31:AX32"/>
    <mergeCell ref="BA31:BF31"/>
    <mergeCell ref="BG31:BK31"/>
    <mergeCell ref="BG29:BK29"/>
    <mergeCell ref="BA30:BF30"/>
    <mergeCell ref="BG30:BK30"/>
    <mergeCell ref="BL30:BQ30"/>
    <mergeCell ref="B29:K30"/>
    <mergeCell ref="L29:AP30"/>
    <mergeCell ref="AQ29:AX30"/>
    <mergeCell ref="BA29:BF29"/>
    <mergeCell ref="CS29:CX29"/>
    <mergeCell ref="CY29:DC29"/>
    <mergeCell ref="BR30:BV30"/>
    <mergeCell ref="BW30:CB30"/>
    <mergeCell ref="CC30:CG30"/>
    <mergeCell ref="CH30:CM30"/>
    <mergeCell ref="CY30:DC30"/>
    <mergeCell ref="BL29:BQ29"/>
    <mergeCell ref="BR29:BV29"/>
    <mergeCell ref="BW29:CB29"/>
    <mergeCell ref="CC29:CG29"/>
    <mergeCell ref="CH29:CM29"/>
    <mergeCell ref="CN29:CR29"/>
    <mergeCell ref="CY28:DC28"/>
    <mergeCell ref="DD28:DI28"/>
    <mergeCell ref="DJ28:EM28"/>
    <mergeCell ref="DD29:DI29"/>
    <mergeCell ref="DL29:DQ29"/>
    <mergeCell ref="DR29:DV29"/>
    <mergeCell ref="DW29:EB29"/>
    <mergeCell ref="EC29:EG29"/>
    <mergeCell ref="EH29:EM29"/>
    <mergeCell ref="FO29:FS29"/>
    <mergeCell ref="FT29:GW29"/>
    <mergeCell ref="FW28:GB28"/>
    <mergeCell ref="GC28:GG28"/>
    <mergeCell ref="GH28:GM28"/>
    <mergeCell ref="GN28:GR28"/>
    <mergeCell ref="GS28:GW28"/>
    <mergeCell ref="FL28:FQ28"/>
    <mergeCell ref="FR28:FV28"/>
    <mergeCell ref="EN29:ER29"/>
    <mergeCell ref="ES29:EX29"/>
    <mergeCell ref="EY29:FC29"/>
    <mergeCell ref="FD29:FI29"/>
    <mergeCell ref="EP28:EU28"/>
    <mergeCell ref="EV28:EZ28"/>
    <mergeCell ref="FA28:FF28"/>
    <mergeCell ref="FG28:FK28"/>
    <mergeCell ref="FJ29:FN29"/>
    <mergeCell ref="BG28:BK28"/>
    <mergeCell ref="BL28:BQ28"/>
    <mergeCell ref="BR28:BV28"/>
    <mergeCell ref="FT27:GW27"/>
    <mergeCell ref="DL27:DQ27"/>
    <mergeCell ref="DR27:DV27"/>
    <mergeCell ref="DW27:EB27"/>
    <mergeCell ref="EC27:EG27"/>
    <mergeCell ref="EH27:EM27"/>
    <mergeCell ref="EN27:ER27"/>
    <mergeCell ref="CC28:CG28"/>
    <mergeCell ref="ES27:EX27"/>
    <mergeCell ref="EY27:FC27"/>
    <mergeCell ref="CC27:CG27"/>
    <mergeCell ref="CH27:CM27"/>
    <mergeCell ref="CN27:CR27"/>
    <mergeCell ref="CS27:CX27"/>
    <mergeCell ref="CY27:DC27"/>
    <mergeCell ref="DD27:DI27"/>
    <mergeCell ref="CS28:CX28"/>
    <mergeCell ref="CH28:CM28"/>
    <mergeCell ref="CN28:CR28"/>
    <mergeCell ref="GN26:GR26"/>
    <mergeCell ref="GS26:GW26"/>
    <mergeCell ref="FG26:FK26"/>
    <mergeCell ref="FL26:FQ26"/>
    <mergeCell ref="FR26:FV26"/>
    <mergeCell ref="FW26:GB26"/>
    <mergeCell ref="GC26:GG26"/>
    <mergeCell ref="GH26:GM26"/>
    <mergeCell ref="BG27:BK27"/>
    <mergeCell ref="BL27:BQ27"/>
    <mergeCell ref="BR27:BV27"/>
    <mergeCell ref="BW27:CB27"/>
    <mergeCell ref="B27:K28"/>
    <mergeCell ref="L27:AP28"/>
    <mergeCell ref="AQ27:AX28"/>
    <mergeCell ref="BA27:BF27"/>
    <mergeCell ref="BW28:CB28"/>
    <mergeCell ref="BA28:BF28"/>
    <mergeCell ref="EV26:EZ26"/>
    <mergeCell ref="FA26:FF26"/>
    <mergeCell ref="FJ27:FN27"/>
    <mergeCell ref="FO27:FS27"/>
    <mergeCell ref="CY26:DC26"/>
    <mergeCell ref="DD26:DI26"/>
    <mergeCell ref="DJ26:EM26"/>
    <mergeCell ref="EP26:EU26"/>
    <mergeCell ref="FD27:FI27"/>
    <mergeCell ref="FT25:GW25"/>
    <mergeCell ref="BA26:BF26"/>
    <mergeCell ref="BG26:BK26"/>
    <mergeCell ref="BL26:BQ26"/>
    <mergeCell ref="BR26:BV26"/>
    <mergeCell ref="BW26:CB26"/>
    <mergeCell ref="CC26:CG26"/>
    <mergeCell ref="CH26:CM26"/>
    <mergeCell ref="CN26:CR26"/>
    <mergeCell ref="CS26:CX26"/>
    <mergeCell ref="EC25:EG25"/>
    <mergeCell ref="EH25:EM25"/>
    <mergeCell ref="EN25:ER25"/>
    <mergeCell ref="ES25:EX25"/>
    <mergeCell ref="EY25:FC25"/>
    <mergeCell ref="FD25:FI25"/>
    <mergeCell ref="BW25:CB25"/>
    <mergeCell ref="CC25:CG25"/>
    <mergeCell ref="CH25:CM25"/>
    <mergeCell ref="CN25:CR25"/>
    <mergeCell ref="FJ25:FN25"/>
    <mergeCell ref="FO25:FS25"/>
    <mergeCell ref="DD25:DI25"/>
    <mergeCell ref="DL25:DQ25"/>
    <mergeCell ref="DR25:DV25"/>
    <mergeCell ref="DW25:EB25"/>
    <mergeCell ref="CS25:CX25"/>
    <mergeCell ref="CY25:DC25"/>
    <mergeCell ref="GH24:GM24"/>
    <mergeCell ref="GN24:GR24"/>
    <mergeCell ref="FL24:FQ24"/>
    <mergeCell ref="FR24:FV24"/>
    <mergeCell ref="FW24:GB24"/>
    <mergeCell ref="GC24:GG24"/>
    <mergeCell ref="CS24:CX24"/>
    <mergeCell ref="CY24:DC24"/>
    <mergeCell ref="GS24:GW24"/>
    <mergeCell ref="B25:K26"/>
    <mergeCell ref="L25:AP26"/>
    <mergeCell ref="AQ25:AX26"/>
    <mergeCell ref="BA25:BF25"/>
    <mergeCell ref="BG25:BK25"/>
    <mergeCell ref="BL25:BQ25"/>
    <mergeCell ref="BR25:BV25"/>
    <mergeCell ref="FA24:FF24"/>
    <mergeCell ref="FG24:FK24"/>
    <mergeCell ref="CH24:CM24"/>
    <mergeCell ref="CN24:CR24"/>
    <mergeCell ref="DD24:DI24"/>
    <mergeCell ref="DJ24:EM24"/>
    <mergeCell ref="EP24:EU24"/>
    <mergeCell ref="EV24:EZ24"/>
    <mergeCell ref="ES23:EX23"/>
    <mergeCell ref="EY23:FC23"/>
    <mergeCell ref="FO23:FS23"/>
    <mergeCell ref="FT23:GW23"/>
    <mergeCell ref="BA24:BF24"/>
    <mergeCell ref="BG24:BK24"/>
    <mergeCell ref="BL24:BQ24"/>
    <mergeCell ref="BR24:BV24"/>
    <mergeCell ref="BW24:CB24"/>
    <mergeCell ref="CC24:CG24"/>
    <mergeCell ref="FD23:FI23"/>
    <mergeCell ref="FJ23:FN23"/>
    <mergeCell ref="CY23:DC23"/>
    <mergeCell ref="DD23:DI23"/>
    <mergeCell ref="DL23:DQ23"/>
    <mergeCell ref="DR23:DV23"/>
    <mergeCell ref="DW23:EB23"/>
    <mergeCell ref="EC23:EG23"/>
    <mergeCell ref="EH23:EM23"/>
    <mergeCell ref="EN23:ER23"/>
    <mergeCell ref="GH22:GM22"/>
    <mergeCell ref="FG22:FK22"/>
    <mergeCell ref="FL22:FQ22"/>
    <mergeCell ref="FR22:FV22"/>
    <mergeCell ref="FW22:GB22"/>
    <mergeCell ref="CN22:CR22"/>
    <mergeCell ref="CS22:CX22"/>
    <mergeCell ref="BL23:BQ23"/>
    <mergeCell ref="EV22:EZ22"/>
    <mergeCell ref="FA22:FF22"/>
    <mergeCell ref="CN23:CR23"/>
    <mergeCell ref="CS23:CX23"/>
    <mergeCell ref="GC22:GG22"/>
    <mergeCell ref="BR23:BV23"/>
    <mergeCell ref="BW23:CB23"/>
    <mergeCell ref="CC23:CG23"/>
    <mergeCell ref="CH23:CM23"/>
    <mergeCell ref="DD22:DI22"/>
    <mergeCell ref="DJ22:EM22"/>
    <mergeCell ref="EP22:EU22"/>
    <mergeCell ref="GN22:GR22"/>
    <mergeCell ref="GS22:GW22"/>
    <mergeCell ref="B23:K24"/>
    <mergeCell ref="L23:AP24"/>
    <mergeCell ref="AQ23:AX24"/>
    <mergeCell ref="BA23:BF23"/>
    <mergeCell ref="BG23:BK23"/>
    <mergeCell ref="BG21:BK21"/>
    <mergeCell ref="BA22:BF22"/>
    <mergeCell ref="BG22:BK22"/>
    <mergeCell ref="BL22:BQ22"/>
    <mergeCell ref="B21:K22"/>
    <mergeCell ref="L21:AP22"/>
    <mergeCell ref="AQ21:AX22"/>
    <mergeCell ref="BA21:BF21"/>
    <mergeCell ref="CS21:CX21"/>
    <mergeCell ref="CY21:DC21"/>
    <mergeCell ref="BR22:BV22"/>
    <mergeCell ref="BW22:CB22"/>
    <mergeCell ref="CC22:CG22"/>
    <mergeCell ref="CH22:CM22"/>
    <mergeCell ref="CY22:DC22"/>
    <mergeCell ref="BL21:BQ21"/>
    <mergeCell ref="BR21:BV21"/>
    <mergeCell ref="BW21:CB21"/>
    <mergeCell ref="CC21:CG21"/>
    <mergeCell ref="CH21:CM21"/>
    <mergeCell ref="CN21:CR21"/>
    <mergeCell ref="CY20:DC20"/>
    <mergeCell ref="DD20:DI20"/>
    <mergeCell ref="DJ20:EM20"/>
    <mergeCell ref="DD21:DI21"/>
    <mergeCell ref="DL21:DQ21"/>
    <mergeCell ref="DR21:DV21"/>
    <mergeCell ref="DW21:EB21"/>
    <mergeCell ref="EC21:EG21"/>
    <mergeCell ref="EH21:EM21"/>
    <mergeCell ref="FO21:FS21"/>
    <mergeCell ref="FT21:GW21"/>
    <mergeCell ref="FW20:GB20"/>
    <mergeCell ref="GC20:GG20"/>
    <mergeCell ref="GH20:GM20"/>
    <mergeCell ref="GN20:GR20"/>
    <mergeCell ref="GS20:GW20"/>
    <mergeCell ref="FL20:FQ20"/>
    <mergeCell ref="FR20:FV20"/>
    <mergeCell ref="EN21:ER21"/>
    <mergeCell ref="ES21:EX21"/>
    <mergeCell ref="EY21:FC21"/>
    <mergeCell ref="FD21:FI21"/>
    <mergeCell ref="EP20:EU20"/>
    <mergeCell ref="EV20:EZ20"/>
    <mergeCell ref="FA20:FF20"/>
    <mergeCell ref="FG20:FK20"/>
    <mergeCell ref="FJ21:FN21"/>
    <mergeCell ref="BG20:BK20"/>
    <mergeCell ref="BL20:BQ20"/>
    <mergeCell ref="BR20:BV20"/>
    <mergeCell ref="FT19:GW19"/>
    <mergeCell ref="DL19:DQ19"/>
    <mergeCell ref="DR19:DV19"/>
    <mergeCell ref="DW19:EB19"/>
    <mergeCell ref="EC19:EG19"/>
    <mergeCell ref="EH19:EM19"/>
    <mergeCell ref="EN19:ER19"/>
    <mergeCell ref="CC20:CG20"/>
    <mergeCell ref="ES19:EX19"/>
    <mergeCell ref="EY19:FC19"/>
    <mergeCell ref="CC19:CG19"/>
    <mergeCell ref="CH19:CM19"/>
    <mergeCell ref="CN19:CR19"/>
    <mergeCell ref="CS19:CX19"/>
    <mergeCell ref="CY19:DC19"/>
    <mergeCell ref="DD19:DI19"/>
    <mergeCell ref="CS20:CX20"/>
    <mergeCell ref="CH20:CM20"/>
    <mergeCell ref="CN20:CR20"/>
    <mergeCell ref="GN18:GR18"/>
    <mergeCell ref="GS18:GW18"/>
    <mergeCell ref="FG18:FK18"/>
    <mergeCell ref="FL18:FQ18"/>
    <mergeCell ref="FR18:FV18"/>
    <mergeCell ref="FW18:GB18"/>
    <mergeCell ref="GC18:GG18"/>
    <mergeCell ref="GH18:GM18"/>
    <mergeCell ref="BG19:BK19"/>
    <mergeCell ref="BL19:BQ19"/>
    <mergeCell ref="BR19:BV19"/>
    <mergeCell ref="BW19:CB19"/>
    <mergeCell ref="B19:K20"/>
    <mergeCell ref="L19:AP20"/>
    <mergeCell ref="AQ19:AX20"/>
    <mergeCell ref="BA19:BF19"/>
    <mergeCell ref="BW20:CB20"/>
    <mergeCell ref="BA20:BF20"/>
    <mergeCell ref="EV18:EZ18"/>
    <mergeCell ref="FA18:FF18"/>
    <mergeCell ref="FJ19:FN19"/>
    <mergeCell ref="FO19:FS19"/>
    <mergeCell ref="CY18:DC18"/>
    <mergeCell ref="DD18:DI18"/>
    <mergeCell ref="DJ18:EM18"/>
    <mergeCell ref="EP18:EU18"/>
    <mergeCell ref="FD19:FI19"/>
    <mergeCell ref="FT17:GW17"/>
    <mergeCell ref="BA18:BF18"/>
    <mergeCell ref="BG18:BK18"/>
    <mergeCell ref="BL18:BQ18"/>
    <mergeCell ref="BR18:BV18"/>
    <mergeCell ref="BW18:CB18"/>
    <mergeCell ref="CC18:CG18"/>
    <mergeCell ref="CH18:CM18"/>
    <mergeCell ref="CN18:CR18"/>
    <mergeCell ref="CS18:CX18"/>
    <mergeCell ref="EC17:EG17"/>
    <mergeCell ref="EH17:EM17"/>
    <mergeCell ref="EN17:ER17"/>
    <mergeCell ref="ES17:EX17"/>
    <mergeCell ref="EY17:FC17"/>
    <mergeCell ref="FD17:FI17"/>
    <mergeCell ref="BW17:CB17"/>
    <mergeCell ref="CC17:CG17"/>
    <mergeCell ref="CH17:CM17"/>
    <mergeCell ref="CN17:CR17"/>
    <mergeCell ref="FJ17:FN17"/>
    <mergeCell ref="FO17:FS17"/>
    <mergeCell ref="DD17:DI17"/>
    <mergeCell ref="DL17:DQ17"/>
    <mergeCell ref="DR17:DV17"/>
    <mergeCell ref="DW17:EB17"/>
    <mergeCell ref="CS17:CX17"/>
    <mergeCell ref="CY17:DC17"/>
    <mergeCell ref="GH16:GM16"/>
    <mergeCell ref="GN16:GR16"/>
    <mergeCell ref="FL16:FQ16"/>
    <mergeCell ref="FR16:FV16"/>
    <mergeCell ref="FW16:GB16"/>
    <mergeCell ref="GC16:GG16"/>
    <mergeCell ref="CS16:CX16"/>
    <mergeCell ref="CY16:DC16"/>
    <mergeCell ref="GS16:GW16"/>
    <mergeCell ref="B17:K18"/>
    <mergeCell ref="L17:AP18"/>
    <mergeCell ref="AQ17:AX18"/>
    <mergeCell ref="BA17:BF17"/>
    <mergeCell ref="BG17:BK17"/>
    <mergeCell ref="BL17:BQ17"/>
    <mergeCell ref="BR17:BV17"/>
    <mergeCell ref="FA16:FF16"/>
    <mergeCell ref="FG16:FK16"/>
    <mergeCell ref="CH16:CM16"/>
    <mergeCell ref="CN16:CR16"/>
    <mergeCell ref="DD16:DI16"/>
    <mergeCell ref="DJ16:EM16"/>
    <mergeCell ref="EP16:EU16"/>
    <mergeCell ref="EV16:EZ16"/>
    <mergeCell ref="ES15:EX15"/>
    <mergeCell ref="EY15:FC15"/>
    <mergeCell ref="FO15:FS15"/>
    <mergeCell ref="FT15:GW15"/>
    <mergeCell ref="BA16:BF16"/>
    <mergeCell ref="BG16:BK16"/>
    <mergeCell ref="BL16:BQ16"/>
    <mergeCell ref="BR16:BV16"/>
    <mergeCell ref="BW16:CB16"/>
    <mergeCell ref="CC16:CG16"/>
    <mergeCell ref="FD15:FI15"/>
    <mergeCell ref="FJ15:FN15"/>
    <mergeCell ref="CY15:DC15"/>
    <mergeCell ref="DD15:DI15"/>
    <mergeCell ref="DL15:DQ15"/>
    <mergeCell ref="DR15:DV15"/>
    <mergeCell ref="DW15:EB15"/>
    <mergeCell ref="EC15:EG15"/>
    <mergeCell ref="EH15:EM15"/>
    <mergeCell ref="EN15:ER15"/>
    <mergeCell ref="GH14:GM14"/>
    <mergeCell ref="FG14:FK14"/>
    <mergeCell ref="FL14:FQ14"/>
    <mergeCell ref="FR14:FV14"/>
    <mergeCell ref="FW14:GB14"/>
    <mergeCell ref="CN14:CR14"/>
    <mergeCell ref="CS14:CX14"/>
    <mergeCell ref="BL15:BQ15"/>
    <mergeCell ref="EV14:EZ14"/>
    <mergeCell ref="FA14:FF14"/>
    <mergeCell ref="CN15:CR15"/>
    <mergeCell ref="CS15:CX15"/>
    <mergeCell ref="GC14:GG14"/>
    <mergeCell ref="BR15:BV15"/>
    <mergeCell ref="BW15:CB15"/>
    <mergeCell ref="CC15:CG15"/>
    <mergeCell ref="CH15:CM15"/>
    <mergeCell ref="DD14:DI14"/>
    <mergeCell ref="DJ14:EM14"/>
    <mergeCell ref="EP14:EU14"/>
    <mergeCell ref="GN14:GR14"/>
    <mergeCell ref="GS14:GW14"/>
    <mergeCell ref="B15:K16"/>
    <mergeCell ref="L15:AP16"/>
    <mergeCell ref="AQ15:AX16"/>
    <mergeCell ref="BA15:BF15"/>
    <mergeCell ref="BG15:BK15"/>
    <mergeCell ref="BG13:BK13"/>
    <mergeCell ref="BA14:BF14"/>
    <mergeCell ref="BG14:BK14"/>
    <mergeCell ref="BL14:BQ14"/>
    <mergeCell ref="B13:K14"/>
    <mergeCell ref="L13:AP14"/>
    <mergeCell ref="AQ13:AX14"/>
    <mergeCell ref="BA13:BF13"/>
    <mergeCell ref="CS13:CX13"/>
    <mergeCell ref="CY13:DC13"/>
    <mergeCell ref="BR14:BV14"/>
    <mergeCell ref="BW14:CB14"/>
    <mergeCell ref="CC14:CG14"/>
    <mergeCell ref="CH14:CM14"/>
    <mergeCell ref="CY14:DC14"/>
    <mergeCell ref="BL13:BQ13"/>
    <mergeCell ref="BR13:BV13"/>
    <mergeCell ref="BW13:CB13"/>
    <mergeCell ref="CC13:CG13"/>
    <mergeCell ref="CH13:CM13"/>
    <mergeCell ref="CN13:CR13"/>
    <mergeCell ref="CY12:DC12"/>
    <mergeCell ref="DD12:DI12"/>
    <mergeCell ref="DJ12:EM12"/>
    <mergeCell ref="DD13:DI13"/>
    <mergeCell ref="DL13:DQ13"/>
    <mergeCell ref="DR13:DV13"/>
    <mergeCell ref="DW13:EB13"/>
    <mergeCell ref="EC13:EG13"/>
    <mergeCell ref="EH13:EM13"/>
    <mergeCell ref="FO13:FS13"/>
    <mergeCell ref="FT13:GW13"/>
    <mergeCell ref="FW12:GB12"/>
    <mergeCell ref="GC12:GG12"/>
    <mergeCell ref="GH12:GM12"/>
    <mergeCell ref="GN12:GR12"/>
    <mergeCell ref="GS12:GW12"/>
    <mergeCell ref="FL12:FQ12"/>
    <mergeCell ref="FR12:FV12"/>
    <mergeCell ref="EN13:ER13"/>
    <mergeCell ref="ES13:EX13"/>
    <mergeCell ref="EY13:FC13"/>
    <mergeCell ref="FD13:FI13"/>
    <mergeCell ref="EP12:EU12"/>
    <mergeCell ref="EV12:EZ12"/>
    <mergeCell ref="FA12:FF12"/>
    <mergeCell ref="FG12:FK12"/>
    <mergeCell ref="FJ13:FN13"/>
    <mergeCell ref="BG12:BK12"/>
    <mergeCell ref="BL12:BQ12"/>
    <mergeCell ref="BR12:BV12"/>
    <mergeCell ref="FT11:GW11"/>
    <mergeCell ref="DL11:DQ11"/>
    <mergeCell ref="DR11:DV11"/>
    <mergeCell ref="DW11:EB11"/>
    <mergeCell ref="EC11:EG11"/>
    <mergeCell ref="EH11:EM11"/>
    <mergeCell ref="EN11:ER11"/>
    <mergeCell ref="CC12:CG12"/>
    <mergeCell ref="ES11:EX11"/>
    <mergeCell ref="EY11:FC11"/>
    <mergeCell ref="CC11:CG11"/>
    <mergeCell ref="CH11:CM11"/>
    <mergeCell ref="CN11:CR11"/>
    <mergeCell ref="CS11:CX11"/>
    <mergeCell ref="CY11:DC11"/>
    <mergeCell ref="DD11:DI11"/>
    <mergeCell ref="CS12:CX12"/>
    <mergeCell ref="CH12:CM12"/>
    <mergeCell ref="CN12:CR12"/>
    <mergeCell ref="GN10:GR10"/>
    <mergeCell ref="GS10:GW10"/>
    <mergeCell ref="FG10:FK10"/>
    <mergeCell ref="FL10:FQ10"/>
    <mergeCell ref="FR10:FV10"/>
    <mergeCell ref="FW10:GB10"/>
    <mergeCell ref="GC10:GG10"/>
    <mergeCell ref="GH10:GM10"/>
    <mergeCell ref="BG11:BK11"/>
    <mergeCell ref="BL11:BQ11"/>
    <mergeCell ref="BR11:BV11"/>
    <mergeCell ref="BW11:CB11"/>
    <mergeCell ref="B11:K12"/>
    <mergeCell ref="L11:AP12"/>
    <mergeCell ref="AQ11:AX12"/>
    <mergeCell ref="BA11:BF11"/>
    <mergeCell ref="BW12:CB12"/>
    <mergeCell ref="BA12:BF12"/>
    <mergeCell ref="EV10:EZ10"/>
    <mergeCell ref="FA10:FF10"/>
    <mergeCell ref="FJ11:FN11"/>
    <mergeCell ref="FO11:FS11"/>
    <mergeCell ref="CY10:DC10"/>
    <mergeCell ref="DD10:DI10"/>
    <mergeCell ref="DJ10:EM10"/>
    <mergeCell ref="EP10:EU10"/>
    <mergeCell ref="FD11:FI11"/>
    <mergeCell ref="FT9:GW9"/>
    <mergeCell ref="BA10:BF10"/>
    <mergeCell ref="BG10:BK10"/>
    <mergeCell ref="BL10:BQ10"/>
    <mergeCell ref="BR10:BV10"/>
    <mergeCell ref="BW10:CB10"/>
    <mergeCell ref="CC10:CG10"/>
    <mergeCell ref="CH10:CM10"/>
    <mergeCell ref="CN10:CR10"/>
    <mergeCell ref="CS10:CX10"/>
    <mergeCell ref="EC9:EG9"/>
    <mergeCell ref="EH9:EM9"/>
    <mergeCell ref="EN9:ER9"/>
    <mergeCell ref="ES9:EX9"/>
    <mergeCell ref="EY9:FC9"/>
    <mergeCell ref="FD9:FI9"/>
    <mergeCell ref="BW9:CB9"/>
    <mergeCell ref="CC9:CG9"/>
    <mergeCell ref="CH9:CM9"/>
    <mergeCell ref="CN9:CR9"/>
    <mergeCell ref="FJ9:FN9"/>
    <mergeCell ref="FO9:FS9"/>
    <mergeCell ref="DD9:DI9"/>
    <mergeCell ref="DL9:DQ9"/>
    <mergeCell ref="DR9:DV9"/>
    <mergeCell ref="DW9:EB9"/>
    <mergeCell ref="CS9:CX9"/>
    <mergeCell ref="CY9:DC9"/>
    <mergeCell ref="GH8:GM8"/>
    <mergeCell ref="GN8:GR8"/>
    <mergeCell ref="FL8:FQ8"/>
    <mergeCell ref="FR8:FV8"/>
    <mergeCell ref="FW8:GB8"/>
    <mergeCell ref="GC8:GG8"/>
    <mergeCell ref="CS8:CX8"/>
    <mergeCell ref="CY8:DC8"/>
    <mergeCell ref="GS8:GW8"/>
    <mergeCell ref="B9:K10"/>
    <mergeCell ref="L9:AP10"/>
    <mergeCell ref="AQ9:AX10"/>
    <mergeCell ref="BA9:BF9"/>
    <mergeCell ref="BG9:BK9"/>
    <mergeCell ref="BL9:BQ9"/>
    <mergeCell ref="BR9:BV9"/>
    <mergeCell ref="FA8:FF8"/>
    <mergeCell ref="FG8:FK8"/>
    <mergeCell ref="CH8:CM8"/>
    <mergeCell ref="CN8:CR8"/>
    <mergeCell ref="DD8:DI8"/>
    <mergeCell ref="DJ8:EM8"/>
    <mergeCell ref="EP8:EU8"/>
    <mergeCell ref="EV8:EZ8"/>
    <mergeCell ref="BA8:BF8"/>
    <mergeCell ref="BG8:BK8"/>
    <mergeCell ref="BL8:BQ8"/>
    <mergeCell ref="BR8:BV8"/>
    <mergeCell ref="BW8:CB8"/>
    <mergeCell ref="CC8:CG8"/>
    <mergeCell ref="EH7:EM7"/>
    <mergeCell ref="EN7:ER7"/>
    <mergeCell ref="ES7:EX7"/>
    <mergeCell ref="EY7:FC7"/>
    <mergeCell ref="FO7:FS7"/>
    <mergeCell ref="FT7:GW7"/>
    <mergeCell ref="CC7:CG7"/>
    <mergeCell ref="CH7:CM7"/>
    <mergeCell ref="FD7:FI7"/>
    <mergeCell ref="FJ7:FN7"/>
    <mergeCell ref="CY7:DC7"/>
    <mergeCell ref="DD7:DI7"/>
    <mergeCell ref="DL7:DQ7"/>
    <mergeCell ref="DR7:DV7"/>
    <mergeCell ref="DW7:EB7"/>
    <mergeCell ref="EC7:EG7"/>
    <mergeCell ref="CN7:CR7"/>
    <mergeCell ref="CS7:CX7"/>
    <mergeCell ref="B7:K8"/>
    <mergeCell ref="L7:AP8"/>
    <mergeCell ref="AQ7:AX8"/>
    <mergeCell ref="BA7:BF7"/>
    <mergeCell ref="BG7:BK7"/>
    <mergeCell ref="BL7:BQ7"/>
    <mergeCell ref="BR7:BV7"/>
    <mergeCell ref="BW7:CB7"/>
    <mergeCell ref="FC4:GW5"/>
    <mergeCell ref="B5:K5"/>
    <mergeCell ref="AY5:BD6"/>
    <mergeCell ref="BE5:DI5"/>
    <mergeCell ref="DJ5:FB5"/>
    <mergeCell ref="B6:K6"/>
    <mergeCell ref="BE6:DI6"/>
    <mergeCell ref="DJ6:FB6"/>
    <mergeCell ref="FC6:GW6"/>
    <mergeCell ref="DE2:EU2"/>
    <mergeCell ref="B4:K4"/>
    <mergeCell ref="L4:AP6"/>
    <mergeCell ref="AQ4:AX6"/>
    <mergeCell ref="AY4:FB4"/>
    <mergeCell ref="I2:AI2"/>
    <mergeCell ref="AK2:AR2"/>
    <mergeCell ref="AT2:CS2"/>
    <mergeCell ref="CW2:DC2"/>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2.xml><?xml version="1.0" encoding="utf-8"?>
<worksheet xmlns="http://schemas.openxmlformats.org/spreadsheetml/2006/main" xmlns:r="http://schemas.openxmlformats.org/officeDocument/2006/relationships">
  <sheetPr>
    <tabColor rgb="FF31A0B7"/>
  </sheetPr>
  <dimension ref="A1:GW147"/>
  <sheetViews>
    <sheetView zoomScale="235" zoomScaleNormal="235" workbookViewId="0">
      <selection activeCell="L1" sqref="L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226</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2551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4200</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ht="11.25" customHeight="1">
      <c r="B4" s="1344" t="s">
        <v>218</v>
      </c>
      <c r="C4" s="1345"/>
      <c r="D4" s="1345"/>
      <c r="E4" s="1345"/>
      <c r="F4" s="1345"/>
      <c r="G4" s="1345"/>
      <c r="H4" s="1345"/>
      <c r="I4" s="1345"/>
      <c r="J4" s="1345"/>
      <c r="K4" s="1346"/>
      <c r="L4" s="1347" t="s">
        <v>219</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 003'!AQ4</f>
        <v>Číslo riadku</v>
      </c>
      <c r="AR4" s="1354"/>
      <c r="AS4" s="1354"/>
      <c r="AT4" s="1354"/>
      <c r="AU4" s="1354"/>
      <c r="AV4" s="1354"/>
      <c r="AW4" s="1354"/>
      <c r="AX4" s="1355"/>
      <c r="AY4" s="1362" t="str">
        <f ca="1">'S 003'!AY4</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405">
        <f ca="1">'S 003'!FC4</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3" t="s">
        <v>220</v>
      </c>
      <c r="C5" s="1374"/>
      <c r="D5" s="1374"/>
      <c r="E5" s="1374"/>
      <c r="F5" s="1374"/>
      <c r="G5" s="1374"/>
      <c r="H5" s="1374"/>
      <c r="I5" s="1374"/>
      <c r="J5" s="1374"/>
      <c r="K5" s="1375"/>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417">
        <f ca="1">'S 003'!AY5</f>
        <v>0</v>
      </c>
      <c r="AZ5" s="1418"/>
      <c r="BA5" s="1418"/>
      <c r="BB5" s="1418"/>
      <c r="BC5" s="1418"/>
      <c r="BD5" s="1419"/>
      <c r="BE5" s="1379" t="str">
        <f ca="1">'S 003'!BE5</f>
        <v>Brutto-časť 1</v>
      </c>
      <c r="BF5" s="1380"/>
      <c r="BG5" s="1380"/>
      <c r="BH5" s="1380"/>
      <c r="BI5" s="1380"/>
      <c r="BJ5" s="1380"/>
      <c r="BK5" s="1380"/>
      <c r="BL5" s="1380"/>
      <c r="BM5" s="1380"/>
      <c r="BN5" s="1380"/>
      <c r="BO5" s="1380"/>
      <c r="BP5" s="1380"/>
      <c r="BQ5" s="1380"/>
      <c r="BR5" s="1380"/>
      <c r="BS5" s="1380"/>
      <c r="BT5" s="1380"/>
      <c r="BU5" s="1380"/>
      <c r="BV5" s="1380"/>
      <c r="BW5" s="1380"/>
      <c r="BX5" s="1380"/>
      <c r="BY5" s="1380"/>
      <c r="BZ5" s="1380"/>
      <c r="CA5" s="1380"/>
      <c r="CB5" s="1380"/>
      <c r="CC5" s="1380"/>
      <c r="CD5" s="1380"/>
      <c r="CE5" s="1380"/>
      <c r="CF5" s="1380"/>
      <c r="CG5" s="1380"/>
      <c r="CH5" s="1380"/>
      <c r="CI5" s="1380"/>
      <c r="CJ5" s="1380"/>
      <c r="CK5" s="1380"/>
      <c r="CL5" s="1380"/>
      <c r="CM5" s="1380"/>
      <c r="CN5" s="1380"/>
      <c r="CO5" s="1380"/>
      <c r="CP5" s="1380"/>
      <c r="CQ5" s="1380"/>
      <c r="CR5" s="1380"/>
      <c r="CS5" s="1380"/>
      <c r="CT5" s="1380"/>
      <c r="CU5" s="1380"/>
      <c r="CV5" s="1380"/>
      <c r="CW5" s="1380"/>
      <c r="CX5" s="1380"/>
      <c r="CY5" s="1380"/>
      <c r="CZ5" s="1380"/>
      <c r="DA5" s="1380"/>
      <c r="DB5" s="1380"/>
      <c r="DC5" s="1380"/>
      <c r="DD5" s="1380"/>
      <c r="DE5" s="1380"/>
      <c r="DF5" s="1380"/>
      <c r="DG5" s="1380"/>
      <c r="DH5" s="1380"/>
      <c r="DI5" s="1381"/>
      <c r="DJ5" s="1362" t="str">
        <f ca="1">'S 003'!DJ5</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0"/>
      <c r="FD5" s="1371"/>
      <c r="FE5" s="1371"/>
      <c r="FF5" s="1371"/>
      <c r="FG5" s="1371"/>
      <c r="FH5" s="1371"/>
      <c r="FI5" s="1371"/>
      <c r="FJ5" s="1371"/>
      <c r="FK5" s="1371"/>
      <c r="FL5" s="1371"/>
      <c r="FM5" s="1371"/>
      <c r="FN5" s="1371"/>
      <c r="FO5" s="1371"/>
      <c r="FP5" s="1371"/>
      <c r="FQ5" s="1371"/>
      <c r="FR5" s="1371"/>
      <c r="FS5" s="1371"/>
      <c r="FT5" s="1371"/>
      <c r="FU5" s="1371"/>
      <c r="FV5" s="1371"/>
      <c r="FW5" s="1371"/>
      <c r="FX5" s="1371"/>
      <c r="FY5" s="1371"/>
      <c r="FZ5" s="1371"/>
      <c r="GA5" s="1371"/>
      <c r="GB5" s="1371"/>
      <c r="GC5" s="1371"/>
      <c r="GD5" s="1371"/>
      <c r="GE5" s="1371"/>
      <c r="GF5" s="1371"/>
      <c r="GG5" s="1371"/>
      <c r="GH5" s="1371"/>
      <c r="GI5" s="1371"/>
      <c r="GJ5" s="1371"/>
      <c r="GK5" s="1371"/>
      <c r="GL5" s="1371"/>
      <c r="GM5" s="1371"/>
      <c r="GN5" s="1371"/>
      <c r="GO5" s="1371"/>
      <c r="GP5" s="1371"/>
      <c r="GQ5" s="1371"/>
      <c r="GR5" s="1371"/>
      <c r="GS5" s="1371"/>
      <c r="GT5" s="1371"/>
      <c r="GU5" s="1371"/>
      <c r="GV5" s="1371"/>
      <c r="GW5" s="1372"/>
    </row>
    <row r="6" spans="1:205" ht="10.5" customHeight="1">
      <c r="B6" s="1370" t="s">
        <v>3498</v>
      </c>
      <c r="C6" s="1371"/>
      <c r="D6" s="1371"/>
      <c r="E6" s="1371"/>
      <c r="F6" s="1371"/>
      <c r="G6" s="1371"/>
      <c r="H6" s="1371"/>
      <c r="I6" s="1371"/>
      <c r="J6" s="1371"/>
      <c r="K6" s="1372"/>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417"/>
      <c r="AZ6" s="1418"/>
      <c r="BA6" s="1418"/>
      <c r="BB6" s="1418"/>
      <c r="BC6" s="1418"/>
      <c r="BD6" s="1419"/>
      <c r="BE6" s="1383" t="str">
        <f ca="1">'S 003'!BE6</f>
        <v>Oprávky</v>
      </c>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4"/>
      <c r="CE6" s="1384"/>
      <c r="CF6" s="1384"/>
      <c r="CG6" s="1384"/>
      <c r="CH6" s="1384"/>
      <c r="CI6" s="1384"/>
      <c r="CJ6" s="1384"/>
      <c r="CK6" s="1384"/>
      <c r="CL6" s="1384"/>
      <c r="CM6" s="1384"/>
      <c r="CN6" s="1384"/>
      <c r="CO6" s="1384"/>
      <c r="CP6" s="1384"/>
      <c r="CQ6" s="1384"/>
      <c r="CR6" s="1384"/>
      <c r="CS6" s="1384"/>
      <c r="CT6" s="1384"/>
      <c r="CU6" s="1384"/>
      <c r="CV6" s="1384"/>
      <c r="CW6" s="1384"/>
      <c r="CX6" s="1384"/>
      <c r="CY6" s="1384"/>
      <c r="CZ6" s="1384"/>
      <c r="DA6" s="1384"/>
      <c r="DB6" s="1384"/>
      <c r="DC6" s="1384"/>
      <c r="DD6" s="1384"/>
      <c r="DE6" s="1384"/>
      <c r="DF6" s="1384"/>
      <c r="DG6" s="1384"/>
      <c r="DH6" s="1384"/>
      <c r="DI6" s="1385"/>
      <c r="DJ6" s="1362">
        <f ca="1">'S 003'!DJ6</f>
        <v>0</v>
      </c>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406" t="str">
        <f ca="1">'S 003'!FC6</f>
        <v>Netto</v>
      </c>
      <c r="FD6" s="1387"/>
      <c r="FE6" s="1387"/>
      <c r="FF6" s="1387"/>
      <c r="FG6" s="1387"/>
      <c r="FH6" s="1387"/>
      <c r="FI6" s="1387"/>
      <c r="FJ6" s="1387"/>
      <c r="FK6" s="1387"/>
      <c r="FL6" s="1387"/>
      <c r="FM6" s="1387"/>
      <c r="FN6" s="1387"/>
      <c r="FO6" s="1387"/>
      <c r="FP6" s="1387"/>
      <c r="FQ6" s="1387"/>
      <c r="FR6" s="1387"/>
      <c r="FS6" s="1387"/>
      <c r="FT6" s="1387"/>
      <c r="FU6" s="1387"/>
      <c r="FV6" s="1387"/>
      <c r="FW6" s="1387"/>
      <c r="FX6" s="1387"/>
      <c r="FY6" s="1387"/>
      <c r="FZ6" s="1387"/>
      <c r="GA6" s="1387"/>
      <c r="GB6" s="1387"/>
      <c r="GC6" s="1387"/>
      <c r="GD6" s="1387"/>
      <c r="GE6" s="1387"/>
      <c r="GF6" s="1387"/>
      <c r="GG6" s="1387"/>
      <c r="GH6" s="1387"/>
      <c r="GI6" s="1387"/>
      <c r="GJ6" s="1387"/>
      <c r="GK6" s="1387"/>
      <c r="GL6" s="1387"/>
      <c r="GM6" s="1387"/>
      <c r="GN6" s="1387"/>
      <c r="GO6" s="1387"/>
      <c r="GP6" s="1387"/>
      <c r="GQ6" s="1387"/>
      <c r="GR6" s="1387"/>
      <c r="GS6" s="1387"/>
      <c r="GT6" s="1387"/>
      <c r="GU6" s="1387"/>
      <c r="GV6" s="1387"/>
      <c r="GW6" s="1388"/>
    </row>
    <row r="7" spans="1:205" s="516" customFormat="1" ht="25.5" customHeight="1">
      <c r="B7" s="1399" t="s">
        <v>2437</v>
      </c>
      <c r="C7" s="1399"/>
      <c r="D7" s="1399"/>
      <c r="E7" s="1399"/>
      <c r="F7" s="1399"/>
      <c r="G7" s="1399"/>
      <c r="H7" s="1399"/>
      <c r="I7" s="1399"/>
      <c r="J7" s="1399"/>
      <c r="K7" s="1399"/>
      <c r="L7" s="1392" t="str">
        <f ca="1">SUVAHAVUJ!$D$73</f>
        <v>Finančné účty r. 72 + r. 73</v>
      </c>
      <c r="M7" s="1393"/>
      <c r="N7" s="1393"/>
      <c r="O7" s="1393"/>
      <c r="P7" s="1393"/>
      <c r="Q7" s="1393"/>
      <c r="R7" s="1393"/>
      <c r="S7" s="1393"/>
      <c r="T7" s="1393"/>
      <c r="U7" s="1393"/>
      <c r="V7" s="1393"/>
      <c r="W7" s="1393"/>
      <c r="X7" s="1393"/>
      <c r="Y7" s="1393"/>
      <c r="Z7" s="1393"/>
      <c r="AA7" s="1393"/>
      <c r="AB7" s="1393"/>
      <c r="AC7" s="1393"/>
      <c r="AD7" s="1393"/>
      <c r="AE7" s="1393"/>
      <c r="AF7" s="1393"/>
      <c r="AG7" s="1393"/>
      <c r="AH7" s="1393"/>
      <c r="AI7" s="1393"/>
      <c r="AJ7" s="1393"/>
      <c r="AK7" s="1393"/>
      <c r="AL7" s="1393"/>
      <c r="AM7" s="1393"/>
      <c r="AN7" s="1393"/>
      <c r="AO7" s="1393"/>
      <c r="AP7" s="1393"/>
      <c r="AQ7" s="1394" t="s">
        <v>2436</v>
      </c>
      <c r="AR7" s="1394"/>
      <c r="AS7" s="1394"/>
      <c r="AT7" s="1394"/>
      <c r="AU7" s="1394"/>
      <c r="AV7" s="1394"/>
      <c r="AW7" s="1394"/>
      <c r="AX7" s="1394"/>
      <c r="AY7" s="514"/>
      <c r="AZ7" s="515"/>
      <c r="BA7" s="1389" t="str">
        <f ca="1">MID(SUVAHAVUJ!AD73,1,1)</f>
        <v xml:space="preserve"> </v>
      </c>
      <c r="BB7" s="1389"/>
      <c r="BC7" s="1389"/>
      <c r="BD7" s="1389"/>
      <c r="BE7" s="1389"/>
      <c r="BF7" s="1389"/>
      <c r="BG7" s="1389" t="str">
        <f ca="1">MID(SUVAHAVUJ!AD73,2,1)</f>
        <v xml:space="preserve"> </v>
      </c>
      <c r="BH7" s="1389"/>
      <c r="BI7" s="1389"/>
      <c r="BJ7" s="1389"/>
      <c r="BK7" s="1389"/>
      <c r="BL7" s="1389" t="str">
        <f ca="1">MID(SUVAHAVUJ!AD73,3,1)</f>
        <v xml:space="preserve"> </v>
      </c>
      <c r="BM7" s="1389"/>
      <c r="BN7" s="1389"/>
      <c r="BO7" s="1389"/>
      <c r="BP7" s="1389"/>
      <c r="BQ7" s="1389"/>
      <c r="BR7" s="1389" t="str">
        <f ca="1">MID(SUVAHAVUJ!AD73,4,1)</f>
        <v xml:space="preserve"> </v>
      </c>
      <c r="BS7" s="1389"/>
      <c r="BT7" s="1389"/>
      <c r="BU7" s="1389"/>
      <c r="BV7" s="1389"/>
      <c r="BW7" s="1389" t="str">
        <f ca="1">MID(SUVAHAVUJ!AD73,5,1)</f>
        <v xml:space="preserve"> </v>
      </c>
      <c r="BX7" s="1389"/>
      <c r="BY7" s="1389"/>
      <c r="BZ7" s="1389"/>
      <c r="CA7" s="1389"/>
      <c r="CB7" s="1389"/>
      <c r="CC7" s="1389" t="str">
        <f ca="1">MID(SUVAHAVUJ!AD73,6,1)</f>
        <v xml:space="preserve"> </v>
      </c>
      <c r="CD7" s="1389"/>
      <c r="CE7" s="1389"/>
      <c r="CF7" s="1389"/>
      <c r="CG7" s="1389"/>
      <c r="CH7" s="1389" t="str">
        <f ca="1">MID(SUVAHAVUJ!AD73,7,1)</f>
        <v xml:space="preserve"> </v>
      </c>
      <c r="CI7" s="1389"/>
      <c r="CJ7" s="1389"/>
      <c r="CK7" s="1389"/>
      <c r="CL7" s="1389"/>
      <c r="CM7" s="1389"/>
      <c r="CN7" s="1389" t="str">
        <f ca="1">MID(SUVAHAVUJ!AD73,8,1)</f>
        <v xml:space="preserve"> </v>
      </c>
      <c r="CO7" s="1389"/>
      <c r="CP7" s="1389"/>
      <c r="CQ7" s="1389"/>
      <c r="CR7" s="1389"/>
      <c r="CS7" s="1389" t="str">
        <f ca="1">MID(SUVAHAVUJ!AD73,9,1)</f>
        <v xml:space="preserve"> </v>
      </c>
      <c r="CT7" s="1389"/>
      <c r="CU7" s="1389"/>
      <c r="CV7" s="1389"/>
      <c r="CW7" s="1389"/>
      <c r="CX7" s="1389"/>
      <c r="CY7" s="1389" t="str">
        <f ca="1">MID(SUVAHAVUJ!AD73,10,1)</f>
        <v xml:space="preserve"> </v>
      </c>
      <c r="CZ7" s="1389"/>
      <c r="DA7" s="1389"/>
      <c r="DB7" s="1389"/>
      <c r="DC7" s="1389"/>
      <c r="DD7" s="1389" t="str">
        <f ca="1">MID(SUVAHAVUJ!AD73,11,1)</f>
        <v>0</v>
      </c>
      <c r="DE7" s="1389"/>
      <c r="DF7" s="1389"/>
      <c r="DG7" s="1389"/>
      <c r="DH7" s="1389"/>
      <c r="DI7" s="1395"/>
      <c r="DJ7" s="514"/>
      <c r="DK7" s="515"/>
      <c r="DL7" s="1389" t="str">
        <f ca="1">MID(SUVAHAVUJ!AF73,1,1)</f>
        <v xml:space="preserve"> </v>
      </c>
      <c r="DM7" s="1389"/>
      <c r="DN7" s="1389"/>
      <c r="DO7" s="1389"/>
      <c r="DP7" s="1389"/>
      <c r="DQ7" s="1389"/>
      <c r="DR7" s="1389" t="str">
        <f ca="1">MID(SUVAHAVUJ!AF73,2,1)</f>
        <v xml:space="preserve"> </v>
      </c>
      <c r="DS7" s="1389"/>
      <c r="DT7" s="1389"/>
      <c r="DU7" s="1389"/>
      <c r="DV7" s="1389"/>
      <c r="DW7" s="1389" t="str">
        <f ca="1">MID(SUVAHAVUJ!AF73,3,1)</f>
        <v xml:space="preserve"> </v>
      </c>
      <c r="DX7" s="1389"/>
      <c r="DY7" s="1389"/>
      <c r="DZ7" s="1389"/>
      <c r="EA7" s="1389"/>
      <c r="EB7" s="1389"/>
      <c r="EC7" s="1389" t="str">
        <f ca="1">MID(SUVAHAVUJ!AF73,4,1)</f>
        <v xml:space="preserve"> </v>
      </c>
      <c r="ED7" s="1389"/>
      <c r="EE7" s="1389"/>
      <c r="EF7" s="1389"/>
      <c r="EG7" s="1389"/>
      <c r="EH7" s="1389" t="str">
        <f ca="1">MID(SUVAHAVUJ!AF73,5,1)</f>
        <v xml:space="preserve"> </v>
      </c>
      <c r="EI7" s="1389"/>
      <c r="EJ7" s="1389"/>
      <c r="EK7" s="1389"/>
      <c r="EL7" s="1389"/>
      <c r="EM7" s="1389"/>
      <c r="EN7" s="1389" t="str">
        <f ca="1">MID(SUVAHAVUJ!AF73,6,1)</f>
        <v xml:space="preserve"> </v>
      </c>
      <c r="EO7" s="1389"/>
      <c r="EP7" s="1389"/>
      <c r="EQ7" s="1389"/>
      <c r="ER7" s="1389"/>
      <c r="ES7" s="1389" t="str">
        <f ca="1">MID(SUVAHAVUJ!AF73,7,1)</f>
        <v xml:space="preserve"> </v>
      </c>
      <c r="ET7" s="1389"/>
      <c r="EU7" s="1389"/>
      <c r="EV7" s="1389"/>
      <c r="EW7" s="1389"/>
      <c r="EX7" s="1389"/>
      <c r="EY7" s="1389" t="str">
        <f ca="1">MID(SUVAHAVUJ!AF73,8,1)</f>
        <v xml:space="preserve"> </v>
      </c>
      <c r="EZ7" s="1389"/>
      <c r="FA7" s="1389"/>
      <c r="FB7" s="1389"/>
      <c r="FC7" s="1389"/>
      <c r="FD7" s="1389" t="str">
        <f ca="1">MID(SUVAHAVUJ!AF73,9,1)</f>
        <v xml:space="preserve"> </v>
      </c>
      <c r="FE7" s="1389"/>
      <c r="FF7" s="1389"/>
      <c r="FG7" s="1389"/>
      <c r="FH7" s="1389"/>
      <c r="FI7" s="1389"/>
      <c r="FJ7" s="1389" t="str">
        <f ca="1">MID(SUVAHAVUJ!AF73,10,1)</f>
        <v xml:space="preserve"> </v>
      </c>
      <c r="FK7" s="1389"/>
      <c r="FL7" s="1389"/>
      <c r="FM7" s="1389"/>
      <c r="FN7" s="1389"/>
      <c r="FO7" s="1343" t="str">
        <f ca="1">MID(SUVAHAVUJ!AF73,11,1)</f>
        <v>0</v>
      </c>
      <c r="FP7" s="1343"/>
      <c r="FQ7" s="1343"/>
      <c r="FR7" s="1343"/>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399"/>
      <c r="C8" s="1399"/>
      <c r="D8" s="1399"/>
      <c r="E8" s="1399"/>
      <c r="F8" s="1399"/>
      <c r="G8" s="1399"/>
      <c r="H8" s="1399"/>
      <c r="I8" s="1399"/>
      <c r="J8" s="1399"/>
      <c r="K8" s="1399"/>
      <c r="L8" s="1393"/>
      <c r="M8" s="1393"/>
      <c r="N8" s="1393"/>
      <c r="O8" s="1393"/>
      <c r="P8" s="1393"/>
      <c r="Q8" s="1393"/>
      <c r="R8" s="1393"/>
      <c r="S8" s="1393"/>
      <c r="T8" s="1393"/>
      <c r="U8" s="1393"/>
      <c r="V8" s="1393"/>
      <c r="W8" s="1393"/>
      <c r="X8" s="1393"/>
      <c r="Y8" s="1393"/>
      <c r="Z8" s="1393"/>
      <c r="AA8" s="1393"/>
      <c r="AB8" s="1393"/>
      <c r="AC8" s="1393"/>
      <c r="AD8" s="1393"/>
      <c r="AE8" s="1393"/>
      <c r="AF8" s="1393"/>
      <c r="AG8" s="1393"/>
      <c r="AH8" s="1393"/>
      <c r="AI8" s="1393"/>
      <c r="AJ8" s="1393"/>
      <c r="AK8" s="1393"/>
      <c r="AL8" s="1393"/>
      <c r="AM8" s="1393"/>
      <c r="AN8" s="1393"/>
      <c r="AO8" s="1393"/>
      <c r="AP8" s="1393"/>
      <c r="AQ8" s="1394"/>
      <c r="AR8" s="1394"/>
      <c r="AS8" s="1394"/>
      <c r="AT8" s="1394"/>
      <c r="AU8" s="1394"/>
      <c r="AV8" s="1394"/>
      <c r="AW8" s="1394"/>
      <c r="AX8" s="1394"/>
      <c r="AY8" s="514"/>
      <c r="AZ8" s="515"/>
      <c r="BA8" s="1389" t="str">
        <f ca="1">MID(SUVAHAVUJ!AE73,1,1)</f>
        <v xml:space="preserve"> </v>
      </c>
      <c r="BB8" s="1389"/>
      <c r="BC8" s="1389"/>
      <c r="BD8" s="1389"/>
      <c r="BE8" s="1389"/>
      <c r="BF8" s="1389"/>
      <c r="BG8" s="1389" t="str">
        <f ca="1">MID(SUVAHAVUJ!AE73,2,1)</f>
        <v xml:space="preserve"> </v>
      </c>
      <c r="BH8" s="1389"/>
      <c r="BI8" s="1389"/>
      <c r="BJ8" s="1389"/>
      <c r="BK8" s="1389"/>
      <c r="BL8" s="1389" t="str">
        <f ca="1">MID(SUVAHAVUJ!AE73,3,1)</f>
        <v xml:space="preserve"> </v>
      </c>
      <c r="BM8" s="1389"/>
      <c r="BN8" s="1389"/>
      <c r="BO8" s="1389"/>
      <c r="BP8" s="1389"/>
      <c r="BQ8" s="1389"/>
      <c r="BR8" s="1389" t="str">
        <f ca="1">MID(SUVAHAVUJ!AE73,4,1)</f>
        <v xml:space="preserve"> </v>
      </c>
      <c r="BS8" s="1389"/>
      <c r="BT8" s="1389"/>
      <c r="BU8" s="1389"/>
      <c r="BV8" s="1389"/>
      <c r="BW8" s="1389" t="str">
        <f ca="1">MID(SUVAHAVUJ!AE73,5,1)</f>
        <v xml:space="preserve"> </v>
      </c>
      <c r="BX8" s="1389"/>
      <c r="BY8" s="1389"/>
      <c r="BZ8" s="1389"/>
      <c r="CA8" s="1389"/>
      <c r="CB8" s="1389"/>
      <c r="CC8" s="1389" t="str">
        <f ca="1">MID(SUVAHAVUJ!AE73,6,1)</f>
        <v xml:space="preserve"> </v>
      </c>
      <c r="CD8" s="1389"/>
      <c r="CE8" s="1389"/>
      <c r="CF8" s="1389"/>
      <c r="CG8" s="1389"/>
      <c r="CH8" s="1389" t="str">
        <f ca="1">MID(SUVAHAVUJ!AE73,7,1)</f>
        <v xml:space="preserve"> </v>
      </c>
      <c r="CI8" s="1389"/>
      <c r="CJ8" s="1389"/>
      <c r="CK8" s="1389"/>
      <c r="CL8" s="1389"/>
      <c r="CM8" s="1389"/>
      <c r="CN8" s="1389" t="str">
        <f ca="1">MID(SUVAHAVUJ!AE73,8,1)</f>
        <v xml:space="preserve"> </v>
      </c>
      <c r="CO8" s="1389"/>
      <c r="CP8" s="1389"/>
      <c r="CQ8" s="1389"/>
      <c r="CR8" s="1389"/>
      <c r="CS8" s="1389" t="str">
        <f ca="1">MID(SUVAHAVUJ!AE73,9,1)</f>
        <v xml:space="preserve"> </v>
      </c>
      <c r="CT8" s="1389"/>
      <c r="CU8" s="1389"/>
      <c r="CV8" s="1389"/>
      <c r="CW8" s="1389"/>
      <c r="CX8" s="1389"/>
      <c r="CY8" s="1389" t="str">
        <f ca="1">MID(SUVAHAVUJ!AE73,10,1)</f>
        <v xml:space="preserve"> </v>
      </c>
      <c r="CZ8" s="1389"/>
      <c r="DA8" s="1389"/>
      <c r="DB8" s="1389"/>
      <c r="DC8" s="1389"/>
      <c r="DD8" s="1389" t="str">
        <f ca="1">MID(SUVAHAVUJ!AE73,11,1)</f>
        <v>0</v>
      </c>
      <c r="DE8" s="1389"/>
      <c r="DF8" s="1389"/>
      <c r="DG8" s="1389"/>
      <c r="DH8" s="1389"/>
      <c r="DI8" s="1395"/>
      <c r="DJ8" s="1398"/>
      <c r="DK8" s="1398"/>
      <c r="DL8" s="1398"/>
      <c r="DM8" s="1398"/>
      <c r="DN8" s="1398"/>
      <c r="DO8" s="1398"/>
      <c r="DP8" s="1398"/>
      <c r="DQ8" s="1398"/>
      <c r="DR8" s="1398"/>
      <c r="DS8" s="1398"/>
      <c r="DT8" s="1398"/>
      <c r="DU8" s="1398"/>
      <c r="DV8" s="1398"/>
      <c r="DW8" s="1398"/>
      <c r="DX8" s="1398"/>
      <c r="DY8" s="1398"/>
      <c r="DZ8" s="1398"/>
      <c r="EA8" s="1398"/>
      <c r="EB8" s="1398"/>
      <c r="EC8" s="1398"/>
      <c r="ED8" s="1398"/>
      <c r="EE8" s="1398"/>
      <c r="EF8" s="1398"/>
      <c r="EG8" s="1398"/>
      <c r="EH8" s="1398"/>
      <c r="EI8" s="1398"/>
      <c r="EJ8" s="1398"/>
      <c r="EK8" s="1398"/>
      <c r="EL8" s="1398"/>
      <c r="EM8" s="1398"/>
      <c r="EN8" s="514"/>
      <c r="EO8" s="515"/>
      <c r="EP8" s="1389" t="str">
        <f ca="1">MID(SUVAHAVUJ!AG73,1,1)</f>
        <v xml:space="preserve"> </v>
      </c>
      <c r="EQ8" s="1389"/>
      <c r="ER8" s="1389"/>
      <c r="ES8" s="1389"/>
      <c r="ET8" s="1389"/>
      <c r="EU8" s="1389"/>
      <c r="EV8" s="1389" t="str">
        <f ca="1">MID(SUVAHAVUJ!AG73,2,1)</f>
        <v xml:space="preserve"> </v>
      </c>
      <c r="EW8" s="1389"/>
      <c r="EX8" s="1389"/>
      <c r="EY8" s="1389"/>
      <c r="EZ8" s="1389"/>
      <c r="FA8" s="1389" t="str">
        <f ca="1">MID(SUVAHAVUJ!AG73,3,1)</f>
        <v xml:space="preserve"> </v>
      </c>
      <c r="FB8" s="1389"/>
      <c r="FC8" s="1389"/>
      <c r="FD8" s="1389"/>
      <c r="FE8" s="1389"/>
      <c r="FF8" s="1389"/>
      <c r="FG8" s="1389" t="str">
        <f ca="1">MID(SUVAHAVUJ!AG73,4,1)</f>
        <v xml:space="preserve"> </v>
      </c>
      <c r="FH8" s="1389"/>
      <c r="FI8" s="1389"/>
      <c r="FJ8" s="1389"/>
      <c r="FK8" s="1389"/>
      <c r="FL8" s="1389" t="str">
        <f ca="1">MID(SUVAHAVUJ!AG73,5,1)</f>
        <v xml:space="preserve"> </v>
      </c>
      <c r="FM8" s="1389"/>
      <c r="FN8" s="1389"/>
      <c r="FO8" s="1389"/>
      <c r="FP8" s="1389"/>
      <c r="FQ8" s="1389"/>
      <c r="FR8" s="1389" t="str">
        <f ca="1">MID(SUVAHAVUJ!AG73,6,1)</f>
        <v xml:space="preserve"> </v>
      </c>
      <c r="FS8" s="1389"/>
      <c r="FT8" s="1389"/>
      <c r="FU8" s="1389"/>
      <c r="FV8" s="1389"/>
      <c r="FW8" s="1389" t="str">
        <f ca="1">MID(SUVAHAVUJ!AG73,7,1)</f>
        <v xml:space="preserve"> </v>
      </c>
      <c r="FX8" s="1389"/>
      <c r="FY8" s="1389"/>
      <c r="FZ8" s="1389"/>
      <c r="GA8" s="1389"/>
      <c r="GB8" s="1389"/>
      <c r="GC8" s="1389" t="str">
        <f ca="1">MID(SUVAHAVUJ!AG73,8,1)</f>
        <v xml:space="preserve"> </v>
      </c>
      <c r="GD8" s="1389"/>
      <c r="GE8" s="1389"/>
      <c r="GF8" s="1389"/>
      <c r="GG8" s="1389"/>
      <c r="GH8" s="1389" t="str">
        <f ca="1">MID(SUVAHAVUJ!AG73,9,1)</f>
        <v xml:space="preserve"> </v>
      </c>
      <c r="GI8" s="1389"/>
      <c r="GJ8" s="1389"/>
      <c r="GK8" s="1389"/>
      <c r="GL8" s="1389"/>
      <c r="GM8" s="1389"/>
      <c r="GN8" s="1389" t="str">
        <f ca="1">MID(SUVAHAVUJ!AG73,10,1)</f>
        <v xml:space="preserve"> </v>
      </c>
      <c r="GO8" s="1389"/>
      <c r="GP8" s="1389"/>
      <c r="GQ8" s="1389"/>
      <c r="GR8" s="1389"/>
      <c r="GS8" s="1343" t="str">
        <f ca="1">MID(SUVAHAVUJ!AG73,11,1)</f>
        <v>0</v>
      </c>
      <c r="GT8" s="1343"/>
      <c r="GU8" s="1343"/>
      <c r="GV8" s="1343"/>
      <c r="GW8" s="1396"/>
    </row>
    <row r="9" spans="1:205" s="516" customFormat="1" ht="25.5" customHeight="1">
      <c r="B9" s="1420" t="s">
        <v>2439</v>
      </c>
      <c r="C9" s="1421"/>
      <c r="D9" s="1421"/>
      <c r="E9" s="1421"/>
      <c r="F9" s="1421"/>
      <c r="G9" s="1421"/>
      <c r="H9" s="1421"/>
      <c r="I9" s="1421"/>
      <c r="J9" s="1421"/>
      <c r="K9" s="1422"/>
      <c r="L9" s="1401" t="str">
        <f ca="1">SUVAHAVUJ!$D$74</f>
        <v>Peniaze (211, 213, 21X)</v>
      </c>
      <c r="M9" s="1402"/>
      <c r="N9" s="1402"/>
      <c r="O9" s="1402"/>
      <c r="P9" s="1402"/>
      <c r="Q9" s="1402"/>
      <c r="R9" s="1402"/>
      <c r="S9" s="1402"/>
      <c r="T9" s="1402"/>
      <c r="U9" s="1402"/>
      <c r="V9" s="1402"/>
      <c r="W9" s="1402"/>
      <c r="X9" s="1402"/>
      <c r="Y9" s="1402"/>
      <c r="Z9" s="1402"/>
      <c r="AA9" s="1402"/>
      <c r="AB9" s="1402"/>
      <c r="AC9" s="1402"/>
      <c r="AD9" s="1402"/>
      <c r="AE9" s="1402"/>
      <c r="AF9" s="1402"/>
      <c r="AG9" s="1402"/>
      <c r="AH9" s="1402"/>
      <c r="AI9" s="1402"/>
      <c r="AJ9" s="1402"/>
      <c r="AK9" s="1402"/>
      <c r="AL9" s="1402"/>
      <c r="AM9" s="1402"/>
      <c r="AN9" s="1402"/>
      <c r="AO9" s="1402"/>
      <c r="AP9" s="1402"/>
      <c r="AQ9" s="1394" t="s">
        <v>2438</v>
      </c>
      <c r="AR9" s="1394"/>
      <c r="AS9" s="1394"/>
      <c r="AT9" s="1394"/>
      <c r="AU9" s="1394"/>
      <c r="AV9" s="1394"/>
      <c r="AW9" s="1394"/>
      <c r="AX9" s="1394"/>
      <c r="AY9" s="514"/>
      <c r="AZ9" s="515"/>
      <c r="BA9" s="1389" t="str">
        <f ca="1">MID(SUVAHAVUJ!AD74,1,1)</f>
        <v xml:space="preserve"> </v>
      </c>
      <c r="BB9" s="1389"/>
      <c r="BC9" s="1389"/>
      <c r="BD9" s="1389"/>
      <c r="BE9" s="1389"/>
      <c r="BF9" s="1389"/>
      <c r="BG9" s="1389" t="str">
        <f ca="1">MID(SUVAHAVUJ!AD74,2,1)</f>
        <v xml:space="preserve"> </v>
      </c>
      <c r="BH9" s="1389"/>
      <c r="BI9" s="1389"/>
      <c r="BJ9" s="1389"/>
      <c r="BK9" s="1389"/>
      <c r="BL9" s="1389" t="str">
        <f ca="1">MID(SUVAHAVUJ!AD74,3,1)</f>
        <v xml:space="preserve"> </v>
      </c>
      <c r="BM9" s="1389"/>
      <c r="BN9" s="1389"/>
      <c r="BO9" s="1389"/>
      <c r="BP9" s="1389"/>
      <c r="BQ9" s="1389"/>
      <c r="BR9" s="1389" t="str">
        <f ca="1">MID(SUVAHAVUJ!AD74,4,1)</f>
        <v xml:space="preserve"> </v>
      </c>
      <c r="BS9" s="1389"/>
      <c r="BT9" s="1389"/>
      <c r="BU9" s="1389"/>
      <c r="BV9" s="1389"/>
      <c r="BW9" s="1389" t="str">
        <f ca="1">MID(SUVAHAVUJ!AD74,5,1)</f>
        <v xml:space="preserve"> </v>
      </c>
      <c r="BX9" s="1389"/>
      <c r="BY9" s="1389"/>
      <c r="BZ9" s="1389"/>
      <c r="CA9" s="1389"/>
      <c r="CB9" s="1389"/>
      <c r="CC9" s="1389" t="str">
        <f ca="1">MID(SUVAHAVUJ!AD74,6,1)</f>
        <v xml:space="preserve"> </v>
      </c>
      <c r="CD9" s="1389"/>
      <c r="CE9" s="1389"/>
      <c r="CF9" s="1389"/>
      <c r="CG9" s="1389"/>
      <c r="CH9" s="1389" t="str">
        <f ca="1">MID(SUVAHAVUJ!AD74,7,1)</f>
        <v xml:space="preserve"> </v>
      </c>
      <c r="CI9" s="1389"/>
      <c r="CJ9" s="1389"/>
      <c r="CK9" s="1389"/>
      <c r="CL9" s="1389"/>
      <c r="CM9" s="1389"/>
      <c r="CN9" s="1389" t="str">
        <f ca="1">MID(SUVAHAVUJ!AD74,8,1)</f>
        <v xml:space="preserve"> </v>
      </c>
      <c r="CO9" s="1389"/>
      <c r="CP9" s="1389"/>
      <c r="CQ9" s="1389"/>
      <c r="CR9" s="1389"/>
      <c r="CS9" s="1389" t="str">
        <f ca="1">MID(SUVAHAVUJ!AD74,9,1)</f>
        <v xml:space="preserve"> </v>
      </c>
      <c r="CT9" s="1389"/>
      <c r="CU9" s="1389"/>
      <c r="CV9" s="1389"/>
      <c r="CW9" s="1389"/>
      <c r="CX9" s="1389"/>
      <c r="CY9" s="1389" t="str">
        <f ca="1">MID(SUVAHAVUJ!AD74,10,1)</f>
        <v xml:space="preserve"> </v>
      </c>
      <c r="CZ9" s="1389"/>
      <c r="DA9" s="1389"/>
      <c r="DB9" s="1389"/>
      <c r="DC9" s="1389"/>
      <c r="DD9" s="1389" t="str">
        <f ca="1">MID(SUVAHAVUJ!AD74,11,1)</f>
        <v>0</v>
      </c>
      <c r="DE9" s="1389"/>
      <c r="DF9" s="1389"/>
      <c r="DG9" s="1389"/>
      <c r="DH9" s="1389"/>
      <c r="DI9" s="1395"/>
      <c r="DJ9" s="514"/>
      <c r="DK9" s="515"/>
      <c r="DL9" s="1389" t="str">
        <f ca="1">MID(SUVAHAVUJ!AF74,1,1)</f>
        <v xml:space="preserve"> </v>
      </c>
      <c r="DM9" s="1389"/>
      <c r="DN9" s="1389"/>
      <c r="DO9" s="1389"/>
      <c r="DP9" s="1389"/>
      <c r="DQ9" s="1389"/>
      <c r="DR9" s="1389" t="str">
        <f ca="1">MID(SUVAHAVUJ!AF74,2,1)</f>
        <v xml:space="preserve"> </v>
      </c>
      <c r="DS9" s="1389"/>
      <c r="DT9" s="1389"/>
      <c r="DU9" s="1389"/>
      <c r="DV9" s="1389"/>
      <c r="DW9" s="1389" t="str">
        <f ca="1">MID(SUVAHAVUJ!AF74,3,1)</f>
        <v xml:space="preserve"> </v>
      </c>
      <c r="DX9" s="1389"/>
      <c r="DY9" s="1389"/>
      <c r="DZ9" s="1389"/>
      <c r="EA9" s="1389"/>
      <c r="EB9" s="1389"/>
      <c r="EC9" s="1389" t="str">
        <f ca="1">MID(SUVAHAVUJ!AF74,4,1)</f>
        <v xml:space="preserve"> </v>
      </c>
      <c r="ED9" s="1389"/>
      <c r="EE9" s="1389"/>
      <c r="EF9" s="1389"/>
      <c r="EG9" s="1389"/>
      <c r="EH9" s="1389" t="str">
        <f ca="1">MID(SUVAHAVUJ!AF74,5,1)</f>
        <v xml:space="preserve"> </v>
      </c>
      <c r="EI9" s="1389"/>
      <c r="EJ9" s="1389"/>
      <c r="EK9" s="1389"/>
      <c r="EL9" s="1389"/>
      <c r="EM9" s="1389"/>
      <c r="EN9" s="1389" t="str">
        <f ca="1">MID(SUVAHAVUJ!AF74,6,1)</f>
        <v xml:space="preserve"> </v>
      </c>
      <c r="EO9" s="1389"/>
      <c r="EP9" s="1389"/>
      <c r="EQ9" s="1389"/>
      <c r="ER9" s="1389"/>
      <c r="ES9" s="1389" t="str">
        <f ca="1">MID(SUVAHAVUJ!AF74,7,1)</f>
        <v xml:space="preserve"> </v>
      </c>
      <c r="ET9" s="1389"/>
      <c r="EU9" s="1389"/>
      <c r="EV9" s="1389"/>
      <c r="EW9" s="1389"/>
      <c r="EX9" s="1389"/>
      <c r="EY9" s="1389" t="str">
        <f ca="1">MID(SUVAHAVUJ!AF74,8,1)</f>
        <v xml:space="preserve"> </v>
      </c>
      <c r="EZ9" s="1389"/>
      <c r="FA9" s="1389"/>
      <c r="FB9" s="1389"/>
      <c r="FC9" s="1389"/>
      <c r="FD9" s="1389" t="str">
        <f ca="1">MID(SUVAHAVUJ!AF74,9,1)</f>
        <v xml:space="preserve"> </v>
      </c>
      <c r="FE9" s="1389"/>
      <c r="FF9" s="1389"/>
      <c r="FG9" s="1389"/>
      <c r="FH9" s="1389"/>
      <c r="FI9" s="1389"/>
      <c r="FJ9" s="1389" t="str">
        <f ca="1">MID(SUVAHAVUJ!AF74,10,1)</f>
        <v xml:space="preserve"> </v>
      </c>
      <c r="FK9" s="1389"/>
      <c r="FL9" s="1389"/>
      <c r="FM9" s="1389"/>
      <c r="FN9" s="1389"/>
      <c r="FO9" s="1343" t="str">
        <f ca="1">MID(SUVAHAVUJ!AF74,11,1)</f>
        <v>0</v>
      </c>
      <c r="FP9" s="1343"/>
      <c r="FQ9" s="1343"/>
      <c r="FR9" s="1343"/>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23"/>
      <c r="C10" s="1424"/>
      <c r="D10" s="1424"/>
      <c r="E10" s="1424"/>
      <c r="F10" s="1424"/>
      <c r="G10" s="1424"/>
      <c r="H10" s="1424"/>
      <c r="I10" s="1424"/>
      <c r="J10" s="1424"/>
      <c r="K10" s="1425"/>
      <c r="L10" s="1402"/>
      <c r="M10" s="1402"/>
      <c r="N10" s="1402"/>
      <c r="O10" s="1402"/>
      <c r="P10" s="1402"/>
      <c r="Q10" s="1402"/>
      <c r="R10" s="1402"/>
      <c r="S10" s="1402"/>
      <c r="T10" s="1402"/>
      <c r="U10" s="1402"/>
      <c r="V10" s="1402"/>
      <c r="W10" s="1402"/>
      <c r="X10" s="1402"/>
      <c r="Y10" s="1402"/>
      <c r="Z10" s="1402"/>
      <c r="AA10" s="1402"/>
      <c r="AB10" s="1402"/>
      <c r="AC10" s="1402"/>
      <c r="AD10" s="1402"/>
      <c r="AE10" s="1402"/>
      <c r="AF10" s="1402"/>
      <c r="AG10" s="1402"/>
      <c r="AH10" s="1402"/>
      <c r="AI10" s="1402"/>
      <c r="AJ10" s="1402"/>
      <c r="AK10" s="1402"/>
      <c r="AL10" s="1402"/>
      <c r="AM10" s="1402"/>
      <c r="AN10" s="1402"/>
      <c r="AO10" s="1402"/>
      <c r="AP10" s="1402"/>
      <c r="AQ10" s="1394"/>
      <c r="AR10" s="1394"/>
      <c r="AS10" s="1394"/>
      <c r="AT10" s="1394"/>
      <c r="AU10" s="1394"/>
      <c r="AV10" s="1394"/>
      <c r="AW10" s="1394"/>
      <c r="AX10" s="1394"/>
      <c r="AY10" s="514"/>
      <c r="AZ10" s="515"/>
      <c r="BA10" s="1389" t="str">
        <f ca="1">MID(SUVAHAVUJ!AE74,1,1)</f>
        <v xml:space="preserve"> </v>
      </c>
      <c r="BB10" s="1389"/>
      <c r="BC10" s="1389"/>
      <c r="BD10" s="1389"/>
      <c r="BE10" s="1389"/>
      <c r="BF10" s="1389"/>
      <c r="BG10" s="1389" t="str">
        <f ca="1">MID(SUVAHAVUJ!AE74,2,1)</f>
        <v xml:space="preserve"> </v>
      </c>
      <c r="BH10" s="1389"/>
      <c r="BI10" s="1389"/>
      <c r="BJ10" s="1389"/>
      <c r="BK10" s="1389"/>
      <c r="BL10" s="1389" t="str">
        <f ca="1">MID(SUVAHAVUJ!AE74,3,1)</f>
        <v xml:space="preserve"> </v>
      </c>
      <c r="BM10" s="1389"/>
      <c r="BN10" s="1389"/>
      <c r="BO10" s="1389"/>
      <c r="BP10" s="1389"/>
      <c r="BQ10" s="1389"/>
      <c r="BR10" s="1389" t="str">
        <f ca="1">MID(SUVAHAVUJ!AE74,4,1)</f>
        <v xml:space="preserve"> </v>
      </c>
      <c r="BS10" s="1389"/>
      <c r="BT10" s="1389"/>
      <c r="BU10" s="1389"/>
      <c r="BV10" s="1389"/>
      <c r="BW10" s="1389" t="str">
        <f ca="1">MID(SUVAHAVUJ!AE74,5,1)</f>
        <v xml:space="preserve"> </v>
      </c>
      <c r="BX10" s="1389"/>
      <c r="BY10" s="1389"/>
      <c r="BZ10" s="1389"/>
      <c r="CA10" s="1389"/>
      <c r="CB10" s="1389"/>
      <c r="CC10" s="1389" t="str">
        <f ca="1">MID(SUVAHAVUJ!AE74,6,1)</f>
        <v xml:space="preserve"> </v>
      </c>
      <c r="CD10" s="1389"/>
      <c r="CE10" s="1389"/>
      <c r="CF10" s="1389"/>
      <c r="CG10" s="1389"/>
      <c r="CH10" s="1389" t="str">
        <f ca="1">MID(SUVAHAVUJ!AE74,7,1)</f>
        <v xml:space="preserve"> </v>
      </c>
      <c r="CI10" s="1389"/>
      <c r="CJ10" s="1389"/>
      <c r="CK10" s="1389"/>
      <c r="CL10" s="1389"/>
      <c r="CM10" s="1389"/>
      <c r="CN10" s="1389" t="str">
        <f ca="1">MID(SUVAHAVUJ!AE74,8,1)</f>
        <v xml:space="preserve"> </v>
      </c>
      <c r="CO10" s="1389"/>
      <c r="CP10" s="1389"/>
      <c r="CQ10" s="1389"/>
      <c r="CR10" s="1389"/>
      <c r="CS10" s="1389" t="str">
        <f ca="1">MID(SUVAHAVUJ!AE74,9,1)</f>
        <v xml:space="preserve"> </v>
      </c>
      <c r="CT10" s="1389"/>
      <c r="CU10" s="1389"/>
      <c r="CV10" s="1389"/>
      <c r="CW10" s="1389"/>
      <c r="CX10" s="1389"/>
      <c r="CY10" s="1389" t="str">
        <f ca="1">MID(SUVAHAVUJ!AE74,10,1)</f>
        <v xml:space="preserve"> </v>
      </c>
      <c r="CZ10" s="1389"/>
      <c r="DA10" s="1389"/>
      <c r="DB10" s="1389"/>
      <c r="DC10" s="1389"/>
      <c r="DD10" s="1389" t="str">
        <f ca="1">MID(SUVAHAVUJ!AE74,11,1)</f>
        <v>0</v>
      </c>
      <c r="DE10" s="1389"/>
      <c r="DF10" s="1389"/>
      <c r="DG10" s="1389"/>
      <c r="DH10" s="1389"/>
      <c r="DI10" s="1395"/>
      <c r="DJ10" s="1398"/>
      <c r="DK10" s="1398"/>
      <c r="DL10" s="1398"/>
      <c r="DM10" s="1398"/>
      <c r="DN10" s="1398"/>
      <c r="DO10" s="1398"/>
      <c r="DP10" s="1398"/>
      <c r="DQ10" s="1398"/>
      <c r="DR10" s="1398"/>
      <c r="DS10" s="1398"/>
      <c r="DT10" s="1398"/>
      <c r="DU10" s="1398"/>
      <c r="DV10" s="1398"/>
      <c r="DW10" s="1398"/>
      <c r="DX10" s="1398"/>
      <c r="DY10" s="1398"/>
      <c r="DZ10" s="1398"/>
      <c r="EA10" s="1398"/>
      <c r="EB10" s="1398"/>
      <c r="EC10" s="1398"/>
      <c r="ED10" s="1398"/>
      <c r="EE10" s="1398"/>
      <c r="EF10" s="1398"/>
      <c r="EG10" s="1398"/>
      <c r="EH10" s="1398"/>
      <c r="EI10" s="1398"/>
      <c r="EJ10" s="1398"/>
      <c r="EK10" s="1398"/>
      <c r="EL10" s="1398"/>
      <c r="EM10" s="1398"/>
      <c r="EN10" s="514"/>
      <c r="EO10" s="515"/>
      <c r="EP10" s="1389" t="str">
        <f ca="1">MID(SUVAHAVUJ!AG74,1,1)</f>
        <v xml:space="preserve"> </v>
      </c>
      <c r="EQ10" s="1389"/>
      <c r="ER10" s="1389"/>
      <c r="ES10" s="1389"/>
      <c r="ET10" s="1389"/>
      <c r="EU10" s="1389"/>
      <c r="EV10" s="1389" t="str">
        <f ca="1">MID(SUVAHAVUJ!AG74,2,1)</f>
        <v xml:space="preserve"> </v>
      </c>
      <c r="EW10" s="1389"/>
      <c r="EX10" s="1389"/>
      <c r="EY10" s="1389"/>
      <c r="EZ10" s="1389"/>
      <c r="FA10" s="1389" t="str">
        <f ca="1">MID(SUVAHAVUJ!AG74,3,1)</f>
        <v xml:space="preserve"> </v>
      </c>
      <c r="FB10" s="1389"/>
      <c r="FC10" s="1389"/>
      <c r="FD10" s="1389"/>
      <c r="FE10" s="1389"/>
      <c r="FF10" s="1389"/>
      <c r="FG10" s="1389" t="str">
        <f ca="1">MID(SUVAHAVUJ!AG74,4,1)</f>
        <v xml:space="preserve"> </v>
      </c>
      <c r="FH10" s="1389"/>
      <c r="FI10" s="1389"/>
      <c r="FJ10" s="1389"/>
      <c r="FK10" s="1389"/>
      <c r="FL10" s="1389" t="str">
        <f ca="1">MID(SUVAHAVUJ!AG74,5,1)</f>
        <v xml:space="preserve"> </v>
      </c>
      <c r="FM10" s="1389"/>
      <c r="FN10" s="1389"/>
      <c r="FO10" s="1389"/>
      <c r="FP10" s="1389"/>
      <c r="FQ10" s="1389"/>
      <c r="FR10" s="1389" t="str">
        <f ca="1">MID(SUVAHAVUJ!AG74,6,1)</f>
        <v xml:space="preserve"> </v>
      </c>
      <c r="FS10" s="1389"/>
      <c r="FT10" s="1389"/>
      <c r="FU10" s="1389"/>
      <c r="FV10" s="1389"/>
      <c r="FW10" s="1389" t="str">
        <f ca="1">MID(SUVAHAVUJ!AG74,7,1)</f>
        <v xml:space="preserve"> </v>
      </c>
      <c r="FX10" s="1389"/>
      <c r="FY10" s="1389"/>
      <c r="FZ10" s="1389"/>
      <c r="GA10" s="1389"/>
      <c r="GB10" s="1389"/>
      <c r="GC10" s="1389" t="str">
        <f ca="1">MID(SUVAHAVUJ!AG74,8,1)</f>
        <v xml:space="preserve"> </v>
      </c>
      <c r="GD10" s="1389"/>
      <c r="GE10" s="1389"/>
      <c r="GF10" s="1389"/>
      <c r="GG10" s="1389"/>
      <c r="GH10" s="1389" t="str">
        <f ca="1">MID(SUVAHAVUJ!AG74,9,1)</f>
        <v xml:space="preserve"> </v>
      </c>
      <c r="GI10" s="1389"/>
      <c r="GJ10" s="1389"/>
      <c r="GK10" s="1389"/>
      <c r="GL10" s="1389"/>
      <c r="GM10" s="1389"/>
      <c r="GN10" s="1389" t="str">
        <f ca="1">MID(SUVAHAVUJ!AG74,10,1)</f>
        <v xml:space="preserve"> </v>
      </c>
      <c r="GO10" s="1389"/>
      <c r="GP10" s="1389"/>
      <c r="GQ10" s="1389"/>
      <c r="GR10" s="1389"/>
      <c r="GS10" s="1343" t="str">
        <f ca="1">MID(SUVAHAVUJ!AG74,11,1)</f>
        <v>0</v>
      </c>
      <c r="GT10" s="1343"/>
      <c r="GU10" s="1343"/>
      <c r="GV10" s="1343"/>
      <c r="GW10" s="1396"/>
    </row>
    <row r="11" spans="1:205" s="516" customFormat="1" ht="23.25" customHeight="1">
      <c r="B11" s="1411" t="s">
        <v>2390</v>
      </c>
      <c r="C11" s="1412"/>
      <c r="D11" s="1412"/>
      <c r="E11" s="1412"/>
      <c r="F11" s="1412"/>
      <c r="G11" s="1412"/>
      <c r="H11" s="1412"/>
      <c r="I11" s="1412"/>
      <c r="J11" s="1412"/>
      <c r="K11" s="1413"/>
      <c r="L11" s="1401" t="str">
        <f ca="1">SUVAHAVUJ!$D$75</f>
        <v>Účty v bankách (221A, 22X, +/- 261)</v>
      </c>
      <c r="M11" s="1402"/>
      <c r="N11" s="1402"/>
      <c r="O11" s="1402"/>
      <c r="P11" s="1402"/>
      <c r="Q11" s="1402"/>
      <c r="R11" s="1402"/>
      <c r="S11" s="1402"/>
      <c r="T11" s="1402"/>
      <c r="U11" s="1402"/>
      <c r="V11" s="1402"/>
      <c r="W11" s="1402"/>
      <c r="X11" s="1402"/>
      <c r="Y11" s="1402"/>
      <c r="Z11" s="1402"/>
      <c r="AA11" s="1402"/>
      <c r="AB11" s="1402"/>
      <c r="AC11" s="1402"/>
      <c r="AD11" s="1402"/>
      <c r="AE11" s="1402"/>
      <c r="AF11" s="1402"/>
      <c r="AG11" s="1402"/>
      <c r="AH11" s="1402"/>
      <c r="AI11" s="1402"/>
      <c r="AJ11" s="1402"/>
      <c r="AK11" s="1402"/>
      <c r="AL11" s="1402"/>
      <c r="AM11" s="1402"/>
      <c r="AN11" s="1402"/>
      <c r="AO11" s="1402"/>
      <c r="AP11" s="1402"/>
      <c r="AQ11" s="1394" t="s">
        <v>2440</v>
      </c>
      <c r="AR11" s="1394"/>
      <c r="AS11" s="1394"/>
      <c r="AT11" s="1394"/>
      <c r="AU11" s="1394"/>
      <c r="AV11" s="1394"/>
      <c r="AW11" s="1394"/>
      <c r="AX11" s="1394"/>
      <c r="AY11" s="514"/>
      <c r="AZ11" s="515"/>
      <c r="BA11" s="1389" t="str">
        <f ca="1">MID(SUVAHAVUJ!AD75,1,1)</f>
        <v xml:space="preserve"> </v>
      </c>
      <c r="BB11" s="1389"/>
      <c r="BC11" s="1389"/>
      <c r="BD11" s="1389"/>
      <c r="BE11" s="1389"/>
      <c r="BF11" s="1389"/>
      <c r="BG11" s="1389" t="str">
        <f ca="1">MID(SUVAHAVUJ!AD75,2,1)</f>
        <v xml:space="preserve"> </v>
      </c>
      <c r="BH11" s="1389"/>
      <c r="BI11" s="1389"/>
      <c r="BJ11" s="1389"/>
      <c r="BK11" s="1389"/>
      <c r="BL11" s="1389" t="str">
        <f ca="1">MID(SUVAHAVUJ!AD75,3,1)</f>
        <v xml:space="preserve"> </v>
      </c>
      <c r="BM11" s="1389"/>
      <c r="BN11" s="1389"/>
      <c r="BO11" s="1389"/>
      <c r="BP11" s="1389"/>
      <c r="BQ11" s="1389"/>
      <c r="BR11" s="1389" t="str">
        <f ca="1">MID(SUVAHAVUJ!AD75,4,1)</f>
        <v xml:space="preserve"> </v>
      </c>
      <c r="BS11" s="1389"/>
      <c r="BT11" s="1389"/>
      <c r="BU11" s="1389"/>
      <c r="BV11" s="1389"/>
      <c r="BW11" s="1389" t="str">
        <f ca="1">MID(SUVAHAVUJ!AD75,5,1)</f>
        <v xml:space="preserve"> </v>
      </c>
      <c r="BX11" s="1389"/>
      <c r="BY11" s="1389"/>
      <c r="BZ11" s="1389"/>
      <c r="CA11" s="1389"/>
      <c r="CB11" s="1389"/>
      <c r="CC11" s="1389" t="str">
        <f ca="1">MID(SUVAHAVUJ!AD75,6,1)</f>
        <v xml:space="preserve"> </v>
      </c>
      <c r="CD11" s="1389"/>
      <c r="CE11" s="1389"/>
      <c r="CF11" s="1389"/>
      <c r="CG11" s="1389"/>
      <c r="CH11" s="1389" t="str">
        <f ca="1">MID(SUVAHAVUJ!AD75,7,1)</f>
        <v xml:space="preserve"> </v>
      </c>
      <c r="CI11" s="1389"/>
      <c r="CJ11" s="1389"/>
      <c r="CK11" s="1389"/>
      <c r="CL11" s="1389"/>
      <c r="CM11" s="1389"/>
      <c r="CN11" s="1389" t="str">
        <f ca="1">MID(SUVAHAVUJ!AD75,8,1)</f>
        <v xml:space="preserve"> </v>
      </c>
      <c r="CO11" s="1389"/>
      <c r="CP11" s="1389"/>
      <c r="CQ11" s="1389"/>
      <c r="CR11" s="1389"/>
      <c r="CS11" s="1389" t="str">
        <f ca="1">MID(SUVAHAVUJ!AD75,9,1)</f>
        <v xml:space="preserve"> </v>
      </c>
      <c r="CT11" s="1389"/>
      <c r="CU11" s="1389"/>
      <c r="CV11" s="1389"/>
      <c r="CW11" s="1389"/>
      <c r="CX11" s="1389"/>
      <c r="CY11" s="1389" t="str">
        <f ca="1">MID(SUVAHAVUJ!AD75,10,1)</f>
        <v xml:space="preserve"> </v>
      </c>
      <c r="CZ11" s="1389"/>
      <c r="DA11" s="1389"/>
      <c r="DB11" s="1389"/>
      <c r="DC11" s="1389"/>
      <c r="DD11" s="1389" t="str">
        <f ca="1">MID(SUVAHAVUJ!AD75,11,1)</f>
        <v>0</v>
      </c>
      <c r="DE11" s="1389"/>
      <c r="DF11" s="1389"/>
      <c r="DG11" s="1389"/>
      <c r="DH11" s="1389"/>
      <c r="DI11" s="1395"/>
      <c r="DJ11" s="514"/>
      <c r="DK11" s="515"/>
      <c r="DL11" s="1389" t="str">
        <f ca="1">MID(SUVAHAVUJ!AF75,1,1)</f>
        <v xml:space="preserve"> </v>
      </c>
      <c r="DM11" s="1389"/>
      <c r="DN11" s="1389"/>
      <c r="DO11" s="1389"/>
      <c r="DP11" s="1389"/>
      <c r="DQ11" s="1389"/>
      <c r="DR11" s="1389" t="str">
        <f ca="1">MID(SUVAHAVUJ!AF75,2,1)</f>
        <v xml:space="preserve"> </v>
      </c>
      <c r="DS11" s="1389"/>
      <c r="DT11" s="1389"/>
      <c r="DU11" s="1389"/>
      <c r="DV11" s="1389"/>
      <c r="DW11" s="1389" t="str">
        <f ca="1">MID(SUVAHAVUJ!AF75,3,1)</f>
        <v xml:space="preserve"> </v>
      </c>
      <c r="DX11" s="1389"/>
      <c r="DY11" s="1389"/>
      <c r="DZ11" s="1389"/>
      <c r="EA11" s="1389"/>
      <c r="EB11" s="1389"/>
      <c r="EC11" s="1389" t="str">
        <f ca="1">MID(SUVAHAVUJ!AF75,4,1)</f>
        <v xml:space="preserve"> </v>
      </c>
      <c r="ED11" s="1389"/>
      <c r="EE11" s="1389"/>
      <c r="EF11" s="1389"/>
      <c r="EG11" s="1389"/>
      <c r="EH11" s="1389" t="str">
        <f ca="1">MID(SUVAHAVUJ!AF75,5,1)</f>
        <v xml:space="preserve"> </v>
      </c>
      <c r="EI11" s="1389"/>
      <c r="EJ11" s="1389"/>
      <c r="EK11" s="1389"/>
      <c r="EL11" s="1389"/>
      <c r="EM11" s="1389"/>
      <c r="EN11" s="1389" t="str">
        <f ca="1">MID(SUVAHAVUJ!AF75,6,1)</f>
        <v xml:space="preserve"> </v>
      </c>
      <c r="EO11" s="1389"/>
      <c r="EP11" s="1389"/>
      <c r="EQ11" s="1389"/>
      <c r="ER11" s="1389"/>
      <c r="ES11" s="1389" t="str">
        <f ca="1">MID(SUVAHAVUJ!AF75,7,1)</f>
        <v xml:space="preserve"> </v>
      </c>
      <c r="ET11" s="1389"/>
      <c r="EU11" s="1389"/>
      <c r="EV11" s="1389"/>
      <c r="EW11" s="1389"/>
      <c r="EX11" s="1389"/>
      <c r="EY11" s="1389" t="str">
        <f ca="1">MID(SUVAHAVUJ!AF75,8,1)</f>
        <v xml:space="preserve"> </v>
      </c>
      <c r="EZ11" s="1389"/>
      <c r="FA11" s="1389"/>
      <c r="FB11" s="1389"/>
      <c r="FC11" s="1389"/>
      <c r="FD11" s="1389" t="str">
        <f ca="1">MID(SUVAHAVUJ!AF75,9,1)</f>
        <v xml:space="preserve"> </v>
      </c>
      <c r="FE11" s="1389"/>
      <c r="FF11" s="1389"/>
      <c r="FG11" s="1389"/>
      <c r="FH11" s="1389"/>
      <c r="FI11" s="1389"/>
      <c r="FJ11" s="1389" t="str">
        <f ca="1">MID(SUVAHAVUJ!AF75,10,1)</f>
        <v xml:space="preserve"> </v>
      </c>
      <c r="FK11" s="1389"/>
      <c r="FL11" s="1389"/>
      <c r="FM11" s="1389"/>
      <c r="FN11" s="1389"/>
      <c r="FO11" s="1343" t="str">
        <f ca="1">MID(SUVAHAVUJ!AF75,11,1)</f>
        <v>0</v>
      </c>
      <c r="FP11" s="1343"/>
      <c r="FQ11" s="1343"/>
      <c r="FR11" s="1343"/>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14"/>
      <c r="C12" s="1415"/>
      <c r="D12" s="1415"/>
      <c r="E12" s="1415"/>
      <c r="F12" s="1415"/>
      <c r="G12" s="1415"/>
      <c r="H12" s="1415"/>
      <c r="I12" s="1415"/>
      <c r="J12" s="1415"/>
      <c r="K12" s="1416"/>
      <c r="L12" s="1402"/>
      <c r="M12" s="1402"/>
      <c r="N12" s="1402"/>
      <c r="O12" s="1402"/>
      <c r="P12" s="1402"/>
      <c r="Q12" s="1402"/>
      <c r="R12" s="1402"/>
      <c r="S12" s="1402"/>
      <c r="T12" s="1402"/>
      <c r="U12" s="1402"/>
      <c r="V12" s="1402"/>
      <c r="W12" s="1402"/>
      <c r="X12" s="1402"/>
      <c r="Y12" s="1402"/>
      <c r="Z12" s="1402"/>
      <c r="AA12" s="1402"/>
      <c r="AB12" s="1402"/>
      <c r="AC12" s="1402"/>
      <c r="AD12" s="1402"/>
      <c r="AE12" s="1402"/>
      <c r="AF12" s="1402"/>
      <c r="AG12" s="1402"/>
      <c r="AH12" s="1402"/>
      <c r="AI12" s="1402"/>
      <c r="AJ12" s="1402"/>
      <c r="AK12" s="1402"/>
      <c r="AL12" s="1402"/>
      <c r="AM12" s="1402"/>
      <c r="AN12" s="1402"/>
      <c r="AO12" s="1402"/>
      <c r="AP12" s="1402"/>
      <c r="AQ12" s="1394"/>
      <c r="AR12" s="1394"/>
      <c r="AS12" s="1394"/>
      <c r="AT12" s="1394"/>
      <c r="AU12" s="1394"/>
      <c r="AV12" s="1394"/>
      <c r="AW12" s="1394"/>
      <c r="AX12" s="1394"/>
      <c r="AY12" s="514"/>
      <c r="AZ12" s="515"/>
      <c r="BA12" s="1389" t="str">
        <f ca="1">MID(SUVAHAVUJ!AE75,1,1)</f>
        <v xml:space="preserve"> </v>
      </c>
      <c r="BB12" s="1389"/>
      <c r="BC12" s="1389"/>
      <c r="BD12" s="1389"/>
      <c r="BE12" s="1389"/>
      <c r="BF12" s="1389"/>
      <c r="BG12" s="1389" t="str">
        <f ca="1">MID(SUVAHAVUJ!AE75,2,1)</f>
        <v xml:space="preserve"> </v>
      </c>
      <c r="BH12" s="1389"/>
      <c r="BI12" s="1389"/>
      <c r="BJ12" s="1389"/>
      <c r="BK12" s="1389"/>
      <c r="BL12" s="1389" t="str">
        <f ca="1">MID(SUVAHAVUJ!AE75,3,1)</f>
        <v xml:space="preserve"> </v>
      </c>
      <c r="BM12" s="1389"/>
      <c r="BN12" s="1389"/>
      <c r="BO12" s="1389"/>
      <c r="BP12" s="1389"/>
      <c r="BQ12" s="1389"/>
      <c r="BR12" s="1389" t="str">
        <f ca="1">MID(SUVAHAVUJ!AE75,4,1)</f>
        <v xml:space="preserve"> </v>
      </c>
      <c r="BS12" s="1389"/>
      <c r="BT12" s="1389"/>
      <c r="BU12" s="1389"/>
      <c r="BV12" s="1389"/>
      <c r="BW12" s="1389" t="str">
        <f ca="1">MID(SUVAHAVUJ!AE75,5,1)</f>
        <v xml:space="preserve"> </v>
      </c>
      <c r="BX12" s="1389"/>
      <c r="BY12" s="1389"/>
      <c r="BZ12" s="1389"/>
      <c r="CA12" s="1389"/>
      <c r="CB12" s="1389"/>
      <c r="CC12" s="1389" t="str">
        <f ca="1">MID(SUVAHAVUJ!AE75,6,1)</f>
        <v xml:space="preserve"> </v>
      </c>
      <c r="CD12" s="1389"/>
      <c r="CE12" s="1389"/>
      <c r="CF12" s="1389"/>
      <c r="CG12" s="1389"/>
      <c r="CH12" s="1389" t="str">
        <f ca="1">MID(SUVAHAVUJ!AE75,7,1)</f>
        <v xml:space="preserve"> </v>
      </c>
      <c r="CI12" s="1389"/>
      <c r="CJ12" s="1389"/>
      <c r="CK12" s="1389"/>
      <c r="CL12" s="1389"/>
      <c r="CM12" s="1389"/>
      <c r="CN12" s="1389" t="str">
        <f ca="1">MID(SUVAHAVUJ!AE75,8,1)</f>
        <v xml:space="preserve"> </v>
      </c>
      <c r="CO12" s="1389"/>
      <c r="CP12" s="1389"/>
      <c r="CQ12" s="1389"/>
      <c r="CR12" s="1389"/>
      <c r="CS12" s="1389" t="str">
        <f ca="1">MID(SUVAHAVUJ!AE75,9,1)</f>
        <v xml:space="preserve"> </v>
      </c>
      <c r="CT12" s="1389"/>
      <c r="CU12" s="1389"/>
      <c r="CV12" s="1389"/>
      <c r="CW12" s="1389"/>
      <c r="CX12" s="1389"/>
      <c r="CY12" s="1389" t="str">
        <f ca="1">MID(SUVAHAVUJ!AE75,10,1)</f>
        <v xml:space="preserve"> </v>
      </c>
      <c r="CZ12" s="1389"/>
      <c r="DA12" s="1389"/>
      <c r="DB12" s="1389"/>
      <c r="DC12" s="1389"/>
      <c r="DD12" s="1389" t="str">
        <f ca="1">MID(SUVAHAVUJ!AE75,11,1)</f>
        <v>0</v>
      </c>
      <c r="DE12" s="1389"/>
      <c r="DF12" s="1389"/>
      <c r="DG12" s="1389"/>
      <c r="DH12" s="1389"/>
      <c r="DI12" s="1395"/>
      <c r="DJ12" s="1398"/>
      <c r="DK12" s="1398"/>
      <c r="DL12" s="1398"/>
      <c r="DM12" s="1398"/>
      <c r="DN12" s="1398"/>
      <c r="DO12" s="1398"/>
      <c r="DP12" s="1398"/>
      <c r="DQ12" s="1398"/>
      <c r="DR12" s="1398"/>
      <c r="DS12" s="1398"/>
      <c r="DT12" s="1398"/>
      <c r="DU12" s="1398"/>
      <c r="DV12" s="1398"/>
      <c r="DW12" s="1398"/>
      <c r="DX12" s="1398"/>
      <c r="DY12" s="1398"/>
      <c r="DZ12" s="1398"/>
      <c r="EA12" s="1398"/>
      <c r="EB12" s="1398"/>
      <c r="EC12" s="1398"/>
      <c r="ED12" s="1398"/>
      <c r="EE12" s="1398"/>
      <c r="EF12" s="1398"/>
      <c r="EG12" s="1398"/>
      <c r="EH12" s="1398"/>
      <c r="EI12" s="1398"/>
      <c r="EJ12" s="1398"/>
      <c r="EK12" s="1398"/>
      <c r="EL12" s="1398"/>
      <c r="EM12" s="1398"/>
      <c r="EN12" s="514"/>
      <c r="EO12" s="515"/>
      <c r="EP12" s="1389" t="str">
        <f ca="1">MID(SUVAHAVUJ!AG75,1,1)</f>
        <v xml:space="preserve"> </v>
      </c>
      <c r="EQ12" s="1389"/>
      <c r="ER12" s="1389"/>
      <c r="ES12" s="1389"/>
      <c r="ET12" s="1389"/>
      <c r="EU12" s="1389"/>
      <c r="EV12" s="1389" t="str">
        <f ca="1">MID(SUVAHAVUJ!AG75,2,1)</f>
        <v xml:space="preserve"> </v>
      </c>
      <c r="EW12" s="1389"/>
      <c r="EX12" s="1389"/>
      <c r="EY12" s="1389"/>
      <c r="EZ12" s="1389"/>
      <c r="FA12" s="1389" t="str">
        <f ca="1">MID(SUVAHAVUJ!AG75,3,1)</f>
        <v xml:space="preserve"> </v>
      </c>
      <c r="FB12" s="1389"/>
      <c r="FC12" s="1389"/>
      <c r="FD12" s="1389"/>
      <c r="FE12" s="1389"/>
      <c r="FF12" s="1389"/>
      <c r="FG12" s="1389" t="str">
        <f ca="1">MID(SUVAHAVUJ!AG75,4,1)</f>
        <v xml:space="preserve"> </v>
      </c>
      <c r="FH12" s="1389"/>
      <c r="FI12" s="1389"/>
      <c r="FJ12" s="1389"/>
      <c r="FK12" s="1389"/>
      <c r="FL12" s="1389" t="str">
        <f ca="1">MID(SUVAHAVUJ!AG75,5,1)</f>
        <v xml:space="preserve"> </v>
      </c>
      <c r="FM12" s="1389"/>
      <c r="FN12" s="1389"/>
      <c r="FO12" s="1389"/>
      <c r="FP12" s="1389"/>
      <c r="FQ12" s="1389"/>
      <c r="FR12" s="1389" t="str">
        <f ca="1">MID(SUVAHAVUJ!AG75,6,1)</f>
        <v xml:space="preserve"> </v>
      </c>
      <c r="FS12" s="1389"/>
      <c r="FT12" s="1389"/>
      <c r="FU12" s="1389"/>
      <c r="FV12" s="1389"/>
      <c r="FW12" s="1389" t="str">
        <f ca="1">MID(SUVAHAVUJ!AG75,7,1)</f>
        <v xml:space="preserve"> </v>
      </c>
      <c r="FX12" s="1389"/>
      <c r="FY12" s="1389"/>
      <c r="FZ12" s="1389"/>
      <c r="GA12" s="1389"/>
      <c r="GB12" s="1389"/>
      <c r="GC12" s="1389" t="str">
        <f ca="1">MID(SUVAHAVUJ!AG75,8,1)</f>
        <v xml:space="preserve"> </v>
      </c>
      <c r="GD12" s="1389"/>
      <c r="GE12" s="1389"/>
      <c r="GF12" s="1389"/>
      <c r="GG12" s="1389"/>
      <c r="GH12" s="1389" t="str">
        <f ca="1">MID(SUVAHAVUJ!AG75,9,1)</f>
        <v xml:space="preserve"> </v>
      </c>
      <c r="GI12" s="1389"/>
      <c r="GJ12" s="1389"/>
      <c r="GK12" s="1389"/>
      <c r="GL12" s="1389"/>
      <c r="GM12" s="1389"/>
      <c r="GN12" s="1389" t="str">
        <f ca="1">MID(SUVAHAVUJ!AG75,10,1)</f>
        <v xml:space="preserve"> </v>
      </c>
      <c r="GO12" s="1389"/>
      <c r="GP12" s="1389"/>
      <c r="GQ12" s="1389"/>
      <c r="GR12" s="1389"/>
      <c r="GS12" s="1343" t="str">
        <f ca="1">MID(SUVAHAVUJ!AG75,11,1)</f>
        <v>0</v>
      </c>
      <c r="GT12" s="1343"/>
      <c r="GU12" s="1343"/>
      <c r="GV12" s="1343"/>
      <c r="GW12" s="1396"/>
    </row>
    <row r="13" spans="1:205" s="516" customFormat="1" ht="23.25" customHeight="1">
      <c r="B13" s="1426" t="s">
        <v>2442</v>
      </c>
      <c r="C13" s="1427"/>
      <c r="D13" s="1427"/>
      <c r="E13" s="1427"/>
      <c r="F13" s="1427"/>
      <c r="G13" s="1427"/>
      <c r="H13" s="1427"/>
      <c r="I13" s="1427"/>
      <c r="J13" s="1427"/>
      <c r="K13" s="1428"/>
      <c r="L13" s="1392" t="str">
        <f ca="1">SUVAHAVUJ!$D$76</f>
        <v>Časové rozlíšenie súčet (r. 75 až r. 78)</v>
      </c>
      <c r="M13" s="1393"/>
      <c r="N13" s="1393"/>
      <c r="O13" s="1393"/>
      <c r="P13" s="1393"/>
      <c r="Q13" s="1393"/>
      <c r="R13" s="1393"/>
      <c r="S13" s="1393"/>
      <c r="T13" s="1393"/>
      <c r="U13" s="1393"/>
      <c r="V13" s="1393"/>
      <c r="W13" s="1393"/>
      <c r="X13" s="1393"/>
      <c r="Y13" s="1393"/>
      <c r="Z13" s="1393"/>
      <c r="AA13" s="1393"/>
      <c r="AB13" s="1393"/>
      <c r="AC13" s="1393"/>
      <c r="AD13" s="1393"/>
      <c r="AE13" s="1393"/>
      <c r="AF13" s="1393"/>
      <c r="AG13" s="1393"/>
      <c r="AH13" s="1393"/>
      <c r="AI13" s="1393"/>
      <c r="AJ13" s="1393"/>
      <c r="AK13" s="1393"/>
      <c r="AL13" s="1393"/>
      <c r="AM13" s="1393"/>
      <c r="AN13" s="1393"/>
      <c r="AO13" s="1393"/>
      <c r="AP13" s="1393"/>
      <c r="AQ13" s="1394" t="s">
        <v>2441</v>
      </c>
      <c r="AR13" s="1394"/>
      <c r="AS13" s="1394"/>
      <c r="AT13" s="1394"/>
      <c r="AU13" s="1394"/>
      <c r="AV13" s="1394"/>
      <c r="AW13" s="1394"/>
      <c r="AX13" s="1394"/>
      <c r="AY13" s="514"/>
      <c r="AZ13" s="515"/>
      <c r="BA13" s="1389" t="str">
        <f ca="1">MID(SUVAHAVUJ!AD76,1,1)</f>
        <v xml:space="preserve"> </v>
      </c>
      <c r="BB13" s="1389"/>
      <c r="BC13" s="1389"/>
      <c r="BD13" s="1389"/>
      <c r="BE13" s="1389"/>
      <c r="BF13" s="1389"/>
      <c r="BG13" s="1389" t="str">
        <f ca="1">MID(SUVAHAVUJ!AD76,2,1)</f>
        <v xml:space="preserve"> </v>
      </c>
      <c r="BH13" s="1389"/>
      <c r="BI13" s="1389"/>
      <c r="BJ13" s="1389"/>
      <c r="BK13" s="1389"/>
      <c r="BL13" s="1389" t="str">
        <f ca="1">MID(SUVAHAVUJ!AD76,3,1)</f>
        <v xml:space="preserve"> </v>
      </c>
      <c r="BM13" s="1389"/>
      <c r="BN13" s="1389"/>
      <c r="BO13" s="1389"/>
      <c r="BP13" s="1389"/>
      <c r="BQ13" s="1389"/>
      <c r="BR13" s="1389" t="str">
        <f ca="1">MID(SUVAHAVUJ!AD76,4,1)</f>
        <v xml:space="preserve"> </v>
      </c>
      <c r="BS13" s="1389"/>
      <c r="BT13" s="1389"/>
      <c r="BU13" s="1389"/>
      <c r="BV13" s="1389"/>
      <c r="BW13" s="1389" t="str">
        <f ca="1">MID(SUVAHAVUJ!AD76,5,1)</f>
        <v xml:space="preserve"> </v>
      </c>
      <c r="BX13" s="1389"/>
      <c r="BY13" s="1389"/>
      <c r="BZ13" s="1389"/>
      <c r="CA13" s="1389"/>
      <c r="CB13" s="1389"/>
      <c r="CC13" s="1389" t="str">
        <f ca="1">MID(SUVAHAVUJ!AD76,6,1)</f>
        <v xml:space="preserve"> </v>
      </c>
      <c r="CD13" s="1389"/>
      <c r="CE13" s="1389"/>
      <c r="CF13" s="1389"/>
      <c r="CG13" s="1389"/>
      <c r="CH13" s="1389" t="str">
        <f ca="1">MID(SUVAHAVUJ!AD76,7,1)</f>
        <v xml:space="preserve"> </v>
      </c>
      <c r="CI13" s="1389"/>
      <c r="CJ13" s="1389"/>
      <c r="CK13" s="1389"/>
      <c r="CL13" s="1389"/>
      <c r="CM13" s="1389"/>
      <c r="CN13" s="1389" t="str">
        <f ca="1">MID(SUVAHAVUJ!AD76,8,1)</f>
        <v xml:space="preserve"> </v>
      </c>
      <c r="CO13" s="1389"/>
      <c r="CP13" s="1389"/>
      <c r="CQ13" s="1389"/>
      <c r="CR13" s="1389"/>
      <c r="CS13" s="1389" t="str">
        <f ca="1">MID(SUVAHAVUJ!AD76,9,1)</f>
        <v xml:space="preserve"> </v>
      </c>
      <c r="CT13" s="1389"/>
      <c r="CU13" s="1389"/>
      <c r="CV13" s="1389"/>
      <c r="CW13" s="1389"/>
      <c r="CX13" s="1389"/>
      <c r="CY13" s="1389" t="str">
        <f ca="1">MID(SUVAHAVUJ!AD76,10,1)</f>
        <v xml:space="preserve"> </v>
      </c>
      <c r="CZ13" s="1389"/>
      <c r="DA13" s="1389"/>
      <c r="DB13" s="1389"/>
      <c r="DC13" s="1389"/>
      <c r="DD13" s="1389" t="str">
        <f ca="1">MID(SUVAHAVUJ!AD76,11,1)</f>
        <v>0</v>
      </c>
      <c r="DE13" s="1389"/>
      <c r="DF13" s="1389"/>
      <c r="DG13" s="1389"/>
      <c r="DH13" s="1389"/>
      <c r="DI13" s="1395"/>
      <c r="DJ13" s="514"/>
      <c r="DK13" s="515"/>
      <c r="DL13" s="1389" t="str">
        <f ca="1">MID(SUVAHAVUJ!AF76,1,1)</f>
        <v xml:space="preserve"> </v>
      </c>
      <c r="DM13" s="1389"/>
      <c r="DN13" s="1389"/>
      <c r="DO13" s="1389"/>
      <c r="DP13" s="1389"/>
      <c r="DQ13" s="1389"/>
      <c r="DR13" s="1389" t="str">
        <f ca="1">MID(SUVAHAVUJ!AF76,2,1)</f>
        <v xml:space="preserve"> </v>
      </c>
      <c r="DS13" s="1389"/>
      <c r="DT13" s="1389"/>
      <c r="DU13" s="1389"/>
      <c r="DV13" s="1389"/>
      <c r="DW13" s="1389" t="str">
        <f ca="1">MID(SUVAHAVUJ!AF76,3,1)</f>
        <v xml:space="preserve"> </v>
      </c>
      <c r="DX13" s="1389"/>
      <c r="DY13" s="1389"/>
      <c r="DZ13" s="1389"/>
      <c r="EA13" s="1389"/>
      <c r="EB13" s="1389"/>
      <c r="EC13" s="1389" t="str">
        <f ca="1">MID(SUVAHAVUJ!AF76,4,1)</f>
        <v xml:space="preserve"> </v>
      </c>
      <c r="ED13" s="1389"/>
      <c r="EE13" s="1389"/>
      <c r="EF13" s="1389"/>
      <c r="EG13" s="1389"/>
      <c r="EH13" s="1389" t="str">
        <f ca="1">MID(SUVAHAVUJ!AF76,5,1)</f>
        <v xml:space="preserve"> </v>
      </c>
      <c r="EI13" s="1389"/>
      <c r="EJ13" s="1389"/>
      <c r="EK13" s="1389"/>
      <c r="EL13" s="1389"/>
      <c r="EM13" s="1389"/>
      <c r="EN13" s="1389" t="str">
        <f ca="1">MID(SUVAHAVUJ!AF76,6,1)</f>
        <v xml:space="preserve"> </v>
      </c>
      <c r="EO13" s="1389"/>
      <c r="EP13" s="1389"/>
      <c r="EQ13" s="1389"/>
      <c r="ER13" s="1389"/>
      <c r="ES13" s="1389" t="str">
        <f ca="1">MID(SUVAHAVUJ!AF76,7,1)</f>
        <v xml:space="preserve"> </v>
      </c>
      <c r="ET13" s="1389"/>
      <c r="EU13" s="1389"/>
      <c r="EV13" s="1389"/>
      <c r="EW13" s="1389"/>
      <c r="EX13" s="1389"/>
      <c r="EY13" s="1389" t="str">
        <f ca="1">MID(SUVAHAVUJ!AF76,8,1)</f>
        <v xml:space="preserve"> </v>
      </c>
      <c r="EZ13" s="1389"/>
      <c r="FA13" s="1389"/>
      <c r="FB13" s="1389"/>
      <c r="FC13" s="1389"/>
      <c r="FD13" s="1389" t="str">
        <f ca="1">MID(SUVAHAVUJ!AF76,9,1)</f>
        <v xml:space="preserve"> </v>
      </c>
      <c r="FE13" s="1389"/>
      <c r="FF13" s="1389"/>
      <c r="FG13" s="1389"/>
      <c r="FH13" s="1389"/>
      <c r="FI13" s="1389"/>
      <c r="FJ13" s="1389" t="str">
        <f ca="1">MID(SUVAHAVUJ!AF76,10,1)</f>
        <v xml:space="preserve"> </v>
      </c>
      <c r="FK13" s="1389"/>
      <c r="FL13" s="1389"/>
      <c r="FM13" s="1389"/>
      <c r="FN13" s="1389"/>
      <c r="FO13" s="1343" t="str">
        <f ca="1">MID(SUVAHAVUJ!AF76,11,1)</f>
        <v>0</v>
      </c>
      <c r="FP13" s="1343"/>
      <c r="FQ13" s="1343"/>
      <c r="FR13" s="1343"/>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29"/>
      <c r="C14" s="1430"/>
      <c r="D14" s="1430"/>
      <c r="E14" s="1430"/>
      <c r="F14" s="1430"/>
      <c r="G14" s="1430"/>
      <c r="H14" s="1430"/>
      <c r="I14" s="1430"/>
      <c r="J14" s="1430"/>
      <c r="K14" s="1431"/>
      <c r="L14" s="1393"/>
      <c r="M14" s="1393"/>
      <c r="N14" s="1393"/>
      <c r="O14" s="1393"/>
      <c r="P14" s="1393"/>
      <c r="Q14" s="1393"/>
      <c r="R14" s="1393"/>
      <c r="S14" s="1393"/>
      <c r="T14" s="1393"/>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4"/>
      <c r="AR14" s="1394"/>
      <c r="AS14" s="1394"/>
      <c r="AT14" s="1394"/>
      <c r="AU14" s="1394"/>
      <c r="AV14" s="1394"/>
      <c r="AW14" s="1394"/>
      <c r="AX14" s="1394"/>
      <c r="AY14" s="514"/>
      <c r="AZ14" s="515"/>
      <c r="BA14" s="1389" t="str">
        <f ca="1">MID(SUVAHAVUJ!AE76,1,1)</f>
        <v xml:space="preserve"> </v>
      </c>
      <c r="BB14" s="1389"/>
      <c r="BC14" s="1389"/>
      <c r="BD14" s="1389"/>
      <c r="BE14" s="1389"/>
      <c r="BF14" s="1389"/>
      <c r="BG14" s="1389" t="str">
        <f ca="1">MID(SUVAHAVUJ!AE76,2,1)</f>
        <v xml:space="preserve"> </v>
      </c>
      <c r="BH14" s="1389"/>
      <c r="BI14" s="1389"/>
      <c r="BJ14" s="1389"/>
      <c r="BK14" s="1389"/>
      <c r="BL14" s="1389" t="str">
        <f ca="1">MID(SUVAHAVUJ!AE76,3,1)</f>
        <v xml:space="preserve"> </v>
      </c>
      <c r="BM14" s="1389"/>
      <c r="BN14" s="1389"/>
      <c r="BO14" s="1389"/>
      <c r="BP14" s="1389"/>
      <c r="BQ14" s="1389"/>
      <c r="BR14" s="1389" t="str">
        <f ca="1">MID(SUVAHAVUJ!AE76,4,1)</f>
        <v xml:space="preserve"> </v>
      </c>
      <c r="BS14" s="1389"/>
      <c r="BT14" s="1389"/>
      <c r="BU14" s="1389"/>
      <c r="BV14" s="1389"/>
      <c r="BW14" s="1389" t="str">
        <f ca="1">MID(SUVAHAVUJ!AE76,5,1)</f>
        <v xml:space="preserve"> </v>
      </c>
      <c r="BX14" s="1389"/>
      <c r="BY14" s="1389"/>
      <c r="BZ14" s="1389"/>
      <c r="CA14" s="1389"/>
      <c r="CB14" s="1389"/>
      <c r="CC14" s="1389" t="str">
        <f ca="1">MID(SUVAHAVUJ!AE76,6,1)</f>
        <v xml:space="preserve"> </v>
      </c>
      <c r="CD14" s="1389"/>
      <c r="CE14" s="1389"/>
      <c r="CF14" s="1389"/>
      <c r="CG14" s="1389"/>
      <c r="CH14" s="1389" t="str">
        <f ca="1">MID(SUVAHAVUJ!AE76,7,1)</f>
        <v xml:space="preserve"> </v>
      </c>
      <c r="CI14" s="1389"/>
      <c r="CJ14" s="1389"/>
      <c r="CK14" s="1389"/>
      <c r="CL14" s="1389"/>
      <c r="CM14" s="1389"/>
      <c r="CN14" s="1389" t="str">
        <f ca="1">MID(SUVAHAVUJ!AE76,8,1)</f>
        <v xml:space="preserve"> </v>
      </c>
      <c r="CO14" s="1389"/>
      <c r="CP14" s="1389"/>
      <c r="CQ14" s="1389"/>
      <c r="CR14" s="1389"/>
      <c r="CS14" s="1389" t="str">
        <f ca="1">MID(SUVAHAVUJ!AE76,9,1)</f>
        <v xml:space="preserve"> </v>
      </c>
      <c r="CT14" s="1389"/>
      <c r="CU14" s="1389"/>
      <c r="CV14" s="1389"/>
      <c r="CW14" s="1389"/>
      <c r="CX14" s="1389"/>
      <c r="CY14" s="1389" t="str">
        <f ca="1">MID(SUVAHAVUJ!AE76,10,1)</f>
        <v xml:space="preserve"> </v>
      </c>
      <c r="CZ14" s="1389"/>
      <c r="DA14" s="1389"/>
      <c r="DB14" s="1389"/>
      <c r="DC14" s="1389"/>
      <c r="DD14" s="1389" t="str">
        <f ca="1">MID(SUVAHAVUJ!AE76,11,1)</f>
        <v>0</v>
      </c>
      <c r="DE14" s="1389"/>
      <c r="DF14" s="1389"/>
      <c r="DG14" s="1389"/>
      <c r="DH14" s="1389"/>
      <c r="DI14" s="1395"/>
      <c r="DJ14" s="1398"/>
      <c r="DK14" s="1398"/>
      <c r="DL14" s="1398"/>
      <c r="DM14" s="1398"/>
      <c r="DN14" s="1398"/>
      <c r="DO14" s="1398"/>
      <c r="DP14" s="1398"/>
      <c r="DQ14" s="1398"/>
      <c r="DR14" s="1398"/>
      <c r="DS14" s="1398"/>
      <c r="DT14" s="1398"/>
      <c r="DU14" s="1398"/>
      <c r="DV14" s="1398"/>
      <c r="DW14" s="1398"/>
      <c r="DX14" s="1398"/>
      <c r="DY14" s="1398"/>
      <c r="DZ14" s="1398"/>
      <c r="EA14" s="1398"/>
      <c r="EB14" s="1398"/>
      <c r="EC14" s="1398"/>
      <c r="ED14" s="1398"/>
      <c r="EE14" s="1398"/>
      <c r="EF14" s="1398"/>
      <c r="EG14" s="1398"/>
      <c r="EH14" s="1398"/>
      <c r="EI14" s="1398"/>
      <c r="EJ14" s="1398"/>
      <c r="EK14" s="1398"/>
      <c r="EL14" s="1398"/>
      <c r="EM14" s="1398"/>
      <c r="EN14" s="514"/>
      <c r="EO14" s="515"/>
      <c r="EP14" s="1389" t="str">
        <f ca="1">MID(SUVAHAVUJ!AG76,1,1)</f>
        <v xml:space="preserve"> </v>
      </c>
      <c r="EQ14" s="1389"/>
      <c r="ER14" s="1389"/>
      <c r="ES14" s="1389"/>
      <c r="ET14" s="1389"/>
      <c r="EU14" s="1389"/>
      <c r="EV14" s="1389" t="str">
        <f ca="1">MID(SUVAHAVUJ!AG76,2,1)</f>
        <v xml:space="preserve"> </v>
      </c>
      <c r="EW14" s="1389"/>
      <c r="EX14" s="1389"/>
      <c r="EY14" s="1389"/>
      <c r="EZ14" s="1389"/>
      <c r="FA14" s="1389" t="str">
        <f ca="1">MID(SUVAHAVUJ!AG76,3,1)</f>
        <v xml:space="preserve"> </v>
      </c>
      <c r="FB14" s="1389"/>
      <c r="FC14" s="1389"/>
      <c r="FD14" s="1389"/>
      <c r="FE14" s="1389"/>
      <c r="FF14" s="1389"/>
      <c r="FG14" s="1389" t="str">
        <f ca="1">MID(SUVAHAVUJ!AG76,4,1)</f>
        <v xml:space="preserve"> </v>
      </c>
      <c r="FH14" s="1389"/>
      <c r="FI14" s="1389"/>
      <c r="FJ14" s="1389"/>
      <c r="FK14" s="1389"/>
      <c r="FL14" s="1389" t="str">
        <f ca="1">MID(SUVAHAVUJ!AG76,5,1)</f>
        <v xml:space="preserve"> </v>
      </c>
      <c r="FM14" s="1389"/>
      <c r="FN14" s="1389"/>
      <c r="FO14" s="1389"/>
      <c r="FP14" s="1389"/>
      <c r="FQ14" s="1389"/>
      <c r="FR14" s="1389" t="str">
        <f ca="1">MID(SUVAHAVUJ!AG76,6,1)</f>
        <v xml:space="preserve"> </v>
      </c>
      <c r="FS14" s="1389"/>
      <c r="FT14" s="1389"/>
      <c r="FU14" s="1389"/>
      <c r="FV14" s="1389"/>
      <c r="FW14" s="1389" t="str">
        <f ca="1">MID(SUVAHAVUJ!AG76,7,1)</f>
        <v xml:space="preserve"> </v>
      </c>
      <c r="FX14" s="1389"/>
      <c r="FY14" s="1389"/>
      <c r="FZ14" s="1389"/>
      <c r="GA14" s="1389"/>
      <c r="GB14" s="1389"/>
      <c r="GC14" s="1389" t="str">
        <f ca="1">MID(SUVAHAVUJ!AG76,8,1)</f>
        <v xml:space="preserve"> </v>
      </c>
      <c r="GD14" s="1389"/>
      <c r="GE14" s="1389"/>
      <c r="GF14" s="1389"/>
      <c r="GG14" s="1389"/>
      <c r="GH14" s="1389" t="str">
        <f ca="1">MID(SUVAHAVUJ!AG76,9,1)</f>
        <v xml:space="preserve"> </v>
      </c>
      <c r="GI14" s="1389"/>
      <c r="GJ14" s="1389"/>
      <c r="GK14" s="1389"/>
      <c r="GL14" s="1389"/>
      <c r="GM14" s="1389"/>
      <c r="GN14" s="1389" t="str">
        <f ca="1">MID(SUVAHAVUJ!AG76,10,1)</f>
        <v xml:space="preserve"> </v>
      </c>
      <c r="GO14" s="1389"/>
      <c r="GP14" s="1389"/>
      <c r="GQ14" s="1389"/>
      <c r="GR14" s="1389"/>
      <c r="GS14" s="1343" t="str">
        <f ca="1">MID(SUVAHAVUJ!AG76,11,1)</f>
        <v>0</v>
      </c>
      <c r="GT14" s="1343"/>
      <c r="GU14" s="1343"/>
      <c r="GV14" s="1343"/>
      <c r="GW14" s="1396"/>
    </row>
    <row r="15" spans="1:205" s="516" customFormat="1" ht="24" customHeight="1">
      <c r="B15" s="1432" t="s">
        <v>2444</v>
      </c>
      <c r="C15" s="1433"/>
      <c r="D15" s="1433"/>
      <c r="E15" s="1433"/>
      <c r="F15" s="1433"/>
      <c r="G15" s="1433"/>
      <c r="H15" s="1433"/>
      <c r="I15" s="1433"/>
      <c r="J15" s="1433"/>
      <c r="K15" s="1434"/>
      <c r="L15" s="1401" t="str">
        <f ca="1">SUVAHAVUJ!$D$77</f>
        <v>Náklady budúcich období dlhodobé (381A, 382A)</v>
      </c>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c r="AK15" s="1402"/>
      <c r="AL15" s="1402"/>
      <c r="AM15" s="1402"/>
      <c r="AN15" s="1402"/>
      <c r="AO15" s="1402"/>
      <c r="AP15" s="1402"/>
      <c r="AQ15" s="1394" t="s">
        <v>2443</v>
      </c>
      <c r="AR15" s="1394"/>
      <c r="AS15" s="1394"/>
      <c r="AT15" s="1394"/>
      <c r="AU15" s="1394"/>
      <c r="AV15" s="1394"/>
      <c r="AW15" s="1394"/>
      <c r="AX15" s="1394"/>
      <c r="AY15" s="514"/>
      <c r="AZ15" s="515"/>
      <c r="BA15" s="1389" t="str">
        <f ca="1">MID(SUVAHAVUJ!AD77,1,1)</f>
        <v xml:space="preserve"> </v>
      </c>
      <c r="BB15" s="1389"/>
      <c r="BC15" s="1389"/>
      <c r="BD15" s="1389"/>
      <c r="BE15" s="1389"/>
      <c r="BF15" s="1389"/>
      <c r="BG15" s="1389" t="str">
        <f ca="1">MID(SUVAHAVUJ!AD77,2,1)</f>
        <v xml:space="preserve"> </v>
      </c>
      <c r="BH15" s="1389"/>
      <c r="BI15" s="1389"/>
      <c r="BJ15" s="1389"/>
      <c r="BK15" s="1389"/>
      <c r="BL15" s="1389" t="str">
        <f ca="1">MID(SUVAHAVUJ!AD77,3,1)</f>
        <v xml:space="preserve"> </v>
      </c>
      <c r="BM15" s="1389"/>
      <c r="BN15" s="1389"/>
      <c r="BO15" s="1389"/>
      <c r="BP15" s="1389"/>
      <c r="BQ15" s="1389"/>
      <c r="BR15" s="1389" t="str">
        <f ca="1">MID(SUVAHAVUJ!AD77,4,1)</f>
        <v xml:space="preserve"> </v>
      </c>
      <c r="BS15" s="1389"/>
      <c r="BT15" s="1389"/>
      <c r="BU15" s="1389"/>
      <c r="BV15" s="1389"/>
      <c r="BW15" s="1389" t="str">
        <f ca="1">MID(SUVAHAVUJ!AD77,5,1)</f>
        <v xml:space="preserve"> </v>
      </c>
      <c r="BX15" s="1389"/>
      <c r="BY15" s="1389"/>
      <c r="BZ15" s="1389"/>
      <c r="CA15" s="1389"/>
      <c r="CB15" s="1389"/>
      <c r="CC15" s="1389" t="str">
        <f ca="1">MID(SUVAHAVUJ!AD77,6,1)</f>
        <v xml:space="preserve"> </v>
      </c>
      <c r="CD15" s="1389"/>
      <c r="CE15" s="1389"/>
      <c r="CF15" s="1389"/>
      <c r="CG15" s="1389"/>
      <c r="CH15" s="1389" t="str">
        <f ca="1">MID(SUVAHAVUJ!AD77,7,1)</f>
        <v xml:space="preserve"> </v>
      </c>
      <c r="CI15" s="1389"/>
      <c r="CJ15" s="1389"/>
      <c r="CK15" s="1389"/>
      <c r="CL15" s="1389"/>
      <c r="CM15" s="1389"/>
      <c r="CN15" s="1389" t="str">
        <f ca="1">MID(SUVAHAVUJ!AD77,8,1)</f>
        <v xml:space="preserve"> </v>
      </c>
      <c r="CO15" s="1389"/>
      <c r="CP15" s="1389"/>
      <c r="CQ15" s="1389"/>
      <c r="CR15" s="1389"/>
      <c r="CS15" s="1389" t="str">
        <f ca="1">MID(SUVAHAVUJ!AD77,9,1)</f>
        <v xml:space="preserve"> </v>
      </c>
      <c r="CT15" s="1389"/>
      <c r="CU15" s="1389"/>
      <c r="CV15" s="1389"/>
      <c r="CW15" s="1389"/>
      <c r="CX15" s="1389"/>
      <c r="CY15" s="1389" t="str">
        <f ca="1">MID(SUVAHAVUJ!AD77,10,1)</f>
        <v xml:space="preserve"> </v>
      </c>
      <c r="CZ15" s="1389"/>
      <c r="DA15" s="1389"/>
      <c r="DB15" s="1389"/>
      <c r="DC15" s="1389"/>
      <c r="DD15" s="1389" t="str">
        <f ca="1">MID(SUVAHAVUJ!AD77,11,1)</f>
        <v>0</v>
      </c>
      <c r="DE15" s="1389"/>
      <c r="DF15" s="1389"/>
      <c r="DG15" s="1389"/>
      <c r="DH15" s="1389"/>
      <c r="DI15" s="1395"/>
      <c r="DJ15" s="514"/>
      <c r="DK15" s="515"/>
      <c r="DL15" s="1389" t="str">
        <f ca="1">MID(SUVAHAVUJ!AF77,1,1)</f>
        <v xml:space="preserve"> </v>
      </c>
      <c r="DM15" s="1389"/>
      <c r="DN15" s="1389"/>
      <c r="DO15" s="1389"/>
      <c r="DP15" s="1389"/>
      <c r="DQ15" s="1389"/>
      <c r="DR15" s="1389" t="str">
        <f ca="1">MID(SUVAHAVUJ!AF77,2,1)</f>
        <v xml:space="preserve"> </v>
      </c>
      <c r="DS15" s="1389"/>
      <c r="DT15" s="1389"/>
      <c r="DU15" s="1389"/>
      <c r="DV15" s="1389"/>
      <c r="DW15" s="1389" t="str">
        <f ca="1">MID(SUVAHAVUJ!AF77,3,1)</f>
        <v xml:space="preserve"> </v>
      </c>
      <c r="DX15" s="1389"/>
      <c r="DY15" s="1389"/>
      <c r="DZ15" s="1389"/>
      <c r="EA15" s="1389"/>
      <c r="EB15" s="1389"/>
      <c r="EC15" s="1389" t="str">
        <f ca="1">MID(SUVAHAVUJ!AF77,4,1)</f>
        <v xml:space="preserve"> </v>
      </c>
      <c r="ED15" s="1389"/>
      <c r="EE15" s="1389"/>
      <c r="EF15" s="1389"/>
      <c r="EG15" s="1389"/>
      <c r="EH15" s="1389" t="str">
        <f ca="1">MID(SUVAHAVUJ!AF77,5,1)</f>
        <v xml:space="preserve"> </v>
      </c>
      <c r="EI15" s="1389"/>
      <c r="EJ15" s="1389"/>
      <c r="EK15" s="1389"/>
      <c r="EL15" s="1389"/>
      <c r="EM15" s="1389"/>
      <c r="EN15" s="1389" t="str">
        <f ca="1">MID(SUVAHAVUJ!AF77,6,1)</f>
        <v xml:space="preserve"> </v>
      </c>
      <c r="EO15" s="1389"/>
      <c r="EP15" s="1389"/>
      <c r="EQ15" s="1389"/>
      <c r="ER15" s="1389"/>
      <c r="ES15" s="1389" t="str">
        <f ca="1">MID(SUVAHAVUJ!AF77,7,1)</f>
        <v xml:space="preserve"> </v>
      </c>
      <c r="ET15" s="1389"/>
      <c r="EU15" s="1389"/>
      <c r="EV15" s="1389"/>
      <c r="EW15" s="1389"/>
      <c r="EX15" s="1389"/>
      <c r="EY15" s="1389" t="str">
        <f ca="1">MID(SUVAHAVUJ!AF77,8,1)</f>
        <v xml:space="preserve"> </v>
      </c>
      <c r="EZ15" s="1389"/>
      <c r="FA15" s="1389"/>
      <c r="FB15" s="1389"/>
      <c r="FC15" s="1389"/>
      <c r="FD15" s="1389" t="str">
        <f ca="1">MID(SUVAHAVUJ!AF77,9,1)</f>
        <v xml:space="preserve"> </v>
      </c>
      <c r="FE15" s="1389"/>
      <c r="FF15" s="1389"/>
      <c r="FG15" s="1389"/>
      <c r="FH15" s="1389"/>
      <c r="FI15" s="1389"/>
      <c r="FJ15" s="1389" t="str">
        <f ca="1">MID(SUVAHAVUJ!AF77,10,1)</f>
        <v xml:space="preserve"> </v>
      </c>
      <c r="FK15" s="1389"/>
      <c r="FL15" s="1389"/>
      <c r="FM15" s="1389"/>
      <c r="FN15" s="1389"/>
      <c r="FO15" s="1343" t="str">
        <f ca="1">MID(SUVAHAVUJ!AF77,11,1)</f>
        <v>0</v>
      </c>
      <c r="FP15" s="1343"/>
      <c r="FQ15" s="1343"/>
      <c r="FR15" s="1343"/>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35"/>
      <c r="C16" s="1436"/>
      <c r="D16" s="1436"/>
      <c r="E16" s="1436"/>
      <c r="F16" s="1436"/>
      <c r="G16" s="1436"/>
      <c r="H16" s="1436"/>
      <c r="I16" s="1436"/>
      <c r="J16" s="1436"/>
      <c r="K16" s="1437"/>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c r="AK16" s="1402"/>
      <c r="AL16" s="1402"/>
      <c r="AM16" s="1402"/>
      <c r="AN16" s="1402"/>
      <c r="AO16" s="1402"/>
      <c r="AP16" s="1402"/>
      <c r="AQ16" s="1394"/>
      <c r="AR16" s="1394"/>
      <c r="AS16" s="1394"/>
      <c r="AT16" s="1394"/>
      <c r="AU16" s="1394"/>
      <c r="AV16" s="1394"/>
      <c r="AW16" s="1394"/>
      <c r="AX16" s="1394"/>
      <c r="AY16" s="514"/>
      <c r="AZ16" s="515"/>
      <c r="BA16" s="1389" t="str">
        <f ca="1">MID(SUVAHAVUJ!AE77,1,1)</f>
        <v xml:space="preserve"> </v>
      </c>
      <c r="BB16" s="1389"/>
      <c r="BC16" s="1389"/>
      <c r="BD16" s="1389"/>
      <c r="BE16" s="1389"/>
      <c r="BF16" s="1389"/>
      <c r="BG16" s="1389" t="str">
        <f ca="1">MID(SUVAHAVUJ!AE77,2,1)</f>
        <v xml:space="preserve"> </v>
      </c>
      <c r="BH16" s="1389"/>
      <c r="BI16" s="1389"/>
      <c r="BJ16" s="1389"/>
      <c r="BK16" s="1389"/>
      <c r="BL16" s="1389" t="str">
        <f ca="1">MID(SUVAHAVUJ!AE77,3,1)</f>
        <v xml:space="preserve"> </v>
      </c>
      <c r="BM16" s="1389"/>
      <c r="BN16" s="1389"/>
      <c r="BO16" s="1389"/>
      <c r="BP16" s="1389"/>
      <c r="BQ16" s="1389"/>
      <c r="BR16" s="1389" t="str">
        <f ca="1">MID(SUVAHAVUJ!AE77,4,1)</f>
        <v xml:space="preserve"> </v>
      </c>
      <c r="BS16" s="1389"/>
      <c r="BT16" s="1389"/>
      <c r="BU16" s="1389"/>
      <c r="BV16" s="1389"/>
      <c r="BW16" s="1389" t="str">
        <f ca="1">MID(SUVAHAVUJ!AE77,5,1)</f>
        <v xml:space="preserve"> </v>
      </c>
      <c r="BX16" s="1389"/>
      <c r="BY16" s="1389"/>
      <c r="BZ16" s="1389"/>
      <c r="CA16" s="1389"/>
      <c r="CB16" s="1389"/>
      <c r="CC16" s="1389" t="str">
        <f ca="1">MID(SUVAHAVUJ!AE77,6,1)</f>
        <v xml:space="preserve"> </v>
      </c>
      <c r="CD16" s="1389"/>
      <c r="CE16" s="1389"/>
      <c r="CF16" s="1389"/>
      <c r="CG16" s="1389"/>
      <c r="CH16" s="1389" t="str">
        <f ca="1">MID(SUVAHAVUJ!AE77,7,1)</f>
        <v xml:space="preserve"> </v>
      </c>
      <c r="CI16" s="1389"/>
      <c r="CJ16" s="1389"/>
      <c r="CK16" s="1389"/>
      <c r="CL16" s="1389"/>
      <c r="CM16" s="1389"/>
      <c r="CN16" s="1389" t="str">
        <f ca="1">MID(SUVAHAVUJ!AE77,8,1)</f>
        <v xml:space="preserve"> </v>
      </c>
      <c r="CO16" s="1389"/>
      <c r="CP16" s="1389"/>
      <c r="CQ16" s="1389"/>
      <c r="CR16" s="1389"/>
      <c r="CS16" s="1389" t="str">
        <f ca="1">MID(SUVAHAVUJ!AE77,9,1)</f>
        <v xml:space="preserve"> </v>
      </c>
      <c r="CT16" s="1389"/>
      <c r="CU16" s="1389"/>
      <c r="CV16" s="1389"/>
      <c r="CW16" s="1389"/>
      <c r="CX16" s="1389"/>
      <c r="CY16" s="1389" t="str">
        <f ca="1">MID(SUVAHAVUJ!AE77,10,1)</f>
        <v xml:space="preserve"> </v>
      </c>
      <c r="CZ16" s="1389"/>
      <c r="DA16" s="1389"/>
      <c r="DB16" s="1389"/>
      <c r="DC16" s="1389"/>
      <c r="DD16" s="1389" t="str">
        <f ca="1">MID(SUVAHAVUJ!AE77,11,1)</f>
        <v>0</v>
      </c>
      <c r="DE16" s="1389"/>
      <c r="DF16" s="1389"/>
      <c r="DG16" s="1389"/>
      <c r="DH16" s="1389"/>
      <c r="DI16" s="1395"/>
      <c r="DJ16" s="1398"/>
      <c r="DK16" s="1398"/>
      <c r="DL16" s="1398"/>
      <c r="DM16" s="1398"/>
      <c r="DN16" s="1398"/>
      <c r="DO16" s="1398"/>
      <c r="DP16" s="1398"/>
      <c r="DQ16" s="1398"/>
      <c r="DR16" s="1398"/>
      <c r="DS16" s="1398"/>
      <c r="DT16" s="1398"/>
      <c r="DU16" s="1398"/>
      <c r="DV16" s="1398"/>
      <c r="DW16" s="1398"/>
      <c r="DX16" s="1398"/>
      <c r="DY16" s="1398"/>
      <c r="DZ16" s="1398"/>
      <c r="EA16" s="1398"/>
      <c r="EB16" s="1398"/>
      <c r="EC16" s="1398"/>
      <c r="ED16" s="1398"/>
      <c r="EE16" s="1398"/>
      <c r="EF16" s="1398"/>
      <c r="EG16" s="1398"/>
      <c r="EH16" s="1398"/>
      <c r="EI16" s="1398"/>
      <c r="EJ16" s="1398"/>
      <c r="EK16" s="1398"/>
      <c r="EL16" s="1398"/>
      <c r="EM16" s="1398"/>
      <c r="EN16" s="514"/>
      <c r="EO16" s="515"/>
      <c r="EP16" s="1389" t="str">
        <f ca="1">MID(SUVAHAVUJ!AG77,1,1)</f>
        <v xml:space="preserve"> </v>
      </c>
      <c r="EQ16" s="1389"/>
      <c r="ER16" s="1389"/>
      <c r="ES16" s="1389"/>
      <c r="ET16" s="1389"/>
      <c r="EU16" s="1389"/>
      <c r="EV16" s="1389" t="str">
        <f ca="1">MID(SUVAHAVUJ!AG77,2,1)</f>
        <v xml:space="preserve"> </v>
      </c>
      <c r="EW16" s="1389"/>
      <c r="EX16" s="1389"/>
      <c r="EY16" s="1389"/>
      <c r="EZ16" s="1389"/>
      <c r="FA16" s="1389" t="str">
        <f ca="1">MID(SUVAHAVUJ!AG77,3,1)</f>
        <v xml:space="preserve"> </v>
      </c>
      <c r="FB16" s="1389"/>
      <c r="FC16" s="1389"/>
      <c r="FD16" s="1389"/>
      <c r="FE16" s="1389"/>
      <c r="FF16" s="1389"/>
      <c r="FG16" s="1389" t="str">
        <f ca="1">MID(SUVAHAVUJ!AG77,4,1)</f>
        <v xml:space="preserve"> </v>
      </c>
      <c r="FH16" s="1389"/>
      <c r="FI16" s="1389"/>
      <c r="FJ16" s="1389"/>
      <c r="FK16" s="1389"/>
      <c r="FL16" s="1389" t="str">
        <f ca="1">MID(SUVAHAVUJ!AG77,5,1)</f>
        <v xml:space="preserve"> </v>
      </c>
      <c r="FM16" s="1389"/>
      <c r="FN16" s="1389"/>
      <c r="FO16" s="1389"/>
      <c r="FP16" s="1389"/>
      <c r="FQ16" s="1389"/>
      <c r="FR16" s="1389" t="str">
        <f ca="1">MID(SUVAHAVUJ!AG77,6,1)</f>
        <v xml:space="preserve"> </v>
      </c>
      <c r="FS16" s="1389"/>
      <c r="FT16" s="1389"/>
      <c r="FU16" s="1389"/>
      <c r="FV16" s="1389"/>
      <c r="FW16" s="1389" t="str">
        <f ca="1">MID(SUVAHAVUJ!AG77,7,1)</f>
        <v xml:space="preserve"> </v>
      </c>
      <c r="FX16" s="1389"/>
      <c r="FY16" s="1389"/>
      <c r="FZ16" s="1389"/>
      <c r="GA16" s="1389"/>
      <c r="GB16" s="1389"/>
      <c r="GC16" s="1389" t="str">
        <f ca="1">MID(SUVAHAVUJ!AG77,8,1)</f>
        <v xml:space="preserve"> </v>
      </c>
      <c r="GD16" s="1389"/>
      <c r="GE16" s="1389"/>
      <c r="GF16" s="1389"/>
      <c r="GG16" s="1389"/>
      <c r="GH16" s="1389" t="str">
        <f ca="1">MID(SUVAHAVUJ!AG77,9,1)</f>
        <v xml:space="preserve"> </v>
      </c>
      <c r="GI16" s="1389"/>
      <c r="GJ16" s="1389"/>
      <c r="GK16" s="1389"/>
      <c r="GL16" s="1389"/>
      <c r="GM16" s="1389"/>
      <c r="GN16" s="1389" t="str">
        <f ca="1">MID(SUVAHAVUJ!AG77,10,1)</f>
        <v xml:space="preserve"> </v>
      </c>
      <c r="GO16" s="1389"/>
      <c r="GP16" s="1389"/>
      <c r="GQ16" s="1389"/>
      <c r="GR16" s="1389"/>
      <c r="GS16" s="1343" t="str">
        <f ca="1">MID(SUVAHAVUJ!AG77,11,1)</f>
        <v>0</v>
      </c>
      <c r="GT16" s="1343"/>
      <c r="GU16" s="1343"/>
      <c r="GV16" s="1343"/>
      <c r="GW16" s="1396"/>
    </row>
    <row r="17" spans="2:205" s="516" customFormat="1" ht="23.25" customHeight="1">
      <c r="B17" s="1411" t="s">
        <v>2390</v>
      </c>
      <c r="C17" s="1412"/>
      <c r="D17" s="1412"/>
      <c r="E17" s="1412"/>
      <c r="F17" s="1412"/>
      <c r="G17" s="1412"/>
      <c r="H17" s="1412"/>
      <c r="I17" s="1412"/>
      <c r="J17" s="1412"/>
      <c r="K17" s="1413"/>
      <c r="L17" s="1401" t="str">
        <f ca="1">SUVAHAVUJ!$D$78</f>
        <v>Náklady budúcich období krátkodobé (381A, 382A)</v>
      </c>
      <c r="M17" s="1402"/>
      <c r="N17" s="1402"/>
      <c r="O17" s="1402"/>
      <c r="P17" s="1402"/>
      <c r="Q17" s="1402"/>
      <c r="R17" s="1402"/>
      <c r="S17" s="1402"/>
      <c r="T17" s="1402"/>
      <c r="U17" s="1402"/>
      <c r="V17" s="1402"/>
      <c r="W17" s="1402"/>
      <c r="X17" s="1402"/>
      <c r="Y17" s="1402"/>
      <c r="Z17" s="1402"/>
      <c r="AA17" s="1402"/>
      <c r="AB17" s="1402"/>
      <c r="AC17" s="1402"/>
      <c r="AD17" s="1402"/>
      <c r="AE17" s="1402"/>
      <c r="AF17" s="1402"/>
      <c r="AG17" s="1402"/>
      <c r="AH17" s="1402"/>
      <c r="AI17" s="1402"/>
      <c r="AJ17" s="1402"/>
      <c r="AK17" s="1402"/>
      <c r="AL17" s="1402"/>
      <c r="AM17" s="1402"/>
      <c r="AN17" s="1402"/>
      <c r="AO17" s="1402"/>
      <c r="AP17" s="1402"/>
      <c r="AQ17" s="1394" t="s">
        <v>2445</v>
      </c>
      <c r="AR17" s="1394"/>
      <c r="AS17" s="1394"/>
      <c r="AT17" s="1394"/>
      <c r="AU17" s="1394"/>
      <c r="AV17" s="1394"/>
      <c r="AW17" s="1394"/>
      <c r="AX17" s="1394"/>
      <c r="AY17" s="514"/>
      <c r="AZ17" s="515"/>
      <c r="BA17" s="1389" t="str">
        <f ca="1">MID(SUVAHAVUJ!AD78,1,1)</f>
        <v xml:space="preserve"> </v>
      </c>
      <c r="BB17" s="1389"/>
      <c r="BC17" s="1389"/>
      <c r="BD17" s="1389"/>
      <c r="BE17" s="1389"/>
      <c r="BF17" s="1389"/>
      <c r="BG17" s="1389" t="str">
        <f ca="1">MID(SUVAHAVUJ!AD78,2,1)</f>
        <v xml:space="preserve"> </v>
      </c>
      <c r="BH17" s="1389"/>
      <c r="BI17" s="1389"/>
      <c r="BJ17" s="1389"/>
      <c r="BK17" s="1389"/>
      <c r="BL17" s="1389" t="str">
        <f ca="1">MID(SUVAHAVUJ!AD78,3,1)</f>
        <v xml:space="preserve"> </v>
      </c>
      <c r="BM17" s="1389"/>
      <c r="BN17" s="1389"/>
      <c r="BO17" s="1389"/>
      <c r="BP17" s="1389"/>
      <c r="BQ17" s="1389"/>
      <c r="BR17" s="1389" t="str">
        <f ca="1">MID(SUVAHAVUJ!AD78,4,1)</f>
        <v xml:space="preserve"> </v>
      </c>
      <c r="BS17" s="1389"/>
      <c r="BT17" s="1389"/>
      <c r="BU17" s="1389"/>
      <c r="BV17" s="1389"/>
      <c r="BW17" s="1389" t="str">
        <f ca="1">MID(SUVAHAVUJ!AD78,5,1)</f>
        <v xml:space="preserve"> </v>
      </c>
      <c r="BX17" s="1389"/>
      <c r="BY17" s="1389"/>
      <c r="BZ17" s="1389"/>
      <c r="CA17" s="1389"/>
      <c r="CB17" s="1389"/>
      <c r="CC17" s="1389" t="str">
        <f ca="1">MID(SUVAHAVUJ!AD78,6,1)</f>
        <v xml:space="preserve"> </v>
      </c>
      <c r="CD17" s="1389"/>
      <c r="CE17" s="1389"/>
      <c r="CF17" s="1389"/>
      <c r="CG17" s="1389"/>
      <c r="CH17" s="1389" t="str">
        <f ca="1">MID(SUVAHAVUJ!AD78,7,1)</f>
        <v xml:space="preserve"> </v>
      </c>
      <c r="CI17" s="1389"/>
      <c r="CJ17" s="1389"/>
      <c r="CK17" s="1389"/>
      <c r="CL17" s="1389"/>
      <c r="CM17" s="1389"/>
      <c r="CN17" s="1389" t="str">
        <f ca="1">MID(SUVAHAVUJ!AD78,8,1)</f>
        <v xml:space="preserve"> </v>
      </c>
      <c r="CO17" s="1389"/>
      <c r="CP17" s="1389"/>
      <c r="CQ17" s="1389"/>
      <c r="CR17" s="1389"/>
      <c r="CS17" s="1389" t="str">
        <f ca="1">MID(SUVAHAVUJ!AD78,9,1)</f>
        <v xml:space="preserve"> </v>
      </c>
      <c r="CT17" s="1389"/>
      <c r="CU17" s="1389"/>
      <c r="CV17" s="1389"/>
      <c r="CW17" s="1389"/>
      <c r="CX17" s="1389"/>
      <c r="CY17" s="1389" t="str">
        <f ca="1">MID(SUVAHAVUJ!AD78,10,1)</f>
        <v xml:space="preserve"> </v>
      </c>
      <c r="CZ17" s="1389"/>
      <c r="DA17" s="1389"/>
      <c r="DB17" s="1389"/>
      <c r="DC17" s="1389"/>
      <c r="DD17" s="1389" t="str">
        <f ca="1">MID(SUVAHAVUJ!AD78,11,1)</f>
        <v>0</v>
      </c>
      <c r="DE17" s="1389"/>
      <c r="DF17" s="1389"/>
      <c r="DG17" s="1389"/>
      <c r="DH17" s="1389"/>
      <c r="DI17" s="1395"/>
      <c r="DJ17" s="514"/>
      <c r="DK17" s="515"/>
      <c r="DL17" s="1389" t="str">
        <f ca="1">MID(SUVAHAVUJ!AF78,1,1)</f>
        <v xml:space="preserve"> </v>
      </c>
      <c r="DM17" s="1389"/>
      <c r="DN17" s="1389"/>
      <c r="DO17" s="1389"/>
      <c r="DP17" s="1389"/>
      <c r="DQ17" s="1389"/>
      <c r="DR17" s="1389" t="str">
        <f ca="1">MID(SUVAHAVUJ!AF78,2,1)</f>
        <v xml:space="preserve"> </v>
      </c>
      <c r="DS17" s="1389"/>
      <c r="DT17" s="1389"/>
      <c r="DU17" s="1389"/>
      <c r="DV17" s="1389"/>
      <c r="DW17" s="1389" t="str">
        <f ca="1">MID(SUVAHAVUJ!AF78,3,1)</f>
        <v xml:space="preserve"> </v>
      </c>
      <c r="DX17" s="1389"/>
      <c r="DY17" s="1389"/>
      <c r="DZ17" s="1389"/>
      <c r="EA17" s="1389"/>
      <c r="EB17" s="1389"/>
      <c r="EC17" s="1389" t="str">
        <f ca="1">MID(SUVAHAVUJ!AF78,4,1)</f>
        <v xml:space="preserve"> </v>
      </c>
      <c r="ED17" s="1389"/>
      <c r="EE17" s="1389"/>
      <c r="EF17" s="1389"/>
      <c r="EG17" s="1389"/>
      <c r="EH17" s="1389" t="str">
        <f ca="1">MID(SUVAHAVUJ!AF78,5,1)</f>
        <v xml:space="preserve"> </v>
      </c>
      <c r="EI17" s="1389"/>
      <c r="EJ17" s="1389"/>
      <c r="EK17" s="1389"/>
      <c r="EL17" s="1389"/>
      <c r="EM17" s="1389"/>
      <c r="EN17" s="1389" t="str">
        <f ca="1">MID(SUVAHAVUJ!AF78,6,1)</f>
        <v xml:space="preserve"> </v>
      </c>
      <c r="EO17" s="1389"/>
      <c r="EP17" s="1389"/>
      <c r="EQ17" s="1389"/>
      <c r="ER17" s="1389"/>
      <c r="ES17" s="1389" t="str">
        <f ca="1">MID(SUVAHAVUJ!AF78,7,1)</f>
        <v xml:space="preserve"> </v>
      </c>
      <c r="ET17" s="1389"/>
      <c r="EU17" s="1389"/>
      <c r="EV17" s="1389"/>
      <c r="EW17" s="1389"/>
      <c r="EX17" s="1389"/>
      <c r="EY17" s="1389" t="str">
        <f ca="1">MID(SUVAHAVUJ!AF78,8,1)</f>
        <v xml:space="preserve"> </v>
      </c>
      <c r="EZ17" s="1389"/>
      <c r="FA17" s="1389"/>
      <c r="FB17" s="1389"/>
      <c r="FC17" s="1389"/>
      <c r="FD17" s="1389" t="str">
        <f ca="1">MID(SUVAHAVUJ!AF78,9,1)</f>
        <v xml:space="preserve"> </v>
      </c>
      <c r="FE17" s="1389"/>
      <c r="FF17" s="1389"/>
      <c r="FG17" s="1389"/>
      <c r="FH17" s="1389"/>
      <c r="FI17" s="1389"/>
      <c r="FJ17" s="1389" t="str">
        <f ca="1">MID(SUVAHAVUJ!AF78,10,1)</f>
        <v xml:space="preserve"> </v>
      </c>
      <c r="FK17" s="1389"/>
      <c r="FL17" s="1389"/>
      <c r="FM17" s="1389"/>
      <c r="FN17" s="1389"/>
      <c r="FO17" s="1343" t="str">
        <f ca="1">MID(SUVAHAVUJ!AF78,11,1)</f>
        <v>0</v>
      </c>
      <c r="FP17" s="1343"/>
      <c r="FQ17" s="1343"/>
      <c r="FR17" s="1343"/>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14"/>
      <c r="C18" s="1415"/>
      <c r="D18" s="1415"/>
      <c r="E18" s="1415"/>
      <c r="F18" s="1415"/>
      <c r="G18" s="1415"/>
      <c r="H18" s="1415"/>
      <c r="I18" s="1415"/>
      <c r="J18" s="1415"/>
      <c r="K18" s="1416"/>
      <c r="L18" s="1402"/>
      <c r="M18" s="1402"/>
      <c r="N18" s="1402"/>
      <c r="O18" s="1402"/>
      <c r="P18" s="1402"/>
      <c r="Q18" s="1402"/>
      <c r="R18" s="1402"/>
      <c r="S18" s="1402"/>
      <c r="T18" s="1402"/>
      <c r="U18" s="1402"/>
      <c r="V18" s="1402"/>
      <c r="W18" s="1402"/>
      <c r="X18" s="1402"/>
      <c r="Y18" s="1402"/>
      <c r="Z18" s="1402"/>
      <c r="AA18" s="1402"/>
      <c r="AB18" s="1402"/>
      <c r="AC18" s="1402"/>
      <c r="AD18" s="1402"/>
      <c r="AE18" s="1402"/>
      <c r="AF18" s="1402"/>
      <c r="AG18" s="1402"/>
      <c r="AH18" s="1402"/>
      <c r="AI18" s="1402"/>
      <c r="AJ18" s="1402"/>
      <c r="AK18" s="1402"/>
      <c r="AL18" s="1402"/>
      <c r="AM18" s="1402"/>
      <c r="AN18" s="1402"/>
      <c r="AO18" s="1402"/>
      <c r="AP18" s="1402"/>
      <c r="AQ18" s="1394"/>
      <c r="AR18" s="1394"/>
      <c r="AS18" s="1394"/>
      <c r="AT18" s="1394"/>
      <c r="AU18" s="1394"/>
      <c r="AV18" s="1394"/>
      <c r="AW18" s="1394"/>
      <c r="AX18" s="1394"/>
      <c r="AY18" s="514"/>
      <c r="AZ18" s="515"/>
      <c r="BA18" s="1389" t="str">
        <f ca="1">MID(SUVAHAVUJ!AE78,1,1)</f>
        <v xml:space="preserve"> </v>
      </c>
      <c r="BB18" s="1389"/>
      <c r="BC18" s="1389"/>
      <c r="BD18" s="1389"/>
      <c r="BE18" s="1389"/>
      <c r="BF18" s="1389"/>
      <c r="BG18" s="1389" t="str">
        <f ca="1">MID(SUVAHAVUJ!AE78,2,1)</f>
        <v xml:space="preserve"> </v>
      </c>
      <c r="BH18" s="1389"/>
      <c r="BI18" s="1389"/>
      <c r="BJ18" s="1389"/>
      <c r="BK18" s="1389"/>
      <c r="BL18" s="1389" t="str">
        <f ca="1">MID(SUVAHAVUJ!AE78,3,1)</f>
        <v xml:space="preserve"> </v>
      </c>
      <c r="BM18" s="1389"/>
      <c r="BN18" s="1389"/>
      <c r="BO18" s="1389"/>
      <c r="BP18" s="1389"/>
      <c r="BQ18" s="1389"/>
      <c r="BR18" s="1389" t="str">
        <f ca="1">MID(SUVAHAVUJ!AE78,4,1)</f>
        <v xml:space="preserve"> </v>
      </c>
      <c r="BS18" s="1389"/>
      <c r="BT18" s="1389"/>
      <c r="BU18" s="1389"/>
      <c r="BV18" s="1389"/>
      <c r="BW18" s="1389" t="str">
        <f ca="1">MID(SUVAHAVUJ!AE78,5,1)</f>
        <v xml:space="preserve"> </v>
      </c>
      <c r="BX18" s="1389"/>
      <c r="BY18" s="1389"/>
      <c r="BZ18" s="1389"/>
      <c r="CA18" s="1389"/>
      <c r="CB18" s="1389"/>
      <c r="CC18" s="1389" t="str">
        <f ca="1">MID(SUVAHAVUJ!AE78,6,1)</f>
        <v xml:space="preserve"> </v>
      </c>
      <c r="CD18" s="1389"/>
      <c r="CE18" s="1389"/>
      <c r="CF18" s="1389"/>
      <c r="CG18" s="1389"/>
      <c r="CH18" s="1389" t="str">
        <f ca="1">MID(SUVAHAVUJ!AE78,7,1)</f>
        <v xml:space="preserve"> </v>
      </c>
      <c r="CI18" s="1389"/>
      <c r="CJ18" s="1389"/>
      <c r="CK18" s="1389"/>
      <c r="CL18" s="1389"/>
      <c r="CM18" s="1389"/>
      <c r="CN18" s="1389" t="str">
        <f ca="1">MID(SUVAHAVUJ!AE78,8,1)</f>
        <v xml:space="preserve"> </v>
      </c>
      <c r="CO18" s="1389"/>
      <c r="CP18" s="1389"/>
      <c r="CQ18" s="1389"/>
      <c r="CR18" s="1389"/>
      <c r="CS18" s="1389" t="str">
        <f ca="1">MID(SUVAHAVUJ!AE78,9,1)</f>
        <v xml:space="preserve"> </v>
      </c>
      <c r="CT18" s="1389"/>
      <c r="CU18" s="1389"/>
      <c r="CV18" s="1389"/>
      <c r="CW18" s="1389"/>
      <c r="CX18" s="1389"/>
      <c r="CY18" s="1389" t="str">
        <f ca="1">MID(SUVAHAVUJ!AE78,10,1)</f>
        <v xml:space="preserve"> </v>
      </c>
      <c r="CZ18" s="1389"/>
      <c r="DA18" s="1389"/>
      <c r="DB18" s="1389"/>
      <c r="DC18" s="1389"/>
      <c r="DD18" s="1389" t="str">
        <f ca="1">MID(SUVAHAVUJ!AE78,11,1)</f>
        <v>0</v>
      </c>
      <c r="DE18" s="1389"/>
      <c r="DF18" s="1389"/>
      <c r="DG18" s="1389"/>
      <c r="DH18" s="1389"/>
      <c r="DI18" s="1395"/>
      <c r="DJ18" s="1398"/>
      <c r="DK18" s="1398"/>
      <c r="DL18" s="1398"/>
      <c r="DM18" s="1398"/>
      <c r="DN18" s="1398"/>
      <c r="DO18" s="1398"/>
      <c r="DP18" s="1398"/>
      <c r="DQ18" s="1398"/>
      <c r="DR18" s="1398"/>
      <c r="DS18" s="1398"/>
      <c r="DT18" s="1398"/>
      <c r="DU18" s="1398"/>
      <c r="DV18" s="1398"/>
      <c r="DW18" s="1398"/>
      <c r="DX18" s="1398"/>
      <c r="DY18" s="1398"/>
      <c r="DZ18" s="1398"/>
      <c r="EA18" s="1398"/>
      <c r="EB18" s="1398"/>
      <c r="EC18" s="1398"/>
      <c r="ED18" s="1398"/>
      <c r="EE18" s="1398"/>
      <c r="EF18" s="1398"/>
      <c r="EG18" s="1398"/>
      <c r="EH18" s="1398"/>
      <c r="EI18" s="1398"/>
      <c r="EJ18" s="1398"/>
      <c r="EK18" s="1398"/>
      <c r="EL18" s="1398"/>
      <c r="EM18" s="1398"/>
      <c r="EN18" s="514"/>
      <c r="EO18" s="515"/>
      <c r="EP18" s="1389" t="str">
        <f ca="1">MID(SUVAHAVUJ!AG78,1,1)</f>
        <v xml:space="preserve"> </v>
      </c>
      <c r="EQ18" s="1389"/>
      <c r="ER18" s="1389"/>
      <c r="ES18" s="1389"/>
      <c r="ET18" s="1389"/>
      <c r="EU18" s="1389"/>
      <c r="EV18" s="1389" t="str">
        <f ca="1">MID(SUVAHAVUJ!AG78,2,1)</f>
        <v xml:space="preserve"> </v>
      </c>
      <c r="EW18" s="1389"/>
      <c r="EX18" s="1389"/>
      <c r="EY18" s="1389"/>
      <c r="EZ18" s="1389"/>
      <c r="FA18" s="1389" t="str">
        <f ca="1">MID(SUVAHAVUJ!AG78,3,1)</f>
        <v xml:space="preserve"> </v>
      </c>
      <c r="FB18" s="1389"/>
      <c r="FC18" s="1389"/>
      <c r="FD18" s="1389"/>
      <c r="FE18" s="1389"/>
      <c r="FF18" s="1389"/>
      <c r="FG18" s="1389" t="str">
        <f ca="1">MID(SUVAHAVUJ!AG78,4,1)</f>
        <v xml:space="preserve"> </v>
      </c>
      <c r="FH18" s="1389"/>
      <c r="FI18" s="1389"/>
      <c r="FJ18" s="1389"/>
      <c r="FK18" s="1389"/>
      <c r="FL18" s="1389" t="str">
        <f ca="1">MID(SUVAHAVUJ!AG78,5,1)</f>
        <v xml:space="preserve"> </v>
      </c>
      <c r="FM18" s="1389"/>
      <c r="FN18" s="1389"/>
      <c r="FO18" s="1389"/>
      <c r="FP18" s="1389"/>
      <c r="FQ18" s="1389"/>
      <c r="FR18" s="1389" t="str">
        <f ca="1">MID(SUVAHAVUJ!AG78,6,1)</f>
        <v xml:space="preserve"> </v>
      </c>
      <c r="FS18" s="1389"/>
      <c r="FT18" s="1389"/>
      <c r="FU18" s="1389"/>
      <c r="FV18" s="1389"/>
      <c r="FW18" s="1389" t="str">
        <f ca="1">MID(SUVAHAVUJ!AG78,7,1)</f>
        <v xml:space="preserve"> </v>
      </c>
      <c r="FX18" s="1389"/>
      <c r="FY18" s="1389"/>
      <c r="FZ18" s="1389"/>
      <c r="GA18" s="1389"/>
      <c r="GB18" s="1389"/>
      <c r="GC18" s="1389" t="str">
        <f ca="1">MID(SUVAHAVUJ!AG78,8,1)</f>
        <v xml:space="preserve"> </v>
      </c>
      <c r="GD18" s="1389"/>
      <c r="GE18" s="1389"/>
      <c r="GF18" s="1389"/>
      <c r="GG18" s="1389"/>
      <c r="GH18" s="1389" t="str">
        <f ca="1">MID(SUVAHAVUJ!AG78,9,1)</f>
        <v xml:space="preserve"> </v>
      </c>
      <c r="GI18" s="1389"/>
      <c r="GJ18" s="1389"/>
      <c r="GK18" s="1389"/>
      <c r="GL18" s="1389"/>
      <c r="GM18" s="1389"/>
      <c r="GN18" s="1389" t="str">
        <f ca="1">MID(SUVAHAVUJ!AG78,10,1)</f>
        <v xml:space="preserve"> </v>
      </c>
      <c r="GO18" s="1389"/>
      <c r="GP18" s="1389"/>
      <c r="GQ18" s="1389"/>
      <c r="GR18" s="1389"/>
      <c r="GS18" s="1343" t="str">
        <f ca="1">MID(SUVAHAVUJ!AG78,11,1)</f>
        <v>0</v>
      </c>
      <c r="GT18" s="1343"/>
      <c r="GU18" s="1343"/>
      <c r="GV18" s="1343"/>
      <c r="GW18" s="1396"/>
    </row>
    <row r="19" spans="2:205" s="516" customFormat="1" ht="23.25" customHeight="1">
      <c r="B19" s="1403" t="s">
        <v>2391</v>
      </c>
      <c r="C19" s="1403"/>
      <c r="D19" s="1403"/>
      <c r="E19" s="1403"/>
      <c r="F19" s="1403"/>
      <c r="G19" s="1403"/>
      <c r="H19" s="1403"/>
      <c r="I19" s="1403"/>
      <c r="J19" s="1403"/>
      <c r="K19" s="1403"/>
      <c r="L19" s="1401" t="str">
        <f ca="1">SUVAHAVUJ!$D$79</f>
        <v>Príjmy budúcich období dlhodobé (385A)</v>
      </c>
      <c r="M19" s="1402"/>
      <c r="N19" s="1402"/>
      <c r="O19" s="1402"/>
      <c r="P19" s="1402"/>
      <c r="Q19" s="1402"/>
      <c r="R19" s="1402"/>
      <c r="S19" s="1402"/>
      <c r="T19" s="1402"/>
      <c r="U19" s="1402"/>
      <c r="V19" s="1402"/>
      <c r="W19" s="1402"/>
      <c r="X19" s="1402"/>
      <c r="Y19" s="1402"/>
      <c r="Z19" s="1402"/>
      <c r="AA19" s="1402"/>
      <c r="AB19" s="1402"/>
      <c r="AC19" s="1402"/>
      <c r="AD19" s="1402"/>
      <c r="AE19" s="1402"/>
      <c r="AF19" s="1402"/>
      <c r="AG19" s="1402"/>
      <c r="AH19" s="1402"/>
      <c r="AI19" s="1402"/>
      <c r="AJ19" s="1402"/>
      <c r="AK19" s="1402"/>
      <c r="AL19" s="1402"/>
      <c r="AM19" s="1402"/>
      <c r="AN19" s="1402"/>
      <c r="AO19" s="1402"/>
      <c r="AP19" s="1402"/>
      <c r="AQ19" s="1394" t="s">
        <v>2446</v>
      </c>
      <c r="AR19" s="1394"/>
      <c r="AS19" s="1394"/>
      <c r="AT19" s="1394"/>
      <c r="AU19" s="1394"/>
      <c r="AV19" s="1394"/>
      <c r="AW19" s="1394"/>
      <c r="AX19" s="1394"/>
      <c r="AY19" s="514"/>
      <c r="AZ19" s="515"/>
      <c r="BA19" s="1389" t="str">
        <f ca="1">MID(SUVAHAVUJ!AD79,1,1)</f>
        <v xml:space="preserve"> </v>
      </c>
      <c r="BB19" s="1389"/>
      <c r="BC19" s="1389"/>
      <c r="BD19" s="1389"/>
      <c r="BE19" s="1389"/>
      <c r="BF19" s="1389"/>
      <c r="BG19" s="1389" t="str">
        <f ca="1">MID(SUVAHAVUJ!AD79,2,1)</f>
        <v xml:space="preserve"> </v>
      </c>
      <c r="BH19" s="1389"/>
      <c r="BI19" s="1389"/>
      <c r="BJ19" s="1389"/>
      <c r="BK19" s="1389"/>
      <c r="BL19" s="1389" t="str">
        <f ca="1">MID(SUVAHAVUJ!AD79,3,1)</f>
        <v xml:space="preserve"> </v>
      </c>
      <c r="BM19" s="1389"/>
      <c r="BN19" s="1389"/>
      <c r="BO19" s="1389"/>
      <c r="BP19" s="1389"/>
      <c r="BQ19" s="1389"/>
      <c r="BR19" s="1389" t="str">
        <f ca="1">MID(SUVAHAVUJ!AD79,4,1)</f>
        <v xml:space="preserve"> </v>
      </c>
      <c r="BS19" s="1389"/>
      <c r="BT19" s="1389"/>
      <c r="BU19" s="1389"/>
      <c r="BV19" s="1389"/>
      <c r="BW19" s="1389" t="str">
        <f ca="1">MID(SUVAHAVUJ!AD79,5,1)</f>
        <v xml:space="preserve"> </v>
      </c>
      <c r="BX19" s="1389"/>
      <c r="BY19" s="1389"/>
      <c r="BZ19" s="1389"/>
      <c r="CA19" s="1389"/>
      <c r="CB19" s="1389"/>
      <c r="CC19" s="1389" t="str">
        <f ca="1">MID(SUVAHAVUJ!AD79,6,1)</f>
        <v xml:space="preserve"> </v>
      </c>
      <c r="CD19" s="1389"/>
      <c r="CE19" s="1389"/>
      <c r="CF19" s="1389"/>
      <c r="CG19" s="1389"/>
      <c r="CH19" s="1389" t="str">
        <f ca="1">MID(SUVAHAVUJ!AD79,7,1)</f>
        <v xml:space="preserve"> </v>
      </c>
      <c r="CI19" s="1389"/>
      <c r="CJ19" s="1389"/>
      <c r="CK19" s="1389"/>
      <c r="CL19" s="1389"/>
      <c r="CM19" s="1389"/>
      <c r="CN19" s="1389" t="str">
        <f ca="1">MID(SUVAHAVUJ!AD79,8,1)</f>
        <v xml:space="preserve"> </v>
      </c>
      <c r="CO19" s="1389"/>
      <c r="CP19" s="1389"/>
      <c r="CQ19" s="1389"/>
      <c r="CR19" s="1389"/>
      <c r="CS19" s="1389" t="str">
        <f ca="1">MID(SUVAHAVUJ!AD79,9,1)</f>
        <v xml:space="preserve"> </v>
      </c>
      <c r="CT19" s="1389"/>
      <c r="CU19" s="1389"/>
      <c r="CV19" s="1389"/>
      <c r="CW19" s="1389"/>
      <c r="CX19" s="1389"/>
      <c r="CY19" s="1389" t="str">
        <f ca="1">MID(SUVAHAVUJ!AD79,10,1)</f>
        <v xml:space="preserve"> </v>
      </c>
      <c r="CZ19" s="1389"/>
      <c r="DA19" s="1389"/>
      <c r="DB19" s="1389"/>
      <c r="DC19" s="1389"/>
      <c r="DD19" s="1389" t="str">
        <f ca="1">MID(SUVAHAVUJ!AD79,11,1)</f>
        <v>0</v>
      </c>
      <c r="DE19" s="1389"/>
      <c r="DF19" s="1389"/>
      <c r="DG19" s="1389"/>
      <c r="DH19" s="1389"/>
      <c r="DI19" s="1395"/>
      <c r="DJ19" s="514"/>
      <c r="DK19" s="515"/>
      <c r="DL19" s="1389" t="str">
        <f ca="1">MID(SUVAHAVUJ!AF79,1,1)</f>
        <v xml:space="preserve"> </v>
      </c>
      <c r="DM19" s="1389"/>
      <c r="DN19" s="1389"/>
      <c r="DO19" s="1389"/>
      <c r="DP19" s="1389"/>
      <c r="DQ19" s="1389"/>
      <c r="DR19" s="1389" t="str">
        <f ca="1">MID(SUVAHAVUJ!AF79,2,1)</f>
        <v xml:space="preserve"> </v>
      </c>
      <c r="DS19" s="1389"/>
      <c r="DT19" s="1389"/>
      <c r="DU19" s="1389"/>
      <c r="DV19" s="1389"/>
      <c r="DW19" s="1389" t="str">
        <f ca="1">MID(SUVAHAVUJ!AF79,3,1)</f>
        <v xml:space="preserve"> </v>
      </c>
      <c r="DX19" s="1389"/>
      <c r="DY19" s="1389"/>
      <c r="DZ19" s="1389"/>
      <c r="EA19" s="1389"/>
      <c r="EB19" s="1389"/>
      <c r="EC19" s="1389" t="str">
        <f ca="1">MID(SUVAHAVUJ!AF79,4,1)</f>
        <v xml:space="preserve"> </v>
      </c>
      <c r="ED19" s="1389"/>
      <c r="EE19" s="1389"/>
      <c r="EF19" s="1389"/>
      <c r="EG19" s="1389"/>
      <c r="EH19" s="1389" t="str">
        <f ca="1">MID(SUVAHAVUJ!AF79,5,1)</f>
        <v xml:space="preserve"> </v>
      </c>
      <c r="EI19" s="1389"/>
      <c r="EJ19" s="1389"/>
      <c r="EK19" s="1389"/>
      <c r="EL19" s="1389"/>
      <c r="EM19" s="1389"/>
      <c r="EN19" s="1389" t="str">
        <f ca="1">MID(SUVAHAVUJ!AF79,6,1)</f>
        <v xml:space="preserve"> </v>
      </c>
      <c r="EO19" s="1389"/>
      <c r="EP19" s="1389"/>
      <c r="EQ19" s="1389"/>
      <c r="ER19" s="1389"/>
      <c r="ES19" s="1389" t="str">
        <f ca="1">MID(SUVAHAVUJ!AF79,7,1)</f>
        <v xml:space="preserve"> </v>
      </c>
      <c r="ET19" s="1389"/>
      <c r="EU19" s="1389"/>
      <c r="EV19" s="1389"/>
      <c r="EW19" s="1389"/>
      <c r="EX19" s="1389"/>
      <c r="EY19" s="1389" t="str">
        <f ca="1">MID(SUVAHAVUJ!AF79,8,1)</f>
        <v xml:space="preserve"> </v>
      </c>
      <c r="EZ19" s="1389"/>
      <c r="FA19" s="1389"/>
      <c r="FB19" s="1389"/>
      <c r="FC19" s="1389"/>
      <c r="FD19" s="1389" t="str">
        <f ca="1">MID(SUVAHAVUJ!AF79,9,1)</f>
        <v xml:space="preserve"> </v>
      </c>
      <c r="FE19" s="1389"/>
      <c r="FF19" s="1389"/>
      <c r="FG19" s="1389"/>
      <c r="FH19" s="1389"/>
      <c r="FI19" s="1389"/>
      <c r="FJ19" s="1389" t="str">
        <f ca="1">MID(SUVAHAVUJ!AF79,10,1)</f>
        <v xml:space="preserve"> </v>
      </c>
      <c r="FK19" s="1389"/>
      <c r="FL19" s="1389"/>
      <c r="FM19" s="1389"/>
      <c r="FN19" s="1389"/>
      <c r="FO19" s="1343" t="str">
        <f ca="1">MID(SUVAHAVUJ!AF79,11,1)</f>
        <v>0</v>
      </c>
      <c r="FP19" s="1343"/>
      <c r="FQ19" s="1343"/>
      <c r="FR19" s="1343"/>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3"/>
      <c r="C20" s="1403"/>
      <c r="D20" s="1403"/>
      <c r="E20" s="1403"/>
      <c r="F20" s="1403"/>
      <c r="G20" s="1403"/>
      <c r="H20" s="1403"/>
      <c r="I20" s="1403"/>
      <c r="J20" s="1403"/>
      <c r="K20" s="1403"/>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c r="AM20" s="1402"/>
      <c r="AN20" s="1402"/>
      <c r="AO20" s="1402"/>
      <c r="AP20" s="1402"/>
      <c r="AQ20" s="1394"/>
      <c r="AR20" s="1394"/>
      <c r="AS20" s="1394"/>
      <c r="AT20" s="1394"/>
      <c r="AU20" s="1394"/>
      <c r="AV20" s="1394"/>
      <c r="AW20" s="1394"/>
      <c r="AX20" s="1394"/>
      <c r="AY20" s="514"/>
      <c r="AZ20" s="515"/>
      <c r="BA20" s="1389" t="str">
        <f ca="1">MID(SUVAHAVUJ!AE79,1,1)</f>
        <v xml:space="preserve"> </v>
      </c>
      <c r="BB20" s="1389"/>
      <c r="BC20" s="1389"/>
      <c r="BD20" s="1389"/>
      <c r="BE20" s="1389"/>
      <c r="BF20" s="1389"/>
      <c r="BG20" s="1389" t="str">
        <f ca="1">MID(SUVAHAVUJ!AE79,2,1)</f>
        <v xml:space="preserve"> </v>
      </c>
      <c r="BH20" s="1389"/>
      <c r="BI20" s="1389"/>
      <c r="BJ20" s="1389"/>
      <c r="BK20" s="1389"/>
      <c r="BL20" s="1389" t="str">
        <f ca="1">MID(SUVAHAVUJ!AE79,3,1)</f>
        <v xml:space="preserve"> </v>
      </c>
      <c r="BM20" s="1389"/>
      <c r="BN20" s="1389"/>
      <c r="BO20" s="1389"/>
      <c r="BP20" s="1389"/>
      <c r="BQ20" s="1389"/>
      <c r="BR20" s="1389" t="str">
        <f ca="1">MID(SUVAHAVUJ!AE79,4,1)</f>
        <v xml:space="preserve"> </v>
      </c>
      <c r="BS20" s="1389"/>
      <c r="BT20" s="1389"/>
      <c r="BU20" s="1389"/>
      <c r="BV20" s="1389"/>
      <c r="BW20" s="1389" t="str">
        <f ca="1">MID(SUVAHAVUJ!AE79,5,1)</f>
        <v xml:space="preserve"> </v>
      </c>
      <c r="BX20" s="1389"/>
      <c r="BY20" s="1389"/>
      <c r="BZ20" s="1389"/>
      <c r="CA20" s="1389"/>
      <c r="CB20" s="1389"/>
      <c r="CC20" s="1389" t="str">
        <f ca="1">MID(SUVAHAVUJ!AE79,6,1)</f>
        <v xml:space="preserve"> </v>
      </c>
      <c r="CD20" s="1389"/>
      <c r="CE20" s="1389"/>
      <c r="CF20" s="1389"/>
      <c r="CG20" s="1389"/>
      <c r="CH20" s="1389" t="str">
        <f ca="1">MID(SUVAHAVUJ!AE79,7,1)</f>
        <v xml:space="preserve"> </v>
      </c>
      <c r="CI20" s="1389"/>
      <c r="CJ20" s="1389"/>
      <c r="CK20" s="1389"/>
      <c r="CL20" s="1389"/>
      <c r="CM20" s="1389"/>
      <c r="CN20" s="1389" t="str">
        <f ca="1">MID(SUVAHAVUJ!AE79,8,1)</f>
        <v xml:space="preserve"> </v>
      </c>
      <c r="CO20" s="1389"/>
      <c r="CP20" s="1389"/>
      <c r="CQ20" s="1389"/>
      <c r="CR20" s="1389"/>
      <c r="CS20" s="1389" t="str">
        <f ca="1">MID(SUVAHAVUJ!AE79,9,1)</f>
        <v xml:space="preserve"> </v>
      </c>
      <c r="CT20" s="1389"/>
      <c r="CU20" s="1389"/>
      <c r="CV20" s="1389"/>
      <c r="CW20" s="1389"/>
      <c r="CX20" s="1389"/>
      <c r="CY20" s="1389" t="str">
        <f ca="1">MID(SUVAHAVUJ!AE79,10,1)</f>
        <v xml:space="preserve"> </v>
      </c>
      <c r="CZ20" s="1389"/>
      <c r="DA20" s="1389"/>
      <c r="DB20" s="1389"/>
      <c r="DC20" s="1389"/>
      <c r="DD20" s="1389" t="str">
        <f ca="1">MID(SUVAHAVUJ!AE79,11,1)</f>
        <v>0</v>
      </c>
      <c r="DE20" s="1389"/>
      <c r="DF20" s="1389"/>
      <c r="DG20" s="1389"/>
      <c r="DH20" s="1389"/>
      <c r="DI20" s="1395"/>
      <c r="DJ20" s="1398"/>
      <c r="DK20" s="1398"/>
      <c r="DL20" s="1398"/>
      <c r="DM20" s="1398"/>
      <c r="DN20" s="1398"/>
      <c r="DO20" s="1398"/>
      <c r="DP20" s="1398"/>
      <c r="DQ20" s="1398"/>
      <c r="DR20" s="1398"/>
      <c r="DS20" s="1398"/>
      <c r="DT20" s="1398"/>
      <c r="DU20" s="1398"/>
      <c r="DV20" s="1398"/>
      <c r="DW20" s="1398"/>
      <c r="DX20" s="1398"/>
      <c r="DY20" s="1398"/>
      <c r="DZ20" s="1398"/>
      <c r="EA20" s="1398"/>
      <c r="EB20" s="1398"/>
      <c r="EC20" s="1398"/>
      <c r="ED20" s="1398"/>
      <c r="EE20" s="1398"/>
      <c r="EF20" s="1398"/>
      <c r="EG20" s="1398"/>
      <c r="EH20" s="1398"/>
      <c r="EI20" s="1398"/>
      <c r="EJ20" s="1398"/>
      <c r="EK20" s="1398"/>
      <c r="EL20" s="1398"/>
      <c r="EM20" s="1398"/>
      <c r="EN20" s="514"/>
      <c r="EO20" s="515"/>
      <c r="EP20" s="1389" t="str">
        <f ca="1">MID(SUVAHAVUJ!AG79,1,1)</f>
        <v xml:space="preserve"> </v>
      </c>
      <c r="EQ20" s="1389"/>
      <c r="ER20" s="1389"/>
      <c r="ES20" s="1389"/>
      <c r="ET20" s="1389"/>
      <c r="EU20" s="1389"/>
      <c r="EV20" s="1389" t="str">
        <f ca="1">MID(SUVAHAVUJ!AG79,2,1)</f>
        <v xml:space="preserve"> </v>
      </c>
      <c r="EW20" s="1389"/>
      <c r="EX20" s="1389"/>
      <c r="EY20" s="1389"/>
      <c r="EZ20" s="1389"/>
      <c r="FA20" s="1389" t="str">
        <f ca="1">MID(SUVAHAVUJ!AG79,3,1)</f>
        <v xml:space="preserve"> </v>
      </c>
      <c r="FB20" s="1389"/>
      <c r="FC20" s="1389"/>
      <c r="FD20" s="1389"/>
      <c r="FE20" s="1389"/>
      <c r="FF20" s="1389"/>
      <c r="FG20" s="1389" t="str">
        <f ca="1">MID(SUVAHAVUJ!AG79,4,1)</f>
        <v xml:space="preserve"> </v>
      </c>
      <c r="FH20" s="1389"/>
      <c r="FI20" s="1389"/>
      <c r="FJ20" s="1389"/>
      <c r="FK20" s="1389"/>
      <c r="FL20" s="1389" t="str">
        <f ca="1">MID(SUVAHAVUJ!AG79,5,1)</f>
        <v xml:space="preserve"> </v>
      </c>
      <c r="FM20" s="1389"/>
      <c r="FN20" s="1389"/>
      <c r="FO20" s="1389"/>
      <c r="FP20" s="1389"/>
      <c r="FQ20" s="1389"/>
      <c r="FR20" s="1389" t="str">
        <f ca="1">MID(SUVAHAVUJ!AG79,6,1)</f>
        <v xml:space="preserve"> </v>
      </c>
      <c r="FS20" s="1389"/>
      <c r="FT20" s="1389"/>
      <c r="FU20" s="1389"/>
      <c r="FV20" s="1389"/>
      <c r="FW20" s="1389" t="str">
        <f ca="1">MID(SUVAHAVUJ!AG79,7,1)</f>
        <v xml:space="preserve"> </v>
      </c>
      <c r="FX20" s="1389"/>
      <c r="FY20" s="1389"/>
      <c r="FZ20" s="1389"/>
      <c r="GA20" s="1389"/>
      <c r="GB20" s="1389"/>
      <c r="GC20" s="1389" t="str">
        <f ca="1">MID(SUVAHAVUJ!AG79,8,1)</f>
        <v xml:space="preserve"> </v>
      </c>
      <c r="GD20" s="1389"/>
      <c r="GE20" s="1389"/>
      <c r="GF20" s="1389"/>
      <c r="GG20" s="1389"/>
      <c r="GH20" s="1389" t="str">
        <f ca="1">MID(SUVAHAVUJ!AG79,9,1)</f>
        <v xml:space="preserve"> </v>
      </c>
      <c r="GI20" s="1389"/>
      <c r="GJ20" s="1389"/>
      <c r="GK20" s="1389"/>
      <c r="GL20" s="1389"/>
      <c r="GM20" s="1389"/>
      <c r="GN20" s="1389" t="str">
        <f ca="1">MID(SUVAHAVUJ!AG79,10,1)</f>
        <v xml:space="preserve"> </v>
      </c>
      <c r="GO20" s="1389"/>
      <c r="GP20" s="1389"/>
      <c r="GQ20" s="1389"/>
      <c r="GR20" s="1389"/>
      <c r="GS20" s="1343" t="str">
        <f ca="1">MID(SUVAHAVUJ!AG79,11,1)</f>
        <v>0</v>
      </c>
      <c r="GT20" s="1343"/>
      <c r="GU20" s="1343"/>
      <c r="GV20" s="1343"/>
      <c r="GW20" s="1396"/>
    </row>
    <row r="21" spans="2:205" s="516" customFormat="1" ht="23.25" customHeight="1">
      <c r="B21" s="1403" t="s">
        <v>2392</v>
      </c>
      <c r="C21" s="1403"/>
      <c r="D21" s="1403"/>
      <c r="E21" s="1403"/>
      <c r="F21" s="1403"/>
      <c r="G21" s="1403"/>
      <c r="H21" s="1403"/>
      <c r="I21" s="1403"/>
      <c r="J21" s="1403"/>
      <c r="K21" s="1403"/>
      <c r="L21" s="1401" t="str">
        <f ca="1">SUVAHAVUJ!$D$80</f>
        <v>Príjmy budúcich období krátkodobé (385A)</v>
      </c>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1402"/>
      <c r="AN21" s="1402"/>
      <c r="AO21" s="1402"/>
      <c r="AP21" s="1402"/>
      <c r="AQ21" s="1394" t="s">
        <v>2447</v>
      </c>
      <c r="AR21" s="1394"/>
      <c r="AS21" s="1394"/>
      <c r="AT21" s="1394"/>
      <c r="AU21" s="1394"/>
      <c r="AV21" s="1394"/>
      <c r="AW21" s="1394"/>
      <c r="AX21" s="1394"/>
      <c r="AY21" s="514"/>
      <c r="AZ21" s="515"/>
      <c r="BA21" s="1389" t="str">
        <f ca="1">MID(SUVAHAVUJ!AD80,1,1)</f>
        <v xml:space="preserve"> </v>
      </c>
      <c r="BB21" s="1389"/>
      <c r="BC21" s="1389"/>
      <c r="BD21" s="1389"/>
      <c r="BE21" s="1389"/>
      <c r="BF21" s="1389"/>
      <c r="BG21" s="1389" t="str">
        <f ca="1">MID(SUVAHAVUJ!AD80,2,1)</f>
        <v xml:space="preserve"> </v>
      </c>
      <c r="BH21" s="1389"/>
      <c r="BI21" s="1389"/>
      <c r="BJ21" s="1389"/>
      <c r="BK21" s="1389"/>
      <c r="BL21" s="1389" t="str">
        <f ca="1">MID(SUVAHAVUJ!AD80,3,1)</f>
        <v xml:space="preserve"> </v>
      </c>
      <c r="BM21" s="1389"/>
      <c r="BN21" s="1389"/>
      <c r="BO21" s="1389"/>
      <c r="BP21" s="1389"/>
      <c r="BQ21" s="1389"/>
      <c r="BR21" s="1389" t="str">
        <f ca="1">MID(SUVAHAVUJ!AD80,4,1)</f>
        <v xml:space="preserve"> </v>
      </c>
      <c r="BS21" s="1389"/>
      <c r="BT21" s="1389"/>
      <c r="BU21" s="1389"/>
      <c r="BV21" s="1389"/>
      <c r="BW21" s="1389" t="str">
        <f ca="1">MID(SUVAHAVUJ!AD80,5,1)</f>
        <v xml:space="preserve"> </v>
      </c>
      <c r="BX21" s="1389"/>
      <c r="BY21" s="1389"/>
      <c r="BZ21" s="1389"/>
      <c r="CA21" s="1389"/>
      <c r="CB21" s="1389"/>
      <c r="CC21" s="1389" t="str">
        <f ca="1">MID(SUVAHAVUJ!AD80,6,1)</f>
        <v xml:space="preserve"> </v>
      </c>
      <c r="CD21" s="1389"/>
      <c r="CE21" s="1389"/>
      <c r="CF21" s="1389"/>
      <c r="CG21" s="1389"/>
      <c r="CH21" s="1389" t="str">
        <f ca="1">MID(SUVAHAVUJ!AD80,7,1)</f>
        <v xml:space="preserve"> </v>
      </c>
      <c r="CI21" s="1389"/>
      <c r="CJ21" s="1389"/>
      <c r="CK21" s="1389"/>
      <c r="CL21" s="1389"/>
      <c r="CM21" s="1389"/>
      <c r="CN21" s="1389" t="str">
        <f ca="1">MID(SUVAHAVUJ!AD80,8,1)</f>
        <v xml:space="preserve"> </v>
      </c>
      <c r="CO21" s="1389"/>
      <c r="CP21" s="1389"/>
      <c r="CQ21" s="1389"/>
      <c r="CR21" s="1389"/>
      <c r="CS21" s="1389" t="str">
        <f ca="1">MID(SUVAHAVUJ!AD80,9,1)</f>
        <v xml:space="preserve"> </v>
      </c>
      <c r="CT21" s="1389"/>
      <c r="CU21" s="1389"/>
      <c r="CV21" s="1389"/>
      <c r="CW21" s="1389"/>
      <c r="CX21" s="1389"/>
      <c r="CY21" s="1389" t="str">
        <f ca="1">MID(SUVAHAVUJ!AD80,10,1)</f>
        <v xml:space="preserve"> </v>
      </c>
      <c r="CZ21" s="1389"/>
      <c r="DA21" s="1389"/>
      <c r="DB21" s="1389"/>
      <c r="DC21" s="1389"/>
      <c r="DD21" s="1389" t="str">
        <f ca="1">MID(SUVAHAVUJ!AD80,11,1)</f>
        <v>0</v>
      </c>
      <c r="DE21" s="1389"/>
      <c r="DF21" s="1389"/>
      <c r="DG21" s="1389"/>
      <c r="DH21" s="1389"/>
      <c r="DI21" s="1395"/>
      <c r="DJ21" s="514"/>
      <c r="DK21" s="515"/>
      <c r="DL21" s="1389" t="str">
        <f ca="1">MID(SUVAHAVUJ!AF80,1,1)</f>
        <v xml:space="preserve"> </v>
      </c>
      <c r="DM21" s="1389"/>
      <c r="DN21" s="1389"/>
      <c r="DO21" s="1389"/>
      <c r="DP21" s="1389"/>
      <c r="DQ21" s="1389"/>
      <c r="DR21" s="1389" t="str">
        <f ca="1">MID(SUVAHAVUJ!AF80,2,1)</f>
        <v xml:space="preserve"> </v>
      </c>
      <c r="DS21" s="1389"/>
      <c r="DT21" s="1389"/>
      <c r="DU21" s="1389"/>
      <c r="DV21" s="1389"/>
      <c r="DW21" s="1389" t="str">
        <f ca="1">MID(SUVAHAVUJ!AF80,3,1)</f>
        <v xml:space="preserve"> </v>
      </c>
      <c r="DX21" s="1389"/>
      <c r="DY21" s="1389"/>
      <c r="DZ21" s="1389"/>
      <c r="EA21" s="1389"/>
      <c r="EB21" s="1389"/>
      <c r="EC21" s="1389" t="str">
        <f ca="1">MID(SUVAHAVUJ!AF80,4,1)</f>
        <v xml:space="preserve"> </v>
      </c>
      <c r="ED21" s="1389"/>
      <c r="EE21" s="1389"/>
      <c r="EF21" s="1389"/>
      <c r="EG21" s="1389"/>
      <c r="EH21" s="1389" t="str">
        <f ca="1">MID(SUVAHAVUJ!AF80,5,1)</f>
        <v xml:space="preserve"> </v>
      </c>
      <c r="EI21" s="1389"/>
      <c r="EJ21" s="1389"/>
      <c r="EK21" s="1389"/>
      <c r="EL21" s="1389"/>
      <c r="EM21" s="1389"/>
      <c r="EN21" s="1389" t="str">
        <f ca="1">MID(SUVAHAVUJ!AF80,6,1)</f>
        <v xml:space="preserve"> </v>
      </c>
      <c r="EO21" s="1389"/>
      <c r="EP21" s="1389"/>
      <c r="EQ21" s="1389"/>
      <c r="ER21" s="1389"/>
      <c r="ES21" s="1389" t="str">
        <f ca="1">MID(SUVAHAVUJ!AF80,7,1)</f>
        <v xml:space="preserve"> </v>
      </c>
      <c r="ET21" s="1389"/>
      <c r="EU21" s="1389"/>
      <c r="EV21" s="1389"/>
      <c r="EW21" s="1389"/>
      <c r="EX21" s="1389"/>
      <c r="EY21" s="1389" t="str">
        <f ca="1">MID(SUVAHAVUJ!AF80,8,1)</f>
        <v xml:space="preserve"> </v>
      </c>
      <c r="EZ21" s="1389"/>
      <c r="FA21" s="1389"/>
      <c r="FB21" s="1389"/>
      <c r="FC21" s="1389"/>
      <c r="FD21" s="1389" t="str">
        <f ca="1">MID(SUVAHAVUJ!AF80,9,1)</f>
        <v xml:space="preserve"> </v>
      </c>
      <c r="FE21" s="1389"/>
      <c r="FF21" s="1389"/>
      <c r="FG21" s="1389"/>
      <c r="FH21" s="1389"/>
      <c r="FI21" s="1389"/>
      <c r="FJ21" s="1389" t="str">
        <f ca="1">MID(SUVAHAVUJ!AF80,10,1)</f>
        <v xml:space="preserve"> </v>
      </c>
      <c r="FK21" s="1389"/>
      <c r="FL21" s="1389"/>
      <c r="FM21" s="1389"/>
      <c r="FN21" s="1389"/>
      <c r="FO21" s="1343" t="str">
        <f ca="1">MID(SUVAHAVUJ!AF80,11,1)</f>
        <v>0</v>
      </c>
      <c r="FP21" s="1343"/>
      <c r="FQ21" s="1343"/>
      <c r="FR21" s="1343"/>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3"/>
      <c r="C22" s="1403"/>
      <c r="D22" s="1403"/>
      <c r="E22" s="1403"/>
      <c r="F22" s="1403"/>
      <c r="G22" s="1403"/>
      <c r="H22" s="1403"/>
      <c r="I22" s="1403"/>
      <c r="J22" s="1403"/>
      <c r="K22" s="1403"/>
      <c r="L22" s="1402"/>
      <c r="M22" s="1402"/>
      <c r="N22" s="1402"/>
      <c r="O22" s="1402"/>
      <c r="P22" s="1402"/>
      <c r="Q22" s="1402"/>
      <c r="R22" s="1402"/>
      <c r="S22" s="1402"/>
      <c r="T22" s="1402"/>
      <c r="U22" s="1402"/>
      <c r="V22" s="1402"/>
      <c r="W22" s="1402"/>
      <c r="X22" s="1402"/>
      <c r="Y22" s="1402"/>
      <c r="Z22" s="1402"/>
      <c r="AA22" s="1402"/>
      <c r="AB22" s="1402"/>
      <c r="AC22" s="1402"/>
      <c r="AD22" s="1402"/>
      <c r="AE22" s="1402"/>
      <c r="AF22" s="1402"/>
      <c r="AG22" s="1402"/>
      <c r="AH22" s="1402"/>
      <c r="AI22" s="1402"/>
      <c r="AJ22" s="1402"/>
      <c r="AK22" s="1402"/>
      <c r="AL22" s="1402"/>
      <c r="AM22" s="1402"/>
      <c r="AN22" s="1402"/>
      <c r="AO22" s="1402"/>
      <c r="AP22" s="1402"/>
      <c r="AQ22" s="1394"/>
      <c r="AR22" s="1394"/>
      <c r="AS22" s="1394"/>
      <c r="AT22" s="1394"/>
      <c r="AU22" s="1394"/>
      <c r="AV22" s="1394"/>
      <c r="AW22" s="1394"/>
      <c r="AX22" s="1394"/>
      <c r="AY22" s="514"/>
      <c r="AZ22" s="515"/>
      <c r="BA22" s="1389" t="str">
        <f ca="1">MID(SUVAHAVUJ!AE80,1,1)</f>
        <v xml:space="preserve"> </v>
      </c>
      <c r="BB22" s="1389"/>
      <c r="BC22" s="1389"/>
      <c r="BD22" s="1389"/>
      <c r="BE22" s="1389"/>
      <c r="BF22" s="1389"/>
      <c r="BG22" s="1389" t="str">
        <f ca="1">MID(SUVAHAVUJ!AE80,2,1)</f>
        <v xml:space="preserve"> </v>
      </c>
      <c r="BH22" s="1389"/>
      <c r="BI22" s="1389"/>
      <c r="BJ22" s="1389"/>
      <c r="BK22" s="1389"/>
      <c r="BL22" s="1389" t="str">
        <f ca="1">MID(SUVAHAVUJ!AE80,3,1)</f>
        <v xml:space="preserve"> </v>
      </c>
      <c r="BM22" s="1389"/>
      <c r="BN22" s="1389"/>
      <c r="BO22" s="1389"/>
      <c r="BP22" s="1389"/>
      <c r="BQ22" s="1389"/>
      <c r="BR22" s="1389" t="str">
        <f ca="1">MID(SUVAHAVUJ!AE80,4,1)</f>
        <v xml:space="preserve"> </v>
      </c>
      <c r="BS22" s="1389"/>
      <c r="BT22" s="1389"/>
      <c r="BU22" s="1389"/>
      <c r="BV22" s="1389"/>
      <c r="BW22" s="1389" t="str">
        <f ca="1">MID(SUVAHAVUJ!AE80,5,1)</f>
        <v xml:space="preserve"> </v>
      </c>
      <c r="BX22" s="1389"/>
      <c r="BY22" s="1389"/>
      <c r="BZ22" s="1389"/>
      <c r="CA22" s="1389"/>
      <c r="CB22" s="1389"/>
      <c r="CC22" s="1389" t="str">
        <f ca="1">MID(SUVAHAVUJ!AE80,6,1)</f>
        <v xml:space="preserve"> </v>
      </c>
      <c r="CD22" s="1389"/>
      <c r="CE22" s="1389"/>
      <c r="CF22" s="1389"/>
      <c r="CG22" s="1389"/>
      <c r="CH22" s="1389" t="str">
        <f ca="1">MID(SUVAHAVUJ!AE80,7,1)</f>
        <v xml:space="preserve"> </v>
      </c>
      <c r="CI22" s="1389"/>
      <c r="CJ22" s="1389"/>
      <c r="CK22" s="1389"/>
      <c r="CL22" s="1389"/>
      <c r="CM22" s="1389"/>
      <c r="CN22" s="1389" t="str">
        <f ca="1">MID(SUVAHAVUJ!AE80,8,1)</f>
        <v xml:space="preserve"> </v>
      </c>
      <c r="CO22" s="1389"/>
      <c r="CP22" s="1389"/>
      <c r="CQ22" s="1389"/>
      <c r="CR22" s="1389"/>
      <c r="CS22" s="1389" t="str">
        <f ca="1">MID(SUVAHAVUJ!AE80,9,1)</f>
        <v xml:space="preserve"> </v>
      </c>
      <c r="CT22" s="1389"/>
      <c r="CU22" s="1389"/>
      <c r="CV22" s="1389"/>
      <c r="CW22" s="1389"/>
      <c r="CX22" s="1389"/>
      <c r="CY22" s="1389" t="str">
        <f ca="1">MID(SUVAHAVUJ!AE80,10,1)</f>
        <v xml:space="preserve"> </v>
      </c>
      <c r="CZ22" s="1389"/>
      <c r="DA22" s="1389"/>
      <c r="DB22" s="1389"/>
      <c r="DC22" s="1389"/>
      <c r="DD22" s="1389" t="str">
        <f ca="1">MID(SUVAHAVUJ!AE80,11,1)</f>
        <v>0</v>
      </c>
      <c r="DE22" s="1389"/>
      <c r="DF22" s="1389"/>
      <c r="DG22" s="1389"/>
      <c r="DH22" s="1389"/>
      <c r="DI22" s="1395"/>
      <c r="DJ22" s="1398"/>
      <c r="DK22" s="1398"/>
      <c r="DL22" s="1398"/>
      <c r="DM22" s="1398"/>
      <c r="DN22" s="1398"/>
      <c r="DO22" s="1398"/>
      <c r="DP22" s="1398"/>
      <c r="DQ22" s="1398"/>
      <c r="DR22" s="1398"/>
      <c r="DS22" s="1398"/>
      <c r="DT22" s="1398"/>
      <c r="DU22" s="1398"/>
      <c r="DV22" s="1398"/>
      <c r="DW22" s="1398"/>
      <c r="DX22" s="1398"/>
      <c r="DY22" s="1398"/>
      <c r="DZ22" s="1398"/>
      <c r="EA22" s="1398"/>
      <c r="EB22" s="1398"/>
      <c r="EC22" s="1398"/>
      <c r="ED22" s="1398"/>
      <c r="EE22" s="1398"/>
      <c r="EF22" s="1398"/>
      <c r="EG22" s="1398"/>
      <c r="EH22" s="1398"/>
      <c r="EI22" s="1398"/>
      <c r="EJ22" s="1398"/>
      <c r="EK22" s="1398"/>
      <c r="EL22" s="1398"/>
      <c r="EM22" s="1398"/>
      <c r="EN22" s="514"/>
      <c r="EO22" s="515"/>
      <c r="EP22" s="1389" t="str">
        <f ca="1">MID(SUVAHAVUJ!AG80,1,1)</f>
        <v xml:space="preserve"> </v>
      </c>
      <c r="EQ22" s="1389"/>
      <c r="ER22" s="1389"/>
      <c r="ES22" s="1389"/>
      <c r="ET22" s="1389"/>
      <c r="EU22" s="1389"/>
      <c r="EV22" s="1389" t="str">
        <f ca="1">MID(SUVAHAVUJ!AG80,2,1)</f>
        <v xml:space="preserve"> </v>
      </c>
      <c r="EW22" s="1389"/>
      <c r="EX22" s="1389"/>
      <c r="EY22" s="1389"/>
      <c r="EZ22" s="1389"/>
      <c r="FA22" s="1389" t="str">
        <f ca="1">MID(SUVAHAVUJ!AG80,3,1)</f>
        <v xml:space="preserve"> </v>
      </c>
      <c r="FB22" s="1389"/>
      <c r="FC22" s="1389"/>
      <c r="FD22" s="1389"/>
      <c r="FE22" s="1389"/>
      <c r="FF22" s="1389"/>
      <c r="FG22" s="1389" t="str">
        <f ca="1">MID(SUVAHAVUJ!AG80,4,1)</f>
        <v xml:space="preserve"> </v>
      </c>
      <c r="FH22" s="1389"/>
      <c r="FI22" s="1389"/>
      <c r="FJ22" s="1389"/>
      <c r="FK22" s="1389"/>
      <c r="FL22" s="1389" t="str">
        <f ca="1">MID(SUVAHAVUJ!AG80,5,1)</f>
        <v xml:space="preserve"> </v>
      </c>
      <c r="FM22" s="1389"/>
      <c r="FN22" s="1389"/>
      <c r="FO22" s="1389"/>
      <c r="FP22" s="1389"/>
      <c r="FQ22" s="1389"/>
      <c r="FR22" s="1389" t="str">
        <f ca="1">MID(SUVAHAVUJ!AG80,6,1)</f>
        <v xml:space="preserve"> </v>
      </c>
      <c r="FS22" s="1389"/>
      <c r="FT22" s="1389"/>
      <c r="FU22" s="1389"/>
      <c r="FV22" s="1389"/>
      <c r="FW22" s="1389" t="str">
        <f ca="1">MID(SUVAHAVUJ!AG80,7,1)</f>
        <v xml:space="preserve"> </v>
      </c>
      <c r="FX22" s="1389"/>
      <c r="FY22" s="1389"/>
      <c r="FZ22" s="1389"/>
      <c r="GA22" s="1389"/>
      <c r="GB22" s="1389"/>
      <c r="GC22" s="1389" t="str">
        <f ca="1">MID(SUVAHAVUJ!AG80,8,1)</f>
        <v xml:space="preserve"> </v>
      </c>
      <c r="GD22" s="1389"/>
      <c r="GE22" s="1389"/>
      <c r="GF22" s="1389"/>
      <c r="GG22" s="1389"/>
      <c r="GH22" s="1389" t="str">
        <f ca="1">MID(SUVAHAVUJ!AG80,9,1)</f>
        <v xml:space="preserve"> </v>
      </c>
      <c r="GI22" s="1389"/>
      <c r="GJ22" s="1389"/>
      <c r="GK22" s="1389"/>
      <c r="GL22" s="1389"/>
      <c r="GM22" s="1389"/>
      <c r="GN22" s="1389" t="str">
        <f ca="1">MID(SUVAHAVUJ!AG80,10,1)</f>
        <v xml:space="preserve"> </v>
      </c>
      <c r="GO22" s="1389"/>
      <c r="GP22" s="1389"/>
      <c r="GQ22" s="1389"/>
      <c r="GR22" s="1389"/>
      <c r="GS22" s="1343" t="str">
        <f ca="1">MID(SUVAHAVUJ!AG80,11,1)</f>
        <v>0</v>
      </c>
      <c r="GT22" s="1343"/>
      <c r="GU22" s="1343"/>
      <c r="GV22" s="1343"/>
      <c r="GW22" s="1396"/>
    </row>
    <row r="23" spans="2:205" s="516" customFormat="1" ht="2.25" customHeight="1">
      <c r="B23" s="525"/>
      <c r="C23" s="525"/>
      <c r="D23" s="525"/>
      <c r="E23" s="525"/>
      <c r="F23" s="525"/>
      <c r="G23" s="525"/>
      <c r="H23" s="525"/>
      <c r="I23" s="525"/>
      <c r="J23" s="525"/>
      <c r="K23" s="525"/>
      <c r="L23" s="526"/>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8"/>
      <c r="AR23" s="528"/>
      <c r="AS23" s="528"/>
      <c r="AT23" s="528"/>
      <c r="AU23" s="528"/>
      <c r="AV23" s="528"/>
      <c r="AW23" s="528"/>
      <c r="AX23" s="528"/>
      <c r="AY23" s="529"/>
      <c r="AZ23" s="529"/>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38"/>
      <c r="BX23" s="1438"/>
      <c r="BY23" s="1438"/>
      <c r="BZ23" s="1438"/>
      <c r="CA23" s="1438"/>
      <c r="CB23" s="1438"/>
      <c r="CC23" s="1438"/>
      <c r="CD23" s="1438"/>
      <c r="CE23" s="1438"/>
      <c r="CF23" s="1438"/>
      <c r="CG23" s="1438"/>
      <c r="CH23" s="1438"/>
      <c r="CI23" s="1438"/>
      <c r="CJ23" s="1438"/>
      <c r="CK23" s="1438"/>
      <c r="CL23" s="1438"/>
      <c r="CM23" s="1438"/>
      <c r="CN23" s="1438"/>
      <c r="CO23" s="1438"/>
      <c r="CP23" s="1438"/>
      <c r="CQ23" s="1438"/>
      <c r="CR23" s="1438"/>
      <c r="CS23" s="1438"/>
      <c r="CT23" s="1438"/>
      <c r="CU23" s="1438"/>
      <c r="CV23" s="1438"/>
      <c r="CW23" s="1438"/>
      <c r="CX23" s="1438"/>
      <c r="CY23" s="1438"/>
      <c r="CZ23" s="1438"/>
      <c r="DA23" s="1438"/>
      <c r="DB23" s="1438"/>
      <c r="DC23" s="1438"/>
      <c r="DD23" s="1438"/>
      <c r="DE23" s="1438"/>
      <c r="DF23" s="1438"/>
      <c r="DG23" s="1438"/>
      <c r="DH23" s="1438"/>
      <c r="DI23" s="1438"/>
      <c r="DJ23" s="529"/>
      <c r="DK23" s="529"/>
      <c r="DL23" s="1438"/>
      <c r="DM23" s="1438"/>
      <c r="DN23" s="1438"/>
      <c r="DO23" s="1438"/>
      <c r="DP23" s="1438"/>
      <c r="DQ23" s="1438"/>
      <c r="DR23" s="1438"/>
      <c r="DS23" s="1438"/>
      <c r="DT23" s="1438"/>
      <c r="DU23" s="1438"/>
      <c r="DV23" s="1438"/>
      <c r="DW23" s="1438"/>
      <c r="DX23" s="1438"/>
      <c r="DY23" s="1438"/>
      <c r="DZ23" s="1438"/>
      <c r="EA23" s="1438"/>
      <c r="EB23" s="1438"/>
      <c r="EC23" s="1438"/>
      <c r="ED23" s="1438"/>
      <c r="EE23" s="1438"/>
      <c r="EF23" s="1438"/>
      <c r="EG23" s="1438"/>
      <c r="EH23" s="1438"/>
      <c r="EI23" s="1438"/>
      <c r="EJ23" s="1438"/>
      <c r="EK23" s="1438"/>
      <c r="EL23" s="1438"/>
      <c r="EM23" s="1438"/>
      <c r="EN23" s="1438"/>
      <c r="EO23" s="1438"/>
      <c r="EP23" s="1438"/>
      <c r="EQ23" s="1438"/>
      <c r="ER23" s="1438"/>
      <c r="ES23" s="1438"/>
      <c r="ET23" s="1438"/>
      <c r="EU23" s="1438"/>
      <c r="EV23" s="1438"/>
      <c r="EW23" s="1438"/>
      <c r="EX23" s="1438"/>
      <c r="EY23" s="1438"/>
      <c r="EZ23" s="1438"/>
      <c r="FA23" s="1438"/>
      <c r="FB23" s="1438"/>
      <c r="FC23" s="1438"/>
      <c r="FD23" s="1438"/>
      <c r="FE23" s="1438"/>
      <c r="FF23" s="1438"/>
      <c r="FG23" s="1438"/>
      <c r="FH23" s="1438"/>
      <c r="FI23" s="1438"/>
      <c r="FJ23" s="1438"/>
      <c r="FK23" s="1438"/>
      <c r="FL23" s="1438"/>
      <c r="FM23" s="1438"/>
      <c r="FN23" s="1438"/>
      <c r="FO23" s="1439"/>
      <c r="FP23" s="1439"/>
      <c r="FQ23" s="1439"/>
      <c r="FR23" s="1439"/>
      <c r="FS23" s="1439"/>
      <c r="FT23" s="1440"/>
      <c r="FU23" s="1440"/>
      <c r="FV23" s="1440"/>
      <c r="FW23" s="1440"/>
      <c r="FX23" s="1440"/>
      <c r="FY23" s="1440"/>
      <c r="FZ23" s="1440"/>
      <c r="GA23" s="1440"/>
      <c r="GB23" s="1440"/>
      <c r="GC23" s="1440"/>
      <c r="GD23" s="1440"/>
      <c r="GE23" s="1440"/>
      <c r="GF23" s="1440"/>
      <c r="GG23" s="1440"/>
      <c r="GH23" s="1440"/>
      <c r="GI23" s="1440"/>
      <c r="GJ23" s="1440"/>
      <c r="GK23" s="1440"/>
      <c r="GL23" s="1440"/>
      <c r="GM23" s="1440"/>
      <c r="GN23" s="1440"/>
      <c r="GO23" s="1440"/>
      <c r="GP23" s="1440"/>
      <c r="GQ23" s="1440"/>
      <c r="GR23" s="1440"/>
      <c r="GS23" s="1440"/>
      <c r="GT23" s="1440"/>
      <c r="GU23" s="1440"/>
      <c r="GV23" s="1440"/>
      <c r="GW23" s="1440"/>
    </row>
    <row r="24" spans="2:205" ht="25.5" customHeight="1">
      <c r="B24" s="1441" t="s">
        <v>227</v>
      </c>
      <c r="C24" s="1442"/>
      <c r="D24" s="1442"/>
      <c r="E24" s="1442"/>
      <c r="F24" s="1442"/>
      <c r="G24" s="1442"/>
      <c r="H24" s="1442"/>
      <c r="I24" s="1442"/>
      <c r="J24" s="1442"/>
      <c r="K24" s="1443"/>
      <c r="L24" s="1444" t="s">
        <v>228</v>
      </c>
      <c r="M24" s="1445"/>
      <c r="N24" s="1445"/>
      <c r="O24" s="1445"/>
      <c r="P24" s="1445"/>
      <c r="Q24" s="1445"/>
      <c r="R24" s="1445"/>
      <c r="S24" s="1445"/>
      <c r="T24" s="1445"/>
      <c r="U24" s="1445"/>
      <c r="V24" s="1445"/>
      <c r="W24" s="1445"/>
      <c r="X24" s="1445"/>
      <c r="Y24" s="1445"/>
      <c r="Z24" s="1445"/>
      <c r="AA24" s="1445"/>
      <c r="AB24" s="1445"/>
      <c r="AC24" s="1445"/>
      <c r="AD24" s="1445"/>
      <c r="AE24" s="1445"/>
      <c r="AF24" s="1445"/>
      <c r="AG24" s="1445"/>
      <c r="AH24" s="1445"/>
      <c r="AI24" s="1445"/>
      <c r="AJ24" s="1445"/>
      <c r="AK24" s="1445"/>
      <c r="AL24" s="1445"/>
      <c r="AM24" s="1445"/>
      <c r="AN24" s="1445"/>
      <c r="AO24" s="1445"/>
      <c r="AP24" s="1445"/>
      <c r="AQ24" s="1445"/>
      <c r="AR24" s="1445"/>
      <c r="AS24" s="1445"/>
      <c r="AT24" s="1445"/>
      <c r="AU24" s="1445"/>
      <c r="AV24" s="1445"/>
      <c r="AW24" s="1445"/>
      <c r="AX24" s="1445"/>
      <c r="AY24" s="1445"/>
      <c r="AZ24" s="1445"/>
      <c r="BA24" s="1445"/>
      <c r="BB24" s="1445"/>
      <c r="BC24" s="1445"/>
      <c r="BD24" s="1445"/>
      <c r="BE24" s="1445"/>
      <c r="BF24" s="1445"/>
      <c r="BG24" s="1445"/>
      <c r="BH24" s="1445"/>
      <c r="BI24" s="1445"/>
      <c r="BJ24" s="1445"/>
      <c r="BK24" s="1445"/>
      <c r="BL24" s="1445"/>
      <c r="BM24" s="1445"/>
      <c r="BN24" s="1445"/>
      <c r="BO24" s="1445"/>
      <c r="BP24" s="1445"/>
      <c r="BQ24" s="1445"/>
      <c r="BR24" s="1445"/>
      <c r="BS24" s="1445"/>
      <c r="BT24" s="1445"/>
      <c r="BU24" s="1445"/>
      <c r="BV24" s="1446"/>
      <c r="BW24" s="1447" t="str">
        <f>$AQ$4</f>
        <v>Číslo riadku</v>
      </c>
      <c r="BX24" s="1448"/>
      <c r="BY24" s="1448"/>
      <c r="BZ24" s="1448"/>
      <c r="CA24" s="1448"/>
      <c r="CB24" s="1448"/>
      <c r="CC24" s="1448"/>
      <c r="CD24" s="1449"/>
      <c r="CE24" s="1450" t="str">
        <f>$AY$4</f>
        <v>Bežné účtovné obdobie</v>
      </c>
      <c r="CF24" s="1451"/>
      <c r="CG24" s="1451"/>
      <c r="CH24" s="1451"/>
      <c r="CI24" s="1451"/>
      <c r="CJ24" s="1451"/>
      <c r="CK24" s="1451"/>
      <c r="CL24" s="1451"/>
      <c r="CM24" s="1451"/>
      <c r="CN24" s="1451"/>
      <c r="CO24" s="1451"/>
      <c r="CP24" s="1451"/>
      <c r="CQ24" s="1451"/>
      <c r="CR24" s="1451"/>
      <c r="CS24" s="1451"/>
      <c r="CT24" s="1451"/>
      <c r="CU24" s="1451"/>
      <c r="CV24" s="1451"/>
      <c r="CW24" s="1451"/>
      <c r="CX24" s="1451"/>
      <c r="CY24" s="1451"/>
      <c r="CZ24" s="1451"/>
      <c r="DA24" s="1451"/>
      <c r="DB24" s="1451"/>
      <c r="DC24" s="1451"/>
      <c r="DD24" s="1451"/>
      <c r="DE24" s="1451"/>
      <c r="DF24" s="1451"/>
      <c r="DG24" s="1451"/>
      <c r="DH24" s="1451"/>
      <c r="DI24" s="1451"/>
      <c r="DJ24" s="1451"/>
      <c r="DK24" s="1451"/>
      <c r="DL24" s="1451"/>
      <c r="DM24" s="1451"/>
      <c r="DN24" s="1451"/>
      <c r="DO24" s="1451"/>
      <c r="DP24" s="1451"/>
      <c r="DQ24" s="1451"/>
      <c r="DR24" s="1451"/>
      <c r="DS24" s="1451"/>
      <c r="DT24" s="1451"/>
      <c r="DU24" s="1451"/>
      <c r="DV24" s="1451"/>
      <c r="DW24" s="1451"/>
      <c r="DX24" s="1451"/>
      <c r="DY24" s="1451"/>
      <c r="DZ24" s="1451"/>
      <c r="EA24" s="1451"/>
      <c r="EB24" s="1451"/>
      <c r="EC24" s="1451"/>
      <c r="ED24" s="1451"/>
      <c r="EE24" s="1451"/>
      <c r="EF24" s="1451"/>
      <c r="EG24" s="1451"/>
      <c r="EH24" s="1451"/>
      <c r="EI24" s="1451"/>
      <c r="EJ24" s="1451"/>
      <c r="EK24" s="1451"/>
      <c r="EL24" s="1451"/>
      <c r="EM24" s="1452"/>
      <c r="EN24" s="1453">
        <f ca="1">$FC$4</f>
        <v>0</v>
      </c>
      <c r="EO24" s="1454"/>
      <c r="EP24" s="1454"/>
      <c r="EQ24" s="1454"/>
      <c r="ER24" s="1454"/>
      <c r="ES24" s="1454"/>
      <c r="ET24" s="1454"/>
      <c r="EU24" s="1454"/>
      <c r="EV24" s="1454"/>
      <c r="EW24" s="1454"/>
      <c r="EX24" s="1454"/>
      <c r="EY24" s="1454"/>
      <c r="EZ24" s="1454"/>
      <c r="FA24" s="1454"/>
      <c r="FB24" s="1454"/>
      <c r="FC24" s="1454"/>
      <c r="FD24" s="1454"/>
      <c r="FE24" s="1454"/>
      <c r="FF24" s="1454"/>
      <c r="FG24" s="1454"/>
      <c r="FH24" s="1454"/>
      <c r="FI24" s="1454"/>
      <c r="FJ24" s="1454"/>
      <c r="FK24" s="1454"/>
      <c r="FL24" s="1454"/>
      <c r="FM24" s="1454"/>
      <c r="FN24" s="1454"/>
      <c r="FO24" s="1454"/>
      <c r="FP24" s="1454"/>
      <c r="FQ24" s="1454"/>
      <c r="FR24" s="1454"/>
      <c r="FS24" s="1454"/>
      <c r="FT24" s="1454"/>
      <c r="FU24" s="1454"/>
      <c r="FV24" s="1454"/>
      <c r="FW24" s="1454"/>
      <c r="FX24" s="1454"/>
      <c r="FY24" s="1454"/>
      <c r="FZ24" s="1454"/>
      <c r="GA24" s="1454"/>
      <c r="GB24" s="1454"/>
      <c r="GC24" s="1454"/>
      <c r="GD24" s="1454"/>
      <c r="GE24" s="1454"/>
      <c r="GF24" s="1454"/>
      <c r="GG24" s="1454"/>
      <c r="GH24" s="1454"/>
      <c r="GI24" s="1454"/>
      <c r="GJ24" s="1454"/>
      <c r="GK24" s="1454"/>
      <c r="GL24" s="1454"/>
      <c r="GM24" s="1454"/>
      <c r="GN24" s="1454"/>
      <c r="GO24" s="1454"/>
      <c r="GP24" s="1454"/>
      <c r="GQ24" s="1454"/>
      <c r="GR24" s="1454"/>
      <c r="GS24" s="1454"/>
      <c r="GT24" s="1454"/>
      <c r="GU24" s="1454"/>
      <c r="GV24" s="1454"/>
      <c r="GW24" s="1455"/>
    </row>
    <row r="25" spans="2:205" s="516" customFormat="1" ht="21.6" customHeight="1">
      <c r="B25" s="1457"/>
      <c r="C25" s="1458"/>
      <c r="D25" s="1458"/>
      <c r="E25" s="1458"/>
      <c r="F25" s="1458"/>
      <c r="G25" s="1458"/>
      <c r="H25" s="1458"/>
      <c r="I25" s="1458"/>
      <c r="J25" s="1458"/>
      <c r="K25" s="1459"/>
      <c r="L25" s="1460" t="str">
        <f ca="1">SUVAHAVUJ!$D$81</f>
        <v>Spolu vlastné imanie a záväzky r. 80 + r. 101 + r. 141</v>
      </c>
      <c r="M25" s="1461"/>
      <c r="N25" s="1461"/>
      <c r="O25" s="1461"/>
      <c r="P25" s="1461"/>
      <c r="Q25" s="1461"/>
      <c r="R25" s="1461"/>
      <c r="S25" s="1461"/>
      <c r="T25" s="1461"/>
      <c r="U25" s="1461"/>
      <c r="V25" s="1461"/>
      <c r="W25" s="1461"/>
      <c r="X25" s="1461"/>
      <c r="Y25" s="1461"/>
      <c r="Z25" s="1461"/>
      <c r="AA25" s="1461"/>
      <c r="AB25" s="1461"/>
      <c r="AC25" s="1461"/>
      <c r="AD25" s="1461"/>
      <c r="AE25" s="1461"/>
      <c r="AF25" s="1461"/>
      <c r="AG25" s="1461"/>
      <c r="AH25" s="1461"/>
      <c r="AI25" s="1461"/>
      <c r="AJ25" s="1461"/>
      <c r="AK25" s="1461"/>
      <c r="AL25" s="1461"/>
      <c r="AM25" s="1461"/>
      <c r="AN25" s="1461"/>
      <c r="AO25" s="1461"/>
      <c r="AP25" s="1461"/>
      <c r="AQ25" s="1461"/>
      <c r="AR25" s="1461"/>
      <c r="AS25" s="1461"/>
      <c r="AT25" s="1461"/>
      <c r="AU25" s="1461"/>
      <c r="AV25" s="1461"/>
      <c r="AW25" s="1461"/>
      <c r="AX25" s="1461"/>
      <c r="AY25" s="1461"/>
      <c r="AZ25" s="1461"/>
      <c r="BA25" s="1461"/>
      <c r="BB25" s="1461"/>
      <c r="BC25" s="1461"/>
      <c r="BD25" s="1461"/>
      <c r="BE25" s="1461"/>
      <c r="BF25" s="1461"/>
      <c r="BG25" s="1461"/>
      <c r="BH25" s="1461"/>
      <c r="BI25" s="1461"/>
      <c r="BJ25" s="1461"/>
      <c r="BK25" s="1461"/>
      <c r="BL25" s="1461"/>
      <c r="BM25" s="1461"/>
      <c r="BN25" s="1461"/>
      <c r="BO25" s="1461"/>
      <c r="BP25" s="1461"/>
      <c r="BQ25" s="1461"/>
      <c r="BR25" s="1461"/>
      <c r="BS25" s="1461"/>
      <c r="BT25" s="1461"/>
      <c r="BU25" s="1461"/>
      <c r="BV25" s="1461"/>
      <c r="BW25" s="1462">
        <v>79</v>
      </c>
      <c r="BX25" s="1463"/>
      <c r="BY25" s="1463"/>
      <c r="BZ25" s="1463"/>
      <c r="CA25" s="1463"/>
      <c r="CB25" s="1463"/>
      <c r="CC25" s="1463"/>
      <c r="CD25" s="1464"/>
      <c r="CE25" s="1389" t="str">
        <f ca="1">MID(SUVAHAVUJ!AF81,1,1)</f>
        <v xml:space="preserve"> </v>
      </c>
      <c r="CF25" s="1389"/>
      <c r="CG25" s="1389"/>
      <c r="CH25" s="1389"/>
      <c r="CI25" s="1389"/>
      <c r="CJ25" s="1389" t="str">
        <f ca="1">MID(SUVAHAVUJ!AF81,2,1)</f>
        <v xml:space="preserve"> </v>
      </c>
      <c r="CK25" s="1389"/>
      <c r="CL25" s="1389"/>
      <c r="CM25" s="1389"/>
      <c r="CN25" s="1389"/>
      <c r="CO25" s="1389"/>
      <c r="CP25" s="1389" t="str">
        <f ca="1">MID(SUVAHAVUJ!AF81,3,1)</f>
        <v xml:space="preserve"> </v>
      </c>
      <c r="CQ25" s="1389"/>
      <c r="CR25" s="1389"/>
      <c r="CS25" s="1389"/>
      <c r="CT25" s="1389"/>
      <c r="CU25" s="1389" t="str">
        <f ca="1">MID(SUVAHAVUJ!AF81,4,1)</f>
        <v xml:space="preserve"> </v>
      </c>
      <c r="CV25" s="1389"/>
      <c r="CW25" s="1389"/>
      <c r="CX25" s="1389"/>
      <c r="CY25" s="1389"/>
      <c r="CZ25" s="1389"/>
      <c r="DA25" s="1389" t="str">
        <f ca="1">MID(SUVAHAVUJ!AF81,5,1)</f>
        <v xml:space="preserve"> </v>
      </c>
      <c r="DB25" s="1389"/>
      <c r="DC25" s="1389"/>
      <c r="DD25" s="1389"/>
      <c r="DE25" s="1389"/>
      <c r="DF25" s="1389" t="str">
        <f ca="1">MID(SUVAHAVUJ!AF81,6,1)</f>
        <v xml:space="preserve"> </v>
      </c>
      <c r="DG25" s="1389"/>
      <c r="DH25" s="1389"/>
      <c r="DI25" s="1389"/>
      <c r="DJ25" s="1389"/>
      <c r="DK25" s="1389"/>
      <c r="DL25" s="1389" t="str">
        <f ca="1">MID(SUVAHAVUJ!AF81,7,1)</f>
        <v xml:space="preserve"> </v>
      </c>
      <c r="DM25" s="1389"/>
      <c r="DN25" s="1389"/>
      <c r="DO25" s="1389"/>
      <c r="DP25" s="1389"/>
      <c r="DQ25" s="1389"/>
      <c r="DR25" s="1389" t="str">
        <f ca="1">MID(SUVAHAVUJ!AF81,8,1)</f>
        <v xml:space="preserve"> </v>
      </c>
      <c r="DS25" s="1389"/>
      <c r="DT25" s="1389"/>
      <c r="DU25" s="1389"/>
      <c r="DV25" s="1389"/>
      <c r="DW25" s="1456" t="str">
        <f ca="1">MID(SUVAHAVUJ!AF81,9,1)</f>
        <v xml:space="preserve"> </v>
      </c>
      <c r="DX25" s="1456"/>
      <c r="DY25" s="1456"/>
      <c r="DZ25" s="1456"/>
      <c r="EA25" s="1456"/>
      <c r="EB25" s="1456"/>
      <c r="EC25" s="1456" t="str">
        <f ca="1">MID(SUVAHAVUJ!AF81,10,1)</f>
        <v xml:space="preserve"> </v>
      </c>
      <c r="ED25" s="1456"/>
      <c r="EE25" s="1456"/>
      <c r="EF25" s="1456"/>
      <c r="EG25" s="1456"/>
      <c r="EH25" s="1389" t="str">
        <f ca="1">MID(SUVAHAVUJ!AF81,11,1)</f>
        <v>0</v>
      </c>
      <c r="EI25" s="1389"/>
      <c r="EJ25" s="1389"/>
      <c r="EK25" s="1389"/>
      <c r="EL25" s="1389"/>
      <c r="EM25" s="1395"/>
      <c r="EN25" s="530"/>
      <c r="EO25" s="531"/>
      <c r="EP25" s="1389" t="str">
        <f ca="1">MID(SUVAHAVUJ!AG81,1,1)</f>
        <v xml:space="preserve"> </v>
      </c>
      <c r="EQ25" s="1389"/>
      <c r="ER25" s="1389"/>
      <c r="ES25" s="1389"/>
      <c r="ET25" s="1389"/>
      <c r="EU25" s="1389"/>
      <c r="EV25" s="1389" t="str">
        <f ca="1">MID(SUVAHAVUJ!AG81,2,1)</f>
        <v xml:space="preserve"> </v>
      </c>
      <c r="EW25" s="1389"/>
      <c r="EX25" s="1389"/>
      <c r="EY25" s="1389"/>
      <c r="EZ25" s="1389"/>
      <c r="FA25" s="1389" t="str">
        <f ca="1">MID(SUVAHAVUJ!AG81,3,1)</f>
        <v xml:space="preserve"> </v>
      </c>
      <c r="FB25" s="1389"/>
      <c r="FC25" s="1389"/>
      <c r="FD25" s="1389"/>
      <c r="FE25" s="1389"/>
      <c r="FF25" s="1389"/>
      <c r="FG25" s="1389" t="str">
        <f ca="1">MID(SUVAHAVUJ!AG81,4,1)</f>
        <v xml:space="preserve"> </v>
      </c>
      <c r="FH25" s="1389"/>
      <c r="FI25" s="1389"/>
      <c r="FJ25" s="1389"/>
      <c r="FK25" s="1389"/>
      <c r="FL25" s="1343" t="str">
        <f ca="1">MID(SUVAHAVUJ!AG81,5,1)</f>
        <v xml:space="preserve"> </v>
      </c>
      <c r="FM25" s="1343"/>
      <c r="FN25" s="1343"/>
      <c r="FO25" s="1343"/>
      <c r="FP25" s="1343"/>
      <c r="FQ25" s="1343"/>
      <c r="FR25" s="1343" t="str">
        <f ca="1">MID(SUVAHAVUJ!AG81,6,1)</f>
        <v xml:space="preserve"> </v>
      </c>
      <c r="FS25" s="1343"/>
      <c r="FT25" s="1343"/>
      <c r="FU25" s="1343"/>
      <c r="FV25" s="1343"/>
      <c r="FW25" s="1343" t="str">
        <f ca="1">MID(SUVAHAVUJ!AG81,7,1)</f>
        <v xml:space="preserve"> </v>
      </c>
      <c r="FX25" s="1343"/>
      <c r="FY25" s="1343"/>
      <c r="FZ25" s="1343"/>
      <c r="GA25" s="1343"/>
      <c r="GB25" s="1343"/>
      <c r="GC25" s="1343" t="str">
        <f ca="1">MID(SUVAHAVUJ!AG81,8,1)</f>
        <v xml:space="preserve"> </v>
      </c>
      <c r="GD25" s="1343"/>
      <c r="GE25" s="1343"/>
      <c r="GF25" s="1343"/>
      <c r="GG25" s="1343"/>
      <c r="GH25" s="1343" t="str">
        <f ca="1">MID(SUVAHAVUJ!AG81,9,1)</f>
        <v xml:space="preserve"> </v>
      </c>
      <c r="GI25" s="1343"/>
      <c r="GJ25" s="1343"/>
      <c r="GK25" s="1343"/>
      <c r="GL25" s="1343"/>
      <c r="GM25" s="1343"/>
      <c r="GN25" s="1343" t="str">
        <f ca="1">MID(SUVAHAVUJ!AG81,10,1)</f>
        <v xml:space="preserve"> </v>
      </c>
      <c r="GO25" s="1343"/>
      <c r="GP25" s="1343"/>
      <c r="GQ25" s="1343"/>
      <c r="GR25" s="1343"/>
      <c r="GS25" s="1343" t="str">
        <f ca="1">MID(SUVAHAVUJ!AG81,11,1)</f>
        <v>0</v>
      </c>
      <c r="GT25" s="1343"/>
      <c r="GU25" s="1343"/>
      <c r="GV25" s="1343"/>
      <c r="GW25" s="1396"/>
    </row>
    <row r="26" spans="2:205" ht="21.6" customHeight="1">
      <c r="B26" s="1465" t="s">
        <v>2386</v>
      </c>
      <c r="C26" s="1466"/>
      <c r="D26" s="1466"/>
      <c r="E26" s="1466"/>
      <c r="F26" s="1466"/>
      <c r="G26" s="1466"/>
      <c r="H26" s="1466"/>
      <c r="I26" s="1466"/>
      <c r="J26" s="1466"/>
      <c r="K26" s="1467"/>
      <c r="L26" s="1460" t="str">
        <f ca="1">SUVAHAVUJ!$D$82</f>
        <v>Vlastné imanie r. 81 + r. 85 + r. 86 + r. 87 + r. 90 + r. 93
+ r. 97 + r. 100</v>
      </c>
      <c r="M26" s="1461"/>
      <c r="N26" s="1461"/>
      <c r="O26" s="1461"/>
      <c r="P26" s="1461"/>
      <c r="Q26" s="1461"/>
      <c r="R26" s="1461"/>
      <c r="S26" s="1461"/>
      <c r="T26" s="1461"/>
      <c r="U26" s="1461"/>
      <c r="V26" s="1461"/>
      <c r="W26" s="1461"/>
      <c r="X26" s="1461"/>
      <c r="Y26" s="1461"/>
      <c r="Z26" s="1461"/>
      <c r="AA26" s="1461"/>
      <c r="AB26" s="1461"/>
      <c r="AC26" s="1461"/>
      <c r="AD26" s="1461"/>
      <c r="AE26" s="1461"/>
      <c r="AF26" s="1461"/>
      <c r="AG26" s="1461"/>
      <c r="AH26" s="1461"/>
      <c r="AI26" s="1461"/>
      <c r="AJ26" s="1461"/>
      <c r="AK26" s="1461"/>
      <c r="AL26" s="1461"/>
      <c r="AM26" s="1461"/>
      <c r="AN26" s="1461"/>
      <c r="AO26" s="1461"/>
      <c r="AP26" s="1461"/>
      <c r="AQ26" s="1461"/>
      <c r="AR26" s="1461"/>
      <c r="AS26" s="1461"/>
      <c r="AT26" s="1461"/>
      <c r="AU26" s="1461"/>
      <c r="AV26" s="1461"/>
      <c r="AW26" s="1461"/>
      <c r="AX26" s="1461"/>
      <c r="AY26" s="1461"/>
      <c r="AZ26" s="1461"/>
      <c r="BA26" s="1461"/>
      <c r="BB26" s="1461"/>
      <c r="BC26" s="1461"/>
      <c r="BD26" s="1461"/>
      <c r="BE26" s="1461"/>
      <c r="BF26" s="1461"/>
      <c r="BG26" s="1461"/>
      <c r="BH26" s="1461"/>
      <c r="BI26" s="1461"/>
      <c r="BJ26" s="1461"/>
      <c r="BK26" s="1461"/>
      <c r="BL26" s="1461"/>
      <c r="BM26" s="1461"/>
      <c r="BN26" s="1461"/>
      <c r="BO26" s="1461"/>
      <c r="BP26" s="1461"/>
      <c r="BQ26" s="1461"/>
      <c r="BR26" s="1461"/>
      <c r="BS26" s="1461"/>
      <c r="BT26" s="1461"/>
      <c r="BU26" s="1461"/>
      <c r="BV26" s="1461"/>
      <c r="BW26" s="1462" t="s">
        <v>2449</v>
      </c>
      <c r="BX26" s="1463"/>
      <c r="BY26" s="1463"/>
      <c r="BZ26" s="1463"/>
      <c r="CA26" s="1463"/>
      <c r="CB26" s="1463"/>
      <c r="CC26" s="1463" t="str">
        <f>MID([7]SUVAHAVUJ!AK68,6,1)</f>
        <v xml:space="preserve"> </v>
      </c>
      <c r="CD26" s="1464"/>
      <c r="CE26" s="1389" t="str">
        <f ca="1">MID(SUVAHAVUJ!AF82,1,1)</f>
        <v xml:space="preserve"> </v>
      </c>
      <c r="CF26" s="1389"/>
      <c r="CG26" s="1389"/>
      <c r="CH26" s="1389"/>
      <c r="CI26" s="1389"/>
      <c r="CJ26" s="1389" t="str">
        <f ca="1">MID(SUVAHAVUJ!AF82,2,1)</f>
        <v xml:space="preserve"> </v>
      </c>
      <c r="CK26" s="1389"/>
      <c r="CL26" s="1389"/>
      <c r="CM26" s="1389"/>
      <c r="CN26" s="1389"/>
      <c r="CO26" s="1389"/>
      <c r="CP26" s="1389" t="str">
        <f ca="1">MID(SUVAHAVUJ!AF82,3,1)</f>
        <v xml:space="preserve"> </v>
      </c>
      <c r="CQ26" s="1389"/>
      <c r="CR26" s="1389"/>
      <c r="CS26" s="1389"/>
      <c r="CT26" s="1389"/>
      <c r="CU26" s="1389" t="str">
        <f ca="1">MID(SUVAHAVUJ!AF82,4,1)</f>
        <v xml:space="preserve"> </v>
      </c>
      <c r="CV26" s="1389"/>
      <c r="CW26" s="1389"/>
      <c r="CX26" s="1389"/>
      <c r="CY26" s="1389"/>
      <c r="CZ26" s="1389"/>
      <c r="DA26" s="1389" t="str">
        <f ca="1">MID(SUVAHAVUJ!AF82,5,1)</f>
        <v xml:space="preserve"> </v>
      </c>
      <c r="DB26" s="1389"/>
      <c r="DC26" s="1389"/>
      <c r="DD26" s="1389"/>
      <c r="DE26" s="1389"/>
      <c r="DF26" s="1389" t="str">
        <f ca="1">MID(SUVAHAVUJ!AF82,6,1)</f>
        <v xml:space="preserve"> </v>
      </c>
      <c r="DG26" s="1389"/>
      <c r="DH26" s="1389"/>
      <c r="DI26" s="1389"/>
      <c r="DJ26" s="1389"/>
      <c r="DK26" s="1389"/>
      <c r="DL26" s="1389" t="str">
        <f ca="1">MID(SUVAHAVUJ!AF82,7,1)</f>
        <v xml:space="preserve"> </v>
      </c>
      <c r="DM26" s="1389"/>
      <c r="DN26" s="1389"/>
      <c r="DO26" s="1389"/>
      <c r="DP26" s="1389"/>
      <c r="DQ26" s="1389"/>
      <c r="DR26" s="1389" t="str">
        <f ca="1">MID(SUVAHAVUJ!AF82,8,1)</f>
        <v xml:space="preserve"> </v>
      </c>
      <c r="DS26" s="1389"/>
      <c r="DT26" s="1389"/>
      <c r="DU26" s="1389"/>
      <c r="DV26" s="1389"/>
      <c r="DW26" s="1456" t="str">
        <f ca="1">MID(SUVAHAVUJ!AF82,9,1)</f>
        <v xml:space="preserve"> </v>
      </c>
      <c r="DX26" s="1456"/>
      <c r="DY26" s="1456"/>
      <c r="DZ26" s="1456"/>
      <c r="EA26" s="1456"/>
      <c r="EB26" s="1456"/>
      <c r="EC26" s="1456" t="str">
        <f ca="1">MID(SUVAHAVUJ!AF82,10,1)</f>
        <v xml:space="preserve"> </v>
      </c>
      <c r="ED26" s="1456"/>
      <c r="EE26" s="1456"/>
      <c r="EF26" s="1456"/>
      <c r="EG26" s="1456"/>
      <c r="EH26" s="1389" t="str">
        <f ca="1">MID(SUVAHAVUJ!AF82,11,1)</f>
        <v>0</v>
      </c>
      <c r="EI26" s="1389"/>
      <c r="EJ26" s="1389"/>
      <c r="EK26" s="1389"/>
      <c r="EL26" s="1389"/>
      <c r="EM26" s="1395"/>
      <c r="EN26" s="530"/>
      <c r="EO26" s="531"/>
      <c r="EP26" s="1389" t="str">
        <f ca="1">MID(SUVAHAVUJ!AG82,1,1)</f>
        <v xml:space="preserve"> </v>
      </c>
      <c r="EQ26" s="1389"/>
      <c r="ER26" s="1389"/>
      <c r="ES26" s="1389"/>
      <c r="ET26" s="1389"/>
      <c r="EU26" s="1389"/>
      <c r="EV26" s="1389" t="str">
        <f ca="1">MID(SUVAHAVUJ!AG82,2,1)</f>
        <v xml:space="preserve"> </v>
      </c>
      <c r="EW26" s="1389"/>
      <c r="EX26" s="1389"/>
      <c r="EY26" s="1389"/>
      <c r="EZ26" s="1389"/>
      <c r="FA26" s="1389" t="str">
        <f ca="1">MID(SUVAHAVUJ!AG82,3,1)</f>
        <v xml:space="preserve"> </v>
      </c>
      <c r="FB26" s="1389"/>
      <c r="FC26" s="1389"/>
      <c r="FD26" s="1389"/>
      <c r="FE26" s="1389"/>
      <c r="FF26" s="1389"/>
      <c r="FG26" s="1389" t="str">
        <f ca="1">MID(SUVAHAVUJ!AG82,4,1)</f>
        <v xml:space="preserve"> </v>
      </c>
      <c r="FH26" s="1389"/>
      <c r="FI26" s="1389"/>
      <c r="FJ26" s="1389"/>
      <c r="FK26" s="1389"/>
      <c r="FL26" s="1343" t="str">
        <f ca="1">MID(SUVAHAVUJ!AG82,5,1)</f>
        <v xml:space="preserve"> </v>
      </c>
      <c r="FM26" s="1343"/>
      <c r="FN26" s="1343"/>
      <c r="FO26" s="1343"/>
      <c r="FP26" s="1343"/>
      <c r="FQ26" s="1343"/>
      <c r="FR26" s="1343" t="str">
        <f ca="1">MID(SUVAHAVUJ!AG82,6,1)</f>
        <v xml:space="preserve"> </v>
      </c>
      <c r="FS26" s="1343"/>
      <c r="FT26" s="1343"/>
      <c r="FU26" s="1343"/>
      <c r="FV26" s="1343"/>
      <c r="FW26" s="1343" t="str">
        <f ca="1">MID(SUVAHAVUJ!AG82,7,1)</f>
        <v xml:space="preserve"> </v>
      </c>
      <c r="FX26" s="1343"/>
      <c r="FY26" s="1343"/>
      <c r="FZ26" s="1343"/>
      <c r="GA26" s="1343"/>
      <c r="GB26" s="1343"/>
      <c r="GC26" s="1343" t="str">
        <f ca="1">MID(SUVAHAVUJ!AG82,8,1)</f>
        <v xml:space="preserve"> </v>
      </c>
      <c r="GD26" s="1343"/>
      <c r="GE26" s="1343"/>
      <c r="GF26" s="1343"/>
      <c r="GG26" s="1343"/>
      <c r="GH26" s="1343" t="str">
        <f ca="1">MID(SUVAHAVUJ!AG82,9,1)</f>
        <v xml:space="preserve"> </v>
      </c>
      <c r="GI26" s="1343"/>
      <c r="GJ26" s="1343"/>
      <c r="GK26" s="1343"/>
      <c r="GL26" s="1343"/>
      <c r="GM26" s="1343"/>
      <c r="GN26" s="1343" t="str">
        <f ca="1">MID(SUVAHAVUJ!AG82,10,1)</f>
        <v xml:space="preserve"> </v>
      </c>
      <c r="GO26" s="1343"/>
      <c r="GP26" s="1343"/>
      <c r="GQ26" s="1343"/>
      <c r="GR26" s="1343"/>
      <c r="GS26" s="1343" t="str">
        <f ca="1">MID(SUVAHAVUJ!AG82,11,1)</f>
        <v>0</v>
      </c>
      <c r="GT26" s="1343"/>
      <c r="GU26" s="1343"/>
      <c r="GV26" s="1343"/>
      <c r="GW26" s="1396"/>
    </row>
    <row r="27" spans="2:205" s="516" customFormat="1" ht="21.6" customHeight="1">
      <c r="B27" s="1465" t="s">
        <v>2388</v>
      </c>
      <c r="C27" s="1466"/>
      <c r="D27" s="1466"/>
      <c r="E27" s="1466"/>
      <c r="F27" s="1466"/>
      <c r="G27" s="1466"/>
      <c r="H27" s="1466"/>
      <c r="I27" s="1466"/>
      <c r="J27" s="1466"/>
      <c r="K27" s="1467"/>
      <c r="L27" s="1460" t="str">
        <f ca="1">SUVAHAVUJ!$D$83</f>
        <v>Základné imanie súčet (r. 82 až r. 84)</v>
      </c>
      <c r="M27" s="1461"/>
      <c r="N27" s="1461"/>
      <c r="O27" s="1461"/>
      <c r="P27" s="1461"/>
      <c r="Q27" s="1461"/>
      <c r="R27" s="1461"/>
      <c r="S27" s="1461"/>
      <c r="T27" s="1461"/>
      <c r="U27" s="1461"/>
      <c r="V27" s="1461"/>
      <c r="W27" s="1461"/>
      <c r="X27" s="1461"/>
      <c r="Y27" s="1461"/>
      <c r="Z27" s="1461"/>
      <c r="AA27" s="1461"/>
      <c r="AB27" s="1461"/>
      <c r="AC27" s="1461"/>
      <c r="AD27" s="1461"/>
      <c r="AE27" s="1461"/>
      <c r="AF27" s="1461"/>
      <c r="AG27" s="1461"/>
      <c r="AH27" s="1461"/>
      <c r="AI27" s="1461"/>
      <c r="AJ27" s="1461"/>
      <c r="AK27" s="1461"/>
      <c r="AL27" s="1461"/>
      <c r="AM27" s="1461"/>
      <c r="AN27" s="1461"/>
      <c r="AO27" s="1461"/>
      <c r="AP27" s="1461"/>
      <c r="AQ27" s="1461"/>
      <c r="AR27" s="1461"/>
      <c r="AS27" s="1461"/>
      <c r="AT27" s="1461"/>
      <c r="AU27" s="1461"/>
      <c r="AV27" s="1461"/>
      <c r="AW27" s="1461"/>
      <c r="AX27" s="1461"/>
      <c r="AY27" s="1461"/>
      <c r="AZ27" s="1461"/>
      <c r="BA27" s="1461"/>
      <c r="BB27" s="1461"/>
      <c r="BC27" s="1461"/>
      <c r="BD27" s="1461"/>
      <c r="BE27" s="1461"/>
      <c r="BF27" s="1461"/>
      <c r="BG27" s="1461"/>
      <c r="BH27" s="1461"/>
      <c r="BI27" s="1461"/>
      <c r="BJ27" s="1461"/>
      <c r="BK27" s="1461"/>
      <c r="BL27" s="1461"/>
      <c r="BM27" s="1461"/>
      <c r="BN27" s="1461"/>
      <c r="BO27" s="1461"/>
      <c r="BP27" s="1461"/>
      <c r="BQ27" s="1461"/>
      <c r="BR27" s="1461"/>
      <c r="BS27" s="1461"/>
      <c r="BT27" s="1461"/>
      <c r="BU27" s="1461"/>
      <c r="BV27" s="1461"/>
      <c r="BW27" s="1462" t="s">
        <v>2450</v>
      </c>
      <c r="BX27" s="1463"/>
      <c r="BY27" s="1463"/>
      <c r="BZ27" s="1463"/>
      <c r="CA27" s="1463"/>
      <c r="CB27" s="1463"/>
      <c r="CC27" s="1463" t="str">
        <f>MID([7]SUVAHAVUJ!AI69,6,1)</f>
        <v xml:space="preserve"> </v>
      </c>
      <c r="CD27" s="1464"/>
      <c r="CE27" s="1389" t="str">
        <f ca="1">MID(SUVAHAVUJ!AF83,1,1)</f>
        <v xml:space="preserve"> </v>
      </c>
      <c r="CF27" s="1389"/>
      <c r="CG27" s="1389"/>
      <c r="CH27" s="1389"/>
      <c r="CI27" s="1389"/>
      <c r="CJ27" s="1389" t="str">
        <f ca="1">MID(SUVAHAVUJ!AF83,2,1)</f>
        <v xml:space="preserve"> </v>
      </c>
      <c r="CK27" s="1389"/>
      <c r="CL27" s="1389"/>
      <c r="CM27" s="1389"/>
      <c r="CN27" s="1389"/>
      <c r="CO27" s="1389"/>
      <c r="CP27" s="1389" t="str">
        <f ca="1">MID(SUVAHAVUJ!AF83,3,1)</f>
        <v xml:space="preserve"> </v>
      </c>
      <c r="CQ27" s="1389"/>
      <c r="CR27" s="1389"/>
      <c r="CS27" s="1389"/>
      <c r="CT27" s="1389"/>
      <c r="CU27" s="1389" t="str">
        <f ca="1">MID(SUVAHAVUJ!AF83,4,1)</f>
        <v xml:space="preserve"> </v>
      </c>
      <c r="CV27" s="1389"/>
      <c r="CW27" s="1389"/>
      <c r="CX27" s="1389"/>
      <c r="CY27" s="1389"/>
      <c r="CZ27" s="1389"/>
      <c r="DA27" s="1389" t="str">
        <f ca="1">MID(SUVAHAVUJ!AF83,5,1)</f>
        <v xml:space="preserve"> </v>
      </c>
      <c r="DB27" s="1389"/>
      <c r="DC27" s="1389"/>
      <c r="DD27" s="1389"/>
      <c r="DE27" s="1389"/>
      <c r="DF27" s="1389" t="str">
        <f ca="1">MID(SUVAHAVUJ!AF83,6,1)</f>
        <v xml:space="preserve"> </v>
      </c>
      <c r="DG27" s="1389"/>
      <c r="DH27" s="1389"/>
      <c r="DI27" s="1389"/>
      <c r="DJ27" s="1389"/>
      <c r="DK27" s="1389"/>
      <c r="DL27" s="1389" t="str">
        <f ca="1">MID(SUVAHAVUJ!AF83,7,1)</f>
        <v xml:space="preserve"> </v>
      </c>
      <c r="DM27" s="1389"/>
      <c r="DN27" s="1389"/>
      <c r="DO27" s="1389"/>
      <c r="DP27" s="1389"/>
      <c r="DQ27" s="1389"/>
      <c r="DR27" s="1389" t="str">
        <f ca="1">MID(SUVAHAVUJ!AF83,8,1)</f>
        <v xml:space="preserve"> </v>
      </c>
      <c r="DS27" s="1389"/>
      <c r="DT27" s="1389"/>
      <c r="DU27" s="1389"/>
      <c r="DV27" s="1389"/>
      <c r="DW27" s="1456" t="str">
        <f ca="1">MID(SUVAHAVUJ!AF83,9,1)</f>
        <v xml:space="preserve"> </v>
      </c>
      <c r="DX27" s="1456"/>
      <c r="DY27" s="1456"/>
      <c r="DZ27" s="1456"/>
      <c r="EA27" s="1456"/>
      <c r="EB27" s="1456"/>
      <c r="EC27" s="1456" t="str">
        <f ca="1">MID(SUVAHAVUJ!AF83,10,1)</f>
        <v xml:space="preserve"> </v>
      </c>
      <c r="ED27" s="1456"/>
      <c r="EE27" s="1456"/>
      <c r="EF27" s="1456"/>
      <c r="EG27" s="1456"/>
      <c r="EH27" s="1389" t="str">
        <f ca="1">MID(SUVAHAVUJ!AF83,11,1)</f>
        <v>0</v>
      </c>
      <c r="EI27" s="1389"/>
      <c r="EJ27" s="1389"/>
      <c r="EK27" s="1389"/>
      <c r="EL27" s="1389"/>
      <c r="EM27" s="1395"/>
      <c r="EN27" s="530"/>
      <c r="EO27" s="531"/>
      <c r="EP27" s="1389" t="str">
        <f ca="1">MID(SUVAHAVUJ!AG83,1,1)</f>
        <v xml:space="preserve"> </v>
      </c>
      <c r="EQ27" s="1389"/>
      <c r="ER27" s="1389"/>
      <c r="ES27" s="1389"/>
      <c r="ET27" s="1389"/>
      <c r="EU27" s="1389"/>
      <c r="EV27" s="1389" t="str">
        <f ca="1">MID(SUVAHAVUJ!AG83,2,1)</f>
        <v xml:space="preserve"> </v>
      </c>
      <c r="EW27" s="1389"/>
      <c r="EX27" s="1389"/>
      <c r="EY27" s="1389"/>
      <c r="EZ27" s="1389"/>
      <c r="FA27" s="1389" t="str">
        <f ca="1">MID(SUVAHAVUJ!AG83,3,1)</f>
        <v xml:space="preserve"> </v>
      </c>
      <c r="FB27" s="1389"/>
      <c r="FC27" s="1389"/>
      <c r="FD27" s="1389"/>
      <c r="FE27" s="1389"/>
      <c r="FF27" s="1389"/>
      <c r="FG27" s="1389" t="str">
        <f ca="1">MID(SUVAHAVUJ!AG83,4,1)</f>
        <v xml:space="preserve"> </v>
      </c>
      <c r="FH27" s="1389"/>
      <c r="FI27" s="1389"/>
      <c r="FJ27" s="1389"/>
      <c r="FK27" s="1389"/>
      <c r="FL27" s="1343" t="str">
        <f ca="1">MID(SUVAHAVUJ!AG83,5,1)</f>
        <v xml:space="preserve"> </v>
      </c>
      <c r="FM27" s="1343"/>
      <c r="FN27" s="1343"/>
      <c r="FO27" s="1343"/>
      <c r="FP27" s="1343"/>
      <c r="FQ27" s="1343"/>
      <c r="FR27" s="1343" t="str">
        <f ca="1">MID(SUVAHAVUJ!AG83,6,1)</f>
        <v xml:space="preserve"> </v>
      </c>
      <c r="FS27" s="1343"/>
      <c r="FT27" s="1343"/>
      <c r="FU27" s="1343"/>
      <c r="FV27" s="1343"/>
      <c r="FW27" s="1343" t="str">
        <f ca="1">MID(SUVAHAVUJ!AG83,7,1)</f>
        <v xml:space="preserve"> </v>
      </c>
      <c r="FX27" s="1343"/>
      <c r="FY27" s="1343"/>
      <c r="FZ27" s="1343"/>
      <c r="GA27" s="1343"/>
      <c r="GB27" s="1343"/>
      <c r="GC27" s="1343" t="str">
        <f ca="1">MID(SUVAHAVUJ!AG83,8,1)</f>
        <v xml:space="preserve"> </v>
      </c>
      <c r="GD27" s="1343"/>
      <c r="GE27" s="1343"/>
      <c r="GF27" s="1343"/>
      <c r="GG27" s="1343"/>
      <c r="GH27" s="1343" t="str">
        <f ca="1">MID(SUVAHAVUJ!AG83,9,1)</f>
        <v xml:space="preserve"> </v>
      </c>
      <c r="GI27" s="1343"/>
      <c r="GJ27" s="1343"/>
      <c r="GK27" s="1343"/>
      <c r="GL27" s="1343"/>
      <c r="GM27" s="1343"/>
      <c r="GN27" s="1343" t="str">
        <f ca="1">MID(SUVAHAVUJ!AG83,10,1)</f>
        <v xml:space="preserve"> </v>
      </c>
      <c r="GO27" s="1343"/>
      <c r="GP27" s="1343"/>
      <c r="GQ27" s="1343"/>
      <c r="GR27" s="1343"/>
      <c r="GS27" s="1343" t="str">
        <f ca="1">MID(SUVAHAVUJ!AG83,11,1)</f>
        <v>0</v>
      </c>
      <c r="GT27" s="1343"/>
      <c r="GU27" s="1343"/>
      <c r="GV27" s="1343"/>
      <c r="GW27" s="1396"/>
    </row>
    <row r="28" spans="2:205" ht="21.6" customHeight="1">
      <c r="B28" s="1468" t="s">
        <v>2389</v>
      </c>
      <c r="C28" s="1469"/>
      <c r="D28" s="1469"/>
      <c r="E28" s="1469"/>
      <c r="F28" s="1469"/>
      <c r="G28" s="1469"/>
      <c r="H28" s="1469"/>
      <c r="I28" s="1469"/>
      <c r="J28" s="1469"/>
      <c r="K28" s="1470"/>
      <c r="L28" s="1471" t="str">
        <f ca="1">SUVAHAVUJ!$D$84</f>
        <v>Základné imanie (411 alebo +/- 491)</v>
      </c>
      <c r="M28" s="1472"/>
      <c r="N28" s="1472"/>
      <c r="O28" s="1472"/>
      <c r="P28" s="1472"/>
      <c r="Q28" s="1472"/>
      <c r="R28" s="1472"/>
      <c r="S28" s="1472"/>
      <c r="T28" s="1472"/>
      <c r="U28" s="1472"/>
      <c r="V28" s="1472"/>
      <c r="W28" s="1472"/>
      <c r="X28" s="1472"/>
      <c r="Y28" s="1472"/>
      <c r="Z28" s="1472"/>
      <c r="AA28" s="1472"/>
      <c r="AB28" s="1472"/>
      <c r="AC28" s="1472"/>
      <c r="AD28" s="1472"/>
      <c r="AE28" s="1472"/>
      <c r="AF28" s="1472"/>
      <c r="AG28" s="1472"/>
      <c r="AH28" s="1472"/>
      <c r="AI28" s="1472"/>
      <c r="AJ28" s="1472"/>
      <c r="AK28" s="1472"/>
      <c r="AL28" s="1472"/>
      <c r="AM28" s="1472"/>
      <c r="AN28" s="1472"/>
      <c r="AO28" s="1472"/>
      <c r="AP28" s="1472"/>
      <c r="AQ28" s="1472"/>
      <c r="AR28" s="1472"/>
      <c r="AS28" s="1472"/>
      <c r="AT28" s="1472"/>
      <c r="AU28" s="1472"/>
      <c r="AV28" s="1472"/>
      <c r="AW28" s="1472"/>
      <c r="AX28" s="1472"/>
      <c r="AY28" s="1472"/>
      <c r="AZ28" s="1472"/>
      <c r="BA28" s="1472"/>
      <c r="BB28" s="1472"/>
      <c r="BC28" s="1472"/>
      <c r="BD28" s="1472"/>
      <c r="BE28" s="1472"/>
      <c r="BF28" s="1472"/>
      <c r="BG28" s="1472"/>
      <c r="BH28" s="1472"/>
      <c r="BI28" s="1472"/>
      <c r="BJ28" s="1472"/>
      <c r="BK28" s="1472"/>
      <c r="BL28" s="1472"/>
      <c r="BM28" s="1472"/>
      <c r="BN28" s="1472"/>
      <c r="BO28" s="1472"/>
      <c r="BP28" s="1472"/>
      <c r="BQ28" s="1472"/>
      <c r="BR28" s="1472"/>
      <c r="BS28" s="1472"/>
      <c r="BT28" s="1472"/>
      <c r="BU28" s="1472"/>
      <c r="BV28" s="1472"/>
      <c r="BW28" s="1462" t="s">
        <v>2451</v>
      </c>
      <c r="BX28" s="1463"/>
      <c r="BY28" s="1463"/>
      <c r="BZ28" s="1463"/>
      <c r="CA28" s="1463"/>
      <c r="CB28" s="1463"/>
      <c r="CC28" s="1463" t="str">
        <f>MID([7]SUVAHAVUJ!AK69,6,1)</f>
        <v xml:space="preserve"> </v>
      </c>
      <c r="CD28" s="1464"/>
      <c r="CE28" s="1389" t="str">
        <f ca="1">MID(SUVAHAVUJ!AF84,1,1)</f>
        <v xml:space="preserve"> </v>
      </c>
      <c r="CF28" s="1389"/>
      <c r="CG28" s="1389"/>
      <c r="CH28" s="1389"/>
      <c r="CI28" s="1389"/>
      <c r="CJ28" s="1389" t="str">
        <f ca="1">MID(SUVAHAVUJ!AF84,2,1)</f>
        <v xml:space="preserve"> </v>
      </c>
      <c r="CK28" s="1389"/>
      <c r="CL28" s="1389"/>
      <c r="CM28" s="1389"/>
      <c r="CN28" s="1389"/>
      <c r="CO28" s="1389"/>
      <c r="CP28" s="1389" t="str">
        <f ca="1">MID(SUVAHAVUJ!AF84,3,1)</f>
        <v xml:space="preserve"> </v>
      </c>
      <c r="CQ28" s="1389"/>
      <c r="CR28" s="1389"/>
      <c r="CS28" s="1389"/>
      <c r="CT28" s="1389"/>
      <c r="CU28" s="1389" t="str">
        <f ca="1">MID(SUVAHAVUJ!AF84,4,1)</f>
        <v xml:space="preserve"> </v>
      </c>
      <c r="CV28" s="1389"/>
      <c r="CW28" s="1389"/>
      <c r="CX28" s="1389"/>
      <c r="CY28" s="1389"/>
      <c r="CZ28" s="1389"/>
      <c r="DA28" s="1389" t="str">
        <f ca="1">MID(SUVAHAVUJ!AF84,5,1)</f>
        <v xml:space="preserve"> </v>
      </c>
      <c r="DB28" s="1389"/>
      <c r="DC28" s="1389"/>
      <c r="DD28" s="1389"/>
      <c r="DE28" s="1389"/>
      <c r="DF28" s="1389" t="str">
        <f ca="1">MID(SUVAHAVUJ!AF84,6,1)</f>
        <v xml:space="preserve"> </v>
      </c>
      <c r="DG28" s="1389"/>
      <c r="DH28" s="1389"/>
      <c r="DI28" s="1389"/>
      <c r="DJ28" s="1389"/>
      <c r="DK28" s="1389"/>
      <c r="DL28" s="1389" t="str">
        <f ca="1">MID(SUVAHAVUJ!AF84,7,1)</f>
        <v xml:space="preserve"> </v>
      </c>
      <c r="DM28" s="1389"/>
      <c r="DN28" s="1389"/>
      <c r="DO28" s="1389"/>
      <c r="DP28" s="1389"/>
      <c r="DQ28" s="1389"/>
      <c r="DR28" s="1389" t="str">
        <f ca="1">MID(SUVAHAVUJ!AF84,8,1)</f>
        <v xml:space="preserve"> </v>
      </c>
      <c r="DS28" s="1389"/>
      <c r="DT28" s="1389"/>
      <c r="DU28" s="1389"/>
      <c r="DV28" s="1389"/>
      <c r="DW28" s="1456" t="str">
        <f ca="1">MID(SUVAHAVUJ!AF84,9,1)</f>
        <v xml:space="preserve"> </v>
      </c>
      <c r="DX28" s="1456"/>
      <c r="DY28" s="1456"/>
      <c r="DZ28" s="1456"/>
      <c r="EA28" s="1456"/>
      <c r="EB28" s="1456"/>
      <c r="EC28" s="1456" t="str">
        <f ca="1">MID(SUVAHAVUJ!AF84,10,1)</f>
        <v xml:space="preserve"> </v>
      </c>
      <c r="ED28" s="1456"/>
      <c r="EE28" s="1456"/>
      <c r="EF28" s="1456"/>
      <c r="EG28" s="1456"/>
      <c r="EH28" s="1389" t="str">
        <f ca="1">MID(SUVAHAVUJ!AF84,11,1)</f>
        <v>0</v>
      </c>
      <c r="EI28" s="1389"/>
      <c r="EJ28" s="1389"/>
      <c r="EK28" s="1389"/>
      <c r="EL28" s="1389"/>
      <c r="EM28" s="1395"/>
      <c r="EN28" s="530"/>
      <c r="EO28" s="531"/>
      <c r="EP28" s="1389" t="str">
        <f ca="1">MID(SUVAHAVUJ!AG84,1,1)</f>
        <v xml:space="preserve"> </v>
      </c>
      <c r="EQ28" s="1389"/>
      <c r="ER28" s="1389"/>
      <c r="ES28" s="1389"/>
      <c r="ET28" s="1389"/>
      <c r="EU28" s="1389"/>
      <c r="EV28" s="1389" t="str">
        <f ca="1">MID(SUVAHAVUJ!AG84,2,1)</f>
        <v xml:space="preserve"> </v>
      </c>
      <c r="EW28" s="1389"/>
      <c r="EX28" s="1389"/>
      <c r="EY28" s="1389"/>
      <c r="EZ28" s="1389"/>
      <c r="FA28" s="1389" t="str">
        <f ca="1">MID(SUVAHAVUJ!AG84,3,1)</f>
        <v xml:space="preserve"> </v>
      </c>
      <c r="FB28" s="1389"/>
      <c r="FC28" s="1389"/>
      <c r="FD28" s="1389"/>
      <c r="FE28" s="1389"/>
      <c r="FF28" s="1389"/>
      <c r="FG28" s="1389" t="str">
        <f ca="1">MID(SUVAHAVUJ!AG84,4,1)</f>
        <v xml:space="preserve"> </v>
      </c>
      <c r="FH28" s="1389"/>
      <c r="FI28" s="1389"/>
      <c r="FJ28" s="1389"/>
      <c r="FK28" s="1389"/>
      <c r="FL28" s="1343" t="str">
        <f ca="1">MID(SUVAHAVUJ!AG84,5,1)</f>
        <v xml:space="preserve"> </v>
      </c>
      <c r="FM28" s="1343"/>
      <c r="FN28" s="1343"/>
      <c r="FO28" s="1343"/>
      <c r="FP28" s="1343"/>
      <c r="FQ28" s="1343"/>
      <c r="FR28" s="1343" t="str">
        <f ca="1">MID(SUVAHAVUJ!AG84,6,1)</f>
        <v xml:space="preserve"> </v>
      </c>
      <c r="FS28" s="1343"/>
      <c r="FT28" s="1343"/>
      <c r="FU28" s="1343"/>
      <c r="FV28" s="1343"/>
      <c r="FW28" s="1343" t="str">
        <f ca="1">MID(SUVAHAVUJ!AG84,7,1)</f>
        <v xml:space="preserve"> </v>
      </c>
      <c r="FX28" s="1343"/>
      <c r="FY28" s="1343"/>
      <c r="FZ28" s="1343"/>
      <c r="GA28" s="1343"/>
      <c r="GB28" s="1343"/>
      <c r="GC28" s="1343" t="str">
        <f ca="1">MID(SUVAHAVUJ!AG84,8,1)</f>
        <v xml:space="preserve"> </v>
      </c>
      <c r="GD28" s="1343"/>
      <c r="GE28" s="1343"/>
      <c r="GF28" s="1343"/>
      <c r="GG28" s="1343"/>
      <c r="GH28" s="1343" t="str">
        <f ca="1">MID(SUVAHAVUJ!AG84,9,1)</f>
        <v xml:space="preserve"> </v>
      </c>
      <c r="GI28" s="1343"/>
      <c r="GJ28" s="1343"/>
      <c r="GK28" s="1343"/>
      <c r="GL28" s="1343"/>
      <c r="GM28" s="1343"/>
      <c r="GN28" s="1343" t="str">
        <f ca="1">MID(SUVAHAVUJ!AG84,10,1)</f>
        <v xml:space="preserve"> </v>
      </c>
      <c r="GO28" s="1343"/>
      <c r="GP28" s="1343"/>
      <c r="GQ28" s="1343"/>
      <c r="GR28" s="1343"/>
      <c r="GS28" s="1343" t="str">
        <f ca="1">MID(SUVAHAVUJ!AG84,11,1)</f>
        <v>0</v>
      </c>
      <c r="GT28" s="1343"/>
      <c r="GU28" s="1343"/>
      <c r="GV28" s="1343"/>
      <c r="GW28" s="1396"/>
    </row>
    <row r="29" spans="2:205" s="516" customFormat="1" ht="21.6" customHeight="1">
      <c r="B29" s="1473" t="s">
        <v>2390</v>
      </c>
      <c r="C29" s="1474"/>
      <c r="D29" s="1474"/>
      <c r="E29" s="1474"/>
      <c r="F29" s="1474"/>
      <c r="G29" s="1474"/>
      <c r="H29" s="1474"/>
      <c r="I29" s="1474"/>
      <c r="J29" s="1474"/>
      <c r="K29" s="1475"/>
      <c r="L29" s="1471" t="str">
        <f ca="1">SUVAHAVUJ!$D$85</f>
        <v>Zmena základného imania +/- 419</v>
      </c>
      <c r="M29" s="1472"/>
      <c r="N29" s="1472"/>
      <c r="O29" s="1472"/>
      <c r="P29" s="1472"/>
      <c r="Q29" s="1472"/>
      <c r="R29" s="1472"/>
      <c r="S29" s="1472"/>
      <c r="T29" s="1472"/>
      <c r="U29" s="1472"/>
      <c r="V29" s="1472"/>
      <c r="W29" s="1472"/>
      <c r="X29" s="1472"/>
      <c r="Y29" s="1472"/>
      <c r="Z29" s="1472"/>
      <c r="AA29" s="1472"/>
      <c r="AB29" s="1472"/>
      <c r="AC29" s="1472"/>
      <c r="AD29" s="1472"/>
      <c r="AE29" s="1472"/>
      <c r="AF29" s="1472"/>
      <c r="AG29" s="1472"/>
      <c r="AH29" s="1472"/>
      <c r="AI29" s="1472"/>
      <c r="AJ29" s="1472"/>
      <c r="AK29" s="1472"/>
      <c r="AL29" s="1472"/>
      <c r="AM29" s="1472"/>
      <c r="AN29" s="1472"/>
      <c r="AO29" s="1472"/>
      <c r="AP29" s="1472"/>
      <c r="AQ29" s="1472"/>
      <c r="AR29" s="1472"/>
      <c r="AS29" s="1472"/>
      <c r="AT29" s="1472"/>
      <c r="AU29" s="1472"/>
      <c r="AV29" s="1472"/>
      <c r="AW29" s="1472"/>
      <c r="AX29" s="1472"/>
      <c r="AY29" s="1472"/>
      <c r="AZ29" s="1472"/>
      <c r="BA29" s="1472"/>
      <c r="BB29" s="1472"/>
      <c r="BC29" s="1472"/>
      <c r="BD29" s="1472"/>
      <c r="BE29" s="1472"/>
      <c r="BF29" s="1472"/>
      <c r="BG29" s="1472"/>
      <c r="BH29" s="1472"/>
      <c r="BI29" s="1472"/>
      <c r="BJ29" s="1472"/>
      <c r="BK29" s="1472"/>
      <c r="BL29" s="1472"/>
      <c r="BM29" s="1472"/>
      <c r="BN29" s="1472"/>
      <c r="BO29" s="1472"/>
      <c r="BP29" s="1472"/>
      <c r="BQ29" s="1472"/>
      <c r="BR29" s="1472"/>
      <c r="BS29" s="1472"/>
      <c r="BT29" s="1472"/>
      <c r="BU29" s="1472"/>
      <c r="BV29" s="1472"/>
      <c r="BW29" s="1462" t="s">
        <v>2452</v>
      </c>
      <c r="BX29" s="1463"/>
      <c r="BY29" s="1463"/>
      <c r="BZ29" s="1463"/>
      <c r="CA29" s="1463"/>
      <c r="CB29" s="1463"/>
      <c r="CC29" s="1463" t="str">
        <f>MID([7]SUVAHAVUJ!AI70,6,1)</f>
        <v xml:space="preserve"> </v>
      </c>
      <c r="CD29" s="1464"/>
      <c r="CE29" s="1389" t="str">
        <f ca="1">MID(SUVAHAVUJ!AF85,1,1)</f>
        <v xml:space="preserve"> </v>
      </c>
      <c r="CF29" s="1389"/>
      <c r="CG29" s="1389"/>
      <c r="CH29" s="1389"/>
      <c r="CI29" s="1389"/>
      <c r="CJ29" s="1389" t="str">
        <f ca="1">MID(SUVAHAVUJ!AF85,2,1)</f>
        <v xml:space="preserve"> </v>
      </c>
      <c r="CK29" s="1389"/>
      <c r="CL29" s="1389"/>
      <c r="CM29" s="1389"/>
      <c r="CN29" s="1389"/>
      <c r="CO29" s="1389"/>
      <c r="CP29" s="1389" t="str">
        <f ca="1">MID(SUVAHAVUJ!AF85,3,1)</f>
        <v xml:space="preserve"> </v>
      </c>
      <c r="CQ29" s="1389"/>
      <c r="CR29" s="1389"/>
      <c r="CS29" s="1389"/>
      <c r="CT29" s="1389"/>
      <c r="CU29" s="1389" t="str">
        <f ca="1">MID(SUVAHAVUJ!AF85,4,1)</f>
        <v xml:space="preserve"> </v>
      </c>
      <c r="CV29" s="1389"/>
      <c r="CW29" s="1389"/>
      <c r="CX29" s="1389"/>
      <c r="CY29" s="1389"/>
      <c r="CZ29" s="1389"/>
      <c r="DA29" s="1389" t="str">
        <f ca="1">MID(SUVAHAVUJ!AF85,5,1)</f>
        <v xml:space="preserve"> </v>
      </c>
      <c r="DB29" s="1389"/>
      <c r="DC29" s="1389"/>
      <c r="DD29" s="1389"/>
      <c r="DE29" s="1389"/>
      <c r="DF29" s="1389" t="str">
        <f ca="1">MID(SUVAHAVUJ!AF85,6,1)</f>
        <v xml:space="preserve"> </v>
      </c>
      <c r="DG29" s="1389"/>
      <c r="DH29" s="1389"/>
      <c r="DI29" s="1389"/>
      <c r="DJ29" s="1389"/>
      <c r="DK29" s="1389"/>
      <c r="DL29" s="1389" t="str">
        <f ca="1">MID(SUVAHAVUJ!AF85,7,1)</f>
        <v xml:space="preserve"> </v>
      </c>
      <c r="DM29" s="1389"/>
      <c r="DN29" s="1389"/>
      <c r="DO29" s="1389"/>
      <c r="DP29" s="1389"/>
      <c r="DQ29" s="1389"/>
      <c r="DR29" s="1389" t="str">
        <f ca="1">MID(SUVAHAVUJ!AF85,8,1)</f>
        <v xml:space="preserve"> </v>
      </c>
      <c r="DS29" s="1389"/>
      <c r="DT29" s="1389"/>
      <c r="DU29" s="1389"/>
      <c r="DV29" s="1389"/>
      <c r="DW29" s="1456" t="str">
        <f ca="1">MID(SUVAHAVUJ!AF85,9,1)</f>
        <v xml:space="preserve"> </v>
      </c>
      <c r="DX29" s="1456"/>
      <c r="DY29" s="1456"/>
      <c r="DZ29" s="1456"/>
      <c r="EA29" s="1456"/>
      <c r="EB29" s="1456"/>
      <c r="EC29" s="1456" t="str">
        <f ca="1">MID(SUVAHAVUJ!AF85,10,1)</f>
        <v xml:space="preserve"> </v>
      </c>
      <c r="ED29" s="1456"/>
      <c r="EE29" s="1456"/>
      <c r="EF29" s="1456"/>
      <c r="EG29" s="1456"/>
      <c r="EH29" s="1389" t="str">
        <f ca="1">MID(SUVAHAVUJ!AF85,11,1)</f>
        <v>0</v>
      </c>
      <c r="EI29" s="1389"/>
      <c r="EJ29" s="1389"/>
      <c r="EK29" s="1389"/>
      <c r="EL29" s="1389"/>
      <c r="EM29" s="1395"/>
      <c r="EN29" s="530"/>
      <c r="EO29" s="531"/>
      <c r="EP29" s="1389" t="str">
        <f ca="1">MID(SUVAHAVUJ!AG85,1,1)</f>
        <v xml:space="preserve"> </v>
      </c>
      <c r="EQ29" s="1389"/>
      <c r="ER29" s="1389"/>
      <c r="ES29" s="1389"/>
      <c r="ET29" s="1389"/>
      <c r="EU29" s="1389"/>
      <c r="EV29" s="1389" t="str">
        <f ca="1">MID(SUVAHAVUJ!AG85,2,1)</f>
        <v xml:space="preserve"> </v>
      </c>
      <c r="EW29" s="1389"/>
      <c r="EX29" s="1389"/>
      <c r="EY29" s="1389"/>
      <c r="EZ29" s="1389"/>
      <c r="FA29" s="1389" t="str">
        <f ca="1">MID(SUVAHAVUJ!AG85,3,1)</f>
        <v xml:space="preserve"> </v>
      </c>
      <c r="FB29" s="1389"/>
      <c r="FC29" s="1389"/>
      <c r="FD29" s="1389"/>
      <c r="FE29" s="1389"/>
      <c r="FF29" s="1389"/>
      <c r="FG29" s="1389" t="str">
        <f ca="1">MID(SUVAHAVUJ!AG85,4,1)</f>
        <v xml:space="preserve"> </v>
      </c>
      <c r="FH29" s="1389"/>
      <c r="FI29" s="1389"/>
      <c r="FJ29" s="1389"/>
      <c r="FK29" s="1389"/>
      <c r="FL29" s="1343" t="str">
        <f ca="1">MID(SUVAHAVUJ!AG85,5,1)</f>
        <v xml:space="preserve"> </v>
      </c>
      <c r="FM29" s="1343"/>
      <c r="FN29" s="1343"/>
      <c r="FO29" s="1343"/>
      <c r="FP29" s="1343"/>
      <c r="FQ29" s="1343"/>
      <c r="FR29" s="1343" t="str">
        <f ca="1">MID(SUVAHAVUJ!AG85,6,1)</f>
        <v xml:space="preserve"> </v>
      </c>
      <c r="FS29" s="1343"/>
      <c r="FT29" s="1343"/>
      <c r="FU29" s="1343"/>
      <c r="FV29" s="1343"/>
      <c r="FW29" s="1343" t="str">
        <f ca="1">MID(SUVAHAVUJ!AG85,7,1)</f>
        <v xml:space="preserve"> </v>
      </c>
      <c r="FX29" s="1343"/>
      <c r="FY29" s="1343"/>
      <c r="FZ29" s="1343"/>
      <c r="GA29" s="1343"/>
      <c r="GB29" s="1343"/>
      <c r="GC29" s="1343" t="str">
        <f ca="1">MID(SUVAHAVUJ!AG85,8,1)</f>
        <v xml:space="preserve"> </v>
      </c>
      <c r="GD29" s="1343"/>
      <c r="GE29" s="1343"/>
      <c r="GF29" s="1343"/>
      <c r="GG29" s="1343"/>
      <c r="GH29" s="1343" t="str">
        <f ca="1">MID(SUVAHAVUJ!AG85,9,1)</f>
        <v xml:space="preserve"> </v>
      </c>
      <c r="GI29" s="1343"/>
      <c r="GJ29" s="1343"/>
      <c r="GK29" s="1343"/>
      <c r="GL29" s="1343"/>
      <c r="GM29" s="1343"/>
      <c r="GN29" s="1343" t="str">
        <f ca="1">MID(SUVAHAVUJ!AG85,10,1)</f>
        <v xml:space="preserve"> </v>
      </c>
      <c r="GO29" s="1343"/>
      <c r="GP29" s="1343"/>
      <c r="GQ29" s="1343"/>
      <c r="GR29" s="1343"/>
      <c r="GS29" s="1343" t="str">
        <f ca="1">MID(SUVAHAVUJ!AG85,11,1)</f>
        <v>0</v>
      </c>
      <c r="GT29" s="1343"/>
      <c r="GU29" s="1343"/>
      <c r="GV29" s="1343"/>
      <c r="GW29" s="1396"/>
    </row>
    <row r="30" spans="2:205" ht="21.6" customHeight="1">
      <c r="B30" s="1473" t="s">
        <v>2391</v>
      </c>
      <c r="C30" s="1474"/>
      <c r="D30" s="1474"/>
      <c r="E30" s="1474"/>
      <c r="F30" s="1474"/>
      <c r="G30" s="1474"/>
      <c r="H30" s="1474"/>
      <c r="I30" s="1474"/>
      <c r="J30" s="1474"/>
      <c r="K30" s="1475"/>
      <c r="L30" s="1471" t="str">
        <f ca="1">SUVAHAVUJ!$D$86</f>
        <v>Pohľadávky za upísané vlastné imanie (/-/353)</v>
      </c>
      <c r="M30" s="1472"/>
      <c r="N30" s="1472"/>
      <c r="O30" s="1472"/>
      <c r="P30" s="1472"/>
      <c r="Q30" s="1472"/>
      <c r="R30" s="1472"/>
      <c r="S30" s="1472"/>
      <c r="T30" s="1472"/>
      <c r="U30" s="1472"/>
      <c r="V30" s="1472"/>
      <c r="W30" s="1472"/>
      <c r="X30" s="1472"/>
      <c r="Y30" s="1472"/>
      <c r="Z30" s="1472"/>
      <c r="AA30" s="1472"/>
      <c r="AB30" s="1472"/>
      <c r="AC30" s="1472"/>
      <c r="AD30" s="1472"/>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62" t="s">
        <v>2453</v>
      </c>
      <c r="BX30" s="1463"/>
      <c r="BY30" s="1463"/>
      <c r="BZ30" s="1463"/>
      <c r="CA30" s="1463"/>
      <c r="CB30" s="1463"/>
      <c r="CC30" s="1463" t="str">
        <f>MID([7]SUVAHAVUJ!AK70,6,1)</f>
        <v xml:space="preserve"> </v>
      </c>
      <c r="CD30" s="1464"/>
      <c r="CE30" s="1389" t="str">
        <f ca="1">MID(SUVAHAVUJ!AF86,1,1)</f>
        <v xml:space="preserve"> </v>
      </c>
      <c r="CF30" s="1389"/>
      <c r="CG30" s="1389"/>
      <c r="CH30" s="1389"/>
      <c r="CI30" s="1389"/>
      <c r="CJ30" s="1389" t="str">
        <f ca="1">MID(SUVAHAVUJ!AF86,2,1)</f>
        <v xml:space="preserve"> </v>
      </c>
      <c r="CK30" s="1389"/>
      <c r="CL30" s="1389"/>
      <c r="CM30" s="1389"/>
      <c r="CN30" s="1389"/>
      <c r="CO30" s="1389"/>
      <c r="CP30" s="1389" t="str">
        <f ca="1">MID(SUVAHAVUJ!AF86,3,1)</f>
        <v xml:space="preserve"> </v>
      </c>
      <c r="CQ30" s="1389"/>
      <c r="CR30" s="1389"/>
      <c r="CS30" s="1389"/>
      <c r="CT30" s="1389"/>
      <c r="CU30" s="1389" t="str">
        <f ca="1">MID(SUVAHAVUJ!AF86,4,1)</f>
        <v xml:space="preserve"> </v>
      </c>
      <c r="CV30" s="1389"/>
      <c r="CW30" s="1389"/>
      <c r="CX30" s="1389"/>
      <c r="CY30" s="1389"/>
      <c r="CZ30" s="1389"/>
      <c r="DA30" s="1389" t="str">
        <f ca="1">MID(SUVAHAVUJ!AF86,5,1)</f>
        <v xml:space="preserve"> </v>
      </c>
      <c r="DB30" s="1389"/>
      <c r="DC30" s="1389"/>
      <c r="DD30" s="1389"/>
      <c r="DE30" s="1389"/>
      <c r="DF30" s="1389" t="str">
        <f ca="1">MID(SUVAHAVUJ!AF86,6,1)</f>
        <v xml:space="preserve"> </v>
      </c>
      <c r="DG30" s="1389"/>
      <c r="DH30" s="1389"/>
      <c r="DI30" s="1389"/>
      <c r="DJ30" s="1389"/>
      <c r="DK30" s="1389"/>
      <c r="DL30" s="1389" t="str">
        <f ca="1">MID(SUVAHAVUJ!AF86,7,1)</f>
        <v xml:space="preserve"> </v>
      </c>
      <c r="DM30" s="1389"/>
      <c r="DN30" s="1389"/>
      <c r="DO30" s="1389"/>
      <c r="DP30" s="1389"/>
      <c r="DQ30" s="1389"/>
      <c r="DR30" s="1389" t="str">
        <f ca="1">MID(SUVAHAVUJ!AF86,8,1)</f>
        <v xml:space="preserve"> </v>
      </c>
      <c r="DS30" s="1389"/>
      <c r="DT30" s="1389"/>
      <c r="DU30" s="1389"/>
      <c r="DV30" s="1389"/>
      <c r="DW30" s="1456" t="str">
        <f ca="1">MID(SUVAHAVUJ!AF86,9,1)</f>
        <v xml:space="preserve"> </v>
      </c>
      <c r="DX30" s="1456"/>
      <c r="DY30" s="1456"/>
      <c r="DZ30" s="1456"/>
      <c r="EA30" s="1456"/>
      <c r="EB30" s="1456"/>
      <c r="EC30" s="1456" t="str">
        <f ca="1">MID(SUVAHAVUJ!AF86,10,1)</f>
        <v xml:space="preserve"> </v>
      </c>
      <c r="ED30" s="1456"/>
      <c r="EE30" s="1456"/>
      <c r="EF30" s="1456"/>
      <c r="EG30" s="1456"/>
      <c r="EH30" s="1389" t="str">
        <f ca="1">MID(SUVAHAVUJ!AF86,11,1)</f>
        <v>0</v>
      </c>
      <c r="EI30" s="1389"/>
      <c r="EJ30" s="1389"/>
      <c r="EK30" s="1389"/>
      <c r="EL30" s="1389"/>
      <c r="EM30" s="1395"/>
      <c r="EN30" s="530"/>
      <c r="EO30" s="531"/>
      <c r="EP30" s="1389" t="str">
        <f ca="1">MID(SUVAHAVUJ!AG86,1,1)</f>
        <v xml:space="preserve"> </v>
      </c>
      <c r="EQ30" s="1389"/>
      <c r="ER30" s="1389"/>
      <c r="ES30" s="1389"/>
      <c r="ET30" s="1389"/>
      <c r="EU30" s="1389"/>
      <c r="EV30" s="1389" t="str">
        <f ca="1">MID(SUVAHAVUJ!AG86,2,1)</f>
        <v xml:space="preserve"> </v>
      </c>
      <c r="EW30" s="1389"/>
      <c r="EX30" s="1389"/>
      <c r="EY30" s="1389"/>
      <c r="EZ30" s="1389"/>
      <c r="FA30" s="1389" t="str">
        <f ca="1">MID(SUVAHAVUJ!AG86,3,1)</f>
        <v xml:space="preserve"> </v>
      </c>
      <c r="FB30" s="1389"/>
      <c r="FC30" s="1389"/>
      <c r="FD30" s="1389"/>
      <c r="FE30" s="1389"/>
      <c r="FF30" s="1389"/>
      <c r="FG30" s="1389" t="str">
        <f ca="1">MID(SUVAHAVUJ!AG86,4,1)</f>
        <v xml:space="preserve"> </v>
      </c>
      <c r="FH30" s="1389"/>
      <c r="FI30" s="1389"/>
      <c r="FJ30" s="1389"/>
      <c r="FK30" s="1389"/>
      <c r="FL30" s="1343" t="str">
        <f ca="1">MID(SUVAHAVUJ!AG86,5,1)</f>
        <v xml:space="preserve"> </v>
      </c>
      <c r="FM30" s="1343"/>
      <c r="FN30" s="1343"/>
      <c r="FO30" s="1343"/>
      <c r="FP30" s="1343"/>
      <c r="FQ30" s="1343"/>
      <c r="FR30" s="1343" t="str">
        <f ca="1">MID(SUVAHAVUJ!AG86,6,1)</f>
        <v xml:space="preserve"> </v>
      </c>
      <c r="FS30" s="1343"/>
      <c r="FT30" s="1343"/>
      <c r="FU30" s="1343"/>
      <c r="FV30" s="1343"/>
      <c r="FW30" s="1343" t="str">
        <f ca="1">MID(SUVAHAVUJ!AG86,7,1)</f>
        <v xml:space="preserve"> </v>
      </c>
      <c r="FX30" s="1343"/>
      <c r="FY30" s="1343"/>
      <c r="FZ30" s="1343"/>
      <c r="GA30" s="1343"/>
      <c r="GB30" s="1343"/>
      <c r="GC30" s="1343" t="str">
        <f ca="1">MID(SUVAHAVUJ!AG86,8,1)</f>
        <v xml:space="preserve"> </v>
      </c>
      <c r="GD30" s="1343"/>
      <c r="GE30" s="1343"/>
      <c r="GF30" s="1343"/>
      <c r="GG30" s="1343"/>
      <c r="GH30" s="1343" t="str">
        <f ca="1">MID(SUVAHAVUJ!AG86,9,1)</f>
        <v xml:space="preserve"> </v>
      </c>
      <c r="GI30" s="1343"/>
      <c r="GJ30" s="1343"/>
      <c r="GK30" s="1343"/>
      <c r="GL30" s="1343"/>
      <c r="GM30" s="1343"/>
      <c r="GN30" s="1343" t="str">
        <f ca="1">MID(SUVAHAVUJ!AG86,10,1)</f>
        <v xml:space="preserve"> </v>
      </c>
      <c r="GO30" s="1343"/>
      <c r="GP30" s="1343"/>
      <c r="GQ30" s="1343"/>
      <c r="GR30" s="1343"/>
      <c r="GS30" s="1343" t="str">
        <f ca="1">MID(SUVAHAVUJ!AG86,11,1)</f>
        <v>0</v>
      </c>
      <c r="GT30" s="1343"/>
      <c r="GU30" s="1343"/>
      <c r="GV30" s="1343"/>
      <c r="GW30" s="1396"/>
    </row>
    <row r="31" spans="2:205" s="516" customFormat="1" ht="21.6" customHeight="1">
      <c r="B31" s="1465" t="s">
        <v>2397</v>
      </c>
      <c r="C31" s="1466"/>
      <c r="D31" s="1466"/>
      <c r="E31" s="1466"/>
      <c r="F31" s="1466"/>
      <c r="G31" s="1466"/>
      <c r="H31" s="1466"/>
      <c r="I31" s="1466"/>
      <c r="J31" s="1466"/>
      <c r="K31" s="1467"/>
      <c r="L31" s="1460" t="str">
        <f ca="1">SUVAHAVUJ!$D$87</f>
        <v>Emisné ážio (412)</v>
      </c>
      <c r="M31" s="1461"/>
      <c r="N31" s="1461"/>
      <c r="O31" s="1461"/>
      <c r="P31" s="1461"/>
      <c r="Q31" s="1461"/>
      <c r="R31" s="1461"/>
      <c r="S31" s="1461"/>
      <c r="T31" s="1461"/>
      <c r="U31" s="1461"/>
      <c r="V31" s="1461"/>
      <c r="W31" s="1461"/>
      <c r="X31" s="1461"/>
      <c r="Y31" s="1461"/>
      <c r="Z31" s="1461"/>
      <c r="AA31" s="1461"/>
      <c r="AB31" s="1461"/>
      <c r="AC31" s="1461"/>
      <c r="AD31" s="1461"/>
      <c r="AE31" s="1461"/>
      <c r="AF31" s="1461"/>
      <c r="AG31" s="1461"/>
      <c r="AH31" s="1461"/>
      <c r="AI31" s="1461"/>
      <c r="AJ31" s="1461"/>
      <c r="AK31" s="1461"/>
      <c r="AL31" s="1461"/>
      <c r="AM31" s="1461"/>
      <c r="AN31" s="1461"/>
      <c r="AO31" s="1461"/>
      <c r="AP31" s="1461"/>
      <c r="AQ31" s="1461"/>
      <c r="AR31" s="1461"/>
      <c r="AS31" s="1461"/>
      <c r="AT31" s="1461"/>
      <c r="AU31" s="1461"/>
      <c r="AV31" s="1461"/>
      <c r="AW31" s="1461"/>
      <c r="AX31" s="1461"/>
      <c r="AY31" s="1461"/>
      <c r="AZ31" s="1461"/>
      <c r="BA31" s="1461"/>
      <c r="BB31" s="1461"/>
      <c r="BC31" s="1461"/>
      <c r="BD31" s="1461"/>
      <c r="BE31" s="1461"/>
      <c r="BF31" s="1461"/>
      <c r="BG31" s="1461"/>
      <c r="BH31" s="1461"/>
      <c r="BI31" s="1461"/>
      <c r="BJ31" s="1461"/>
      <c r="BK31" s="1461"/>
      <c r="BL31" s="1461"/>
      <c r="BM31" s="1461"/>
      <c r="BN31" s="1461"/>
      <c r="BO31" s="1461"/>
      <c r="BP31" s="1461"/>
      <c r="BQ31" s="1461"/>
      <c r="BR31" s="1461"/>
      <c r="BS31" s="1461"/>
      <c r="BT31" s="1461"/>
      <c r="BU31" s="1461"/>
      <c r="BV31" s="1461"/>
      <c r="BW31" s="1462" t="s">
        <v>2454</v>
      </c>
      <c r="BX31" s="1463"/>
      <c r="BY31" s="1463"/>
      <c r="BZ31" s="1463"/>
      <c r="CA31" s="1463"/>
      <c r="CB31" s="1463"/>
      <c r="CC31" s="1463" t="str">
        <f>MID([7]SUVAHAVUJ!AI71,6,1)</f>
        <v xml:space="preserve"> </v>
      </c>
      <c r="CD31" s="1464"/>
      <c r="CE31" s="1389" t="str">
        <f ca="1">MID(SUVAHAVUJ!AF87,1,1)</f>
        <v xml:space="preserve"> </v>
      </c>
      <c r="CF31" s="1389"/>
      <c r="CG31" s="1389"/>
      <c r="CH31" s="1389"/>
      <c r="CI31" s="1389"/>
      <c r="CJ31" s="1389" t="str">
        <f ca="1">MID(SUVAHAVUJ!AF87,2,1)</f>
        <v xml:space="preserve"> </v>
      </c>
      <c r="CK31" s="1389"/>
      <c r="CL31" s="1389"/>
      <c r="CM31" s="1389"/>
      <c r="CN31" s="1389"/>
      <c r="CO31" s="1389"/>
      <c r="CP31" s="1389" t="str">
        <f ca="1">MID(SUVAHAVUJ!AF87,3,1)</f>
        <v xml:space="preserve"> </v>
      </c>
      <c r="CQ31" s="1389"/>
      <c r="CR31" s="1389"/>
      <c r="CS31" s="1389"/>
      <c r="CT31" s="1389"/>
      <c r="CU31" s="1389" t="str">
        <f ca="1">MID(SUVAHAVUJ!AF87,4,1)</f>
        <v xml:space="preserve"> </v>
      </c>
      <c r="CV31" s="1389"/>
      <c r="CW31" s="1389"/>
      <c r="CX31" s="1389"/>
      <c r="CY31" s="1389"/>
      <c r="CZ31" s="1389"/>
      <c r="DA31" s="1389" t="str">
        <f ca="1">MID(SUVAHAVUJ!AF87,5,1)</f>
        <v xml:space="preserve"> </v>
      </c>
      <c r="DB31" s="1389"/>
      <c r="DC31" s="1389"/>
      <c r="DD31" s="1389"/>
      <c r="DE31" s="1389"/>
      <c r="DF31" s="1389" t="str">
        <f ca="1">MID(SUVAHAVUJ!AF87,6,1)</f>
        <v xml:space="preserve"> </v>
      </c>
      <c r="DG31" s="1389"/>
      <c r="DH31" s="1389"/>
      <c r="DI31" s="1389"/>
      <c r="DJ31" s="1389"/>
      <c r="DK31" s="1389"/>
      <c r="DL31" s="1389" t="str">
        <f ca="1">MID(SUVAHAVUJ!AF87,7,1)</f>
        <v xml:space="preserve"> </v>
      </c>
      <c r="DM31" s="1389"/>
      <c r="DN31" s="1389"/>
      <c r="DO31" s="1389"/>
      <c r="DP31" s="1389"/>
      <c r="DQ31" s="1389"/>
      <c r="DR31" s="1389" t="str">
        <f ca="1">MID(SUVAHAVUJ!AF87,8,1)</f>
        <v xml:space="preserve"> </v>
      </c>
      <c r="DS31" s="1389"/>
      <c r="DT31" s="1389"/>
      <c r="DU31" s="1389"/>
      <c r="DV31" s="1389"/>
      <c r="DW31" s="1456" t="str">
        <f ca="1">MID(SUVAHAVUJ!AF87,9,1)</f>
        <v xml:space="preserve"> </v>
      </c>
      <c r="DX31" s="1456"/>
      <c r="DY31" s="1456"/>
      <c r="DZ31" s="1456"/>
      <c r="EA31" s="1456"/>
      <c r="EB31" s="1456"/>
      <c r="EC31" s="1456" t="str">
        <f ca="1">MID(SUVAHAVUJ!AF87,10,1)</f>
        <v xml:space="preserve"> </v>
      </c>
      <c r="ED31" s="1456"/>
      <c r="EE31" s="1456"/>
      <c r="EF31" s="1456"/>
      <c r="EG31" s="1456"/>
      <c r="EH31" s="1389" t="str">
        <f ca="1">MID(SUVAHAVUJ!AF87,11,1)</f>
        <v>0</v>
      </c>
      <c r="EI31" s="1389"/>
      <c r="EJ31" s="1389"/>
      <c r="EK31" s="1389"/>
      <c r="EL31" s="1389"/>
      <c r="EM31" s="1395"/>
      <c r="EN31" s="530"/>
      <c r="EO31" s="531"/>
      <c r="EP31" s="1389" t="str">
        <f ca="1">MID(SUVAHAVUJ!AG87,1,1)</f>
        <v xml:space="preserve"> </v>
      </c>
      <c r="EQ31" s="1389"/>
      <c r="ER31" s="1389"/>
      <c r="ES31" s="1389"/>
      <c r="ET31" s="1389"/>
      <c r="EU31" s="1389"/>
      <c r="EV31" s="1389" t="str">
        <f ca="1">MID(SUVAHAVUJ!AG87,2,1)</f>
        <v xml:space="preserve"> </v>
      </c>
      <c r="EW31" s="1389"/>
      <c r="EX31" s="1389"/>
      <c r="EY31" s="1389"/>
      <c r="EZ31" s="1389"/>
      <c r="FA31" s="1389" t="str">
        <f ca="1">MID(SUVAHAVUJ!AG87,3,1)</f>
        <v xml:space="preserve"> </v>
      </c>
      <c r="FB31" s="1389"/>
      <c r="FC31" s="1389"/>
      <c r="FD31" s="1389"/>
      <c r="FE31" s="1389"/>
      <c r="FF31" s="1389"/>
      <c r="FG31" s="1389" t="str">
        <f ca="1">MID(SUVAHAVUJ!AG87,4,1)</f>
        <v xml:space="preserve"> </v>
      </c>
      <c r="FH31" s="1389"/>
      <c r="FI31" s="1389"/>
      <c r="FJ31" s="1389"/>
      <c r="FK31" s="1389"/>
      <c r="FL31" s="1343" t="str">
        <f ca="1">MID(SUVAHAVUJ!AG87,5,1)</f>
        <v xml:space="preserve"> </v>
      </c>
      <c r="FM31" s="1343"/>
      <c r="FN31" s="1343"/>
      <c r="FO31" s="1343"/>
      <c r="FP31" s="1343"/>
      <c r="FQ31" s="1343"/>
      <c r="FR31" s="1343" t="str">
        <f ca="1">MID(SUVAHAVUJ!AG87,6,1)</f>
        <v xml:space="preserve"> </v>
      </c>
      <c r="FS31" s="1343"/>
      <c r="FT31" s="1343"/>
      <c r="FU31" s="1343"/>
      <c r="FV31" s="1343"/>
      <c r="FW31" s="1343" t="str">
        <f ca="1">MID(SUVAHAVUJ!AG87,7,1)</f>
        <v xml:space="preserve"> </v>
      </c>
      <c r="FX31" s="1343"/>
      <c r="FY31" s="1343"/>
      <c r="FZ31" s="1343"/>
      <c r="GA31" s="1343"/>
      <c r="GB31" s="1343"/>
      <c r="GC31" s="1343" t="str">
        <f ca="1">MID(SUVAHAVUJ!AG87,8,1)</f>
        <v xml:space="preserve"> </v>
      </c>
      <c r="GD31" s="1343"/>
      <c r="GE31" s="1343"/>
      <c r="GF31" s="1343"/>
      <c r="GG31" s="1343"/>
      <c r="GH31" s="1343" t="str">
        <f ca="1">MID(SUVAHAVUJ!AG87,9,1)</f>
        <v xml:space="preserve"> </v>
      </c>
      <c r="GI31" s="1343"/>
      <c r="GJ31" s="1343"/>
      <c r="GK31" s="1343"/>
      <c r="GL31" s="1343"/>
      <c r="GM31" s="1343"/>
      <c r="GN31" s="1343" t="str">
        <f ca="1">MID(SUVAHAVUJ!AG87,10,1)</f>
        <v xml:space="preserve"> </v>
      </c>
      <c r="GO31" s="1343"/>
      <c r="GP31" s="1343"/>
      <c r="GQ31" s="1343"/>
      <c r="GR31" s="1343"/>
      <c r="GS31" s="1343" t="str">
        <f ca="1">MID(SUVAHAVUJ!AG87,11,1)</f>
        <v>0</v>
      </c>
      <c r="GT31" s="1343"/>
      <c r="GU31" s="1343"/>
      <c r="GV31" s="1343"/>
      <c r="GW31" s="1396"/>
    </row>
    <row r="32" spans="2:205" ht="21.6" customHeight="1">
      <c r="B32" s="1465" t="s">
        <v>2404</v>
      </c>
      <c r="C32" s="1466"/>
      <c r="D32" s="1466"/>
      <c r="E32" s="1466"/>
      <c r="F32" s="1466"/>
      <c r="G32" s="1466"/>
      <c r="H32" s="1466"/>
      <c r="I32" s="1466"/>
      <c r="J32" s="1466"/>
      <c r="K32" s="1467"/>
      <c r="L32" s="1460" t="str">
        <f ca="1">SUVAHAVUJ!$D$88</f>
        <v>Ostatné kapitálové fondy (413)</v>
      </c>
      <c r="M32" s="1461"/>
      <c r="N32" s="1461"/>
      <c r="O32" s="1461"/>
      <c r="P32" s="1461"/>
      <c r="Q32" s="1461"/>
      <c r="R32" s="1461"/>
      <c r="S32" s="1461"/>
      <c r="T32" s="1461"/>
      <c r="U32" s="1461"/>
      <c r="V32" s="1461"/>
      <c r="W32" s="1461"/>
      <c r="X32" s="1461"/>
      <c r="Y32" s="1461"/>
      <c r="Z32" s="1461"/>
      <c r="AA32" s="1461"/>
      <c r="AB32" s="1461"/>
      <c r="AC32" s="1461"/>
      <c r="AD32" s="1461"/>
      <c r="AE32" s="1461"/>
      <c r="AF32" s="1461"/>
      <c r="AG32" s="1461"/>
      <c r="AH32" s="1461"/>
      <c r="AI32" s="1461"/>
      <c r="AJ32" s="1461"/>
      <c r="AK32" s="1461"/>
      <c r="AL32" s="1461"/>
      <c r="AM32" s="1461"/>
      <c r="AN32" s="1461"/>
      <c r="AO32" s="1461"/>
      <c r="AP32" s="1461"/>
      <c r="AQ32" s="1461"/>
      <c r="AR32" s="1461"/>
      <c r="AS32" s="1461"/>
      <c r="AT32" s="1461"/>
      <c r="AU32" s="1461"/>
      <c r="AV32" s="1461"/>
      <c r="AW32" s="1461"/>
      <c r="AX32" s="1461"/>
      <c r="AY32" s="1461"/>
      <c r="AZ32" s="1461"/>
      <c r="BA32" s="1461"/>
      <c r="BB32" s="1461"/>
      <c r="BC32" s="1461"/>
      <c r="BD32" s="1461"/>
      <c r="BE32" s="1461"/>
      <c r="BF32" s="1461"/>
      <c r="BG32" s="1461"/>
      <c r="BH32" s="1461"/>
      <c r="BI32" s="1461"/>
      <c r="BJ32" s="1461"/>
      <c r="BK32" s="1461"/>
      <c r="BL32" s="1461"/>
      <c r="BM32" s="1461"/>
      <c r="BN32" s="1461"/>
      <c r="BO32" s="1461"/>
      <c r="BP32" s="1461"/>
      <c r="BQ32" s="1461"/>
      <c r="BR32" s="1461"/>
      <c r="BS32" s="1461"/>
      <c r="BT32" s="1461"/>
      <c r="BU32" s="1461"/>
      <c r="BV32" s="1461"/>
      <c r="BW32" s="1462" t="s">
        <v>2456</v>
      </c>
      <c r="BX32" s="1463"/>
      <c r="BY32" s="1463"/>
      <c r="BZ32" s="1463"/>
      <c r="CA32" s="1463"/>
      <c r="CB32" s="1463"/>
      <c r="CC32" s="1463" t="str">
        <f>MID([7]SUVAHAVUJ!AK71,6,1)</f>
        <v xml:space="preserve"> </v>
      </c>
      <c r="CD32" s="1464"/>
      <c r="CE32" s="1389" t="str">
        <f ca="1">MID(SUVAHAVUJ!AF88,1,1)</f>
        <v xml:space="preserve"> </v>
      </c>
      <c r="CF32" s="1389"/>
      <c r="CG32" s="1389"/>
      <c r="CH32" s="1389"/>
      <c r="CI32" s="1389"/>
      <c r="CJ32" s="1389" t="str">
        <f ca="1">MID(SUVAHAVUJ!AF88,2,1)</f>
        <v xml:space="preserve"> </v>
      </c>
      <c r="CK32" s="1389"/>
      <c r="CL32" s="1389"/>
      <c r="CM32" s="1389"/>
      <c r="CN32" s="1389"/>
      <c r="CO32" s="1389"/>
      <c r="CP32" s="1389" t="str">
        <f ca="1">MID(SUVAHAVUJ!AF88,3,1)</f>
        <v xml:space="preserve"> </v>
      </c>
      <c r="CQ32" s="1389"/>
      <c r="CR32" s="1389"/>
      <c r="CS32" s="1389"/>
      <c r="CT32" s="1389"/>
      <c r="CU32" s="1389" t="str">
        <f ca="1">MID(SUVAHAVUJ!AF88,4,1)</f>
        <v xml:space="preserve"> </v>
      </c>
      <c r="CV32" s="1389"/>
      <c r="CW32" s="1389"/>
      <c r="CX32" s="1389"/>
      <c r="CY32" s="1389"/>
      <c r="CZ32" s="1389"/>
      <c r="DA32" s="1389" t="str">
        <f ca="1">MID(SUVAHAVUJ!AF88,5,1)</f>
        <v xml:space="preserve"> </v>
      </c>
      <c r="DB32" s="1389"/>
      <c r="DC32" s="1389"/>
      <c r="DD32" s="1389"/>
      <c r="DE32" s="1389"/>
      <c r="DF32" s="1389" t="str">
        <f ca="1">MID(SUVAHAVUJ!AF88,6,1)</f>
        <v xml:space="preserve"> </v>
      </c>
      <c r="DG32" s="1389"/>
      <c r="DH32" s="1389"/>
      <c r="DI32" s="1389"/>
      <c r="DJ32" s="1389"/>
      <c r="DK32" s="1389"/>
      <c r="DL32" s="1389" t="str">
        <f ca="1">MID(SUVAHAVUJ!AF88,7,1)</f>
        <v xml:space="preserve"> </v>
      </c>
      <c r="DM32" s="1389"/>
      <c r="DN32" s="1389"/>
      <c r="DO32" s="1389"/>
      <c r="DP32" s="1389"/>
      <c r="DQ32" s="1389"/>
      <c r="DR32" s="1389" t="str">
        <f ca="1">MID(SUVAHAVUJ!AF88,8,1)</f>
        <v xml:space="preserve"> </v>
      </c>
      <c r="DS32" s="1389"/>
      <c r="DT32" s="1389"/>
      <c r="DU32" s="1389"/>
      <c r="DV32" s="1389"/>
      <c r="DW32" s="1456" t="str">
        <f ca="1">MID(SUVAHAVUJ!AF88,9,1)</f>
        <v xml:space="preserve"> </v>
      </c>
      <c r="DX32" s="1456"/>
      <c r="DY32" s="1456"/>
      <c r="DZ32" s="1456"/>
      <c r="EA32" s="1456"/>
      <c r="EB32" s="1456"/>
      <c r="EC32" s="1456" t="str">
        <f ca="1">MID(SUVAHAVUJ!AF88,10,1)</f>
        <v xml:space="preserve"> </v>
      </c>
      <c r="ED32" s="1456"/>
      <c r="EE32" s="1456"/>
      <c r="EF32" s="1456"/>
      <c r="EG32" s="1456"/>
      <c r="EH32" s="1389" t="str">
        <f ca="1">MID(SUVAHAVUJ!AF88,11,1)</f>
        <v>0</v>
      </c>
      <c r="EI32" s="1389"/>
      <c r="EJ32" s="1389"/>
      <c r="EK32" s="1389"/>
      <c r="EL32" s="1389"/>
      <c r="EM32" s="1395"/>
      <c r="EN32" s="530"/>
      <c r="EO32" s="531"/>
      <c r="EP32" s="1389" t="str">
        <f ca="1">MID(SUVAHAVUJ!AG88,1,1)</f>
        <v xml:space="preserve"> </v>
      </c>
      <c r="EQ32" s="1389"/>
      <c r="ER32" s="1389"/>
      <c r="ES32" s="1389"/>
      <c r="ET32" s="1389"/>
      <c r="EU32" s="1389"/>
      <c r="EV32" s="1389" t="str">
        <f ca="1">MID(SUVAHAVUJ!AG88,2,1)</f>
        <v xml:space="preserve"> </v>
      </c>
      <c r="EW32" s="1389"/>
      <c r="EX32" s="1389"/>
      <c r="EY32" s="1389"/>
      <c r="EZ32" s="1389"/>
      <c r="FA32" s="1389" t="str">
        <f ca="1">MID(SUVAHAVUJ!AG88,3,1)</f>
        <v xml:space="preserve"> </v>
      </c>
      <c r="FB32" s="1389"/>
      <c r="FC32" s="1389"/>
      <c r="FD32" s="1389"/>
      <c r="FE32" s="1389"/>
      <c r="FF32" s="1389"/>
      <c r="FG32" s="1389" t="str">
        <f ca="1">MID(SUVAHAVUJ!AG88,4,1)</f>
        <v xml:space="preserve"> </v>
      </c>
      <c r="FH32" s="1389"/>
      <c r="FI32" s="1389"/>
      <c r="FJ32" s="1389"/>
      <c r="FK32" s="1389"/>
      <c r="FL32" s="1343" t="str">
        <f ca="1">MID(SUVAHAVUJ!AG88,5,1)</f>
        <v xml:space="preserve"> </v>
      </c>
      <c r="FM32" s="1343"/>
      <c r="FN32" s="1343"/>
      <c r="FO32" s="1343"/>
      <c r="FP32" s="1343"/>
      <c r="FQ32" s="1343"/>
      <c r="FR32" s="1343" t="str">
        <f ca="1">MID(SUVAHAVUJ!AG88,6,1)</f>
        <v xml:space="preserve"> </v>
      </c>
      <c r="FS32" s="1343"/>
      <c r="FT32" s="1343"/>
      <c r="FU32" s="1343"/>
      <c r="FV32" s="1343"/>
      <c r="FW32" s="1343" t="str">
        <f ca="1">MID(SUVAHAVUJ!AG88,7,1)</f>
        <v xml:space="preserve"> </v>
      </c>
      <c r="FX32" s="1343"/>
      <c r="FY32" s="1343"/>
      <c r="FZ32" s="1343"/>
      <c r="GA32" s="1343"/>
      <c r="GB32" s="1343"/>
      <c r="GC32" s="1343" t="str">
        <f ca="1">MID(SUVAHAVUJ!AG88,8,1)</f>
        <v xml:space="preserve"> </v>
      </c>
      <c r="GD32" s="1343"/>
      <c r="GE32" s="1343"/>
      <c r="GF32" s="1343"/>
      <c r="GG32" s="1343"/>
      <c r="GH32" s="1343" t="str">
        <f ca="1">MID(SUVAHAVUJ!AG88,9,1)</f>
        <v xml:space="preserve"> </v>
      </c>
      <c r="GI32" s="1343"/>
      <c r="GJ32" s="1343"/>
      <c r="GK32" s="1343"/>
      <c r="GL32" s="1343"/>
      <c r="GM32" s="1343"/>
      <c r="GN32" s="1343" t="str">
        <f ca="1">MID(SUVAHAVUJ!AG88,10,1)</f>
        <v xml:space="preserve"> </v>
      </c>
      <c r="GO32" s="1343"/>
      <c r="GP32" s="1343"/>
      <c r="GQ32" s="1343"/>
      <c r="GR32" s="1343"/>
      <c r="GS32" s="1343" t="str">
        <f ca="1">MID(SUVAHAVUJ!AG88,11,1)</f>
        <v>0</v>
      </c>
      <c r="GT32" s="1343"/>
      <c r="GU32" s="1343"/>
      <c r="GV32" s="1343"/>
      <c r="GW32" s="1396"/>
    </row>
    <row r="33" spans="1:205" s="516" customFormat="1" ht="21.6" customHeight="1">
      <c r="B33" s="1465" t="s">
        <v>2457</v>
      </c>
      <c r="C33" s="1466"/>
      <c r="D33" s="1466"/>
      <c r="E33" s="1466"/>
      <c r="F33" s="1466"/>
      <c r="G33" s="1466"/>
      <c r="H33" s="1466"/>
      <c r="I33" s="1466"/>
      <c r="J33" s="1466"/>
      <c r="K33" s="1467"/>
      <c r="L33" s="1460" t="str">
        <f ca="1">SUVAHAVUJ!$D$89</f>
        <v>Zákonné rezervné fondy r. 88 + r. 89</v>
      </c>
      <c r="M33" s="1461"/>
      <c r="N33" s="1461"/>
      <c r="O33" s="1461"/>
      <c r="P33" s="1461"/>
      <c r="Q33" s="1461"/>
      <c r="R33" s="1461"/>
      <c r="S33" s="1461"/>
      <c r="T33" s="1461"/>
      <c r="U33" s="1461"/>
      <c r="V33" s="1461"/>
      <c r="W33" s="1461"/>
      <c r="X33" s="1461"/>
      <c r="Y33" s="1461"/>
      <c r="Z33" s="1461"/>
      <c r="AA33" s="1461"/>
      <c r="AB33" s="1461"/>
      <c r="AC33" s="1461"/>
      <c r="AD33" s="1461"/>
      <c r="AE33" s="1461"/>
      <c r="AF33" s="1461"/>
      <c r="AG33" s="1461"/>
      <c r="AH33" s="1461"/>
      <c r="AI33" s="1461"/>
      <c r="AJ33" s="1461"/>
      <c r="AK33" s="1461"/>
      <c r="AL33" s="1461"/>
      <c r="AM33" s="1461"/>
      <c r="AN33" s="1461"/>
      <c r="AO33" s="1461"/>
      <c r="AP33" s="1461"/>
      <c r="AQ33" s="1461"/>
      <c r="AR33" s="1461"/>
      <c r="AS33" s="1461"/>
      <c r="AT33" s="1461"/>
      <c r="AU33" s="1461"/>
      <c r="AV33" s="1461"/>
      <c r="AW33" s="1461"/>
      <c r="AX33" s="1461"/>
      <c r="AY33" s="1461"/>
      <c r="AZ33" s="1461"/>
      <c r="BA33" s="1461"/>
      <c r="BB33" s="1461"/>
      <c r="BC33" s="1461"/>
      <c r="BD33" s="1461"/>
      <c r="BE33" s="1461"/>
      <c r="BF33" s="1461"/>
      <c r="BG33" s="1461"/>
      <c r="BH33" s="1461"/>
      <c r="BI33" s="1461"/>
      <c r="BJ33" s="1461"/>
      <c r="BK33" s="1461"/>
      <c r="BL33" s="1461"/>
      <c r="BM33" s="1461"/>
      <c r="BN33" s="1461"/>
      <c r="BO33" s="1461"/>
      <c r="BP33" s="1461"/>
      <c r="BQ33" s="1461"/>
      <c r="BR33" s="1461"/>
      <c r="BS33" s="1461"/>
      <c r="BT33" s="1461"/>
      <c r="BU33" s="1461"/>
      <c r="BV33" s="1461"/>
      <c r="BW33" s="1462" t="s">
        <v>2458</v>
      </c>
      <c r="BX33" s="1463"/>
      <c r="BY33" s="1463"/>
      <c r="BZ33" s="1463"/>
      <c r="CA33" s="1463"/>
      <c r="CB33" s="1463"/>
      <c r="CC33" s="1463" t="str">
        <f>MID([7]SUVAHAVUJ!AI72,6,1)</f>
        <v xml:space="preserve"> </v>
      </c>
      <c r="CD33" s="1464"/>
      <c r="CE33" s="1389" t="str">
        <f ca="1">MID(SUVAHAVUJ!AF89,1,1)</f>
        <v xml:space="preserve"> </v>
      </c>
      <c r="CF33" s="1389"/>
      <c r="CG33" s="1389"/>
      <c r="CH33" s="1389"/>
      <c r="CI33" s="1389"/>
      <c r="CJ33" s="1389" t="str">
        <f ca="1">MID(SUVAHAVUJ!AF89,2,1)</f>
        <v xml:space="preserve"> </v>
      </c>
      <c r="CK33" s="1389"/>
      <c r="CL33" s="1389"/>
      <c r="CM33" s="1389"/>
      <c r="CN33" s="1389"/>
      <c r="CO33" s="1389"/>
      <c r="CP33" s="1389" t="str">
        <f ca="1">MID(SUVAHAVUJ!AF89,3,1)</f>
        <v xml:space="preserve"> </v>
      </c>
      <c r="CQ33" s="1389"/>
      <c r="CR33" s="1389"/>
      <c r="CS33" s="1389"/>
      <c r="CT33" s="1389"/>
      <c r="CU33" s="1389" t="str">
        <f ca="1">MID(SUVAHAVUJ!AF89,4,1)</f>
        <v xml:space="preserve"> </v>
      </c>
      <c r="CV33" s="1389"/>
      <c r="CW33" s="1389"/>
      <c r="CX33" s="1389"/>
      <c r="CY33" s="1389"/>
      <c r="CZ33" s="1389"/>
      <c r="DA33" s="1389" t="str">
        <f ca="1">MID(SUVAHAVUJ!AF89,5,1)</f>
        <v xml:space="preserve"> </v>
      </c>
      <c r="DB33" s="1389"/>
      <c r="DC33" s="1389"/>
      <c r="DD33" s="1389"/>
      <c r="DE33" s="1389"/>
      <c r="DF33" s="1389" t="str">
        <f ca="1">MID(SUVAHAVUJ!AF89,6,1)</f>
        <v xml:space="preserve"> </v>
      </c>
      <c r="DG33" s="1389"/>
      <c r="DH33" s="1389"/>
      <c r="DI33" s="1389"/>
      <c r="DJ33" s="1389"/>
      <c r="DK33" s="1389"/>
      <c r="DL33" s="1389" t="str">
        <f ca="1">MID(SUVAHAVUJ!AF89,7,1)</f>
        <v xml:space="preserve"> </v>
      </c>
      <c r="DM33" s="1389"/>
      <c r="DN33" s="1389"/>
      <c r="DO33" s="1389"/>
      <c r="DP33" s="1389"/>
      <c r="DQ33" s="1389"/>
      <c r="DR33" s="1389" t="str">
        <f ca="1">MID(SUVAHAVUJ!AF89,8,1)</f>
        <v xml:space="preserve"> </v>
      </c>
      <c r="DS33" s="1389"/>
      <c r="DT33" s="1389"/>
      <c r="DU33" s="1389"/>
      <c r="DV33" s="1389"/>
      <c r="DW33" s="1456" t="str">
        <f ca="1">MID(SUVAHAVUJ!AF89,9,1)</f>
        <v xml:space="preserve"> </v>
      </c>
      <c r="DX33" s="1456"/>
      <c r="DY33" s="1456"/>
      <c r="DZ33" s="1456"/>
      <c r="EA33" s="1456"/>
      <c r="EB33" s="1456"/>
      <c r="EC33" s="1456" t="str">
        <f ca="1">MID(SUVAHAVUJ!AF89,10,1)</f>
        <v xml:space="preserve"> </v>
      </c>
      <c r="ED33" s="1456"/>
      <c r="EE33" s="1456"/>
      <c r="EF33" s="1456"/>
      <c r="EG33" s="1456"/>
      <c r="EH33" s="1389" t="str">
        <f ca="1">MID(SUVAHAVUJ!AF89,11,1)</f>
        <v>0</v>
      </c>
      <c r="EI33" s="1389"/>
      <c r="EJ33" s="1389"/>
      <c r="EK33" s="1389"/>
      <c r="EL33" s="1389"/>
      <c r="EM33" s="1395"/>
      <c r="EN33" s="530"/>
      <c r="EO33" s="531"/>
      <c r="EP33" s="1389" t="str">
        <f ca="1">MID(SUVAHAVUJ!AG89,1,1)</f>
        <v xml:space="preserve"> </v>
      </c>
      <c r="EQ33" s="1389"/>
      <c r="ER33" s="1389"/>
      <c r="ES33" s="1389"/>
      <c r="ET33" s="1389"/>
      <c r="EU33" s="1389"/>
      <c r="EV33" s="1389" t="str">
        <f ca="1">MID(SUVAHAVUJ!AG89,2,1)</f>
        <v xml:space="preserve"> </v>
      </c>
      <c r="EW33" s="1389"/>
      <c r="EX33" s="1389"/>
      <c r="EY33" s="1389"/>
      <c r="EZ33" s="1389"/>
      <c r="FA33" s="1389" t="str">
        <f ca="1">MID(SUVAHAVUJ!AG89,3,1)</f>
        <v xml:space="preserve"> </v>
      </c>
      <c r="FB33" s="1389"/>
      <c r="FC33" s="1389"/>
      <c r="FD33" s="1389"/>
      <c r="FE33" s="1389"/>
      <c r="FF33" s="1389"/>
      <c r="FG33" s="1389" t="str">
        <f ca="1">MID(SUVAHAVUJ!AG89,4,1)</f>
        <v xml:space="preserve"> </v>
      </c>
      <c r="FH33" s="1389"/>
      <c r="FI33" s="1389"/>
      <c r="FJ33" s="1389"/>
      <c r="FK33" s="1389"/>
      <c r="FL33" s="1343" t="str">
        <f ca="1">MID(SUVAHAVUJ!AG89,5,1)</f>
        <v xml:space="preserve"> </v>
      </c>
      <c r="FM33" s="1343"/>
      <c r="FN33" s="1343"/>
      <c r="FO33" s="1343"/>
      <c r="FP33" s="1343"/>
      <c r="FQ33" s="1343"/>
      <c r="FR33" s="1343" t="str">
        <f ca="1">MID(SUVAHAVUJ!AG89,6,1)</f>
        <v xml:space="preserve"> </v>
      </c>
      <c r="FS33" s="1343"/>
      <c r="FT33" s="1343"/>
      <c r="FU33" s="1343"/>
      <c r="FV33" s="1343"/>
      <c r="FW33" s="1343" t="str">
        <f ca="1">MID(SUVAHAVUJ!AG89,7,1)</f>
        <v xml:space="preserve"> </v>
      </c>
      <c r="FX33" s="1343"/>
      <c r="FY33" s="1343"/>
      <c r="FZ33" s="1343"/>
      <c r="GA33" s="1343"/>
      <c r="GB33" s="1343"/>
      <c r="GC33" s="1343" t="str">
        <f ca="1">MID(SUVAHAVUJ!AG89,8,1)</f>
        <v xml:space="preserve"> </v>
      </c>
      <c r="GD33" s="1343"/>
      <c r="GE33" s="1343"/>
      <c r="GF33" s="1343"/>
      <c r="GG33" s="1343"/>
      <c r="GH33" s="1343" t="str">
        <f ca="1">MID(SUVAHAVUJ!AG89,9,1)</f>
        <v xml:space="preserve"> </v>
      </c>
      <c r="GI33" s="1343"/>
      <c r="GJ33" s="1343"/>
      <c r="GK33" s="1343"/>
      <c r="GL33" s="1343"/>
      <c r="GM33" s="1343"/>
      <c r="GN33" s="1343" t="str">
        <f ca="1">MID(SUVAHAVUJ!AG89,10,1)</f>
        <v xml:space="preserve"> </v>
      </c>
      <c r="GO33" s="1343"/>
      <c r="GP33" s="1343"/>
      <c r="GQ33" s="1343"/>
      <c r="GR33" s="1343"/>
      <c r="GS33" s="1343" t="str">
        <f ca="1">MID(SUVAHAVUJ!AG89,11,1)</f>
        <v>0</v>
      </c>
      <c r="GT33" s="1343"/>
      <c r="GU33" s="1343"/>
      <c r="GV33" s="1343"/>
      <c r="GW33" s="1396"/>
    </row>
    <row r="34" spans="1:205" ht="21.6" customHeight="1">
      <c r="B34" s="1468" t="s">
        <v>2459</v>
      </c>
      <c r="C34" s="1469"/>
      <c r="D34" s="1469"/>
      <c r="E34" s="1469"/>
      <c r="F34" s="1469"/>
      <c r="G34" s="1469"/>
      <c r="H34" s="1469"/>
      <c r="I34" s="1469"/>
      <c r="J34" s="1469"/>
      <c r="K34" s="1470"/>
      <c r="L34" s="1471" t="str">
        <f ca="1">SUVAHAVUJ!$D$90</f>
        <v>Zákonný rezervný fond a nedeliteľný fond (417A, 418, 421A, 422)</v>
      </c>
      <c r="M34" s="1472"/>
      <c r="N34" s="1472"/>
      <c r="O34" s="1472"/>
      <c r="P34" s="1472"/>
      <c r="Q34" s="1472"/>
      <c r="R34" s="1472"/>
      <c r="S34" s="1472"/>
      <c r="T34" s="1472"/>
      <c r="U34" s="1472"/>
      <c r="V34" s="1472"/>
      <c r="W34" s="1472"/>
      <c r="X34" s="1472"/>
      <c r="Y34" s="1472"/>
      <c r="Z34" s="1472"/>
      <c r="AA34" s="1472"/>
      <c r="AB34" s="1472"/>
      <c r="AC34" s="1472"/>
      <c r="AD34" s="1472"/>
      <c r="AE34" s="1472"/>
      <c r="AF34" s="1472"/>
      <c r="AG34" s="1472"/>
      <c r="AH34" s="1472"/>
      <c r="AI34" s="1472"/>
      <c r="AJ34" s="1472"/>
      <c r="AK34" s="1472"/>
      <c r="AL34" s="1472"/>
      <c r="AM34" s="1472"/>
      <c r="AN34" s="1472"/>
      <c r="AO34" s="1472"/>
      <c r="AP34" s="1472"/>
      <c r="AQ34" s="1472"/>
      <c r="AR34" s="1472"/>
      <c r="AS34" s="1472"/>
      <c r="AT34" s="1472"/>
      <c r="AU34" s="1472"/>
      <c r="AV34" s="1472"/>
      <c r="AW34" s="1472"/>
      <c r="AX34" s="1472"/>
      <c r="AY34" s="1472"/>
      <c r="AZ34" s="1472"/>
      <c r="BA34" s="1472"/>
      <c r="BB34" s="1472"/>
      <c r="BC34" s="1472"/>
      <c r="BD34" s="1472"/>
      <c r="BE34" s="1472"/>
      <c r="BF34" s="1472"/>
      <c r="BG34" s="1472"/>
      <c r="BH34" s="1472"/>
      <c r="BI34" s="1472"/>
      <c r="BJ34" s="1472"/>
      <c r="BK34" s="1472"/>
      <c r="BL34" s="1472"/>
      <c r="BM34" s="1472"/>
      <c r="BN34" s="1472"/>
      <c r="BO34" s="1472"/>
      <c r="BP34" s="1472"/>
      <c r="BQ34" s="1472"/>
      <c r="BR34" s="1472"/>
      <c r="BS34" s="1472"/>
      <c r="BT34" s="1472"/>
      <c r="BU34" s="1472"/>
      <c r="BV34" s="1472"/>
      <c r="BW34" s="1462" t="s">
        <v>2460</v>
      </c>
      <c r="BX34" s="1463"/>
      <c r="BY34" s="1463"/>
      <c r="BZ34" s="1463"/>
      <c r="CA34" s="1463"/>
      <c r="CB34" s="1463"/>
      <c r="CC34" s="1463" t="str">
        <f>MID([7]SUVAHAVUJ!AK72,6,1)</f>
        <v xml:space="preserve"> </v>
      </c>
      <c r="CD34" s="1464"/>
      <c r="CE34" s="1389" t="str">
        <f ca="1">MID(SUVAHAVUJ!AF90,1,1)</f>
        <v xml:space="preserve"> </v>
      </c>
      <c r="CF34" s="1389"/>
      <c r="CG34" s="1389"/>
      <c r="CH34" s="1389"/>
      <c r="CI34" s="1389"/>
      <c r="CJ34" s="1389" t="str">
        <f ca="1">MID(SUVAHAVUJ!AF90,2,1)</f>
        <v xml:space="preserve"> </v>
      </c>
      <c r="CK34" s="1389"/>
      <c r="CL34" s="1389"/>
      <c r="CM34" s="1389"/>
      <c r="CN34" s="1389"/>
      <c r="CO34" s="1389"/>
      <c r="CP34" s="1389" t="str">
        <f ca="1">MID(SUVAHAVUJ!AF90,3,1)</f>
        <v xml:space="preserve"> </v>
      </c>
      <c r="CQ34" s="1389"/>
      <c r="CR34" s="1389"/>
      <c r="CS34" s="1389"/>
      <c r="CT34" s="1389"/>
      <c r="CU34" s="1389" t="str">
        <f ca="1">MID(SUVAHAVUJ!AF90,4,1)</f>
        <v xml:space="preserve"> </v>
      </c>
      <c r="CV34" s="1389"/>
      <c r="CW34" s="1389"/>
      <c r="CX34" s="1389"/>
      <c r="CY34" s="1389"/>
      <c r="CZ34" s="1389"/>
      <c r="DA34" s="1389" t="str">
        <f ca="1">MID(SUVAHAVUJ!AF90,5,1)</f>
        <v xml:space="preserve"> </v>
      </c>
      <c r="DB34" s="1389"/>
      <c r="DC34" s="1389"/>
      <c r="DD34" s="1389"/>
      <c r="DE34" s="1389"/>
      <c r="DF34" s="1389" t="str">
        <f ca="1">MID(SUVAHAVUJ!AF90,6,1)</f>
        <v xml:space="preserve"> </v>
      </c>
      <c r="DG34" s="1389"/>
      <c r="DH34" s="1389"/>
      <c r="DI34" s="1389"/>
      <c r="DJ34" s="1389"/>
      <c r="DK34" s="1389"/>
      <c r="DL34" s="1389" t="str">
        <f ca="1">MID(SUVAHAVUJ!AF90,7,1)</f>
        <v xml:space="preserve"> </v>
      </c>
      <c r="DM34" s="1389"/>
      <c r="DN34" s="1389"/>
      <c r="DO34" s="1389"/>
      <c r="DP34" s="1389"/>
      <c r="DQ34" s="1389"/>
      <c r="DR34" s="1389" t="str">
        <f ca="1">MID(SUVAHAVUJ!AF90,8,1)</f>
        <v xml:space="preserve"> </v>
      </c>
      <c r="DS34" s="1389"/>
      <c r="DT34" s="1389"/>
      <c r="DU34" s="1389"/>
      <c r="DV34" s="1389"/>
      <c r="DW34" s="1456" t="str">
        <f ca="1">MID(SUVAHAVUJ!AF90,9,1)</f>
        <v xml:space="preserve"> </v>
      </c>
      <c r="DX34" s="1456"/>
      <c r="DY34" s="1456"/>
      <c r="DZ34" s="1456"/>
      <c r="EA34" s="1456"/>
      <c r="EB34" s="1456"/>
      <c r="EC34" s="1456" t="str">
        <f ca="1">MID(SUVAHAVUJ!AF90,10,1)</f>
        <v xml:space="preserve"> </v>
      </c>
      <c r="ED34" s="1456"/>
      <c r="EE34" s="1456"/>
      <c r="EF34" s="1456"/>
      <c r="EG34" s="1456"/>
      <c r="EH34" s="1389" t="str">
        <f ca="1">MID(SUVAHAVUJ!AF90,11,1)</f>
        <v>0</v>
      </c>
      <c r="EI34" s="1389"/>
      <c r="EJ34" s="1389"/>
      <c r="EK34" s="1389"/>
      <c r="EL34" s="1389"/>
      <c r="EM34" s="1395"/>
      <c r="EN34" s="530"/>
      <c r="EO34" s="531"/>
      <c r="EP34" s="1389" t="str">
        <f ca="1">MID(SUVAHAVUJ!AG90,1,1)</f>
        <v xml:space="preserve"> </v>
      </c>
      <c r="EQ34" s="1389"/>
      <c r="ER34" s="1389"/>
      <c r="ES34" s="1389"/>
      <c r="ET34" s="1389"/>
      <c r="EU34" s="1389"/>
      <c r="EV34" s="1389" t="str">
        <f ca="1">MID(SUVAHAVUJ!AG90,2,1)</f>
        <v xml:space="preserve"> </v>
      </c>
      <c r="EW34" s="1389"/>
      <c r="EX34" s="1389"/>
      <c r="EY34" s="1389"/>
      <c r="EZ34" s="1389"/>
      <c r="FA34" s="1389" t="str">
        <f ca="1">MID(SUVAHAVUJ!AG90,3,1)</f>
        <v xml:space="preserve"> </v>
      </c>
      <c r="FB34" s="1389"/>
      <c r="FC34" s="1389"/>
      <c r="FD34" s="1389"/>
      <c r="FE34" s="1389"/>
      <c r="FF34" s="1389"/>
      <c r="FG34" s="1389" t="str">
        <f ca="1">MID(SUVAHAVUJ!AG90,4,1)</f>
        <v xml:space="preserve"> </v>
      </c>
      <c r="FH34" s="1389"/>
      <c r="FI34" s="1389"/>
      <c r="FJ34" s="1389"/>
      <c r="FK34" s="1389"/>
      <c r="FL34" s="1343" t="str">
        <f ca="1">MID(SUVAHAVUJ!AG90,5,1)</f>
        <v xml:space="preserve"> </v>
      </c>
      <c r="FM34" s="1343"/>
      <c r="FN34" s="1343"/>
      <c r="FO34" s="1343"/>
      <c r="FP34" s="1343"/>
      <c r="FQ34" s="1343"/>
      <c r="FR34" s="1343" t="str">
        <f ca="1">MID(SUVAHAVUJ!AG90,6,1)</f>
        <v xml:space="preserve"> </v>
      </c>
      <c r="FS34" s="1343"/>
      <c r="FT34" s="1343"/>
      <c r="FU34" s="1343"/>
      <c r="FV34" s="1343"/>
      <c r="FW34" s="1343" t="str">
        <f ca="1">MID(SUVAHAVUJ!AG90,7,1)</f>
        <v xml:space="preserve"> </v>
      </c>
      <c r="FX34" s="1343"/>
      <c r="FY34" s="1343"/>
      <c r="FZ34" s="1343"/>
      <c r="GA34" s="1343"/>
      <c r="GB34" s="1343"/>
      <c r="GC34" s="1343" t="str">
        <f ca="1">MID(SUVAHAVUJ!AG90,8,1)</f>
        <v xml:space="preserve"> </v>
      </c>
      <c r="GD34" s="1343"/>
      <c r="GE34" s="1343"/>
      <c r="GF34" s="1343"/>
      <c r="GG34" s="1343"/>
      <c r="GH34" s="1343" t="str">
        <f ca="1">MID(SUVAHAVUJ!AG90,9,1)</f>
        <v xml:space="preserve"> </v>
      </c>
      <c r="GI34" s="1343"/>
      <c r="GJ34" s="1343"/>
      <c r="GK34" s="1343"/>
      <c r="GL34" s="1343"/>
      <c r="GM34" s="1343"/>
      <c r="GN34" s="1343" t="str">
        <f ca="1">MID(SUVAHAVUJ!AG90,10,1)</f>
        <v xml:space="preserve"> </v>
      </c>
      <c r="GO34" s="1343"/>
      <c r="GP34" s="1343"/>
      <c r="GQ34" s="1343"/>
      <c r="GR34" s="1343"/>
      <c r="GS34" s="1343" t="str">
        <f ca="1">MID(SUVAHAVUJ!AG90,11,1)</f>
        <v>0</v>
      </c>
      <c r="GT34" s="1343"/>
      <c r="GU34" s="1343"/>
      <c r="GV34" s="1343"/>
      <c r="GW34" s="1396"/>
    </row>
    <row r="35" spans="1:205" ht="21.6" customHeight="1">
      <c r="A35" s="516"/>
      <c r="B35" s="1473" t="s">
        <v>2390</v>
      </c>
      <c r="C35" s="1474"/>
      <c r="D35" s="1474"/>
      <c r="E35" s="1474"/>
      <c r="F35" s="1474"/>
      <c r="G35" s="1474"/>
      <c r="H35" s="1474"/>
      <c r="I35" s="1474"/>
      <c r="J35" s="1474"/>
      <c r="K35" s="1475"/>
      <c r="L35" s="1471" t="str">
        <f ca="1">SUVAHAVUJ!$D$91</f>
        <v>Rezervný fond na vlastné akcie a vlastné podiely (417A, 421A)</v>
      </c>
      <c r="M35" s="1472"/>
      <c r="N35" s="1472"/>
      <c r="O35" s="1472"/>
      <c r="P35" s="1472"/>
      <c r="Q35" s="1472"/>
      <c r="R35" s="1472"/>
      <c r="S35" s="1472"/>
      <c r="T35" s="1472"/>
      <c r="U35" s="1472"/>
      <c r="V35" s="1472"/>
      <c r="W35" s="1472"/>
      <c r="X35" s="1472"/>
      <c r="Y35" s="1472"/>
      <c r="Z35" s="1472"/>
      <c r="AA35" s="1472"/>
      <c r="AB35" s="1472"/>
      <c r="AC35" s="1472"/>
      <c r="AD35" s="1472"/>
      <c r="AE35" s="1472"/>
      <c r="AF35" s="1472"/>
      <c r="AG35" s="1472"/>
      <c r="AH35" s="1472"/>
      <c r="AI35" s="1472"/>
      <c r="AJ35" s="1472"/>
      <c r="AK35" s="1472"/>
      <c r="AL35" s="1472"/>
      <c r="AM35" s="1472"/>
      <c r="AN35" s="1472"/>
      <c r="AO35" s="1472"/>
      <c r="AP35" s="1472"/>
      <c r="AQ35" s="1472"/>
      <c r="AR35" s="1472"/>
      <c r="AS35" s="1472"/>
      <c r="AT35" s="1472"/>
      <c r="AU35" s="1472"/>
      <c r="AV35" s="1472"/>
      <c r="AW35" s="1472"/>
      <c r="AX35" s="1472"/>
      <c r="AY35" s="1472"/>
      <c r="AZ35" s="1472"/>
      <c r="BA35" s="1472"/>
      <c r="BB35" s="1472"/>
      <c r="BC35" s="1472"/>
      <c r="BD35" s="1472"/>
      <c r="BE35" s="1472"/>
      <c r="BF35" s="1472"/>
      <c r="BG35" s="1472"/>
      <c r="BH35" s="1472"/>
      <c r="BI35" s="1472"/>
      <c r="BJ35" s="1472"/>
      <c r="BK35" s="1472"/>
      <c r="BL35" s="1472"/>
      <c r="BM35" s="1472"/>
      <c r="BN35" s="1472"/>
      <c r="BO35" s="1472"/>
      <c r="BP35" s="1472"/>
      <c r="BQ35" s="1472"/>
      <c r="BR35" s="1472"/>
      <c r="BS35" s="1472"/>
      <c r="BT35" s="1472"/>
      <c r="BU35" s="1472"/>
      <c r="BV35" s="1472"/>
      <c r="BW35" s="1462" t="s">
        <v>2461</v>
      </c>
      <c r="BX35" s="1463"/>
      <c r="BY35" s="1463"/>
      <c r="BZ35" s="1463"/>
      <c r="CA35" s="1463"/>
      <c r="CB35" s="1463"/>
      <c r="CC35" s="1463"/>
      <c r="CD35" s="1464"/>
      <c r="CE35" s="1389" t="str">
        <f ca="1">MID(SUVAHAVUJ!AF91,1,1)</f>
        <v xml:space="preserve"> </v>
      </c>
      <c r="CF35" s="1389"/>
      <c r="CG35" s="1389"/>
      <c r="CH35" s="1389"/>
      <c r="CI35" s="1389"/>
      <c r="CJ35" s="1389" t="str">
        <f ca="1">MID(SUVAHAVUJ!AF91,2,1)</f>
        <v xml:space="preserve"> </v>
      </c>
      <c r="CK35" s="1389"/>
      <c r="CL35" s="1389"/>
      <c r="CM35" s="1389"/>
      <c r="CN35" s="1389"/>
      <c r="CO35" s="1389"/>
      <c r="CP35" s="1389" t="str">
        <f ca="1">MID(SUVAHAVUJ!AF91,3,1)</f>
        <v xml:space="preserve"> </v>
      </c>
      <c r="CQ35" s="1389"/>
      <c r="CR35" s="1389"/>
      <c r="CS35" s="1389"/>
      <c r="CT35" s="1389"/>
      <c r="CU35" s="1389" t="str">
        <f ca="1">MID(SUVAHAVUJ!AF91,4,1)</f>
        <v xml:space="preserve"> </v>
      </c>
      <c r="CV35" s="1389"/>
      <c r="CW35" s="1389"/>
      <c r="CX35" s="1389"/>
      <c r="CY35" s="1389"/>
      <c r="CZ35" s="1389"/>
      <c r="DA35" s="1389" t="str">
        <f ca="1">MID(SUVAHAVUJ!AF91,5,1)</f>
        <v xml:space="preserve"> </v>
      </c>
      <c r="DB35" s="1389"/>
      <c r="DC35" s="1389"/>
      <c r="DD35" s="1389"/>
      <c r="DE35" s="1389"/>
      <c r="DF35" s="1389" t="str">
        <f ca="1">MID(SUVAHAVUJ!AF91,6,1)</f>
        <v xml:space="preserve"> </v>
      </c>
      <c r="DG35" s="1389"/>
      <c r="DH35" s="1389"/>
      <c r="DI35" s="1389"/>
      <c r="DJ35" s="1389"/>
      <c r="DK35" s="1389"/>
      <c r="DL35" s="1389" t="str">
        <f ca="1">MID(SUVAHAVUJ!AF91,7,1)</f>
        <v xml:space="preserve"> </v>
      </c>
      <c r="DM35" s="1389"/>
      <c r="DN35" s="1389"/>
      <c r="DO35" s="1389"/>
      <c r="DP35" s="1389"/>
      <c r="DQ35" s="1389"/>
      <c r="DR35" s="1389" t="str">
        <f ca="1">MID(SUVAHAVUJ!AF91,8,1)</f>
        <v xml:space="preserve"> </v>
      </c>
      <c r="DS35" s="1389"/>
      <c r="DT35" s="1389"/>
      <c r="DU35" s="1389"/>
      <c r="DV35" s="1389"/>
      <c r="DW35" s="1456" t="str">
        <f ca="1">MID(SUVAHAVUJ!AF91,9,1)</f>
        <v xml:space="preserve"> </v>
      </c>
      <c r="DX35" s="1456"/>
      <c r="DY35" s="1456"/>
      <c r="DZ35" s="1456"/>
      <c r="EA35" s="1456"/>
      <c r="EB35" s="1456"/>
      <c r="EC35" s="1456" t="str">
        <f ca="1">MID(SUVAHAVUJ!AF91,10,1)</f>
        <v xml:space="preserve"> </v>
      </c>
      <c r="ED35" s="1456"/>
      <c r="EE35" s="1456"/>
      <c r="EF35" s="1456"/>
      <c r="EG35" s="1456"/>
      <c r="EH35" s="1389" t="str">
        <f ca="1">MID(SUVAHAVUJ!AF91,11,1)</f>
        <v>0</v>
      </c>
      <c r="EI35" s="1389"/>
      <c r="EJ35" s="1389"/>
      <c r="EK35" s="1389"/>
      <c r="EL35" s="1389"/>
      <c r="EM35" s="1395"/>
      <c r="EN35" s="530"/>
      <c r="EO35" s="531"/>
      <c r="EP35" s="1389" t="str">
        <f ca="1">MID(SUVAHAVUJ!AG91,1,1)</f>
        <v xml:space="preserve"> </v>
      </c>
      <c r="EQ35" s="1389"/>
      <c r="ER35" s="1389"/>
      <c r="ES35" s="1389"/>
      <c r="ET35" s="1389"/>
      <c r="EU35" s="1389"/>
      <c r="EV35" s="1389" t="str">
        <f ca="1">MID(SUVAHAVUJ!AG91,2,1)</f>
        <v xml:space="preserve"> </v>
      </c>
      <c r="EW35" s="1389"/>
      <c r="EX35" s="1389"/>
      <c r="EY35" s="1389"/>
      <c r="EZ35" s="1389"/>
      <c r="FA35" s="1389" t="str">
        <f ca="1">MID(SUVAHAVUJ!AG91,3,1)</f>
        <v xml:space="preserve"> </v>
      </c>
      <c r="FB35" s="1389"/>
      <c r="FC35" s="1389"/>
      <c r="FD35" s="1389"/>
      <c r="FE35" s="1389"/>
      <c r="FF35" s="1389"/>
      <c r="FG35" s="1389" t="str">
        <f ca="1">MID(SUVAHAVUJ!AG91,4,1)</f>
        <v xml:space="preserve"> </v>
      </c>
      <c r="FH35" s="1389"/>
      <c r="FI35" s="1389"/>
      <c r="FJ35" s="1389"/>
      <c r="FK35" s="1389"/>
      <c r="FL35" s="1343" t="str">
        <f ca="1">MID(SUVAHAVUJ!AG91,5,1)</f>
        <v xml:space="preserve"> </v>
      </c>
      <c r="FM35" s="1343"/>
      <c r="FN35" s="1343"/>
      <c r="FO35" s="1343"/>
      <c r="FP35" s="1343"/>
      <c r="FQ35" s="1343"/>
      <c r="FR35" s="1343" t="str">
        <f ca="1">MID(SUVAHAVUJ!AG91,6,1)</f>
        <v xml:space="preserve"> </v>
      </c>
      <c r="FS35" s="1343"/>
      <c r="FT35" s="1343"/>
      <c r="FU35" s="1343"/>
      <c r="FV35" s="1343"/>
      <c r="FW35" s="1343" t="str">
        <f ca="1">MID(SUVAHAVUJ!AG91,7,1)</f>
        <v xml:space="preserve"> </v>
      </c>
      <c r="FX35" s="1343"/>
      <c r="FY35" s="1343"/>
      <c r="FZ35" s="1343"/>
      <c r="GA35" s="1343"/>
      <c r="GB35" s="1343"/>
      <c r="GC35" s="1343" t="str">
        <f ca="1">MID(SUVAHAVUJ!AG91,8,1)</f>
        <v xml:space="preserve"> </v>
      </c>
      <c r="GD35" s="1343"/>
      <c r="GE35" s="1343"/>
      <c r="GF35" s="1343"/>
      <c r="GG35" s="1343"/>
      <c r="GH35" s="1343" t="str">
        <f ca="1">MID(SUVAHAVUJ!AG91,9,1)</f>
        <v xml:space="preserve"> </v>
      </c>
      <c r="GI35" s="1343"/>
      <c r="GJ35" s="1343"/>
      <c r="GK35" s="1343"/>
      <c r="GL35" s="1343"/>
      <c r="GM35" s="1343"/>
      <c r="GN35" s="1343" t="str">
        <f ca="1">MID(SUVAHAVUJ!AG91,10,1)</f>
        <v xml:space="preserve"> </v>
      </c>
      <c r="GO35" s="1343"/>
      <c r="GP35" s="1343"/>
      <c r="GQ35" s="1343"/>
      <c r="GR35" s="1343"/>
      <c r="GS35" s="1343" t="str">
        <f ca="1">MID(SUVAHAVUJ!AG91,11,1)</f>
        <v>0</v>
      </c>
      <c r="GT35" s="1343"/>
      <c r="GU35" s="1343"/>
      <c r="GV35" s="1343"/>
      <c r="GW35" s="1396"/>
    </row>
    <row r="36" spans="1:205" ht="12.75" customHeight="1" thickBot="1">
      <c r="A36" s="516"/>
      <c r="B36" s="532"/>
      <c r="C36" s="533"/>
      <c r="D36" s="533"/>
      <c r="E36" s="533"/>
      <c r="F36" s="533"/>
      <c r="G36" s="533"/>
      <c r="H36" s="533"/>
      <c r="I36" s="533"/>
      <c r="J36" s="533"/>
      <c r="K36" s="53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33"/>
      <c r="GR36" s="533"/>
      <c r="GS36" s="533"/>
      <c r="GT36" s="533"/>
      <c r="GU36" s="533"/>
      <c r="GV36" s="533"/>
      <c r="GW36" s="53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13">
    <mergeCell ref="GC34:GG34"/>
    <mergeCell ref="GH34:GM34"/>
    <mergeCell ref="GN34:GR34"/>
    <mergeCell ref="EC35:EG35"/>
    <mergeCell ref="EH35:EM35"/>
    <mergeCell ref="EP35:EU35"/>
    <mergeCell ref="EV35:EZ35"/>
    <mergeCell ref="FA35:FF35"/>
    <mergeCell ref="FG35:FK35"/>
    <mergeCell ref="FR35:FV35"/>
    <mergeCell ref="FW35:GB35"/>
    <mergeCell ref="GC35:GG35"/>
    <mergeCell ref="GH35:GM35"/>
    <mergeCell ref="GN35:GR35"/>
    <mergeCell ref="DW35:EB35"/>
    <mergeCell ref="B35:K35"/>
    <mergeCell ref="L35:BV35"/>
    <mergeCell ref="BW35:CD35"/>
    <mergeCell ref="CE35:CI35"/>
    <mergeCell ref="GS34:GW34"/>
    <mergeCell ref="FL34:FQ34"/>
    <mergeCell ref="FR34:FV34"/>
    <mergeCell ref="FW34:GB34"/>
    <mergeCell ref="GS35:GW35"/>
    <mergeCell ref="FL35:FQ35"/>
    <mergeCell ref="CJ35:CO35"/>
    <mergeCell ref="CP35:CT35"/>
    <mergeCell ref="EV34:EZ34"/>
    <mergeCell ref="FA34:FF34"/>
    <mergeCell ref="CU35:CZ35"/>
    <mergeCell ref="DA35:DE35"/>
    <mergeCell ref="DF35:DK35"/>
    <mergeCell ref="DL35:DQ35"/>
    <mergeCell ref="DR35:DV35"/>
    <mergeCell ref="CJ34:CO34"/>
    <mergeCell ref="FG34:FK34"/>
    <mergeCell ref="DL34:DQ34"/>
    <mergeCell ref="DR34:DV34"/>
    <mergeCell ref="DW34:EB34"/>
    <mergeCell ref="EC34:EG34"/>
    <mergeCell ref="EH34:EM34"/>
    <mergeCell ref="EP34:EU34"/>
    <mergeCell ref="DW33:EB33"/>
    <mergeCell ref="EC33:EG33"/>
    <mergeCell ref="EH33:EM33"/>
    <mergeCell ref="EP33:EU33"/>
    <mergeCell ref="EV33:EZ33"/>
    <mergeCell ref="B34:K34"/>
    <mergeCell ref="L34:BV34"/>
    <mergeCell ref="BW34:CD34"/>
    <mergeCell ref="CE34:CI34"/>
    <mergeCell ref="CP34:CT34"/>
    <mergeCell ref="CU34:CZ34"/>
    <mergeCell ref="DA34:DE34"/>
    <mergeCell ref="DF34:DK34"/>
    <mergeCell ref="FA33:FF33"/>
    <mergeCell ref="FG33:FK33"/>
    <mergeCell ref="CU33:CZ33"/>
    <mergeCell ref="DA33:DE33"/>
    <mergeCell ref="DF33:DK33"/>
    <mergeCell ref="DL33:DQ33"/>
    <mergeCell ref="GN32:GR32"/>
    <mergeCell ref="GS32:GW32"/>
    <mergeCell ref="B33:K33"/>
    <mergeCell ref="L33:BV33"/>
    <mergeCell ref="BW33:CD33"/>
    <mergeCell ref="CE33:CI33"/>
    <mergeCell ref="CJ33:CO33"/>
    <mergeCell ref="CP33:CT33"/>
    <mergeCell ref="EV32:EZ32"/>
    <mergeCell ref="DR33:DV33"/>
    <mergeCell ref="DL32:DQ32"/>
    <mergeCell ref="DR32:DV32"/>
    <mergeCell ref="DW32:EB32"/>
    <mergeCell ref="EC32:EG32"/>
    <mergeCell ref="FA32:FF32"/>
    <mergeCell ref="FG32:FK32"/>
    <mergeCell ref="FG31:FK31"/>
    <mergeCell ref="GS33:GW33"/>
    <mergeCell ref="FL33:FQ33"/>
    <mergeCell ref="FR33:FV33"/>
    <mergeCell ref="FW33:GB33"/>
    <mergeCell ref="GC33:GG33"/>
    <mergeCell ref="FW32:GB32"/>
    <mergeCell ref="FL32:FQ32"/>
    <mergeCell ref="FR32:FV32"/>
    <mergeCell ref="GH32:GM32"/>
    <mergeCell ref="GC32:GG32"/>
    <mergeCell ref="GH33:GM33"/>
    <mergeCell ref="GN33:GR33"/>
    <mergeCell ref="DW31:EB31"/>
    <mergeCell ref="GN31:GR31"/>
    <mergeCell ref="EC31:EG31"/>
    <mergeCell ref="EH31:EM31"/>
    <mergeCell ref="EP31:EU31"/>
    <mergeCell ref="EV31:EZ31"/>
    <mergeCell ref="FA31:FF31"/>
    <mergeCell ref="GC30:GG30"/>
    <mergeCell ref="GH30:GM30"/>
    <mergeCell ref="GN30:GR30"/>
    <mergeCell ref="EH32:EM32"/>
    <mergeCell ref="EP32:EU32"/>
    <mergeCell ref="FL31:FQ31"/>
    <mergeCell ref="FR31:FV31"/>
    <mergeCell ref="FW31:GB31"/>
    <mergeCell ref="GC31:GG31"/>
    <mergeCell ref="GH31:GM31"/>
    <mergeCell ref="GS31:GW31"/>
    <mergeCell ref="B32:K32"/>
    <mergeCell ref="L32:BV32"/>
    <mergeCell ref="BW32:CD32"/>
    <mergeCell ref="CE32:CI32"/>
    <mergeCell ref="CJ32:CO32"/>
    <mergeCell ref="CP32:CT32"/>
    <mergeCell ref="CU32:CZ32"/>
    <mergeCell ref="DA32:DE32"/>
    <mergeCell ref="DF32:DK32"/>
    <mergeCell ref="GS30:GW30"/>
    <mergeCell ref="B31:K31"/>
    <mergeCell ref="L31:BV31"/>
    <mergeCell ref="BW31:CD31"/>
    <mergeCell ref="CE31:CI31"/>
    <mergeCell ref="CJ31:CO31"/>
    <mergeCell ref="CP31:CT31"/>
    <mergeCell ref="EV30:EZ30"/>
    <mergeCell ref="FA30:FF30"/>
    <mergeCell ref="FG30:FK30"/>
    <mergeCell ref="DL31:DQ31"/>
    <mergeCell ref="FL30:FQ30"/>
    <mergeCell ref="FR30:FV30"/>
    <mergeCell ref="FW30:GB30"/>
    <mergeCell ref="DL30:DQ30"/>
    <mergeCell ref="DR30:DV30"/>
    <mergeCell ref="DW30:EB30"/>
    <mergeCell ref="EC30:EG30"/>
    <mergeCell ref="EH30:EM30"/>
    <mergeCell ref="EP30:EU30"/>
    <mergeCell ref="CP30:CT30"/>
    <mergeCell ref="CU30:CZ30"/>
    <mergeCell ref="DA30:DE30"/>
    <mergeCell ref="DF30:DK30"/>
    <mergeCell ref="CU31:CZ31"/>
    <mergeCell ref="DA31:DE31"/>
    <mergeCell ref="DF31:DK31"/>
    <mergeCell ref="B29:K29"/>
    <mergeCell ref="L29:BV29"/>
    <mergeCell ref="BW29:CD29"/>
    <mergeCell ref="CE29:CI29"/>
    <mergeCell ref="DR31:DV31"/>
    <mergeCell ref="B30:K30"/>
    <mergeCell ref="L30:BV30"/>
    <mergeCell ref="BW30:CD30"/>
    <mergeCell ref="CE30:CI30"/>
    <mergeCell ref="CJ30:CO30"/>
    <mergeCell ref="FA28:FF28"/>
    <mergeCell ref="EC29:EG29"/>
    <mergeCell ref="EH29:EM29"/>
    <mergeCell ref="EP29:EU29"/>
    <mergeCell ref="EV29:EZ29"/>
    <mergeCell ref="FA29:FF29"/>
    <mergeCell ref="DR28:DV28"/>
    <mergeCell ref="DW28:EB28"/>
    <mergeCell ref="EC28:EG28"/>
    <mergeCell ref="CJ29:CO29"/>
    <mergeCell ref="CP29:CT29"/>
    <mergeCell ref="EV28:EZ28"/>
    <mergeCell ref="FG27:FK27"/>
    <mergeCell ref="FG29:FK29"/>
    <mergeCell ref="CU29:CZ29"/>
    <mergeCell ref="DA29:DE29"/>
    <mergeCell ref="DF29:DK29"/>
    <mergeCell ref="DL29:DQ29"/>
    <mergeCell ref="DR29:DV29"/>
    <mergeCell ref="DW29:EB29"/>
    <mergeCell ref="FG28:FK28"/>
    <mergeCell ref="DL28:DQ28"/>
    <mergeCell ref="GS28:GW28"/>
    <mergeCell ref="FL28:FQ28"/>
    <mergeCell ref="FR28:FV28"/>
    <mergeCell ref="FW28:GB28"/>
    <mergeCell ref="GC28:GG28"/>
    <mergeCell ref="DW27:EB27"/>
    <mergeCell ref="GH28:GM28"/>
    <mergeCell ref="GN28:GR28"/>
    <mergeCell ref="GN27:GR27"/>
    <mergeCell ref="EC27:EG27"/>
    <mergeCell ref="GS29:GW29"/>
    <mergeCell ref="FL29:FQ29"/>
    <mergeCell ref="FR29:FV29"/>
    <mergeCell ref="FW29:GB29"/>
    <mergeCell ref="GC29:GG29"/>
    <mergeCell ref="GH29:GM29"/>
    <mergeCell ref="GN29:GR29"/>
    <mergeCell ref="GC26:GG26"/>
    <mergeCell ref="GH26:GM26"/>
    <mergeCell ref="GN26:GR26"/>
    <mergeCell ref="EH28:EM28"/>
    <mergeCell ref="EP28:EU28"/>
    <mergeCell ref="FL27:FQ27"/>
    <mergeCell ref="FR27:FV27"/>
    <mergeCell ref="FW27:GB27"/>
    <mergeCell ref="GC27:GG27"/>
    <mergeCell ref="GH27:GM27"/>
    <mergeCell ref="GS27:GW27"/>
    <mergeCell ref="B28:K28"/>
    <mergeCell ref="L28:BV28"/>
    <mergeCell ref="BW28:CD28"/>
    <mergeCell ref="CE28:CI28"/>
    <mergeCell ref="CJ28:CO28"/>
    <mergeCell ref="CP28:CT28"/>
    <mergeCell ref="CU28:CZ28"/>
    <mergeCell ref="DA28:DE28"/>
    <mergeCell ref="DF28:DK28"/>
    <mergeCell ref="GS26:GW26"/>
    <mergeCell ref="B27:K27"/>
    <mergeCell ref="L27:BV27"/>
    <mergeCell ref="BW27:CD27"/>
    <mergeCell ref="CE27:CI27"/>
    <mergeCell ref="CJ27:CO27"/>
    <mergeCell ref="CP27:CT27"/>
    <mergeCell ref="EV26:EZ26"/>
    <mergeCell ref="FA26:FF26"/>
    <mergeCell ref="FG26:FK26"/>
    <mergeCell ref="DR27:DV27"/>
    <mergeCell ref="EP27:EU27"/>
    <mergeCell ref="EV27:EZ27"/>
    <mergeCell ref="FA27:FF27"/>
    <mergeCell ref="CU27:CZ27"/>
    <mergeCell ref="DA27:DE27"/>
    <mergeCell ref="DF27:DK27"/>
    <mergeCell ref="DL27:DQ27"/>
    <mergeCell ref="EH27:EM27"/>
    <mergeCell ref="FW26:GB26"/>
    <mergeCell ref="DL26:DQ26"/>
    <mergeCell ref="DR26:DV26"/>
    <mergeCell ref="DW26:EB26"/>
    <mergeCell ref="EC26:EG26"/>
    <mergeCell ref="EH26:EM26"/>
    <mergeCell ref="EP26:EU26"/>
    <mergeCell ref="CP26:CT26"/>
    <mergeCell ref="CU26:CZ26"/>
    <mergeCell ref="DA26:DE26"/>
    <mergeCell ref="DF26:DK26"/>
    <mergeCell ref="FL26:FQ26"/>
    <mergeCell ref="FR26:FV26"/>
    <mergeCell ref="FL25:FQ25"/>
    <mergeCell ref="FR25:FV25"/>
    <mergeCell ref="FW25:GB25"/>
    <mergeCell ref="GC25:GG25"/>
    <mergeCell ref="GS25:GW25"/>
    <mergeCell ref="B26:K26"/>
    <mergeCell ref="L26:BV26"/>
    <mergeCell ref="BW26:CD26"/>
    <mergeCell ref="CE26:CI26"/>
    <mergeCell ref="CJ26:CO26"/>
    <mergeCell ref="DF25:DK25"/>
    <mergeCell ref="DL25:DQ25"/>
    <mergeCell ref="GH25:GM25"/>
    <mergeCell ref="GN25:GR25"/>
    <mergeCell ref="EC25:EG25"/>
    <mergeCell ref="EH25:EM25"/>
    <mergeCell ref="EP25:EU25"/>
    <mergeCell ref="EV25:EZ25"/>
    <mergeCell ref="FA25:FF25"/>
    <mergeCell ref="FG25:FK25"/>
    <mergeCell ref="DR25:DV25"/>
    <mergeCell ref="DW25:EB25"/>
    <mergeCell ref="B25:K25"/>
    <mergeCell ref="L25:BV25"/>
    <mergeCell ref="BW25:CD25"/>
    <mergeCell ref="CE25:CI25"/>
    <mergeCell ref="CJ25:CO25"/>
    <mergeCell ref="CP25:CT25"/>
    <mergeCell ref="CU25:CZ25"/>
    <mergeCell ref="DA25:DE25"/>
    <mergeCell ref="FO23:FS23"/>
    <mergeCell ref="FT23:GW23"/>
    <mergeCell ref="B24:K24"/>
    <mergeCell ref="L24:BV24"/>
    <mergeCell ref="BW24:CD24"/>
    <mergeCell ref="CE24:EM24"/>
    <mergeCell ref="EN24:GW24"/>
    <mergeCell ref="DR23:DV23"/>
    <mergeCell ref="DW23:EB23"/>
    <mergeCell ref="EC23:EG23"/>
    <mergeCell ref="BA23:BF23"/>
    <mergeCell ref="BG23:BK23"/>
    <mergeCell ref="BL23:BQ23"/>
    <mergeCell ref="BR23:BV23"/>
    <mergeCell ref="EH23:EM23"/>
    <mergeCell ref="EN23:ER23"/>
    <mergeCell ref="CH23:CM23"/>
    <mergeCell ref="CN23:CR23"/>
    <mergeCell ref="CS23:CX23"/>
    <mergeCell ref="CY23:DC23"/>
    <mergeCell ref="BW23:CB23"/>
    <mergeCell ref="CC23:CG23"/>
    <mergeCell ref="EV22:EZ22"/>
    <mergeCell ref="FA22:FF22"/>
    <mergeCell ref="EY23:FC23"/>
    <mergeCell ref="FD23:FI23"/>
    <mergeCell ref="ES23:EX23"/>
    <mergeCell ref="DD23:DI23"/>
    <mergeCell ref="DL23:DQ23"/>
    <mergeCell ref="FG22:FK22"/>
    <mergeCell ref="CN22:CR22"/>
    <mergeCell ref="CS22:CX22"/>
    <mergeCell ref="CY22:DC22"/>
    <mergeCell ref="DD22:DI22"/>
    <mergeCell ref="DJ22:EM22"/>
    <mergeCell ref="EP22:EU22"/>
    <mergeCell ref="FJ23:FN23"/>
    <mergeCell ref="FO21:FS21"/>
    <mergeCell ref="FT21:GW21"/>
    <mergeCell ref="BA22:BF22"/>
    <mergeCell ref="BG22:BK22"/>
    <mergeCell ref="BL22:BQ22"/>
    <mergeCell ref="BR22:BV22"/>
    <mergeCell ref="BW22:CB22"/>
    <mergeCell ref="CC22:CG22"/>
    <mergeCell ref="CH22:CM22"/>
    <mergeCell ref="CS21:CX21"/>
    <mergeCell ref="CY21:DC21"/>
    <mergeCell ref="DD21:DI21"/>
    <mergeCell ref="DL21:DQ21"/>
    <mergeCell ref="DR21:DV21"/>
    <mergeCell ref="DW21:EB21"/>
    <mergeCell ref="CN21:CR21"/>
    <mergeCell ref="GS22:GW22"/>
    <mergeCell ref="FL22:FQ22"/>
    <mergeCell ref="FR22:FV22"/>
    <mergeCell ref="FW22:GB22"/>
    <mergeCell ref="EN21:ER21"/>
    <mergeCell ref="ES21:EX21"/>
    <mergeCell ref="EY21:FC21"/>
    <mergeCell ref="EC21:EG21"/>
    <mergeCell ref="EH21:EM21"/>
    <mergeCell ref="CH21:CM21"/>
    <mergeCell ref="EP20:EU20"/>
    <mergeCell ref="EV20:EZ20"/>
    <mergeCell ref="FA20:FF20"/>
    <mergeCell ref="B21:K22"/>
    <mergeCell ref="L21:AP22"/>
    <mergeCell ref="AQ21:AX22"/>
    <mergeCell ref="BA21:BF21"/>
    <mergeCell ref="BL21:BQ21"/>
    <mergeCell ref="BR21:BV21"/>
    <mergeCell ref="GN20:GR20"/>
    <mergeCell ref="GC22:GG22"/>
    <mergeCell ref="GH22:GM22"/>
    <mergeCell ref="GN22:GR22"/>
    <mergeCell ref="BG21:BK21"/>
    <mergeCell ref="FW20:GB20"/>
    <mergeCell ref="GC20:GG20"/>
    <mergeCell ref="GH20:GM20"/>
    <mergeCell ref="BW21:CB21"/>
    <mergeCell ref="CC21:CG21"/>
    <mergeCell ref="CH20:CM20"/>
    <mergeCell ref="CN20:CR20"/>
    <mergeCell ref="CS20:CX20"/>
    <mergeCell ref="CY20:DC20"/>
    <mergeCell ref="DD20:DI20"/>
    <mergeCell ref="DJ20:EM20"/>
    <mergeCell ref="FD21:FI21"/>
    <mergeCell ref="GH18:GM18"/>
    <mergeCell ref="CY18:DC18"/>
    <mergeCell ref="DD18:DI18"/>
    <mergeCell ref="ES19:EX19"/>
    <mergeCell ref="EY19:FC19"/>
    <mergeCell ref="FD19:FI19"/>
    <mergeCell ref="FJ19:FN19"/>
    <mergeCell ref="FO19:FS19"/>
    <mergeCell ref="FT19:GW19"/>
    <mergeCell ref="EH19:EM19"/>
    <mergeCell ref="EN19:ER19"/>
    <mergeCell ref="GS20:GW20"/>
    <mergeCell ref="FL20:FQ20"/>
    <mergeCell ref="FR20:FV20"/>
    <mergeCell ref="DL19:DQ19"/>
    <mergeCell ref="DR19:DV19"/>
    <mergeCell ref="DW19:EB19"/>
    <mergeCell ref="EC19:EG19"/>
    <mergeCell ref="FG20:FK20"/>
    <mergeCell ref="FJ21:FN21"/>
    <mergeCell ref="B19:K20"/>
    <mergeCell ref="L19:AP20"/>
    <mergeCell ref="AQ19:AX20"/>
    <mergeCell ref="BA19:BF19"/>
    <mergeCell ref="BG19:BK19"/>
    <mergeCell ref="BL19:BQ19"/>
    <mergeCell ref="BR19:BV19"/>
    <mergeCell ref="BW19:CB19"/>
    <mergeCell ref="CC19:CG19"/>
    <mergeCell ref="BA20:BF20"/>
    <mergeCell ref="BG20:BK20"/>
    <mergeCell ref="BL20:BQ20"/>
    <mergeCell ref="BR20:BV20"/>
    <mergeCell ref="BW20:CB20"/>
    <mergeCell ref="CC20:CG20"/>
    <mergeCell ref="FT17:GW17"/>
    <mergeCell ref="EN17:ER17"/>
    <mergeCell ref="ES17:EX17"/>
    <mergeCell ref="EY17:FC17"/>
    <mergeCell ref="CH19:CM19"/>
    <mergeCell ref="CN19:CR19"/>
    <mergeCell ref="CS19:CX19"/>
    <mergeCell ref="CY19:DC19"/>
    <mergeCell ref="FG18:FK18"/>
    <mergeCell ref="CH18:CM18"/>
    <mergeCell ref="FO17:FS17"/>
    <mergeCell ref="DL17:DQ17"/>
    <mergeCell ref="DR17:DV17"/>
    <mergeCell ref="DW17:EB17"/>
    <mergeCell ref="DD19:DI19"/>
    <mergeCell ref="GH16:GM16"/>
    <mergeCell ref="DJ18:EM18"/>
    <mergeCell ref="EP18:EU18"/>
    <mergeCell ref="EV18:EZ18"/>
    <mergeCell ref="FA18:FF18"/>
    <mergeCell ref="GN16:GR16"/>
    <mergeCell ref="GS16:GW16"/>
    <mergeCell ref="FL16:FQ16"/>
    <mergeCell ref="GN18:GR18"/>
    <mergeCell ref="GS18:GW18"/>
    <mergeCell ref="FL18:FQ18"/>
    <mergeCell ref="FR18:FV18"/>
    <mergeCell ref="FW18:GB18"/>
    <mergeCell ref="GC18:GG18"/>
    <mergeCell ref="FJ17:FN17"/>
    <mergeCell ref="FA16:FF16"/>
    <mergeCell ref="B17:K18"/>
    <mergeCell ref="L17:AP18"/>
    <mergeCell ref="AQ17:AX18"/>
    <mergeCell ref="BA17:BF17"/>
    <mergeCell ref="BA18:BF18"/>
    <mergeCell ref="FD17:FI17"/>
    <mergeCell ref="CN18:CR18"/>
    <mergeCell ref="CS18:CX18"/>
    <mergeCell ref="CN17:CR17"/>
    <mergeCell ref="CS17:CX17"/>
    <mergeCell ref="CY17:DC17"/>
    <mergeCell ref="DD17:DI17"/>
    <mergeCell ref="BG17:BK17"/>
    <mergeCell ref="BL17:BQ17"/>
    <mergeCell ref="BR17:BV17"/>
    <mergeCell ref="BG18:BK18"/>
    <mergeCell ref="BL18:BQ18"/>
    <mergeCell ref="BR18:BV18"/>
    <mergeCell ref="BW18:CB18"/>
    <mergeCell ref="FG16:FK16"/>
    <mergeCell ref="EC17:EG17"/>
    <mergeCell ref="EH17:EM17"/>
    <mergeCell ref="BW17:CB17"/>
    <mergeCell ref="CC17:CG17"/>
    <mergeCell ref="CH17:CM17"/>
    <mergeCell ref="CC18:CG18"/>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DW15:EB15"/>
    <mergeCell ref="EC15:EG15"/>
    <mergeCell ref="EH15:EM15"/>
    <mergeCell ref="EN15:ER15"/>
    <mergeCell ref="ES15:EX15"/>
    <mergeCell ref="EY15:FC15"/>
    <mergeCell ref="BR15:BV15"/>
    <mergeCell ref="BW15:CB15"/>
    <mergeCell ref="CC15:CG15"/>
    <mergeCell ref="CH15:CM15"/>
    <mergeCell ref="FD15:FI15"/>
    <mergeCell ref="FJ15:FN15"/>
    <mergeCell ref="CY15:DC15"/>
    <mergeCell ref="DD15:DI15"/>
    <mergeCell ref="DL15:DQ15"/>
    <mergeCell ref="DR15:DV15"/>
    <mergeCell ref="CN15:CR15"/>
    <mergeCell ref="CS15:CX15"/>
    <mergeCell ref="GC14:GG14"/>
    <mergeCell ref="GH14:GM14"/>
    <mergeCell ref="FG14:FK14"/>
    <mergeCell ref="FL14:FQ14"/>
    <mergeCell ref="FR14:FV14"/>
    <mergeCell ref="FW14:GB14"/>
    <mergeCell ref="CN14:CR14"/>
    <mergeCell ref="CS14:CX14"/>
    <mergeCell ref="B15:K16"/>
    <mergeCell ref="L15:AP16"/>
    <mergeCell ref="AQ15:AX16"/>
    <mergeCell ref="BA15:BF15"/>
    <mergeCell ref="BG15:BK15"/>
    <mergeCell ref="BL15:BQ15"/>
    <mergeCell ref="CY14:DC14"/>
    <mergeCell ref="DD14:DI14"/>
    <mergeCell ref="DJ14:EM14"/>
    <mergeCell ref="EP14:EU14"/>
    <mergeCell ref="GN14:GR14"/>
    <mergeCell ref="GS14:GW14"/>
    <mergeCell ref="EV14:EZ14"/>
    <mergeCell ref="FA14:FF14"/>
    <mergeCell ref="FJ13:FN13"/>
    <mergeCell ref="FO13:FS13"/>
    <mergeCell ref="FT13:GW13"/>
    <mergeCell ref="BA14:BF14"/>
    <mergeCell ref="BG14:BK14"/>
    <mergeCell ref="BL14:BQ14"/>
    <mergeCell ref="BR14:BV14"/>
    <mergeCell ref="BW14:CB14"/>
    <mergeCell ref="CC14:CG14"/>
    <mergeCell ref="CH14:CM14"/>
    <mergeCell ref="FD13:FI13"/>
    <mergeCell ref="CS13:CX13"/>
    <mergeCell ref="CY13:DC13"/>
    <mergeCell ref="DD13:DI13"/>
    <mergeCell ref="DL13:DQ13"/>
    <mergeCell ref="DR13:DV13"/>
    <mergeCell ref="DW13:EB13"/>
    <mergeCell ref="EC13:EG13"/>
    <mergeCell ref="EH13:EM13"/>
    <mergeCell ref="EN13:ER13"/>
    <mergeCell ref="GN12:GR12"/>
    <mergeCell ref="GS12:GW12"/>
    <mergeCell ref="FG12:FK12"/>
    <mergeCell ref="FL12:FQ12"/>
    <mergeCell ref="FR12:FV12"/>
    <mergeCell ref="CH13:CM13"/>
    <mergeCell ref="CN13:CR13"/>
    <mergeCell ref="FW12:GB12"/>
    <mergeCell ref="GC12:GG12"/>
    <mergeCell ref="EY13:FC13"/>
    <mergeCell ref="B13:K14"/>
    <mergeCell ref="L13:AP14"/>
    <mergeCell ref="AQ13:AX14"/>
    <mergeCell ref="BA13:BF13"/>
    <mergeCell ref="GH12:GM12"/>
    <mergeCell ref="CC12:CG12"/>
    <mergeCell ref="BL13:BQ13"/>
    <mergeCell ref="BR13:BV13"/>
    <mergeCell ref="BW13:CB13"/>
    <mergeCell ref="CC13:CG13"/>
    <mergeCell ref="EV12:EZ12"/>
    <mergeCell ref="FA12:FF12"/>
    <mergeCell ref="CH12:CM12"/>
    <mergeCell ref="CN12:CR12"/>
    <mergeCell ref="CS12:CX12"/>
    <mergeCell ref="CY12:DC12"/>
    <mergeCell ref="DD12:DI12"/>
    <mergeCell ref="DJ12:EM12"/>
    <mergeCell ref="BA12:BF12"/>
    <mergeCell ref="BG12:BK12"/>
    <mergeCell ref="BL12:BQ12"/>
    <mergeCell ref="BR12:BV12"/>
    <mergeCell ref="BG13:BK13"/>
    <mergeCell ref="EP12:EU12"/>
    <mergeCell ref="ES13:EX13"/>
    <mergeCell ref="BA9:BF9"/>
    <mergeCell ref="BG9:BK9"/>
    <mergeCell ref="BL9:BQ9"/>
    <mergeCell ref="BA10:BF10"/>
    <mergeCell ref="BG10:BK10"/>
    <mergeCell ref="BL10:BQ10"/>
    <mergeCell ref="GH10:GM10"/>
    <mergeCell ref="CY10:DC10"/>
    <mergeCell ref="DD10:DI10"/>
    <mergeCell ref="ES11:EX11"/>
    <mergeCell ref="EY11:FC11"/>
    <mergeCell ref="FD11:FI11"/>
    <mergeCell ref="FJ11:FN11"/>
    <mergeCell ref="FO11:FS11"/>
    <mergeCell ref="FT11:GW11"/>
    <mergeCell ref="DL11:DQ11"/>
    <mergeCell ref="FR10:FV10"/>
    <mergeCell ref="FW10:GB10"/>
    <mergeCell ref="GC10:GG10"/>
    <mergeCell ref="DR11:DV11"/>
    <mergeCell ref="DW11:EB11"/>
    <mergeCell ref="EC11:EG11"/>
    <mergeCell ref="EH11:EM11"/>
    <mergeCell ref="CY11:DC11"/>
    <mergeCell ref="B11:K12"/>
    <mergeCell ref="L11:AP12"/>
    <mergeCell ref="AQ11:AX12"/>
    <mergeCell ref="BA11:BF11"/>
    <mergeCell ref="EN11:ER11"/>
    <mergeCell ref="BW12:CB12"/>
    <mergeCell ref="BG11:BK11"/>
    <mergeCell ref="BL11:BQ11"/>
    <mergeCell ref="BR11:BV11"/>
    <mergeCell ref="CC10:CG10"/>
    <mergeCell ref="BW11:CB11"/>
    <mergeCell ref="FG10:FK10"/>
    <mergeCell ref="CH10:CM10"/>
    <mergeCell ref="CN10:CR10"/>
    <mergeCell ref="CS10:CX10"/>
    <mergeCell ref="CC11:CG11"/>
    <mergeCell ref="CH11:CM11"/>
    <mergeCell ref="CN11:CR11"/>
    <mergeCell ref="CS11:CX11"/>
    <mergeCell ref="FD9:FI9"/>
    <mergeCell ref="DD11:DI11"/>
    <mergeCell ref="B9:K10"/>
    <mergeCell ref="L9:AP10"/>
    <mergeCell ref="AQ9:AX10"/>
    <mergeCell ref="CS9:CX9"/>
    <mergeCell ref="CY9:DC9"/>
    <mergeCell ref="DD9:DI9"/>
    <mergeCell ref="BR10:BV10"/>
    <mergeCell ref="BW10:CB10"/>
    <mergeCell ref="FO9:FS9"/>
    <mergeCell ref="DL9:DQ9"/>
    <mergeCell ref="DR9:DV9"/>
    <mergeCell ref="DW9:EB9"/>
    <mergeCell ref="GH8:GM8"/>
    <mergeCell ref="DJ10:EM10"/>
    <mergeCell ref="EP10:EU10"/>
    <mergeCell ref="EV10:EZ10"/>
    <mergeCell ref="FA10:FF10"/>
    <mergeCell ref="FT9:GW9"/>
    <mergeCell ref="GN8:GR8"/>
    <mergeCell ref="GS8:GW8"/>
    <mergeCell ref="FL8:FQ8"/>
    <mergeCell ref="GN10:GR10"/>
    <mergeCell ref="GS10:GW10"/>
    <mergeCell ref="FL10:FQ10"/>
    <mergeCell ref="FR8:FV8"/>
    <mergeCell ref="FW8:GB8"/>
    <mergeCell ref="GC8:GG8"/>
    <mergeCell ref="FJ9:FN9"/>
    <mergeCell ref="EV8:EZ8"/>
    <mergeCell ref="BR9:BV9"/>
    <mergeCell ref="FA8:FF8"/>
    <mergeCell ref="CS8:CX8"/>
    <mergeCell ref="CY8:DC8"/>
    <mergeCell ref="DD8:DI8"/>
    <mergeCell ref="DJ8:EM8"/>
    <mergeCell ref="EN9:ER9"/>
    <mergeCell ref="ES9:EX9"/>
    <mergeCell ref="EY9:FC9"/>
    <mergeCell ref="CH8:CM8"/>
    <mergeCell ref="CN8:CR8"/>
    <mergeCell ref="FG8:FK8"/>
    <mergeCell ref="EC9:EG9"/>
    <mergeCell ref="EH9:EM9"/>
    <mergeCell ref="BW9:CB9"/>
    <mergeCell ref="CC9:CG9"/>
    <mergeCell ref="CH9:CM9"/>
    <mergeCell ref="CN9:CR9"/>
    <mergeCell ref="EP8:EU8"/>
    <mergeCell ref="BA8:BF8"/>
    <mergeCell ref="BG8:BK8"/>
    <mergeCell ref="BL8:BQ8"/>
    <mergeCell ref="BR8:BV8"/>
    <mergeCell ref="BW8:CB8"/>
    <mergeCell ref="CC8:CG8"/>
    <mergeCell ref="EH7:EM7"/>
    <mergeCell ref="EN7:ER7"/>
    <mergeCell ref="ES7:EX7"/>
    <mergeCell ref="EY7:FC7"/>
    <mergeCell ref="FO7:FS7"/>
    <mergeCell ref="FT7:GW7"/>
    <mergeCell ref="CC7:CG7"/>
    <mergeCell ref="CH7:CM7"/>
    <mergeCell ref="FD7:FI7"/>
    <mergeCell ref="FJ7:FN7"/>
    <mergeCell ref="CY7:DC7"/>
    <mergeCell ref="DD7:DI7"/>
    <mergeCell ref="DL7:DQ7"/>
    <mergeCell ref="DR7:DV7"/>
    <mergeCell ref="DW7:EB7"/>
    <mergeCell ref="EC7:EG7"/>
    <mergeCell ref="CN7:CR7"/>
    <mergeCell ref="CS7:CX7"/>
    <mergeCell ref="B7:K8"/>
    <mergeCell ref="L7:AP8"/>
    <mergeCell ref="AQ7:AX8"/>
    <mergeCell ref="BA7:BF7"/>
    <mergeCell ref="BG7:BK7"/>
    <mergeCell ref="BL7:BQ7"/>
    <mergeCell ref="BR7:BV7"/>
    <mergeCell ref="BW7:CB7"/>
    <mergeCell ref="FC4:GW5"/>
    <mergeCell ref="B5:K5"/>
    <mergeCell ref="AY5:BD6"/>
    <mergeCell ref="BE5:DI5"/>
    <mergeCell ref="DJ5:FB5"/>
    <mergeCell ref="B6:K6"/>
    <mergeCell ref="BE6:DI6"/>
    <mergeCell ref="DJ6:FB6"/>
    <mergeCell ref="FC6:GW6"/>
    <mergeCell ref="DE2:EU2"/>
    <mergeCell ref="B4:K4"/>
    <mergeCell ref="L4:AP6"/>
    <mergeCell ref="AQ4:AX6"/>
    <mergeCell ref="AY4:FB4"/>
    <mergeCell ref="J2:AJ2"/>
    <mergeCell ref="AK2:AR2"/>
    <mergeCell ref="AT2:CS2"/>
    <mergeCell ref="CW2:DC2"/>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3.xml><?xml version="1.0" encoding="utf-8"?>
<worksheet xmlns="http://schemas.openxmlformats.org/spreadsheetml/2006/main" xmlns:r="http://schemas.openxmlformats.org/officeDocument/2006/relationships">
  <sheetPr>
    <tabColor rgb="FF31A0B7"/>
  </sheetPr>
  <dimension ref="A1:GW147"/>
  <sheetViews>
    <sheetView zoomScale="220" zoomScaleNormal="220" workbookViewId="0">
      <selection activeCell="N1" sqref="N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229</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2551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4200</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76"/>
      <c r="DJ4" s="539"/>
      <c r="DK4" s="529"/>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9"/>
      <c r="FP4" s="1439"/>
      <c r="FQ4" s="1439"/>
      <c r="FR4" s="1439"/>
      <c r="FS4" s="1477"/>
      <c r="FT4" s="1478"/>
      <c r="FU4" s="1478"/>
      <c r="FV4" s="1478"/>
      <c r="FW4" s="1478"/>
      <c r="FX4" s="1478"/>
      <c r="FY4" s="1478"/>
      <c r="FZ4" s="1478"/>
      <c r="GA4" s="1478"/>
      <c r="GB4" s="1478"/>
      <c r="GC4" s="1478"/>
      <c r="GD4" s="1478"/>
      <c r="GE4" s="1478"/>
      <c r="GF4" s="1478"/>
      <c r="GG4" s="1478"/>
      <c r="GH4" s="1478"/>
      <c r="GI4" s="1478"/>
      <c r="GJ4" s="1478"/>
      <c r="GK4" s="1478"/>
      <c r="GL4" s="1478"/>
      <c r="GM4" s="1478"/>
      <c r="GN4" s="1478"/>
      <c r="GO4" s="1478"/>
      <c r="GP4" s="1478"/>
      <c r="GQ4" s="1478"/>
      <c r="GR4" s="1478"/>
      <c r="GS4" s="1478"/>
      <c r="GT4" s="1478"/>
      <c r="GU4" s="1478"/>
      <c r="GV4" s="1478"/>
      <c r="GW4" s="1478"/>
    </row>
    <row r="5" spans="1:205" ht="25.5" customHeight="1">
      <c r="B5" s="1441" t="s">
        <v>227</v>
      </c>
      <c r="C5" s="1442"/>
      <c r="D5" s="1442"/>
      <c r="E5" s="1442"/>
      <c r="F5" s="1442"/>
      <c r="G5" s="1442"/>
      <c r="H5" s="1442"/>
      <c r="I5" s="1442"/>
      <c r="J5" s="1442"/>
      <c r="K5" s="1443"/>
      <c r="L5" s="1444" t="s">
        <v>228</v>
      </c>
      <c r="M5" s="1445"/>
      <c r="N5" s="1445"/>
      <c r="O5" s="1445"/>
      <c r="P5" s="1445"/>
      <c r="Q5" s="1445"/>
      <c r="R5" s="1445"/>
      <c r="S5" s="1445"/>
      <c r="T5" s="1445"/>
      <c r="U5" s="1445"/>
      <c r="V5" s="1445"/>
      <c r="W5" s="1445"/>
      <c r="X5" s="1445"/>
      <c r="Y5" s="1445"/>
      <c r="Z5" s="1445"/>
      <c r="AA5" s="1445"/>
      <c r="AB5" s="1445"/>
      <c r="AC5" s="1445"/>
      <c r="AD5" s="1445"/>
      <c r="AE5" s="1445"/>
      <c r="AF5" s="1445"/>
      <c r="AG5" s="1445"/>
      <c r="AH5" s="1445"/>
      <c r="AI5" s="1445"/>
      <c r="AJ5" s="1445"/>
      <c r="AK5" s="1445"/>
      <c r="AL5" s="1445"/>
      <c r="AM5" s="1445"/>
      <c r="AN5" s="1445"/>
      <c r="AO5" s="1445"/>
      <c r="AP5" s="1445"/>
      <c r="AQ5" s="1445"/>
      <c r="AR5" s="1445"/>
      <c r="AS5" s="1445"/>
      <c r="AT5" s="1445"/>
      <c r="AU5" s="1445"/>
      <c r="AV5" s="1445"/>
      <c r="AW5" s="1445"/>
      <c r="AX5" s="1445"/>
      <c r="AY5" s="1445"/>
      <c r="AZ5" s="1445"/>
      <c r="BA5" s="1445"/>
      <c r="BB5" s="1445"/>
      <c r="BC5" s="1445"/>
      <c r="BD5" s="1445"/>
      <c r="BE5" s="1445"/>
      <c r="BF5" s="1445"/>
      <c r="BG5" s="1445"/>
      <c r="BH5" s="1445"/>
      <c r="BI5" s="1445"/>
      <c r="BJ5" s="1445"/>
      <c r="BK5" s="1445"/>
      <c r="BL5" s="1445"/>
      <c r="BM5" s="1445"/>
      <c r="BN5" s="1445"/>
      <c r="BO5" s="1445"/>
      <c r="BP5" s="1445"/>
      <c r="BQ5" s="1445"/>
      <c r="BR5" s="1445"/>
      <c r="BS5" s="1445"/>
      <c r="BT5" s="1445"/>
      <c r="BU5" s="1445"/>
      <c r="BV5" s="1446"/>
      <c r="BW5" s="1447" t="str">
        <f ca="1">'S 007'!BW24</f>
        <v>Číslo riadku</v>
      </c>
      <c r="BX5" s="1448"/>
      <c r="BY5" s="1448"/>
      <c r="BZ5" s="1448"/>
      <c r="CA5" s="1448"/>
      <c r="CB5" s="1448"/>
      <c r="CC5" s="1448"/>
      <c r="CD5" s="1449"/>
      <c r="CE5" s="1480" t="str">
        <f ca="1">'S 007'!CE24</f>
        <v>Bežné účtovné obdobie</v>
      </c>
      <c r="CF5" s="1481"/>
      <c r="CG5" s="1481"/>
      <c r="CH5" s="1481"/>
      <c r="CI5" s="1481"/>
      <c r="CJ5" s="1481"/>
      <c r="CK5" s="1481"/>
      <c r="CL5" s="1481"/>
      <c r="CM5" s="1481"/>
      <c r="CN5" s="1481"/>
      <c r="CO5" s="1481"/>
      <c r="CP5" s="1481"/>
      <c r="CQ5" s="1481"/>
      <c r="CR5" s="1481"/>
      <c r="CS5" s="1481"/>
      <c r="CT5" s="1481"/>
      <c r="CU5" s="1481"/>
      <c r="CV5" s="1481"/>
      <c r="CW5" s="1481"/>
      <c r="CX5" s="1481"/>
      <c r="CY5" s="1481"/>
      <c r="CZ5" s="1481"/>
      <c r="DA5" s="1481"/>
      <c r="DB5" s="1481"/>
      <c r="DC5" s="1481"/>
      <c r="DD5" s="1481"/>
      <c r="DE5" s="1481"/>
      <c r="DF5" s="1481"/>
      <c r="DG5" s="1481"/>
      <c r="DH5" s="1481"/>
      <c r="DI5" s="1481"/>
      <c r="DJ5" s="1481"/>
      <c r="DK5" s="1481"/>
      <c r="DL5" s="1481"/>
      <c r="DM5" s="1481"/>
      <c r="DN5" s="1481"/>
      <c r="DO5" s="1481"/>
      <c r="DP5" s="1481"/>
      <c r="DQ5" s="1481"/>
      <c r="DR5" s="1481"/>
      <c r="DS5" s="1481"/>
      <c r="DT5" s="1481"/>
      <c r="DU5" s="1481"/>
      <c r="DV5" s="1481"/>
      <c r="DW5" s="1481"/>
      <c r="DX5" s="1481"/>
      <c r="DY5" s="1481"/>
      <c r="DZ5" s="1481"/>
      <c r="EA5" s="1481"/>
      <c r="EB5" s="1481"/>
      <c r="EC5" s="1481"/>
      <c r="ED5" s="1481"/>
      <c r="EE5" s="1481"/>
      <c r="EF5" s="1481"/>
      <c r="EG5" s="1481"/>
      <c r="EH5" s="1481"/>
      <c r="EI5" s="1481"/>
      <c r="EJ5" s="1481"/>
      <c r="EK5" s="1481"/>
      <c r="EL5" s="1481"/>
      <c r="EM5" s="1482"/>
      <c r="EN5" s="1479">
        <f ca="1">'S 007'!EN24</f>
        <v>0</v>
      </c>
      <c r="EO5" s="1454"/>
      <c r="EP5" s="1454"/>
      <c r="EQ5" s="1454"/>
      <c r="ER5" s="1454"/>
      <c r="ES5" s="1454"/>
      <c r="ET5" s="1454"/>
      <c r="EU5" s="1454"/>
      <c r="EV5" s="1454"/>
      <c r="EW5" s="1454"/>
      <c r="EX5" s="1454"/>
      <c r="EY5" s="1454"/>
      <c r="EZ5" s="1454"/>
      <c r="FA5" s="1454"/>
      <c r="FB5" s="1454"/>
      <c r="FC5" s="1454"/>
      <c r="FD5" s="1454"/>
      <c r="FE5" s="1454"/>
      <c r="FF5" s="1454"/>
      <c r="FG5" s="1454"/>
      <c r="FH5" s="1454"/>
      <c r="FI5" s="1454"/>
      <c r="FJ5" s="1454"/>
      <c r="FK5" s="1454"/>
      <c r="FL5" s="1454"/>
      <c r="FM5" s="1454"/>
      <c r="FN5" s="1454"/>
      <c r="FO5" s="1454"/>
      <c r="FP5" s="1454"/>
      <c r="FQ5" s="1454"/>
      <c r="FR5" s="1454"/>
      <c r="FS5" s="1454"/>
      <c r="FT5" s="1454"/>
      <c r="FU5" s="1454"/>
      <c r="FV5" s="1454"/>
      <c r="FW5" s="1454"/>
      <c r="FX5" s="1454"/>
      <c r="FY5" s="1454"/>
      <c r="FZ5" s="1454"/>
      <c r="GA5" s="1454"/>
      <c r="GB5" s="1454"/>
      <c r="GC5" s="1454"/>
      <c r="GD5" s="1454"/>
      <c r="GE5" s="1454"/>
      <c r="GF5" s="1454"/>
      <c r="GG5" s="1454"/>
      <c r="GH5" s="1454"/>
      <c r="GI5" s="1454"/>
      <c r="GJ5" s="1454"/>
      <c r="GK5" s="1454"/>
      <c r="GL5" s="1454"/>
      <c r="GM5" s="1454"/>
      <c r="GN5" s="1454"/>
      <c r="GO5" s="1454"/>
      <c r="GP5" s="1454"/>
      <c r="GQ5" s="1454"/>
      <c r="GR5" s="1454"/>
      <c r="GS5" s="1454"/>
      <c r="GT5" s="1454"/>
      <c r="GU5" s="1454"/>
      <c r="GV5" s="1454"/>
      <c r="GW5" s="1455"/>
    </row>
    <row r="6" spans="1:205" s="516" customFormat="1" ht="24" customHeight="1">
      <c r="B6" s="1457" t="s">
        <v>2462</v>
      </c>
      <c r="C6" s="1458"/>
      <c r="D6" s="1458"/>
      <c r="E6" s="1458"/>
      <c r="F6" s="1458"/>
      <c r="G6" s="1458"/>
      <c r="H6" s="1458"/>
      <c r="I6" s="1458"/>
      <c r="J6" s="1458"/>
      <c r="K6" s="1459"/>
      <c r="L6" s="1460" t="str">
        <f ca="1">SUVAHAVUJ!$D$92</f>
        <v>Ostatné fondy zo zisku r. 91 + r. 92</v>
      </c>
      <c r="M6" s="1461"/>
      <c r="N6" s="1461"/>
      <c r="O6" s="1461"/>
      <c r="P6" s="1461"/>
      <c r="Q6" s="1461"/>
      <c r="R6" s="1461"/>
      <c r="S6" s="1461"/>
      <c r="T6" s="1461"/>
      <c r="U6" s="1461"/>
      <c r="V6" s="1461"/>
      <c r="W6" s="1461"/>
      <c r="X6" s="1461"/>
      <c r="Y6" s="1461"/>
      <c r="Z6" s="1461"/>
      <c r="AA6" s="1461"/>
      <c r="AB6" s="1461"/>
      <c r="AC6" s="1461"/>
      <c r="AD6" s="1461"/>
      <c r="AE6" s="1461"/>
      <c r="AF6" s="1461"/>
      <c r="AG6" s="1461"/>
      <c r="AH6" s="1461"/>
      <c r="AI6" s="1461"/>
      <c r="AJ6" s="1461"/>
      <c r="AK6" s="1461"/>
      <c r="AL6" s="1461"/>
      <c r="AM6" s="1461"/>
      <c r="AN6" s="1461"/>
      <c r="AO6" s="1461"/>
      <c r="AP6" s="1461"/>
      <c r="AQ6" s="1461"/>
      <c r="AR6" s="1461"/>
      <c r="AS6" s="1461"/>
      <c r="AT6" s="1461"/>
      <c r="AU6" s="1461"/>
      <c r="AV6" s="1461"/>
      <c r="AW6" s="1461"/>
      <c r="AX6" s="1461"/>
      <c r="AY6" s="1461"/>
      <c r="AZ6" s="1461"/>
      <c r="BA6" s="1461"/>
      <c r="BB6" s="1461"/>
      <c r="BC6" s="1461"/>
      <c r="BD6" s="1461"/>
      <c r="BE6" s="1461"/>
      <c r="BF6" s="1461"/>
      <c r="BG6" s="1461"/>
      <c r="BH6" s="1461"/>
      <c r="BI6" s="1461"/>
      <c r="BJ6" s="1461"/>
      <c r="BK6" s="1461"/>
      <c r="BL6" s="1461"/>
      <c r="BM6" s="1461"/>
      <c r="BN6" s="1461"/>
      <c r="BO6" s="1461"/>
      <c r="BP6" s="1461"/>
      <c r="BQ6" s="1461"/>
      <c r="BR6" s="1461"/>
      <c r="BS6" s="1461"/>
      <c r="BT6" s="1461"/>
      <c r="BU6" s="1461"/>
      <c r="BV6" s="1461"/>
      <c r="BW6" s="1462" t="s">
        <v>2463</v>
      </c>
      <c r="BX6" s="1463"/>
      <c r="BY6" s="1463"/>
      <c r="BZ6" s="1463"/>
      <c r="CA6" s="1463"/>
      <c r="CB6" s="1463"/>
      <c r="CC6" s="1463"/>
      <c r="CD6" s="1464"/>
      <c r="CE6" s="1389" t="str">
        <f ca="1">MID(SUVAHAVUJ!AF92,1,1)</f>
        <v xml:space="preserve"> </v>
      </c>
      <c r="CF6" s="1389"/>
      <c r="CG6" s="1389"/>
      <c r="CH6" s="1389"/>
      <c r="CI6" s="1389"/>
      <c r="CJ6" s="1389" t="str">
        <f ca="1">MID(SUVAHAVUJ!AF92,2,1)</f>
        <v xml:space="preserve"> </v>
      </c>
      <c r="CK6" s="1389"/>
      <c r="CL6" s="1389"/>
      <c r="CM6" s="1389"/>
      <c r="CN6" s="1389"/>
      <c r="CO6" s="1389"/>
      <c r="CP6" s="1389" t="str">
        <f ca="1">MID(SUVAHAVUJ!AF92,3,1)</f>
        <v xml:space="preserve"> </v>
      </c>
      <c r="CQ6" s="1389"/>
      <c r="CR6" s="1389"/>
      <c r="CS6" s="1389"/>
      <c r="CT6" s="1389"/>
      <c r="CU6" s="1389" t="str">
        <f ca="1">MID(SUVAHAVUJ!AF92,4,1)</f>
        <v xml:space="preserve"> </v>
      </c>
      <c r="CV6" s="1389"/>
      <c r="CW6" s="1389"/>
      <c r="CX6" s="1389"/>
      <c r="CY6" s="1389"/>
      <c r="CZ6" s="1389"/>
      <c r="DA6" s="1389" t="str">
        <f ca="1">MID(SUVAHAVUJ!AF92,5,1)</f>
        <v xml:space="preserve"> </v>
      </c>
      <c r="DB6" s="1389"/>
      <c r="DC6" s="1389"/>
      <c r="DD6" s="1389"/>
      <c r="DE6" s="1389"/>
      <c r="DF6" s="1389" t="str">
        <f ca="1">MID(SUVAHAVUJ!AF92,6,1)</f>
        <v xml:space="preserve"> </v>
      </c>
      <c r="DG6" s="1389"/>
      <c r="DH6" s="1389"/>
      <c r="DI6" s="1389"/>
      <c r="DJ6" s="1389"/>
      <c r="DK6" s="1389"/>
      <c r="DL6" s="1389" t="str">
        <f ca="1">MID(SUVAHAVUJ!AF92,7,1)</f>
        <v xml:space="preserve"> </v>
      </c>
      <c r="DM6" s="1389"/>
      <c r="DN6" s="1389"/>
      <c r="DO6" s="1389"/>
      <c r="DP6" s="1389"/>
      <c r="DQ6" s="1389"/>
      <c r="DR6" s="1389" t="str">
        <f ca="1">MID(SUVAHAVUJ!AF92,8,1)</f>
        <v xml:space="preserve"> </v>
      </c>
      <c r="DS6" s="1389"/>
      <c r="DT6" s="1389"/>
      <c r="DU6" s="1389"/>
      <c r="DV6" s="1389"/>
      <c r="DW6" s="1456" t="str">
        <f ca="1">MID(SUVAHAVUJ!AF92,9,1)</f>
        <v xml:space="preserve"> </v>
      </c>
      <c r="DX6" s="1456"/>
      <c r="DY6" s="1456"/>
      <c r="DZ6" s="1456"/>
      <c r="EA6" s="1456"/>
      <c r="EB6" s="1456"/>
      <c r="EC6" s="1456" t="str">
        <f ca="1">MID(SUVAHAVUJ!AF92,10,1)</f>
        <v xml:space="preserve"> </v>
      </c>
      <c r="ED6" s="1456"/>
      <c r="EE6" s="1456"/>
      <c r="EF6" s="1456"/>
      <c r="EG6" s="1456"/>
      <c r="EH6" s="1389" t="str">
        <f ca="1">MID(SUVAHAVUJ!AF92,11,1)</f>
        <v>0</v>
      </c>
      <c r="EI6" s="1389"/>
      <c r="EJ6" s="1389"/>
      <c r="EK6" s="1389"/>
      <c r="EL6" s="1389"/>
      <c r="EM6" s="1395"/>
      <c r="EN6" s="530"/>
      <c r="EO6" s="531"/>
      <c r="EP6" s="1389" t="str">
        <f ca="1">MID(SUVAHAVUJ!AG92,1,1)</f>
        <v xml:space="preserve"> </v>
      </c>
      <c r="EQ6" s="1389"/>
      <c r="ER6" s="1389"/>
      <c r="ES6" s="1389"/>
      <c r="ET6" s="1389"/>
      <c r="EU6" s="1389"/>
      <c r="EV6" s="1389" t="str">
        <f ca="1">MID(SUVAHAVUJ!AG92,2,1)</f>
        <v xml:space="preserve"> </v>
      </c>
      <c r="EW6" s="1389"/>
      <c r="EX6" s="1389"/>
      <c r="EY6" s="1389"/>
      <c r="EZ6" s="1389"/>
      <c r="FA6" s="1389" t="str">
        <f ca="1">MID(SUVAHAVUJ!AG92,3,1)</f>
        <v xml:space="preserve"> </v>
      </c>
      <c r="FB6" s="1389"/>
      <c r="FC6" s="1389"/>
      <c r="FD6" s="1389"/>
      <c r="FE6" s="1389"/>
      <c r="FF6" s="1389"/>
      <c r="FG6" s="1389" t="str">
        <f ca="1">MID(SUVAHAVUJ!AG92,4,1)</f>
        <v xml:space="preserve"> </v>
      </c>
      <c r="FH6" s="1389"/>
      <c r="FI6" s="1389"/>
      <c r="FJ6" s="1389"/>
      <c r="FK6" s="1389"/>
      <c r="FL6" s="1343" t="str">
        <f ca="1">MID(SUVAHAVUJ!AG92,5,1)</f>
        <v xml:space="preserve"> </v>
      </c>
      <c r="FM6" s="1343"/>
      <c r="FN6" s="1343"/>
      <c r="FO6" s="1343"/>
      <c r="FP6" s="1343"/>
      <c r="FQ6" s="1343"/>
      <c r="FR6" s="1343" t="str">
        <f ca="1">MID(SUVAHAVUJ!AG92,6,1)</f>
        <v xml:space="preserve"> </v>
      </c>
      <c r="FS6" s="1343"/>
      <c r="FT6" s="1343"/>
      <c r="FU6" s="1343"/>
      <c r="FV6" s="1343"/>
      <c r="FW6" s="1343" t="str">
        <f ca="1">MID(SUVAHAVUJ!AG92,7,1)</f>
        <v xml:space="preserve"> </v>
      </c>
      <c r="FX6" s="1343"/>
      <c r="FY6" s="1343"/>
      <c r="FZ6" s="1343"/>
      <c r="GA6" s="1343"/>
      <c r="GB6" s="1343"/>
      <c r="GC6" s="1343" t="str">
        <f ca="1">MID(SUVAHAVUJ!AG92,8,1)</f>
        <v xml:space="preserve"> </v>
      </c>
      <c r="GD6" s="1343"/>
      <c r="GE6" s="1343"/>
      <c r="GF6" s="1343"/>
      <c r="GG6" s="1343"/>
      <c r="GH6" s="1343" t="str">
        <f ca="1">MID(SUVAHAVUJ!AG92,9,1)</f>
        <v xml:space="preserve"> </v>
      </c>
      <c r="GI6" s="1343"/>
      <c r="GJ6" s="1343"/>
      <c r="GK6" s="1343"/>
      <c r="GL6" s="1343"/>
      <c r="GM6" s="1343"/>
      <c r="GN6" s="1343" t="str">
        <f ca="1">MID(SUVAHAVUJ!AG92,10,1)</f>
        <v xml:space="preserve"> </v>
      </c>
      <c r="GO6" s="1343"/>
      <c r="GP6" s="1343"/>
      <c r="GQ6" s="1343"/>
      <c r="GR6" s="1343"/>
      <c r="GS6" s="1343" t="str">
        <f ca="1">MID(SUVAHAVUJ!AG92,11,1)</f>
        <v>0</v>
      </c>
      <c r="GT6" s="1343"/>
      <c r="GU6" s="1343"/>
      <c r="GV6" s="1343"/>
      <c r="GW6" s="1396"/>
    </row>
    <row r="7" spans="1:205" ht="24" customHeight="1">
      <c r="B7" s="1468" t="s">
        <v>2464</v>
      </c>
      <c r="C7" s="1469"/>
      <c r="D7" s="1469"/>
      <c r="E7" s="1469"/>
      <c r="F7" s="1469"/>
      <c r="G7" s="1469"/>
      <c r="H7" s="1469"/>
      <c r="I7" s="1469"/>
      <c r="J7" s="1469"/>
      <c r="K7" s="1470"/>
      <c r="L7" s="1471" t="str">
        <f ca="1">SUVAHAVUJ!$D$93</f>
        <v>Štatutárne fondy (423, 42X)</v>
      </c>
      <c r="M7" s="1472"/>
      <c r="N7" s="1472"/>
      <c r="O7" s="1472"/>
      <c r="P7" s="1472"/>
      <c r="Q7" s="1472"/>
      <c r="R7" s="1472"/>
      <c r="S7" s="1472"/>
      <c r="T7" s="1472"/>
      <c r="U7" s="1472"/>
      <c r="V7" s="1472"/>
      <c r="W7" s="1472"/>
      <c r="X7" s="1472"/>
      <c r="Y7" s="1472"/>
      <c r="Z7" s="1472"/>
      <c r="AA7" s="1472"/>
      <c r="AB7" s="1472"/>
      <c r="AC7" s="1472"/>
      <c r="AD7" s="1472"/>
      <c r="AE7" s="1472"/>
      <c r="AF7" s="1472"/>
      <c r="AG7" s="1472"/>
      <c r="AH7" s="1472"/>
      <c r="AI7" s="1472"/>
      <c r="AJ7" s="1472"/>
      <c r="AK7" s="1472"/>
      <c r="AL7" s="1472"/>
      <c r="AM7" s="1472"/>
      <c r="AN7" s="1472"/>
      <c r="AO7" s="1472"/>
      <c r="AP7" s="1472"/>
      <c r="AQ7" s="1472"/>
      <c r="AR7" s="1472"/>
      <c r="AS7" s="1472"/>
      <c r="AT7" s="1472"/>
      <c r="AU7" s="1472"/>
      <c r="AV7" s="1472"/>
      <c r="AW7" s="1472"/>
      <c r="AX7" s="1472"/>
      <c r="AY7" s="1472"/>
      <c r="AZ7" s="1472"/>
      <c r="BA7" s="1472"/>
      <c r="BB7" s="1472"/>
      <c r="BC7" s="1472"/>
      <c r="BD7" s="1472"/>
      <c r="BE7" s="1472"/>
      <c r="BF7" s="1472"/>
      <c r="BG7" s="1472"/>
      <c r="BH7" s="1472"/>
      <c r="BI7" s="1472"/>
      <c r="BJ7" s="1472"/>
      <c r="BK7" s="1472"/>
      <c r="BL7" s="1472"/>
      <c r="BM7" s="1472"/>
      <c r="BN7" s="1472"/>
      <c r="BO7" s="1472"/>
      <c r="BP7" s="1472"/>
      <c r="BQ7" s="1472"/>
      <c r="BR7" s="1472"/>
      <c r="BS7" s="1472"/>
      <c r="BT7" s="1472"/>
      <c r="BU7" s="1472"/>
      <c r="BV7" s="1472"/>
      <c r="BW7" s="1462" t="s">
        <v>2465</v>
      </c>
      <c r="BX7" s="1463"/>
      <c r="BY7" s="1463"/>
      <c r="BZ7" s="1463"/>
      <c r="CA7" s="1463"/>
      <c r="CB7" s="1463"/>
      <c r="CC7" s="1463"/>
      <c r="CD7" s="1464"/>
      <c r="CE7" s="1389" t="str">
        <f ca="1">MID(SUVAHAVUJ!AF93,1,1)</f>
        <v xml:space="preserve"> </v>
      </c>
      <c r="CF7" s="1389"/>
      <c r="CG7" s="1389"/>
      <c r="CH7" s="1389"/>
      <c r="CI7" s="1389"/>
      <c r="CJ7" s="1389" t="str">
        <f ca="1">MID(SUVAHAVUJ!AF93,2,1)</f>
        <v xml:space="preserve"> </v>
      </c>
      <c r="CK7" s="1389"/>
      <c r="CL7" s="1389"/>
      <c r="CM7" s="1389"/>
      <c r="CN7" s="1389"/>
      <c r="CO7" s="1389"/>
      <c r="CP7" s="1389" t="str">
        <f ca="1">MID(SUVAHAVUJ!AF93,3,1)</f>
        <v xml:space="preserve"> </v>
      </c>
      <c r="CQ7" s="1389"/>
      <c r="CR7" s="1389"/>
      <c r="CS7" s="1389"/>
      <c r="CT7" s="1389"/>
      <c r="CU7" s="1389" t="str">
        <f ca="1">MID(SUVAHAVUJ!AF93,4,1)</f>
        <v xml:space="preserve"> </v>
      </c>
      <c r="CV7" s="1389"/>
      <c r="CW7" s="1389"/>
      <c r="CX7" s="1389"/>
      <c r="CY7" s="1389"/>
      <c r="CZ7" s="1389"/>
      <c r="DA7" s="1389" t="str">
        <f ca="1">MID(SUVAHAVUJ!AF93,5,1)</f>
        <v xml:space="preserve"> </v>
      </c>
      <c r="DB7" s="1389"/>
      <c r="DC7" s="1389"/>
      <c r="DD7" s="1389"/>
      <c r="DE7" s="1389"/>
      <c r="DF7" s="1389" t="str">
        <f ca="1">MID(SUVAHAVUJ!AF93,6,1)</f>
        <v xml:space="preserve"> </v>
      </c>
      <c r="DG7" s="1389"/>
      <c r="DH7" s="1389"/>
      <c r="DI7" s="1389"/>
      <c r="DJ7" s="1389"/>
      <c r="DK7" s="1389"/>
      <c r="DL7" s="1389" t="str">
        <f ca="1">MID(SUVAHAVUJ!AF93,7,1)</f>
        <v xml:space="preserve"> </v>
      </c>
      <c r="DM7" s="1389"/>
      <c r="DN7" s="1389"/>
      <c r="DO7" s="1389"/>
      <c r="DP7" s="1389"/>
      <c r="DQ7" s="1389"/>
      <c r="DR7" s="1389" t="str">
        <f ca="1">MID(SUVAHAVUJ!AF93,8,1)</f>
        <v xml:space="preserve"> </v>
      </c>
      <c r="DS7" s="1389"/>
      <c r="DT7" s="1389"/>
      <c r="DU7" s="1389"/>
      <c r="DV7" s="1389"/>
      <c r="DW7" s="1456" t="str">
        <f ca="1">MID(SUVAHAVUJ!AF93,9,1)</f>
        <v xml:space="preserve"> </v>
      </c>
      <c r="DX7" s="1456"/>
      <c r="DY7" s="1456"/>
      <c r="DZ7" s="1456"/>
      <c r="EA7" s="1456"/>
      <c r="EB7" s="1456"/>
      <c r="EC7" s="1456" t="str">
        <f ca="1">MID(SUVAHAVUJ!AF93,10,1)</f>
        <v xml:space="preserve"> </v>
      </c>
      <c r="ED7" s="1456"/>
      <c r="EE7" s="1456"/>
      <c r="EF7" s="1456"/>
      <c r="EG7" s="1456"/>
      <c r="EH7" s="1389" t="str">
        <f ca="1">MID(SUVAHAVUJ!AF93,11,1)</f>
        <v>0</v>
      </c>
      <c r="EI7" s="1389"/>
      <c r="EJ7" s="1389"/>
      <c r="EK7" s="1389"/>
      <c r="EL7" s="1389"/>
      <c r="EM7" s="1395"/>
      <c r="EN7" s="530"/>
      <c r="EO7" s="531"/>
      <c r="EP7" s="1389" t="str">
        <f ca="1">MID(SUVAHAVUJ!AG93,1,1)</f>
        <v xml:space="preserve"> </v>
      </c>
      <c r="EQ7" s="1389"/>
      <c r="ER7" s="1389"/>
      <c r="ES7" s="1389"/>
      <c r="ET7" s="1389"/>
      <c r="EU7" s="1389"/>
      <c r="EV7" s="1389" t="str">
        <f ca="1">MID(SUVAHAVUJ!AG93,2,1)</f>
        <v xml:space="preserve"> </v>
      </c>
      <c r="EW7" s="1389"/>
      <c r="EX7" s="1389"/>
      <c r="EY7" s="1389"/>
      <c r="EZ7" s="1389"/>
      <c r="FA7" s="1389" t="str">
        <f ca="1">MID(SUVAHAVUJ!AG93,3,1)</f>
        <v xml:space="preserve"> </v>
      </c>
      <c r="FB7" s="1389"/>
      <c r="FC7" s="1389"/>
      <c r="FD7" s="1389"/>
      <c r="FE7" s="1389"/>
      <c r="FF7" s="1389"/>
      <c r="FG7" s="1389" t="str">
        <f ca="1">MID(SUVAHAVUJ!AG93,4,1)</f>
        <v xml:space="preserve"> </v>
      </c>
      <c r="FH7" s="1389"/>
      <c r="FI7" s="1389"/>
      <c r="FJ7" s="1389"/>
      <c r="FK7" s="1389"/>
      <c r="FL7" s="1343" t="str">
        <f ca="1">MID(SUVAHAVUJ!AG93,5,1)</f>
        <v xml:space="preserve"> </v>
      </c>
      <c r="FM7" s="1343"/>
      <c r="FN7" s="1343"/>
      <c r="FO7" s="1343"/>
      <c r="FP7" s="1343"/>
      <c r="FQ7" s="1343"/>
      <c r="FR7" s="1343" t="str">
        <f ca="1">MID(SUVAHAVUJ!AG93,6,1)</f>
        <v xml:space="preserve"> </v>
      </c>
      <c r="FS7" s="1343"/>
      <c r="FT7" s="1343"/>
      <c r="FU7" s="1343"/>
      <c r="FV7" s="1343"/>
      <c r="FW7" s="1343" t="str">
        <f ca="1">MID(SUVAHAVUJ!AG93,7,1)</f>
        <v xml:space="preserve"> </v>
      </c>
      <c r="FX7" s="1343"/>
      <c r="FY7" s="1343"/>
      <c r="FZ7" s="1343"/>
      <c r="GA7" s="1343"/>
      <c r="GB7" s="1343"/>
      <c r="GC7" s="1343" t="str">
        <f ca="1">MID(SUVAHAVUJ!AG93,8,1)</f>
        <v xml:space="preserve"> </v>
      </c>
      <c r="GD7" s="1343"/>
      <c r="GE7" s="1343"/>
      <c r="GF7" s="1343"/>
      <c r="GG7" s="1343"/>
      <c r="GH7" s="1343" t="str">
        <f ca="1">MID(SUVAHAVUJ!AG93,9,1)</f>
        <v xml:space="preserve"> </v>
      </c>
      <c r="GI7" s="1343"/>
      <c r="GJ7" s="1343"/>
      <c r="GK7" s="1343"/>
      <c r="GL7" s="1343"/>
      <c r="GM7" s="1343"/>
      <c r="GN7" s="1343" t="str">
        <f ca="1">MID(SUVAHAVUJ!AG93,10,1)</f>
        <v xml:space="preserve"> </v>
      </c>
      <c r="GO7" s="1343"/>
      <c r="GP7" s="1343"/>
      <c r="GQ7" s="1343"/>
      <c r="GR7" s="1343"/>
      <c r="GS7" s="1343" t="str">
        <f ca="1">MID(SUVAHAVUJ!AG93,11,1)</f>
        <v>0</v>
      </c>
      <c r="GT7" s="1343"/>
      <c r="GU7" s="1343"/>
      <c r="GV7" s="1343"/>
      <c r="GW7" s="1396"/>
    </row>
    <row r="8" spans="1:205" ht="24" customHeight="1">
      <c r="B8" s="1473" t="s">
        <v>2390</v>
      </c>
      <c r="C8" s="1474"/>
      <c r="D8" s="1474"/>
      <c r="E8" s="1474"/>
      <c r="F8" s="1474"/>
      <c r="G8" s="1474"/>
      <c r="H8" s="1474"/>
      <c r="I8" s="1474"/>
      <c r="J8" s="1474"/>
      <c r="K8" s="1475"/>
      <c r="L8" s="1471" t="str">
        <f ca="1">SUVAHAVUJ!$D$94</f>
        <v>Ostatné fondy (427, 42X)</v>
      </c>
      <c r="M8" s="1472"/>
      <c r="N8" s="1472"/>
      <c r="O8" s="1472"/>
      <c r="P8" s="1472"/>
      <c r="Q8" s="1472"/>
      <c r="R8" s="1472"/>
      <c r="S8" s="1472"/>
      <c r="T8" s="1472"/>
      <c r="U8" s="1472"/>
      <c r="V8" s="1472"/>
      <c r="W8" s="1472"/>
      <c r="X8" s="1472"/>
      <c r="Y8" s="1472"/>
      <c r="Z8" s="1472"/>
      <c r="AA8" s="1472"/>
      <c r="AB8" s="1472"/>
      <c r="AC8" s="1472"/>
      <c r="AD8" s="1472"/>
      <c r="AE8" s="1472"/>
      <c r="AF8" s="1472"/>
      <c r="AG8" s="1472"/>
      <c r="AH8" s="1472"/>
      <c r="AI8" s="1472"/>
      <c r="AJ8" s="1472"/>
      <c r="AK8" s="1472"/>
      <c r="AL8" s="1472"/>
      <c r="AM8" s="1472"/>
      <c r="AN8" s="1472"/>
      <c r="AO8" s="1472"/>
      <c r="AP8" s="1472"/>
      <c r="AQ8" s="1472"/>
      <c r="AR8" s="1472"/>
      <c r="AS8" s="1472"/>
      <c r="AT8" s="1472"/>
      <c r="AU8" s="1472"/>
      <c r="AV8" s="1472"/>
      <c r="AW8" s="1472"/>
      <c r="AX8" s="1472"/>
      <c r="AY8" s="1472"/>
      <c r="AZ8" s="1472"/>
      <c r="BA8" s="1472"/>
      <c r="BB8" s="1472"/>
      <c r="BC8" s="1472"/>
      <c r="BD8" s="1472"/>
      <c r="BE8" s="1472"/>
      <c r="BF8" s="1472"/>
      <c r="BG8" s="1472"/>
      <c r="BH8" s="1472"/>
      <c r="BI8" s="1472"/>
      <c r="BJ8" s="1472"/>
      <c r="BK8" s="1472"/>
      <c r="BL8" s="1472"/>
      <c r="BM8" s="1472"/>
      <c r="BN8" s="1472"/>
      <c r="BO8" s="1472"/>
      <c r="BP8" s="1472"/>
      <c r="BQ8" s="1472"/>
      <c r="BR8" s="1472"/>
      <c r="BS8" s="1472"/>
      <c r="BT8" s="1472"/>
      <c r="BU8" s="1472"/>
      <c r="BV8" s="1472"/>
      <c r="BW8" s="1462" t="s">
        <v>2466</v>
      </c>
      <c r="BX8" s="1463"/>
      <c r="BY8" s="1463"/>
      <c r="BZ8" s="1463"/>
      <c r="CA8" s="1463"/>
      <c r="CB8" s="1463"/>
      <c r="CC8" s="1463"/>
      <c r="CD8" s="1464"/>
      <c r="CE8" s="1389" t="str">
        <f ca="1">MID(SUVAHAVUJ!AF94,1,1)</f>
        <v xml:space="preserve"> </v>
      </c>
      <c r="CF8" s="1389"/>
      <c r="CG8" s="1389"/>
      <c r="CH8" s="1389"/>
      <c r="CI8" s="1389"/>
      <c r="CJ8" s="1389" t="str">
        <f ca="1">MID(SUVAHAVUJ!AF94,2,1)</f>
        <v xml:space="preserve"> </v>
      </c>
      <c r="CK8" s="1389"/>
      <c r="CL8" s="1389"/>
      <c r="CM8" s="1389"/>
      <c r="CN8" s="1389"/>
      <c r="CO8" s="1389"/>
      <c r="CP8" s="1389" t="str">
        <f ca="1">MID(SUVAHAVUJ!AF94,3,1)</f>
        <v xml:space="preserve"> </v>
      </c>
      <c r="CQ8" s="1389"/>
      <c r="CR8" s="1389"/>
      <c r="CS8" s="1389"/>
      <c r="CT8" s="1389"/>
      <c r="CU8" s="1389" t="str">
        <f ca="1">MID(SUVAHAVUJ!AF94,4,1)</f>
        <v xml:space="preserve"> </v>
      </c>
      <c r="CV8" s="1389"/>
      <c r="CW8" s="1389"/>
      <c r="CX8" s="1389"/>
      <c r="CY8" s="1389"/>
      <c r="CZ8" s="1389"/>
      <c r="DA8" s="1389" t="str">
        <f ca="1">MID(SUVAHAVUJ!AF94,5,1)</f>
        <v xml:space="preserve"> </v>
      </c>
      <c r="DB8" s="1389"/>
      <c r="DC8" s="1389"/>
      <c r="DD8" s="1389"/>
      <c r="DE8" s="1389"/>
      <c r="DF8" s="1389" t="str">
        <f ca="1">MID(SUVAHAVUJ!AF94,6,1)</f>
        <v xml:space="preserve"> </v>
      </c>
      <c r="DG8" s="1389"/>
      <c r="DH8" s="1389"/>
      <c r="DI8" s="1389"/>
      <c r="DJ8" s="1389"/>
      <c r="DK8" s="1389"/>
      <c r="DL8" s="1389" t="str">
        <f ca="1">MID(SUVAHAVUJ!AF94,7,1)</f>
        <v xml:space="preserve"> </v>
      </c>
      <c r="DM8" s="1389"/>
      <c r="DN8" s="1389"/>
      <c r="DO8" s="1389"/>
      <c r="DP8" s="1389"/>
      <c r="DQ8" s="1389"/>
      <c r="DR8" s="1389" t="str">
        <f ca="1">MID(SUVAHAVUJ!AF94,8,1)</f>
        <v xml:space="preserve"> </v>
      </c>
      <c r="DS8" s="1389"/>
      <c r="DT8" s="1389"/>
      <c r="DU8" s="1389"/>
      <c r="DV8" s="1389"/>
      <c r="DW8" s="1456" t="str">
        <f ca="1">MID(SUVAHAVUJ!AF94,9,1)</f>
        <v xml:space="preserve"> </v>
      </c>
      <c r="DX8" s="1456"/>
      <c r="DY8" s="1456"/>
      <c r="DZ8" s="1456"/>
      <c r="EA8" s="1456"/>
      <c r="EB8" s="1456"/>
      <c r="EC8" s="1456" t="str">
        <f ca="1">MID(SUVAHAVUJ!AF94,10,1)</f>
        <v xml:space="preserve"> </v>
      </c>
      <c r="ED8" s="1456"/>
      <c r="EE8" s="1456"/>
      <c r="EF8" s="1456"/>
      <c r="EG8" s="1456"/>
      <c r="EH8" s="1389" t="str">
        <f ca="1">MID(SUVAHAVUJ!AF94,11,1)</f>
        <v>0</v>
      </c>
      <c r="EI8" s="1389"/>
      <c r="EJ8" s="1389"/>
      <c r="EK8" s="1389"/>
      <c r="EL8" s="1389"/>
      <c r="EM8" s="1395"/>
      <c r="EN8" s="530"/>
      <c r="EO8" s="531"/>
      <c r="EP8" s="1389" t="str">
        <f ca="1">MID(SUVAHAVUJ!AG94,1,1)</f>
        <v xml:space="preserve"> </v>
      </c>
      <c r="EQ8" s="1389"/>
      <c r="ER8" s="1389"/>
      <c r="ES8" s="1389"/>
      <c r="ET8" s="1389"/>
      <c r="EU8" s="1389"/>
      <c r="EV8" s="1389" t="str">
        <f ca="1">MID(SUVAHAVUJ!AG94,2,1)</f>
        <v xml:space="preserve"> </v>
      </c>
      <c r="EW8" s="1389"/>
      <c r="EX8" s="1389"/>
      <c r="EY8" s="1389"/>
      <c r="EZ8" s="1389"/>
      <c r="FA8" s="1389" t="str">
        <f ca="1">MID(SUVAHAVUJ!AG94,3,1)</f>
        <v xml:space="preserve"> </v>
      </c>
      <c r="FB8" s="1389"/>
      <c r="FC8" s="1389"/>
      <c r="FD8" s="1389"/>
      <c r="FE8" s="1389"/>
      <c r="FF8" s="1389"/>
      <c r="FG8" s="1389" t="str">
        <f ca="1">MID(SUVAHAVUJ!AG94,4,1)</f>
        <v xml:space="preserve"> </v>
      </c>
      <c r="FH8" s="1389"/>
      <c r="FI8" s="1389"/>
      <c r="FJ8" s="1389"/>
      <c r="FK8" s="1389"/>
      <c r="FL8" s="1343" t="str">
        <f ca="1">MID(SUVAHAVUJ!AG94,5,1)</f>
        <v xml:space="preserve"> </v>
      </c>
      <c r="FM8" s="1343"/>
      <c r="FN8" s="1343"/>
      <c r="FO8" s="1343"/>
      <c r="FP8" s="1343"/>
      <c r="FQ8" s="1343"/>
      <c r="FR8" s="1343" t="str">
        <f ca="1">MID(SUVAHAVUJ!AG94,6,1)</f>
        <v xml:space="preserve"> </v>
      </c>
      <c r="FS8" s="1343"/>
      <c r="FT8" s="1343"/>
      <c r="FU8" s="1343"/>
      <c r="FV8" s="1343"/>
      <c r="FW8" s="1343" t="str">
        <f ca="1">MID(SUVAHAVUJ!AG94,7,1)</f>
        <v xml:space="preserve"> </v>
      </c>
      <c r="FX8" s="1343"/>
      <c r="FY8" s="1343"/>
      <c r="FZ8" s="1343"/>
      <c r="GA8" s="1343"/>
      <c r="GB8" s="1343"/>
      <c r="GC8" s="1343" t="str">
        <f ca="1">MID(SUVAHAVUJ!AG94,8,1)</f>
        <v xml:space="preserve"> </v>
      </c>
      <c r="GD8" s="1343"/>
      <c r="GE8" s="1343"/>
      <c r="GF8" s="1343"/>
      <c r="GG8" s="1343"/>
      <c r="GH8" s="1343" t="str">
        <f ca="1">MID(SUVAHAVUJ!AG94,9,1)</f>
        <v xml:space="preserve"> </v>
      </c>
      <c r="GI8" s="1343"/>
      <c r="GJ8" s="1343"/>
      <c r="GK8" s="1343"/>
      <c r="GL8" s="1343"/>
      <c r="GM8" s="1343"/>
      <c r="GN8" s="1343" t="str">
        <f ca="1">MID(SUVAHAVUJ!AG94,10,1)</f>
        <v xml:space="preserve"> </v>
      </c>
      <c r="GO8" s="1343"/>
      <c r="GP8" s="1343"/>
      <c r="GQ8" s="1343"/>
      <c r="GR8" s="1343"/>
      <c r="GS8" s="1343" t="str">
        <f ca="1">MID(SUVAHAVUJ!AG94,11,1)</f>
        <v>0</v>
      </c>
      <c r="GT8" s="1343"/>
      <c r="GU8" s="1343"/>
      <c r="GV8" s="1343"/>
      <c r="GW8" s="1396"/>
    </row>
    <row r="9" spans="1:205" ht="24" customHeight="1">
      <c r="B9" s="1465" t="s">
        <v>2467</v>
      </c>
      <c r="C9" s="1466"/>
      <c r="D9" s="1466"/>
      <c r="E9" s="1466"/>
      <c r="F9" s="1466"/>
      <c r="G9" s="1466"/>
      <c r="H9" s="1466"/>
      <c r="I9" s="1466"/>
      <c r="J9" s="1466"/>
      <c r="K9" s="1467"/>
      <c r="L9" s="1460" t="str">
        <f ca="1">SUVAHAVUJ!$D$95</f>
        <v>Oceňovacie rozdiely z precenenia súčet (r. 94 až r. 96)</v>
      </c>
      <c r="M9" s="1461"/>
      <c r="N9" s="1461"/>
      <c r="O9" s="1461"/>
      <c r="P9" s="1461"/>
      <c r="Q9" s="1461"/>
      <c r="R9" s="1461"/>
      <c r="S9" s="1461"/>
      <c r="T9" s="1461"/>
      <c r="U9" s="1461"/>
      <c r="V9" s="1461"/>
      <c r="W9" s="1461"/>
      <c r="X9" s="1461"/>
      <c r="Y9" s="1461"/>
      <c r="Z9" s="1461"/>
      <c r="AA9" s="1461"/>
      <c r="AB9" s="1461"/>
      <c r="AC9" s="1461"/>
      <c r="AD9" s="1461"/>
      <c r="AE9" s="1461"/>
      <c r="AF9" s="1461"/>
      <c r="AG9" s="1461"/>
      <c r="AH9" s="1461"/>
      <c r="AI9" s="1461"/>
      <c r="AJ9" s="1461"/>
      <c r="AK9" s="1461"/>
      <c r="AL9" s="1461"/>
      <c r="AM9" s="1461"/>
      <c r="AN9" s="1461"/>
      <c r="AO9" s="1461"/>
      <c r="AP9" s="1461"/>
      <c r="AQ9" s="1461"/>
      <c r="AR9" s="1461"/>
      <c r="AS9" s="1461"/>
      <c r="AT9" s="1461"/>
      <c r="AU9" s="1461"/>
      <c r="AV9" s="1461"/>
      <c r="AW9" s="1461"/>
      <c r="AX9" s="1461"/>
      <c r="AY9" s="1461"/>
      <c r="AZ9" s="1461"/>
      <c r="BA9" s="1461"/>
      <c r="BB9" s="1461"/>
      <c r="BC9" s="1461"/>
      <c r="BD9" s="1461"/>
      <c r="BE9" s="1461"/>
      <c r="BF9" s="1461"/>
      <c r="BG9" s="1461"/>
      <c r="BH9" s="1461"/>
      <c r="BI9" s="1461"/>
      <c r="BJ9" s="1461"/>
      <c r="BK9" s="1461"/>
      <c r="BL9" s="1461"/>
      <c r="BM9" s="1461"/>
      <c r="BN9" s="1461"/>
      <c r="BO9" s="1461"/>
      <c r="BP9" s="1461"/>
      <c r="BQ9" s="1461"/>
      <c r="BR9" s="1461"/>
      <c r="BS9" s="1461"/>
      <c r="BT9" s="1461"/>
      <c r="BU9" s="1461"/>
      <c r="BV9" s="1461"/>
      <c r="BW9" s="1462" t="s">
        <v>2468</v>
      </c>
      <c r="BX9" s="1463"/>
      <c r="BY9" s="1463"/>
      <c r="BZ9" s="1463"/>
      <c r="CA9" s="1463"/>
      <c r="CB9" s="1463"/>
      <c r="CC9" s="1463"/>
      <c r="CD9" s="1464"/>
      <c r="CE9" s="1389" t="str">
        <f ca="1">MID(SUVAHAVUJ!AF95,1,1)</f>
        <v xml:space="preserve"> </v>
      </c>
      <c r="CF9" s="1389"/>
      <c r="CG9" s="1389"/>
      <c r="CH9" s="1389"/>
      <c r="CI9" s="1389"/>
      <c r="CJ9" s="1389" t="str">
        <f ca="1">MID(SUVAHAVUJ!AF95,2,1)</f>
        <v xml:space="preserve"> </v>
      </c>
      <c r="CK9" s="1389"/>
      <c r="CL9" s="1389"/>
      <c r="CM9" s="1389"/>
      <c r="CN9" s="1389"/>
      <c r="CO9" s="1389"/>
      <c r="CP9" s="1389" t="str">
        <f ca="1">MID(SUVAHAVUJ!AF95,3,1)</f>
        <v xml:space="preserve"> </v>
      </c>
      <c r="CQ9" s="1389"/>
      <c r="CR9" s="1389"/>
      <c r="CS9" s="1389"/>
      <c r="CT9" s="1389"/>
      <c r="CU9" s="1389" t="str">
        <f ca="1">MID(SUVAHAVUJ!AF95,4,1)</f>
        <v xml:space="preserve"> </v>
      </c>
      <c r="CV9" s="1389"/>
      <c r="CW9" s="1389"/>
      <c r="CX9" s="1389"/>
      <c r="CY9" s="1389"/>
      <c r="CZ9" s="1389"/>
      <c r="DA9" s="1389" t="str">
        <f ca="1">MID(SUVAHAVUJ!AF95,5,1)</f>
        <v xml:space="preserve"> </v>
      </c>
      <c r="DB9" s="1389"/>
      <c r="DC9" s="1389"/>
      <c r="DD9" s="1389"/>
      <c r="DE9" s="1389"/>
      <c r="DF9" s="1389" t="str">
        <f ca="1">MID(SUVAHAVUJ!AF95,6,1)</f>
        <v xml:space="preserve"> </v>
      </c>
      <c r="DG9" s="1389"/>
      <c r="DH9" s="1389"/>
      <c r="DI9" s="1389"/>
      <c r="DJ9" s="1389"/>
      <c r="DK9" s="1389"/>
      <c r="DL9" s="1389" t="str">
        <f ca="1">MID(SUVAHAVUJ!AF95,7,1)</f>
        <v xml:space="preserve"> </v>
      </c>
      <c r="DM9" s="1389"/>
      <c r="DN9" s="1389"/>
      <c r="DO9" s="1389"/>
      <c r="DP9" s="1389"/>
      <c r="DQ9" s="1389"/>
      <c r="DR9" s="1389" t="str">
        <f ca="1">MID(SUVAHAVUJ!AF95,8,1)</f>
        <v xml:space="preserve"> </v>
      </c>
      <c r="DS9" s="1389"/>
      <c r="DT9" s="1389"/>
      <c r="DU9" s="1389"/>
      <c r="DV9" s="1389"/>
      <c r="DW9" s="1456" t="str">
        <f ca="1">MID(SUVAHAVUJ!AF95,9,1)</f>
        <v xml:space="preserve"> </v>
      </c>
      <c r="DX9" s="1456"/>
      <c r="DY9" s="1456"/>
      <c r="DZ9" s="1456"/>
      <c r="EA9" s="1456"/>
      <c r="EB9" s="1456"/>
      <c r="EC9" s="1456" t="str">
        <f ca="1">MID(SUVAHAVUJ!AF95,10,1)</f>
        <v xml:space="preserve"> </v>
      </c>
      <c r="ED9" s="1456"/>
      <c r="EE9" s="1456"/>
      <c r="EF9" s="1456"/>
      <c r="EG9" s="1456"/>
      <c r="EH9" s="1389" t="str">
        <f ca="1">MID(SUVAHAVUJ!AF95,11,1)</f>
        <v>0</v>
      </c>
      <c r="EI9" s="1389"/>
      <c r="EJ9" s="1389"/>
      <c r="EK9" s="1389"/>
      <c r="EL9" s="1389"/>
      <c r="EM9" s="1395"/>
      <c r="EN9" s="530"/>
      <c r="EO9" s="531"/>
      <c r="EP9" s="1389" t="str">
        <f ca="1">MID(SUVAHAVUJ!AG95,1,1)</f>
        <v xml:space="preserve"> </v>
      </c>
      <c r="EQ9" s="1389"/>
      <c r="ER9" s="1389"/>
      <c r="ES9" s="1389"/>
      <c r="ET9" s="1389"/>
      <c r="EU9" s="1389"/>
      <c r="EV9" s="1389" t="str">
        <f ca="1">MID(SUVAHAVUJ!AG95,2,1)</f>
        <v xml:space="preserve"> </v>
      </c>
      <c r="EW9" s="1389"/>
      <c r="EX9" s="1389"/>
      <c r="EY9" s="1389"/>
      <c r="EZ9" s="1389"/>
      <c r="FA9" s="1389" t="str">
        <f ca="1">MID(SUVAHAVUJ!AG95,3,1)</f>
        <v xml:space="preserve"> </v>
      </c>
      <c r="FB9" s="1389"/>
      <c r="FC9" s="1389"/>
      <c r="FD9" s="1389"/>
      <c r="FE9" s="1389"/>
      <c r="FF9" s="1389"/>
      <c r="FG9" s="1389" t="str">
        <f ca="1">MID(SUVAHAVUJ!AG95,4,1)</f>
        <v xml:space="preserve"> </v>
      </c>
      <c r="FH9" s="1389"/>
      <c r="FI9" s="1389"/>
      <c r="FJ9" s="1389"/>
      <c r="FK9" s="1389"/>
      <c r="FL9" s="1343" t="str">
        <f ca="1">MID(SUVAHAVUJ!AG95,5,1)</f>
        <v xml:space="preserve"> </v>
      </c>
      <c r="FM9" s="1343"/>
      <c r="FN9" s="1343"/>
      <c r="FO9" s="1343"/>
      <c r="FP9" s="1343"/>
      <c r="FQ9" s="1343"/>
      <c r="FR9" s="1343" t="str">
        <f ca="1">MID(SUVAHAVUJ!AG95,6,1)</f>
        <v xml:space="preserve"> </v>
      </c>
      <c r="FS9" s="1343"/>
      <c r="FT9" s="1343"/>
      <c r="FU9" s="1343"/>
      <c r="FV9" s="1343"/>
      <c r="FW9" s="1343" t="str">
        <f ca="1">MID(SUVAHAVUJ!AG95,7,1)</f>
        <v xml:space="preserve"> </v>
      </c>
      <c r="FX9" s="1343"/>
      <c r="FY9" s="1343"/>
      <c r="FZ9" s="1343"/>
      <c r="GA9" s="1343"/>
      <c r="GB9" s="1343"/>
      <c r="GC9" s="1343" t="str">
        <f ca="1">MID(SUVAHAVUJ!AG95,8,1)</f>
        <v xml:space="preserve"> </v>
      </c>
      <c r="GD9" s="1343"/>
      <c r="GE9" s="1343"/>
      <c r="GF9" s="1343"/>
      <c r="GG9" s="1343"/>
      <c r="GH9" s="1343" t="str">
        <f ca="1">MID(SUVAHAVUJ!AG95,9,1)</f>
        <v xml:space="preserve"> </v>
      </c>
      <c r="GI9" s="1343"/>
      <c r="GJ9" s="1343"/>
      <c r="GK9" s="1343"/>
      <c r="GL9" s="1343"/>
      <c r="GM9" s="1343"/>
      <c r="GN9" s="1343" t="str">
        <f ca="1">MID(SUVAHAVUJ!AG95,10,1)</f>
        <v xml:space="preserve"> </v>
      </c>
      <c r="GO9" s="1343"/>
      <c r="GP9" s="1343"/>
      <c r="GQ9" s="1343"/>
      <c r="GR9" s="1343"/>
      <c r="GS9" s="1343" t="str">
        <f ca="1">MID(SUVAHAVUJ!AG95,11,1)</f>
        <v>0</v>
      </c>
      <c r="GT9" s="1343"/>
      <c r="GU9" s="1343"/>
      <c r="GV9" s="1343"/>
      <c r="GW9" s="1396"/>
    </row>
    <row r="10" spans="1:205" ht="24" customHeight="1">
      <c r="B10" s="1483" t="s">
        <v>2469</v>
      </c>
      <c r="C10" s="1484"/>
      <c r="D10" s="1484"/>
      <c r="E10" s="1484"/>
      <c r="F10" s="1484"/>
      <c r="G10" s="1484"/>
      <c r="H10" s="1484"/>
      <c r="I10" s="1484"/>
      <c r="J10" s="1484"/>
      <c r="K10" s="1485"/>
      <c r="L10" s="1471" t="str">
        <f ca="1">SUVAHAVUJ!$D$96</f>
        <v>Oceňovacie rozdiely z precenenia majetku a záväzkov (+/- 414)</v>
      </c>
      <c r="M10" s="1472"/>
      <c r="N10" s="1472"/>
      <c r="O10" s="1472"/>
      <c r="P10" s="1472"/>
      <c r="Q10" s="1472"/>
      <c r="R10" s="1472"/>
      <c r="S10" s="1472"/>
      <c r="T10" s="1472"/>
      <c r="U10" s="1472"/>
      <c r="V10" s="1472"/>
      <c r="W10" s="1472"/>
      <c r="X10" s="1472"/>
      <c r="Y10" s="1472"/>
      <c r="Z10" s="1472"/>
      <c r="AA10" s="1472"/>
      <c r="AB10" s="1472"/>
      <c r="AC10" s="1472"/>
      <c r="AD10" s="1472"/>
      <c r="AE10" s="1472"/>
      <c r="AF10" s="1472"/>
      <c r="AG10" s="1472"/>
      <c r="AH10" s="1472"/>
      <c r="AI10" s="1472"/>
      <c r="AJ10" s="1472"/>
      <c r="AK10" s="1472"/>
      <c r="AL10" s="1472"/>
      <c r="AM10" s="1472"/>
      <c r="AN10" s="1472"/>
      <c r="AO10" s="1472"/>
      <c r="AP10" s="1472"/>
      <c r="AQ10" s="1472"/>
      <c r="AR10" s="1472"/>
      <c r="AS10" s="1472"/>
      <c r="AT10" s="1472"/>
      <c r="AU10" s="1472"/>
      <c r="AV10" s="1472"/>
      <c r="AW10" s="1472"/>
      <c r="AX10" s="1472"/>
      <c r="AY10" s="1472"/>
      <c r="AZ10" s="1472"/>
      <c r="BA10" s="1472"/>
      <c r="BB10" s="1472"/>
      <c r="BC10" s="1472"/>
      <c r="BD10" s="1472"/>
      <c r="BE10" s="1472"/>
      <c r="BF10" s="1472"/>
      <c r="BG10" s="1472"/>
      <c r="BH10" s="1472"/>
      <c r="BI10" s="1472"/>
      <c r="BJ10" s="1472"/>
      <c r="BK10" s="1472"/>
      <c r="BL10" s="1472"/>
      <c r="BM10" s="1472"/>
      <c r="BN10" s="1472"/>
      <c r="BO10" s="1472"/>
      <c r="BP10" s="1472"/>
      <c r="BQ10" s="1472"/>
      <c r="BR10" s="1472"/>
      <c r="BS10" s="1472"/>
      <c r="BT10" s="1472"/>
      <c r="BU10" s="1472"/>
      <c r="BV10" s="1472"/>
      <c r="BW10" s="1462" t="s">
        <v>2470</v>
      </c>
      <c r="BX10" s="1463"/>
      <c r="BY10" s="1463"/>
      <c r="BZ10" s="1463"/>
      <c r="CA10" s="1463"/>
      <c r="CB10" s="1463"/>
      <c r="CC10" s="1463"/>
      <c r="CD10" s="1464"/>
      <c r="CE10" s="1389" t="str">
        <f ca="1">MID(SUVAHAVUJ!AF96,1,1)</f>
        <v xml:space="preserve"> </v>
      </c>
      <c r="CF10" s="1389"/>
      <c r="CG10" s="1389"/>
      <c r="CH10" s="1389"/>
      <c r="CI10" s="1389"/>
      <c r="CJ10" s="1389" t="str">
        <f ca="1">MID(SUVAHAVUJ!AF96,2,1)</f>
        <v xml:space="preserve"> </v>
      </c>
      <c r="CK10" s="1389"/>
      <c r="CL10" s="1389"/>
      <c r="CM10" s="1389"/>
      <c r="CN10" s="1389"/>
      <c r="CO10" s="1389"/>
      <c r="CP10" s="1389" t="str">
        <f ca="1">MID(SUVAHAVUJ!AF96,3,1)</f>
        <v xml:space="preserve"> </v>
      </c>
      <c r="CQ10" s="1389"/>
      <c r="CR10" s="1389"/>
      <c r="CS10" s="1389"/>
      <c r="CT10" s="1389"/>
      <c r="CU10" s="1389" t="str">
        <f ca="1">MID(SUVAHAVUJ!AF96,4,1)</f>
        <v xml:space="preserve"> </v>
      </c>
      <c r="CV10" s="1389"/>
      <c r="CW10" s="1389"/>
      <c r="CX10" s="1389"/>
      <c r="CY10" s="1389"/>
      <c r="CZ10" s="1389"/>
      <c r="DA10" s="1389" t="str">
        <f ca="1">MID(SUVAHAVUJ!AF96,5,1)</f>
        <v xml:space="preserve"> </v>
      </c>
      <c r="DB10" s="1389"/>
      <c r="DC10" s="1389"/>
      <c r="DD10" s="1389"/>
      <c r="DE10" s="1389"/>
      <c r="DF10" s="1389" t="str">
        <f ca="1">MID(SUVAHAVUJ!AF96,6,1)</f>
        <v xml:space="preserve"> </v>
      </c>
      <c r="DG10" s="1389"/>
      <c r="DH10" s="1389"/>
      <c r="DI10" s="1389"/>
      <c r="DJ10" s="1389"/>
      <c r="DK10" s="1389"/>
      <c r="DL10" s="1389" t="str">
        <f ca="1">MID(SUVAHAVUJ!AF96,7,1)</f>
        <v xml:space="preserve"> </v>
      </c>
      <c r="DM10" s="1389"/>
      <c r="DN10" s="1389"/>
      <c r="DO10" s="1389"/>
      <c r="DP10" s="1389"/>
      <c r="DQ10" s="1389"/>
      <c r="DR10" s="1389" t="str">
        <f ca="1">MID(SUVAHAVUJ!AF96,8,1)</f>
        <v xml:space="preserve"> </v>
      </c>
      <c r="DS10" s="1389"/>
      <c r="DT10" s="1389"/>
      <c r="DU10" s="1389"/>
      <c r="DV10" s="1389"/>
      <c r="DW10" s="1456" t="str">
        <f ca="1">MID(SUVAHAVUJ!AF96,9,1)</f>
        <v xml:space="preserve"> </v>
      </c>
      <c r="DX10" s="1456"/>
      <c r="DY10" s="1456"/>
      <c r="DZ10" s="1456"/>
      <c r="EA10" s="1456"/>
      <c r="EB10" s="1456"/>
      <c r="EC10" s="1456" t="str">
        <f ca="1">MID(SUVAHAVUJ!AF96,10,1)</f>
        <v xml:space="preserve"> </v>
      </c>
      <c r="ED10" s="1456"/>
      <c r="EE10" s="1456"/>
      <c r="EF10" s="1456"/>
      <c r="EG10" s="1456"/>
      <c r="EH10" s="1389" t="str">
        <f ca="1">MID(SUVAHAVUJ!AF96,11,1)</f>
        <v>0</v>
      </c>
      <c r="EI10" s="1389"/>
      <c r="EJ10" s="1389"/>
      <c r="EK10" s="1389"/>
      <c r="EL10" s="1389"/>
      <c r="EM10" s="1395"/>
      <c r="EN10" s="530"/>
      <c r="EO10" s="531"/>
      <c r="EP10" s="1389" t="str">
        <f ca="1">MID(SUVAHAVUJ!AG96,1,1)</f>
        <v xml:space="preserve"> </v>
      </c>
      <c r="EQ10" s="1389"/>
      <c r="ER10" s="1389"/>
      <c r="ES10" s="1389"/>
      <c r="ET10" s="1389"/>
      <c r="EU10" s="1389"/>
      <c r="EV10" s="1389" t="str">
        <f ca="1">MID(SUVAHAVUJ!AG96,2,1)</f>
        <v xml:space="preserve"> </v>
      </c>
      <c r="EW10" s="1389"/>
      <c r="EX10" s="1389"/>
      <c r="EY10" s="1389"/>
      <c r="EZ10" s="1389"/>
      <c r="FA10" s="1389" t="str">
        <f ca="1">MID(SUVAHAVUJ!AG96,3,1)</f>
        <v xml:space="preserve"> </v>
      </c>
      <c r="FB10" s="1389"/>
      <c r="FC10" s="1389"/>
      <c r="FD10" s="1389"/>
      <c r="FE10" s="1389"/>
      <c r="FF10" s="1389"/>
      <c r="FG10" s="1389" t="str">
        <f ca="1">MID(SUVAHAVUJ!AG96,4,1)</f>
        <v xml:space="preserve"> </v>
      </c>
      <c r="FH10" s="1389"/>
      <c r="FI10" s="1389"/>
      <c r="FJ10" s="1389"/>
      <c r="FK10" s="1389"/>
      <c r="FL10" s="1343" t="str">
        <f ca="1">MID(SUVAHAVUJ!AG96,5,1)</f>
        <v xml:space="preserve"> </v>
      </c>
      <c r="FM10" s="1343"/>
      <c r="FN10" s="1343"/>
      <c r="FO10" s="1343"/>
      <c r="FP10" s="1343"/>
      <c r="FQ10" s="1343"/>
      <c r="FR10" s="1343" t="str">
        <f ca="1">MID(SUVAHAVUJ!AG96,6,1)</f>
        <v xml:space="preserve"> </v>
      </c>
      <c r="FS10" s="1343"/>
      <c r="FT10" s="1343"/>
      <c r="FU10" s="1343"/>
      <c r="FV10" s="1343"/>
      <c r="FW10" s="1343" t="str">
        <f ca="1">MID(SUVAHAVUJ!AG96,7,1)</f>
        <v xml:space="preserve"> </v>
      </c>
      <c r="FX10" s="1343"/>
      <c r="FY10" s="1343"/>
      <c r="FZ10" s="1343"/>
      <c r="GA10" s="1343"/>
      <c r="GB10" s="1343"/>
      <c r="GC10" s="1343" t="str">
        <f ca="1">MID(SUVAHAVUJ!AG96,8,1)</f>
        <v xml:space="preserve"> </v>
      </c>
      <c r="GD10" s="1343"/>
      <c r="GE10" s="1343"/>
      <c r="GF10" s="1343"/>
      <c r="GG10" s="1343"/>
      <c r="GH10" s="1343" t="str">
        <f ca="1">MID(SUVAHAVUJ!AG96,9,1)</f>
        <v xml:space="preserve"> </v>
      </c>
      <c r="GI10" s="1343"/>
      <c r="GJ10" s="1343"/>
      <c r="GK10" s="1343"/>
      <c r="GL10" s="1343"/>
      <c r="GM10" s="1343"/>
      <c r="GN10" s="1343" t="str">
        <f ca="1">MID(SUVAHAVUJ!AG96,10,1)</f>
        <v xml:space="preserve"> </v>
      </c>
      <c r="GO10" s="1343"/>
      <c r="GP10" s="1343"/>
      <c r="GQ10" s="1343"/>
      <c r="GR10" s="1343"/>
      <c r="GS10" s="1343" t="str">
        <f ca="1">MID(SUVAHAVUJ!AG96,11,1)</f>
        <v>0</v>
      </c>
      <c r="GT10" s="1343"/>
      <c r="GU10" s="1343"/>
      <c r="GV10" s="1343"/>
      <c r="GW10" s="1396"/>
    </row>
    <row r="11" spans="1:205" ht="24" customHeight="1">
      <c r="B11" s="1473" t="s">
        <v>2390</v>
      </c>
      <c r="C11" s="1474"/>
      <c r="D11" s="1474"/>
      <c r="E11" s="1474"/>
      <c r="F11" s="1474"/>
      <c r="G11" s="1474"/>
      <c r="H11" s="1474"/>
      <c r="I11" s="1474"/>
      <c r="J11" s="1474"/>
      <c r="K11" s="1475"/>
      <c r="L11" s="1471" t="str">
        <f ca="1">SUVAHAVUJ!$D$97</f>
        <v>Oceňovacie rozdiely z kapitálových účastín
(+/- 415)</v>
      </c>
      <c r="M11" s="1472"/>
      <c r="N11" s="1472"/>
      <c r="O11" s="1472"/>
      <c r="P11" s="1472"/>
      <c r="Q11" s="1472"/>
      <c r="R11" s="1472"/>
      <c r="S11" s="1472"/>
      <c r="T11" s="1472"/>
      <c r="U11" s="1472"/>
      <c r="V11" s="1472"/>
      <c r="W11" s="1472"/>
      <c r="X11" s="1472"/>
      <c r="Y11" s="1472"/>
      <c r="Z11" s="1472"/>
      <c r="AA11" s="1472"/>
      <c r="AB11" s="1472"/>
      <c r="AC11" s="1472"/>
      <c r="AD11" s="1472"/>
      <c r="AE11" s="1472"/>
      <c r="AF11" s="1472"/>
      <c r="AG11" s="1472"/>
      <c r="AH11" s="1472"/>
      <c r="AI11" s="1472"/>
      <c r="AJ11" s="1472"/>
      <c r="AK11" s="1472"/>
      <c r="AL11" s="1472"/>
      <c r="AM11" s="1472"/>
      <c r="AN11" s="1472"/>
      <c r="AO11" s="1472"/>
      <c r="AP11" s="1472"/>
      <c r="AQ11" s="1472"/>
      <c r="AR11" s="1472"/>
      <c r="AS11" s="1472"/>
      <c r="AT11" s="1472"/>
      <c r="AU11" s="1472"/>
      <c r="AV11" s="1472"/>
      <c r="AW11" s="1472"/>
      <c r="AX11" s="1472"/>
      <c r="AY11" s="1472"/>
      <c r="AZ11" s="1472"/>
      <c r="BA11" s="1472"/>
      <c r="BB11" s="1472"/>
      <c r="BC11" s="1472"/>
      <c r="BD11" s="1472"/>
      <c r="BE11" s="1472"/>
      <c r="BF11" s="1472"/>
      <c r="BG11" s="1472"/>
      <c r="BH11" s="1472"/>
      <c r="BI11" s="1472"/>
      <c r="BJ11" s="1472"/>
      <c r="BK11" s="1472"/>
      <c r="BL11" s="1472"/>
      <c r="BM11" s="1472"/>
      <c r="BN11" s="1472"/>
      <c r="BO11" s="1472"/>
      <c r="BP11" s="1472"/>
      <c r="BQ11" s="1472"/>
      <c r="BR11" s="1472"/>
      <c r="BS11" s="1472"/>
      <c r="BT11" s="1472"/>
      <c r="BU11" s="1472"/>
      <c r="BV11" s="1472"/>
      <c r="BW11" s="1462" t="s">
        <v>2471</v>
      </c>
      <c r="BX11" s="1463"/>
      <c r="BY11" s="1463"/>
      <c r="BZ11" s="1463"/>
      <c r="CA11" s="1463"/>
      <c r="CB11" s="1463"/>
      <c r="CC11" s="1463"/>
      <c r="CD11" s="1464"/>
      <c r="CE11" s="1389" t="str">
        <f ca="1">MID(SUVAHAVUJ!AF97,1,1)</f>
        <v xml:space="preserve"> </v>
      </c>
      <c r="CF11" s="1389"/>
      <c r="CG11" s="1389"/>
      <c r="CH11" s="1389"/>
      <c r="CI11" s="1389"/>
      <c r="CJ11" s="1389" t="str">
        <f ca="1">MID(SUVAHAVUJ!AF97,2,1)</f>
        <v xml:space="preserve"> </v>
      </c>
      <c r="CK11" s="1389"/>
      <c r="CL11" s="1389"/>
      <c r="CM11" s="1389"/>
      <c r="CN11" s="1389"/>
      <c r="CO11" s="1389"/>
      <c r="CP11" s="1389" t="str">
        <f ca="1">MID(SUVAHAVUJ!AF97,3,1)</f>
        <v xml:space="preserve"> </v>
      </c>
      <c r="CQ11" s="1389"/>
      <c r="CR11" s="1389"/>
      <c r="CS11" s="1389"/>
      <c r="CT11" s="1389"/>
      <c r="CU11" s="1389" t="str">
        <f ca="1">MID(SUVAHAVUJ!AF97,4,1)</f>
        <v xml:space="preserve"> </v>
      </c>
      <c r="CV11" s="1389"/>
      <c r="CW11" s="1389"/>
      <c r="CX11" s="1389"/>
      <c r="CY11" s="1389"/>
      <c r="CZ11" s="1389"/>
      <c r="DA11" s="1389" t="str">
        <f ca="1">MID(SUVAHAVUJ!AF97,5,1)</f>
        <v xml:space="preserve"> </v>
      </c>
      <c r="DB11" s="1389"/>
      <c r="DC11" s="1389"/>
      <c r="DD11" s="1389"/>
      <c r="DE11" s="1389"/>
      <c r="DF11" s="1389" t="str">
        <f ca="1">MID(SUVAHAVUJ!AF97,6,1)</f>
        <v xml:space="preserve"> </v>
      </c>
      <c r="DG11" s="1389"/>
      <c r="DH11" s="1389"/>
      <c r="DI11" s="1389"/>
      <c r="DJ11" s="1389"/>
      <c r="DK11" s="1389"/>
      <c r="DL11" s="1389" t="str">
        <f ca="1">MID(SUVAHAVUJ!AF97,7,1)</f>
        <v xml:space="preserve"> </v>
      </c>
      <c r="DM11" s="1389"/>
      <c r="DN11" s="1389"/>
      <c r="DO11" s="1389"/>
      <c r="DP11" s="1389"/>
      <c r="DQ11" s="1389"/>
      <c r="DR11" s="1389" t="str">
        <f ca="1">MID(SUVAHAVUJ!AF97,8,1)</f>
        <v xml:space="preserve"> </v>
      </c>
      <c r="DS11" s="1389"/>
      <c r="DT11" s="1389"/>
      <c r="DU11" s="1389"/>
      <c r="DV11" s="1389"/>
      <c r="DW11" s="1456" t="str">
        <f ca="1">MID(SUVAHAVUJ!AF97,9,1)</f>
        <v xml:space="preserve"> </v>
      </c>
      <c r="DX11" s="1456"/>
      <c r="DY11" s="1456"/>
      <c r="DZ11" s="1456"/>
      <c r="EA11" s="1456"/>
      <c r="EB11" s="1456"/>
      <c r="EC11" s="1456" t="str">
        <f ca="1">MID(SUVAHAVUJ!AF97,10,1)</f>
        <v xml:space="preserve"> </v>
      </c>
      <c r="ED11" s="1456"/>
      <c r="EE11" s="1456"/>
      <c r="EF11" s="1456"/>
      <c r="EG11" s="1456"/>
      <c r="EH11" s="1389" t="str">
        <f ca="1">MID(SUVAHAVUJ!AF97,11,1)</f>
        <v>0</v>
      </c>
      <c r="EI11" s="1389"/>
      <c r="EJ11" s="1389"/>
      <c r="EK11" s="1389"/>
      <c r="EL11" s="1389"/>
      <c r="EM11" s="1395"/>
      <c r="EN11" s="530"/>
      <c r="EO11" s="531"/>
      <c r="EP11" s="1389" t="str">
        <f ca="1">MID(SUVAHAVUJ!AG97,1,1)</f>
        <v xml:space="preserve"> </v>
      </c>
      <c r="EQ11" s="1389"/>
      <c r="ER11" s="1389"/>
      <c r="ES11" s="1389"/>
      <c r="ET11" s="1389"/>
      <c r="EU11" s="1389"/>
      <c r="EV11" s="1389" t="str">
        <f ca="1">MID(SUVAHAVUJ!AG97,2,1)</f>
        <v xml:space="preserve"> </v>
      </c>
      <c r="EW11" s="1389"/>
      <c r="EX11" s="1389"/>
      <c r="EY11" s="1389"/>
      <c r="EZ11" s="1389"/>
      <c r="FA11" s="1389" t="str">
        <f ca="1">MID(SUVAHAVUJ!AG97,3,1)</f>
        <v xml:space="preserve"> </v>
      </c>
      <c r="FB11" s="1389"/>
      <c r="FC11" s="1389"/>
      <c r="FD11" s="1389"/>
      <c r="FE11" s="1389"/>
      <c r="FF11" s="1389"/>
      <c r="FG11" s="1389" t="str">
        <f ca="1">MID(SUVAHAVUJ!AG97,4,1)</f>
        <v xml:space="preserve"> </v>
      </c>
      <c r="FH11" s="1389"/>
      <c r="FI11" s="1389"/>
      <c r="FJ11" s="1389"/>
      <c r="FK11" s="1389"/>
      <c r="FL11" s="1343" t="str">
        <f ca="1">MID(SUVAHAVUJ!AG97,5,1)</f>
        <v xml:space="preserve"> </v>
      </c>
      <c r="FM11" s="1343"/>
      <c r="FN11" s="1343"/>
      <c r="FO11" s="1343"/>
      <c r="FP11" s="1343"/>
      <c r="FQ11" s="1343"/>
      <c r="FR11" s="1343" t="str">
        <f ca="1">MID(SUVAHAVUJ!AG97,6,1)</f>
        <v xml:space="preserve"> </v>
      </c>
      <c r="FS11" s="1343"/>
      <c r="FT11" s="1343"/>
      <c r="FU11" s="1343"/>
      <c r="FV11" s="1343"/>
      <c r="FW11" s="1343" t="str">
        <f ca="1">MID(SUVAHAVUJ!AG97,7,1)</f>
        <v xml:space="preserve"> </v>
      </c>
      <c r="FX11" s="1343"/>
      <c r="FY11" s="1343"/>
      <c r="FZ11" s="1343"/>
      <c r="GA11" s="1343"/>
      <c r="GB11" s="1343"/>
      <c r="GC11" s="1343" t="str">
        <f ca="1">MID(SUVAHAVUJ!AG97,8,1)</f>
        <v xml:space="preserve"> </v>
      </c>
      <c r="GD11" s="1343"/>
      <c r="GE11" s="1343"/>
      <c r="GF11" s="1343"/>
      <c r="GG11" s="1343"/>
      <c r="GH11" s="1343" t="str">
        <f ca="1">MID(SUVAHAVUJ!AG97,9,1)</f>
        <v xml:space="preserve"> </v>
      </c>
      <c r="GI11" s="1343"/>
      <c r="GJ11" s="1343"/>
      <c r="GK11" s="1343"/>
      <c r="GL11" s="1343"/>
      <c r="GM11" s="1343"/>
      <c r="GN11" s="1343" t="str">
        <f ca="1">MID(SUVAHAVUJ!AG97,10,1)</f>
        <v xml:space="preserve"> </v>
      </c>
      <c r="GO11" s="1343"/>
      <c r="GP11" s="1343"/>
      <c r="GQ11" s="1343"/>
      <c r="GR11" s="1343"/>
      <c r="GS11" s="1343" t="str">
        <f ca="1">MID(SUVAHAVUJ!AG97,11,1)</f>
        <v>0</v>
      </c>
      <c r="GT11" s="1343"/>
      <c r="GU11" s="1343"/>
      <c r="GV11" s="1343"/>
      <c r="GW11" s="1396"/>
    </row>
    <row r="12" spans="1:205" ht="24" customHeight="1">
      <c r="B12" s="1473" t="s">
        <v>2391</v>
      </c>
      <c r="C12" s="1474"/>
      <c r="D12" s="1474"/>
      <c r="E12" s="1474"/>
      <c r="F12" s="1474"/>
      <c r="G12" s="1474"/>
      <c r="H12" s="1474"/>
      <c r="I12" s="1474"/>
      <c r="J12" s="1474"/>
      <c r="K12" s="1475"/>
      <c r="L12" s="1471" t="str">
        <f ca="1">SUVAHAVUJ!$D$98</f>
        <v>Oceňovacie rozdiely z precenenia pri zlúčení, splynutí a rozdelení (+/- 416)</v>
      </c>
      <c r="M12" s="1472"/>
      <c r="N12" s="1472"/>
      <c r="O12" s="1472"/>
      <c r="P12" s="1472"/>
      <c r="Q12" s="1472"/>
      <c r="R12" s="1472"/>
      <c r="S12" s="1472"/>
      <c r="T12" s="1472"/>
      <c r="U12" s="1472"/>
      <c r="V12" s="1472"/>
      <c r="W12" s="1472"/>
      <c r="X12" s="1472"/>
      <c r="Y12" s="1472"/>
      <c r="Z12" s="1472"/>
      <c r="AA12" s="1472"/>
      <c r="AB12" s="1472"/>
      <c r="AC12" s="1472"/>
      <c r="AD12" s="1472"/>
      <c r="AE12" s="1472"/>
      <c r="AF12" s="1472"/>
      <c r="AG12" s="1472"/>
      <c r="AH12" s="1472"/>
      <c r="AI12" s="1472"/>
      <c r="AJ12" s="1472"/>
      <c r="AK12" s="1472"/>
      <c r="AL12" s="1472"/>
      <c r="AM12" s="1472"/>
      <c r="AN12" s="1472"/>
      <c r="AO12" s="1472"/>
      <c r="AP12" s="1472"/>
      <c r="AQ12" s="1472"/>
      <c r="AR12" s="1472"/>
      <c r="AS12" s="1472"/>
      <c r="AT12" s="1472"/>
      <c r="AU12" s="1472"/>
      <c r="AV12" s="1472"/>
      <c r="AW12" s="1472"/>
      <c r="AX12" s="1472"/>
      <c r="AY12" s="1472"/>
      <c r="AZ12" s="1472"/>
      <c r="BA12" s="1472"/>
      <c r="BB12" s="1472"/>
      <c r="BC12" s="1472"/>
      <c r="BD12" s="1472"/>
      <c r="BE12" s="1472"/>
      <c r="BF12" s="1472"/>
      <c r="BG12" s="1472"/>
      <c r="BH12" s="1472"/>
      <c r="BI12" s="1472"/>
      <c r="BJ12" s="1472"/>
      <c r="BK12" s="1472"/>
      <c r="BL12" s="1472"/>
      <c r="BM12" s="1472"/>
      <c r="BN12" s="1472"/>
      <c r="BO12" s="1472"/>
      <c r="BP12" s="1472"/>
      <c r="BQ12" s="1472"/>
      <c r="BR12" s="1472"/>
      <c r="BS12" s="1472"/>
      <c r="BT12" s="1472"/>
      <c r="BU12" s="1472"/>
      <c r="BV12" s="1472"/>
      <c r="BW12" s="1462" t="s">
        <v>2472</v>
      </c>
      <c r="BX12" s="1463"/>
      <c r="BY12" s="1463"/>
      <c r="BZ12" s="1463"/>
      <c r="CA12" s="1463"/>
      <c r="CB12" s="1463"/>
      <c r="CC12" s="1463"/>
      <c r="CD12" s="1464"/>
      <c r="CE12" s="1389" t="str">
        <f ca="1">MID(SUVAHAVUJ!AF98,1,1)</f>
        <v xml:space="preserve"> </v>
      </c>
      <c r="CF12" s="1389"/>
      <c r="CG12" s="1389"/>
      <c r="CH12" s="1389"/>
      <c r="CI12" s="1389"/>
      <c r="CJ12" s="1389" t="str">
        <f ca="1">MID(SUVAHAVUJ!AF98,2,1)</f>
        <v xml:space="preserve"> </v>
      </c>
      <c r="CK12" s="1389"/>
      <c r="CL12" s="1389"/>
      <c r="CM12" s="1389"/>
      <c r="CN12" s="1389"/>
      <c r="CO12" s="1389"/>
      <c r="CP12" s="1389" t="str">
        <f ca="1">MID(SUVAHAVUJ!AF98,3,1)</f>
        <v xml:space="preserve"> </v>
      </c>
      <c r="CQ12" s="1389"/>
      <c r="CR12" s="1389"/>
      <c r="CS12" s="1389"/>
      <c r="CT12" s="1389"/>
      <c r="CU12" s="1389" t="str">
        <f ca="1">MID(SUVAHAVUJ!AF98,4,1)</f>
        <v xml:space="preserve"> </v>
      </c>
      <c r="CV12" s="1389"/>
      <c r="CW12" s="1389"/>
      <c r="CX12" s="1389"/>
      <c r="CY12" s="1389"/>
      <c r="CZ12" s="1389"/>
      <c r="DA12" s="1389" t="str">
        <f ca="1">MID(SUVAHAVUJ!AF98,5,1)</f>
        <v xml:space="preserve"> </v>
      </c>
      <c r="DB12" s="1389"/>
      <c r="DC12" s="1389"/>
      <c r="DD12" s="1389"/>
      <c r="DE12" s="1389"/>
      <c r="DF12" s="1389" t="str">
        <f ca="1">MID(SUVAHAVUJ!AF98,6,1)</f>
        <v xml:space="preserve"> </v>
      </c>
      <c r="DG12" s="1389"/>
      <c r="DH12" s="1389"/>
      <c r="DI12" s="1389"/>
      <c r="DJ12" s="1389"/>
      <c r="DK12" s="1389"/>
      <c r="DL12" s="1389" t="str">
        <f ca="1">MID(SUVAHAVUJ!AF98,7,1)</f>
        <v xml:space="preserve"> </v>
      </c>
      <c r="DM12" s="1389"/>
      <c r="DN12" s="1389"/>
      <c r="DO12" s="1389"/>
      <c r="DP12" s="1389"/>
      <c r="DQ12" s="1389"/>
      <c r="DR12" s="1389" t="str">
        <f ca="1">MID(SUVAHAVUJ!AF98,8,1)</f>
        <v xml:space="preserve"> </v>
      </c>
      <c r="DS12" s="1389"/>
      <c r="DT12" s="1389"/>
      <c r="DU12" s="1389"/>
      <c r="DV12" s="1389"/>
      <c r="DW12" s="1456" t="str">
        <f ca="1">MID(SUVAHAVUJ!AF98,9,1)</f>
        <v xml:space="preserve"> </v>
      </c>
      <c r="DX12" s="1456"/>
      <c r="DY12" s="1456"/>
      <c r="DZ12" s="1456"/>
      <c r="EA12" s="1456"/>
      <c r="EB12" s="1456"/>
      <c r="EC12" s="1456" t="str">
        <f ca="1">MID(SUVAHAVUJ!AF98,10,1)</f>
        <v xml:space="preserve"> </v>
      </c>
      <c r="ED12" s="1456"/>
      <c r="EE12" s="1456"/>
      <c r="EF12" s="1456"/>
      <c r="EG12" s="1456"/>
      <c r="EH12" s="1389" t="str">
        <f ca="1">MID(SUVAHAVUJ!AF98,11,1)</f>
        <v>0</v>
      </c>
      <c r="EI12" s="1389"/>
      <c r="EJ12" s="1389"/>
      <c r="EK12" s="1389"/>
      <c r="EL12" s="1389"/>
      <c r="EM12" s="1395"/>
      <c r="EN12" s="530"/>
      <c r="EO12" s="531"/>
      <c r="EP12" s="1389" t="str">
        <f ca="1">MID(SUVAHAVUJ!AG98,1,1)</f>
        <v xml:space="preserve"> </v>
      </c>
      <c r="EQ12" s="1389"/>
      <c r="ER12" s="1389"/>
      <c r="ES12" s="1389"/>
      <c r="ET12" s="1389"/>
      <c r="EU12" s="1389"/>
      <c r="EV12" s="1389" t="str">
        <f ca="1">MID(SUVAHAVUJ!AG98,2,1)</f>
        <v xml:space="preserve"> </v>
      </c>
      <c r="EW12" s="1389"/>
      <c r="EX12" s="1389"/>
      <c r="EY12" s="1389"/>
      <c r="EZ12" s="1389"/>
      <c r="FA12" s="1389" t="str">
        <f ca="1">MID(SUVAHAVUJ!AG98,3,1)</f>
        <v xml:space="preserve"> </v>
      </c>
      <c r="FB12" s="1389"/>
      <c r="FC12" s="1389"/>
      <c r="FD12" s="1389"/>
      <c r="FE12" s="1389"/>
      <c r="FF12" s="1389"/>
      <c r="FG12" s="1389" t="str">
        <f ca="1">MID(SUVAHAVUJ!AG98,4,1)</f>
        <v xml:space="preserve"> </v>
      </c>
      <c r="FH12" s="1389"/>
      <c r="FI12" s="1389"/>
      <c r="FJ12" s="1389"/>
      <c r="FK12" s="1389"/>
      <c r="FL12" s="1343" t="str">
        <f ca="1">MID(SUVAHAVUJ!AG98,5,1)</f>
        <v xml:space="preserve"> </v>
      </c>
      <c r="FM12" s="1343"/>
      <c r="FN12" s="1343"/>
      <c r="FO12" s="1343"/>
      <c r="FP12" s="1343"/>
      <c r="FQ12" s="1343"/>
      <c r="FR12" s="1343" t="str">
        <f ca="1">MID(SUVAHAVUJ!AG98,6,1)</f>
        <v xml:space="preserve"> </v>
      </c>
      <c r="FS12" s="1343"/>
      <c r="FT12" s="1343"/>
      <c r="FU12" s="1343"/>
      <c r="FV12" s="1343"/>
      <c r="FW12" s="1343" t="str">
        <f ca="1">MID(SUVAHAVUJ!AG98,7,1)</f>
        <v xml:space="preserve"> </v>
      </c>
      <c r="FX12" s="1343"/>
      <c r="FY12" s="1343"/>
      <c r="FZ12" s="1343"/>
      <c r="GA12" s="1343"/>
      <c r="GB12" s="1343"/>
      <c r="GC12" s="1343" t="str">
        <f ca="1">MID(SUVAHAVUJ!AG98,8,1)</f>
        <v xml:space="preserve"> </v>
      </c>
      <c r="GD12" s="1343"/>
      <c r="GE12" s="1343"/>
      <c r="GF12" s="1343"/>
      <c r="GG12" s="1343"/>
      <c r="GH12" s="1343" t="str">
        <f ca="1">MID(SUVAHAVUJ!AG98,9,1)</f>
        <v xml:space="preserve"> </v>
      </c>
      <c r="GI12" s="1343"/>
      <c r="GJ12" s="1343"/>
      <c r="GK12" s="1343"/>
      <c r="GL12" s="1343"/>
      <c r="GM12" s="1343"/>
      <c r="GN12" s="1343" t="str">
        <f ca="1">MID(SUVAHAVUJ!AG98,10,1)</f>
        <v xml:space="preserve"> </v>
      </c>
      <c r="GO12" s="1343"/>
      <c r="GP12" s="1343"/>
      <c r="GQ12" s="1343"/>
      <c r="GR12" s="1343"/>
      <c r="GS12" s="1343" t="str">
        <f ca="1">MID(SUVAHAVUJ!AG98,11,1)</f>
        <v>0</v>
      </c>
      <c r="GT12" s="1343"/>
      <c r="GU12" s="1343"/>
      <c r="GV12" s="1343"/>
      <c r="GW12" s="1396"/>
    </row>
    <row r="13" spans="1:205" ht="24" customHeight="1">
      <c r="B13" s="1465" t="s">
        <v>2473</v>
      </c>
      <c r="C13" s="1466"/>
      <c r="D13" s="1466"/>
      <c r="E13" s="1466"/>
      <c r="F13" s="1466"/>
      <c r="G13" s="1466"/>
      <c r="H13" s="1466"/>
      <c r="I13" s="1466"/>
      <c r="J13" s="1466"/>
      <c r="K13" s="1467"/>
      <c r="L13" s="1460" t="str">
        <f ca="1">SUVAHAVUJ!$D$99</f>
        <v>Výsledok hospodárenia minulých rokov r. 98 + r. 99</v>
      </c>
      <c r="M13" s="1461"/>
      <c r="N13" s="1461"/>
      <c r="O13" s="1461"/>
      <c r="P13" s="1461"/>
      <c r="Q13" s="1461"/>
      <c r="R13" s="1461"/>
      <c r="S13" s="1461"/>
      <c r="T13" s="1461"/>
      <c r="U13" s="1461"/>
      <c r="V13" s="1461"/>
      <c r="W13" s="1461"/>
      <c r="X13" s="1461"/>
      <c r="Y13" s="1461"/>
      <c r="Z13" s="1461"/>
      <c r="AA13" s="1461"/>
      <c r="AB13" s="1461"/>
      <c r="AC13" s="1461"/>
      <c r="AD13" s="1461"/>
      <c r="AE13" s="1461"/>
      <c r="AF13" s="1461"/>
      <c r="AG13" s="1461"/>
      <c r="AH13" s="1461"/>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461"/>
      <c r="BD13" s="1461"/>
      <c r="BE13" s="1461"/>
      <c r="BF13" s="1461"/>
      <c r="BG13" s="1461"/>
      <c r="BH13" s="1461"/>
      <c r="BI13" s="1461"/>
      <c r="BJ13" s="1461"/>
      <c r="BK13" s="1461"/>
      <c r="BL13" s="1461"/>
      <c r="BM13" s="1461"/>
      <c r="BN13" s="1461"/>
      <c r="BO13" s="1461"/>
      <c r="BP13" s="1461"/>
      <c r="BQ13" s="1461"/>
      <c r="BR13" s="1461"/>
      <c r="BS13" s="1461"/>
      <c r="BT13" s="1461"/>
      <c r="BU13" s="1461"/>
      <c r="BV13" s="1461"/>
      <c r="BW13" s="1462" t="s">
        <v>2474</v>
      </c>
      <c r="BX13" s="1463"/>
      <c r="BY13" s="1463"/>
      <c r="BZ13" s="1463"/>
      <c r="CA13" s="1463"/>
      <c r="CB13" s="1463"/>
      <c r="CC13" s="1463"/>
      <c r="CD13" s="1464"/>
      <c r="CE13" s="1389" t="str">
        <f ca="1">MID(SUVAHAVUJ!AF99,1,1)</f>
        <v xml:space="preserve"> </v>
      </c>
      <c r="CF13" s="1389"/>
      <c r="CG13" s="1389"/>
      <c r="CH13" s="1389"/>
      <c r="CI13" s="1389"/>
      <c r="CJ13" s="1389" t="str">
        <f ca="1">MID(SUVAHAVUJ!AF99,2,1)</f>
        <v xml:space="preserve"> </v>
      </c>
      <c r="CK13" s="1389"/>
      <c r="CL13" s="1389"/>
      <c r="CM13" s="1389"/>
      <c r="CN13" s="1389"/>
      <c r="CO13" s="1389"/>
      <c r="CP13" s="1389" t="str">
        <f ca="1">MID(SUVAHAVUJ!AF99,3,1)</f>
        <v xml:space="preserve"> </v>
      </c>
      <c r="CQ13" s="1389"/>
      <c r="CR13" s="1389"/>
      <c r="CS13" s="1389"/>
      <c r="CT13" s="1389"/>
      <c r="CU13" s="1389" t="str">
        <f ca="1">MID(SUVAHAVUJ!AF99,4,1)</f>
        <v xml:space="preserve"> </v>
      </c>
      <c r="CV13" s="1389"/>
      <c r="CW13" s="1389"/>
      <c r="CX13" s="1389"/>
      <c r="CY13" s="1389"/>
      <c r="CZ13" s="1389"/>
      <c r="DA13" s="1389" t="str">
        <f ca="1">MID(SUVAHAVUJ!AF99,5,1)</f>
        <v xml:space="preserve"> </v>
      </c>
      <c r="DB13" s="1389"/>
      <c r="DC13" s="1389"/>
      <c r="DD13" s="1389"/>
      <c r="DE13" s="1389"/>
      <c r="DF13" s="1389" t="str">
        <f ca="1">MID(SUVAHAVUJ!AF99,6,1)</f>
        <v xml:space="preserve"> </v>
      </c>
      <c r="DG13" s="1389"/>
      <c r="DH13" s="1389"/>
      <c r="DI13" s="1389"/>
      <c r="DJ13" s="1389"/>
      <c r="DK13" s="1389"/>
      <c r="DL13" s="1389" t="str">
        <f ca="1">MID(SUVAHAVUJ!AF99,7,1)</f>
        <v xml:space="preserve"> </v>
      </c>
      <c r="DM13" s="1389"/>
      <c r="DN13" s="1389"/>
      <c r="DO13" s="1389"/>
      <c r="DP13" s="1389"/>
      <c r="DQ13" s="1389"/>
      <c r="DR13" s="1389" t="str">
        <f ca="1">MID(SUVAHAVUJ!AF99,8,1)</f>
        <v xml:space="preserve"> </v>
      </c>
      <c r="DS13" s="1389"/>
      <c r="DT13" s="1389"/>
      <c r="DU13" s="1389"/>
      <c r="DV13" s="1389"/>
      <c r="DW13" s="1456" t="str">
        <f ca="1">MID(SUVAHAVUJ!AF99,9,1)</f>
        <v xml:space="preserve"> </v>
      </c>
      <c r="DX13" s="1456"/>
      <c r="DY13" s="1456"/>
      <c r="DZ13" s="1456"/>
      <c r="EA13" s="1456"/>
      <c r="EB13" s="1456"/>
      <c r="EC13" s="1456" t="str">
        <f ca="1">MID(SUVAHAVUJ!AF99,10,1)</f>
        <v xml:space="preserve"> </v>
      </c>
      <c r="ED13" s="1456"/>
      <c r="EE13" s="1456"/>
      <c r="EF13" s="1456"/>
      <c r="EG13" s="1456"/>
      <c r="EH13" s="1389" t="str">
        <f ca="1">MID(SUVAHAVUJ!AF99,11,1)</f>
        <v>0</v>
      </c>
      <c r="EI13" s="1389"/>
      <c r="EJ13" s="1389"/>
      <c r="EK13" s="1389"/>
      <c r="EL13" s="1389"/>
      <c r="EM13" s="1395"/>
      <c r="EN13" s="530"/>
      <c r="EO13" s="531"/>
      <c r="EP13" s="1389" t="str">
        <f ca="1">MID(SUVAHAVUJ!AG99,1,1)</f>
        <v xml:space="preserve"> </v>
      </c>
      <c r="EQ13" s="1389"/>
      <c r="ER13" s="1389"/>
      <c r="ES13" s="1389"/>
      <c r="ET13" s="1389"/>
      <c r="EU13" s="1389"/>
      <c r="EV13" s="1389" t="str">
        <f ca="1">MID(SUVAHAVUJ!AG99,2,1)</f>
        <v xml:space="preserve"> </v>
      </c>
      <c r="EW13" s="1389"/>
      <c r="EX13" s="1389"/>
      <c r="EY13" s="1389"/>
      <c r="EZ13" s="1389"/>
      <c r="FA13" s="1389" t="str">
        <f ca="1">MID(SUVAHAVUJ!AG99,3,1)</f>
        <v xml:space="preserve"> </v>
      </c>
      <c r="FB13" s="1389"/>
      <c r="FC13" s="1389"/>
      <c r="FD13" s="1389"/>
      <c r="FE13" s="1389"/>
      <c r="FF13" s="1389"/>
      <c r="FG13" s="1389" t="str">
        <f ca="1">MID(SUVAHAVUJ!AG99,4,1)</f>
        <v xml:space="preserve"> </v>
      </c>
      <c r="FH13" s="1389"/>
      <c r="FI13" s="1389"/>
      <c r="FJ13" s="1389"/>
      <c r="FK13" s="1389"/>
      <c r="FL13" s="1343" t="str">
        <f ca="1">MID(SUVAHAVUJ!AG99,5,1)</f>
        <v xml:space="preserve"> </v>
      </c>
      <c r="FM13" s="1343"/>
      <c r="FN13" s="1343"/>
      <c r="FO13" s="1343"/>
      <c r="FP13" s="1343"/>
      <c r="FQ13" s="1343"/>
      <c r="FR13" s="1343" t="str">
        <f ca="1">MID(SUVAHAVUJ!AG99,6,1)</f>
        <v xml:space="preserve"> </v>
      </c>
      <c r="FS13" s="1343"/>
      <c r="FT13" s="1343"/>
      <c r="FU13" s="1343"/>
      <c r="FV13" s="1343"/>
      <c r="FW13" s="1343" t="str">
        <f ca="1">MID(SUVAHAVUJ!AG99,7,1)</f>
        <v xml:space="preserve"> </v>
      </c>
      <c r="FX13" s="1343"/>
      <c r="FY13" s="1343"/>
      <c r="FZ13" s="1343"/>
      <c r="GA13" s="1343"/>
      <c r="GB13" s="1343"/>
      <c r="GC13" s="1343" t="str">
        <f ca="1">MID(SUVAHAVUJ!AG99,8,1)</f>
        <v xml:space="preserve"> </v>
      </c>
      <c r="GD13" s="1343"/>
      <c r="GE13" s="1343"/>
      <c r="GF13" s="1343"/>
      <c r="GG13" s="1343"/>
      <c r="GH13" s="1343" t="str">
        <f ca="1">MID(SUVAHAVUJ!AG99,9,1)</f>
        <v xml:space="preserve"> </v>
      </c>
      <c r="GI13" s="1343"/>
      <c r="GJ13" s="1343"/>
      <c r="GK13" s="1343"/>
      <c r="GL13" s="1343"/>
      <c r="GM13" s="1343"/>
      <c r="GN13" s="1343" t="str">
        <f ca="1">MID(SUVAHAVUJ!AG99,10,1)</f>
        <v xml:space="preserve"> </v>
      </c>
      <c r="GO13" s="1343"/>
      <c r="GP13" s="1343"/>
      <c r="GQ13" s="1343"/>
      <c r="GR13" s="1343"/>
      <c r="GS13" s="1343" t="str">
        <f ca="1">MID(SUVAHAVUJ!AG99,11,1)</f>
        <v>0</v>
      </c>
      <c r="GT13" s="1343"/>
      <c r="GU13" s="1343"/>
      <c r="GV13" s="1343"/>
      <c r="GW13" s="1396"/>
    </row>
    <row r="14" spans="1:205" ht="24" customHeight="1">
      <c r="B14" s="1486" t="s">
        <v>2475</v>
      </c>
      <c r="C14" s="1487"/>
      <c r="D14" s="1487"/>
      <c r="E14" s="1487"/>
      <c r="F14" s="1487"/>
      <c r="G14" s="1487"/>
      <c r="H14" s="1487"/>
      <c r="I14" s="1487"/>
      <c r="J14" s="1487"/>
      <c r="K14" s="1488"/>
      <c r="L14" s="1471" t="str">
        <f ca="1">SUVAHAVUJ!$D$100</f>
        <v>Nerozdelený zisk minulých rokov (428)</v>
      </c>
      <c r="M14" s="1472"/>
      <c r="N14" s="1472"/>
      <c r="O14" s="1472"/>
      <c r="P14" s="1472"/>
      <c r="Q14" s="1472"/>
      <c r="R14" s="1472"/>
      <c r="S14" s="1472"/>
      <c r="T14" s="1472"/>
      <c r="U14" s="1472"/>
      <c r="V14" s="1472"/>
      <c r="W14" s="1472"/>
      <c r="X14" s="1472"/>
      <c r="Y14" s="1472"/>
      <c r="Z14" s="1472"/>
      <c r="AA14" s="1472"/>
      <c r="AB14" s="1472"/>
      <c r="AC14" s="1472"/>
      <c r="AD14" s="1472"/>
      <c r="AE14" s="1472"/>
      <c r="AF14" s="1472"/>
      <c r="AG14" s="1472"/>
      <c r="AH14" s="1472"/>
      <c r="AI14" s="1472"/>
      <c r="AJ14" s="1472"/>
      <c r="AK14" s="1472"/>
      <c r="AL14" s="1472"/>
      <c r="AM14" s="1472"/>
      <c r="AN14" s="1472"/>
      <c r="AO14" s="1472"/>
      <c r="AP14" s="1472"/>
      <c r="AQ14" s="1472"/>
      <c r="AR14" s="1472"/>
      <c r="AS14" s="1472"/>
      <c r="AT14" s="1472"/>
      <c r="AU14" s="1472"/>
      <c r="AV14" s="1472"/>
      <c r="AW14" s="1472"/>
      <c r="AX14" s="1472"/>
      <c r="AY14" s="1472"/>
      <c r="AZ14" s="1472"/>
      <c r="BA14" s="1472"/>
      <c r="BB14" s="1472"/>
      <c r="BC14" s="1472"/>
      <c r="BD14" s="1472"/>
      <c r="BE14" s="1472"/>
      <c r="BF14" s="1472"/>
      <c r="BG14" s="1472"/>
      <c r="BH14" s="1472"/>
      <c r="BI14" s="1472"/>
      <c r="BJ14" s="1472"/>
      <c r="BK14" s="1472"/>
      <c r="BL14" s="1472"/>
      <c r="BM14" s="1472"/>
      <c r="BN14" s="1472"/>
      <c r="BO14" s="1472"/>
      <c r="BP14" s="1472"/>
      <c r="BQ14" s="1472"/>
      <c r="BR14" s="1472"/>
      <c r="BS14" s="1472"/>
      <c r="BT14" s="1472"/>
      <c r="BU14" s="1472"/>
      <c r="BV14" s="1472"/>
      <c r="BW14" s="1462" t="s">
        <v>2476</v>
      </c>
      <c r="BX14" s="1463"/>
      <c r="BY14" s="1463"/>
      <c r="BZ14" s="1463"/>
      <c r="CA14" s="1463"/>
      <c r="CB14" s="1463"/>
      <c r="CC14" s="1463"/>
      <c r="CD14" s="1464"/>
      <c r="CE14" s="1389" t="str">
        <f ca="1">MID(SUVAHAVUJ!AF100,1,1)</f>
        <v xml:space="preserve"> </v>
      </c>
      <c r="CF14" s="1389"/>
      <c r="CG14" s="1389"/>
      <c r="CH14" s="1389"/>
      <c r="CI14" s="1389"/>
      <c r="CJ14" s="1389" t="str">
        <f ca="1">MID(SUVAHAVUJ!AF100,2,1)</f>
        <v xml:space="preserve"> </v>
      </c>
      <c r="CK14" s="1389"/>
      <c r="CL14" s="1389"/>
      <c r="CM14" s="1389"/>
      <c r="CN14" s="1389"/>
      <c r="CO14" s="1389"/>
      <c r="CP14" s="1389" t="str">
        <f ca="1">MID(SUVAHAVUJ!AF100,3,1)</f>
        <v xml:space="preserve"> </v>
      </c>
      <c r="CQ14" s="1389"/>
      <c r="CR14" s="1389"/>
      <c r="CS14" s="1389"/>
      <c r="CT14" s="1389"/>
      <c r="CU14" s="1389" t="str">
        <f ca="1">MID(SUVAHAVUJ!AF100,4,1)</f>
        <v xml:space="preserve"> </v>
      </c>
      <c r="CV14" s="1389"/>
      <c r="CW14" s="1389"/>
      <c r="CX14" s="1389"/>
      <c r="CY14" s="1389"/>
      <c r="CZ14" s="1389"/>
      <c r="DA14" s="1389" t="str">
        <f ca="1">MID(SUVAHAVUJ!AF100,5,1)</f>
        <v xml:space="preserve"> </v>
      </c>
      <c r="DB14" s="1389"/>
      <c r="DC14" s="1389"/>
      <c r="DD14" s="1389"/>
      <c r="DE14" s="1389"/>
      <c r="DF14" s="1389" t="str">
        <f ca="1">MID(SUVAHAVUJ!AF100,6,1)</f>
        <v xml:space="preserve"> </v>
      </c>
      <c r="DG14" s="1389"/>
      <c r="DH14" s="1389"/>
      <c r="DI14" s="1389"/>
      <c r="DJ14" s="1389"/>
      <c r="DK14" s="1389"/>
      <c r="DL14" s="1389" t="str">
        <f ca="1">MID(SUVAHAVUJ!AF100,7,1)</f>
        <v xml:space="preserve"> </v>
      </c>
      <c r="DM14" s="1389"/>
      <c r="DN14" s="1389"/>
      <c r="DO14" s="1389"/>
      <c r="DP14" s="1389"/>
      <c r="DQ14" s="1389"/>
      <c r="DR14" s="1389" t="str">
        <f ca="1">MID(SUVAHAVUJ!AF100,8,1)</f>
        <v xml:space="preserve"> </v>
      </c>
      <c r="DS14" s="1389"/>
      <c r="DT14" s="1389"/>
      <c r="DU14" s="1389"/>
      <c r="DV14" s="1389"/>
      <c r="DW14" s="1456" t="str">
        <f ca="1">MID(SUVAHAVUJ!AF100,9,1)</f>
        <v xml:space="preserve"> </v>
      </c>
      <c r="DX14" s="1456"/>
      <c r="DY14" s="1456"/>
      <c r="DZ14" s="1456"/>
      <c r="EA14" s="1456"/>
      <c r="EB14" s="1456"/>
      <c r="EC14" s="1456" t="str">
        <f ca="1">MID(SUVAHAVUJ!AF100,10,1)</f>
        <v xml:space="preserve"> </v>
      </c>
      <c r="ED14" s="1456"/>
      <c r="EE14" s="1456"/>
      <c r="EF14" s="1456"/>
      <c r="EG14" s="1456"/>
      <c r="EH14" s="1389" t="str">
        <f ca="1">MID(SUVAHAVUJ!AF100,11,1)</f>
        <v>0</v>
      </c>
      <c r="EI14" s="1389"/>
      <c r="EJ14" s="1389"/>
      <c r="EK14" s="1389"/>
      <c r="EL14" s="1389"/>
      <c r="EM14" s="1395"/>
      <c r="EN14" s="530"/>
      <c r="EO14" s="531"/>
      <c r="EP14" s="1389" t="str">
        <f ca="1">MID(SUVAHAVUJ!AG100,1,1)</f>
        <v xml:space="preserve"> </v>
      </c>
      <c r="EQ14" s="1389"/>
      <c r="ER14" s="1389"/>
      <c r="ES14" s="1389"/>
      <c r="ET14" s="1389"/>
      <c r="EU14" s="1389"/>
      <c r="EV14" s="1389" t="str">
        <f ca="1">MID(SUVAHAVUJ!AG100,2,1)</f>
        <v xml:space="preserve"> </v>
      </c>
      <c r="EW14" s="1389"/>
      <c r="EX14" s="1389"/>
      <c r="EY14" s="1389"/>
      <c r="EZ14" s="1389"/>
      <c r="FA14" s="1389" t="str">
        <f ca="1">MID(SUVAHAVUJ!AG100,3,1)</f>
        <v xml:space="preserve"> </v>
      </c>
      <c r="FB14" s="1389"/>
      <c r="FC14" s="1389"/>
      <c r="FD14" s="1389"/>
      <c r="FE14" s="1389"/>
      <c r="FF14" s="1389"/>
      <c r="FG14" s="1389" t="str">
        <f ca="1">MID(SUVAHAVUJ!AG100,4,1)</f>
        <v xml:space="preserve"> </v>
      </c>
      <c r="FH14" s="1389"/>
      <c r="FI14" s="1389"/>
      <c r="FJ14" s="1389"/>
      <c r="FK14" s="1389"/>
      <c r="FL14" s="1343" t="str">
        <f ca="1">MID(SUVAHAVUJ!AG100,5,1)</f>
        <v xml:space="preserve"> </v>
      </c>
      <c r="FM14" s="1343"/>
      <c r="FN14" s="1343"/>
      <c r="FO14" s="1343"/>
      <c r="FP14" s="1343"/>
      <c r="FQ14" s="1343"/>
      <c r="FR14" s="1343" t="str">
        <f ca="1">MID(SUVAHAVUJ!AG100,6,1)</f>
        <v xml:space="preserve"> </v>
      </c>
      <c r="FS14" s="1343"/>
      <c r="FT14" s="1343"/>
      <c r="FU14" s="1343"/>
      <c r="FV14" s="1343"/>
      <c r="FW14" s="1343" t="str">
        <f ca="1">MID(SUVAHAVUJ!AG100,7,1)</f>
        <v xml:space="preserve"> </v>
      </c>
      <c r="FX14" s="1343"/>
      <c r="FY14" s="1343"/>
      <c r="FZ14" s="1343"/>
      <c r="GA14" s="1343"/>
      <c r="GB14" s="1343"/>
      <c r="GC14" s="1343" t="str">
        <f ca="1">MID(SUVAHAVUJ!AG100,8,1)</f>
        <v xml:space="preserve"> </v>
      </c>
      <c r="GD14" s="1343"/>
      <c r="GE14" s="1343"/>
      <c r="GF14" s="1343"/>
      <c r="GG14" s="1343"/>
      <c r="GH14" s="1343" t="str">
        <f ca="1">MID(SUVAHAVUJ!AG100,9,1)</f>
        <v xml:space="preserve"> </v>
      </c>
      <c r="GI14" s="1343"/>
      <c r="GJ14" s="1343"/>
      <c r="GK14" s="1343"/>
      <c r="GL14" s="1343"/>
      <c r="GM14" s="1343"/>
      <c r="GN14" s="1343" t="str">
        <f ca="1">MID(SUVAHAVUJ!AG100,10,1)</f>
        <v xml:space="preserve"> </v>
      </c>
      <c r="GO14" s="1343"/>
      <c r="GP14" s="1343"/>
      <c r="GQ14" s="1343"/>
      <c r="GR14" s="1343"/>
      <c r="GS14" s="1343" t="str">
        <f ca="1">MID(SUVAHAVUJ!AG100,11,1)</f>
        <v>0</v>
      </c>
      <c r="GT14" s="1343"/>
      <c r="GU14" s="1343"/>
      <c r="GV14" s="1343"/>
      <c r="GW14" s="1396"/>
    </row>
    <row r="15" spans="1:205" ht="24" customHeight="1">
      <c r="B15" s="1473" t="s">
        <v>2390</v>
      </c>
      <c r="C15" s="1474"/>
      <c r="D15" s="1474"/>
      <c r="E15" s="1474"/>
      <c r="F15" s="1474"/>
      <c r="G15" s="1474"/>
      <c r="H15" s="1474"/>
      <c r="I15" s="1474"/>
      <c r="J15" s="1474"/>
      <c r="K15" s="1475"/>
      <c r="L15" s="1471" t="str">
        <f ca="1">SUVAHAVUJ!$D$101</f>
        <v>Neuhradená strata minulých rokov (/-/429)</v>
      </c>
      <c r="M15" s="1472"/>
      <c r="N15" s="1472"/>
      <c r="O15" s="1472"/>
      <c r="P15" s="1472"/>
      <c r="Q15" s="1472"/>
      <c r="R15" s="1472"/>
      <c r="S15" s="1472"/>
      <c r="T15" s="1472"/>
      <c r="U15" s="1472"/>
      <c r="V15" s="1472"/>
      <c r="W15" s="1472"/>
      <c r="X15" s="1472"/>
      <c r="Y15" s="1472"/>
      <c r="Z15" s="1472"/>
      <c r="AA15" s="1472"/>
      <c r="AB15" s="1472"/>
      <c r="AC15" s="1472"/>
      <c r="AD15" s="1472"/>
      <c r="AE15" s="1472"/>
      <c r="AF15" s="1472"/>
      <c r="AG15" s="1472"/>
      <c r="AH15" s="1472"/>
      <c r="AI15" s="1472"/>
      <c r="AJ15" s="1472"/>
      <c r="AK15" s="1472"/>
      <c r="AL15" s="1472"/>
      <c r="AM15" s="1472"/>
      <c r="AN15" s="1472"/>
      <c r="AO15" s="1472"/>
      <c r="AP15" s="1472"/>
      <c r="AQ15" s="1472"/>
      <c r="AR15" s="1472"/>
      <c r="AS15" s="1472"/>
      <c r="AT15" s="1472"/>
      <c r="AU15" s="1472"/>
      <c r="AV15" s="1472"/>
      <c r="AW15" s="1472"/>
      <c r="AX15" s="1472"/>
      <c r="AY15" s="1472"/>
      <c r="AZ15" s="1472"/>
      <c r="BA15" s="1472"/>
      <c r="BB15" s="1472"/>
      <c r="BC15" s="1472"/>
      <c r="BD15" s="1472"/>
      <c r="BE15" s="1472"/>
      <c r="BF15" s="1472"/>
      <c r="BG15" s="1472"/>
      <c r="BH15" s="1472"/>
      <c r="BI15" s="1472"/>
      <c r="BJ15" s="1472"/>
      <c r="BK15" s="1472"/>
      <c r="BL15" s="1472"/>
      <c r="BM15" s="1472"/>
      <c r="BN15" s="1472"/>
      <c r="BO15" s="1472"/>
      <c r="BP15" s="1472"/>
      <c r="BQ15" s="1472"/>
      <c r="BR15" s="1472"/>
      <c r="BS15" s="1472"/>
      <c r="BT15" s="1472"/>
      <c r="BU15" s="1472"/>
      <c r="BV15" s="1472"/>
      <c r="BW15" s="1462" t="s">
        <v>2477</v>
      </c>
      <c r="BX15" s="1463"/>
      <c r="BY15" s="1463"/>
      <c r="BZ15" s="1463"/>
      <c r="CA15" s="1463"/>
      <c r="CB15" s="1463"/>
      <c r="CC15" s="1463"/>
      <c r="CD15" s="1464"/>
      <c r="CE15" s="1389" t="str">
        <f ca="1">MID(SUVAHAVUJ!AF101,1,1)</f>
        <v xml:space="preserve"> </v>
      </c>
      <c r="CF15" s="1389"/>
      <c r="CG15" s="1389"/>
      <c r="CH15" s="1389"/>
      <c r="CI15" s="1389"/>
      <c r="CJ15" s="1389" t="str">
        <f ca="1">MID(SUVAHAVUJ!AF101,2,1)</f>
        <v xml:space="preserve"> </v>
      </c>
      <c r="CK15" s="1389"/>
      <c r="CL15" s="1389"/>
      <c r="CM15" s="1389"/>
      <c r="CN15" s="1389"/>
      <c r="CO15" s="1389"/>
      <c r="CP15" s="1389" t="str">
        <f ca="1">MID(SUVAHAVUJ!AF101,3,1)</f>
        <v xml:space="preserve"> </v>
      </c>
      <c r="CQ15" s="1389"/>
      <c r="CR15" s="1389"/>
      <c r="CS15" s="1389"/>
      <c r="CT15" s="1389"/>
      <c r="CU15" s="1389" t="str">
        <f ca="1">MID(SUVAHAVUJ!AF101,4,1)</f>
        <v xml:space="preserve"> </v>
      </c>
      <c r="CV15" s="1389"/>
      <c r="CW15" s="1389"/>
      <c r="CX15" s="1389"/>
      <c r="CY15" s="1389"/>
      <c r="CZ15" s="1389"/>
      <c r="DA15" s="1389" t="str">
        <f ca="1">MID(SUVAHAVUJ!AF101,5,1)</f>
        <v xml:space="preserve"> </v>
      </c>
      <c r="DB15" s="1389"/>
      <c r="DC15" s="1389"/>
      <c r="DD15" s="1389"/>
      <c r="DE15" s="1389"/>
      <c r="DF15" s="1389" t="str">
        <f ca="1">MID(SUVAHAVUJ!AF101,6,1)</f>
        <v xml:space="preserve"> </v>
      </c>
      <c r="DG15" s="1389"/>
      <c r="DH15" s="1389"/>
      <c r="DI15" s="1389"/>
      <c r="DJ15" s="1389"/>
      <c r="DK15" s="1389"/>
      <c r="DL15" s="1389" t="str">
        <f ca="1">MID(SUVAHAVUJ!AF101,7,1)</f>
        <v xml:space="preserve"> </v>
      </c>
      <c r="DM15" s="1389"/>
      <c r="DN15" s="1389"/>
      <c r="DO15" s="1389"/>
      <c r="DP15" s="1389"/>
      <c r="DQ15" s="1389"/>
      <c r="DR15" s="1389" t="str">
        <f ca="1">MID(SUVAHAVUJ!AF101,8,1)</f>
        <v xml:space="preserve"> </v>
      </c>
      <c r="DS15" s="1389"/>
      <c r="DT15" s="1389"/>
      <c r="DU15" s="1389"/>
      <c r="DV15" s="1389"/>
      <c r="DW15" s="1456" t="str">
        <f ca="1">MID(SUVAHAVUJ!AF101,9,1)</f>
        <v xml:space="preserve"> </v>
      </c>
      <c r="DX15" s="1456"/>
      <c r="DY15" s="1456"/>
      <c r="DZ15" s="1456"/>
      <c r="EA15" s="1456"/>
      <c r="EB15" s="1456"/>
      <c r="EC15" s="1456" t="str">
        <f ca="1">MID(SUVAHAVUJ!AF101,10,1)</f>
        <v xml:space="preserve"> </v>
      </c>
      <c r="ED15" s="1456"/>
      <c r="EE15" s="1456"/>
      <c r="EF15" s="1456"/>
      <c r="EG15" s="1456"/>
      <c r="EH15" s="1389" t="str">
        <f ca="1">MID(SUVAHAVUJ!AF101,11,1)</f>
        <v>0</v>
      </c>
      <c r="EI15" s="1389"/>
      <c r="EJ15" s="1389"/>
      <c r="EK15" s="1389"/>
      <c r="EL15" s="1389"/>
      <c r="EM15" s="1395"/>
      <c r="EN15" s="530"/>
      <c r="EO15" s="531"/>
      <c r="EP15" s="1389" t="str">
        <f ca="1">MID(SUVAHAVUJ!AG101,1,1)</f>
        <v xml:space="preserve"> </v>
      </c>
      <c r="EQ15" s="1389"/>
      <c r="ER15" s="1389"/>
      <c r="ES15" s="1389"/>
      <c r="ET15" s="1389"/>
      <c r="EU15" s="1389"/>
      <c r="EV15" s="1389" t="str">
        <f ca="1">MID(SUVAHAVUJ!AG101,2,1)</f>
        <v xml:space="preserve"> </v>
      </c>
      <c r="EW15" s="1389"/>
      <c r="EX15" s="1389"/>
      <c r="EY15" s="1389"/>
      <c r="EZ15" s="1389"/>
      <c r="FA15" s="1389" t="str">
        <f ca="1">MID(SUVAHAVUJ!AG101,3,1)</f>
        <v xml:space="preserve"> </v>
      </c>
      <c r="FB15" s="1389"/>
      <c r="FC15" s="1389"/>
      <c r="FD15" s="1389"/>
      <c r="FE15" s="1389"/>
      <c r="FF15" s="1389"/>
      <c r="FG15" s="1389" t="str">
        <f ca="1">MID(SUVAHAVUJ!AG101,4,1)</f>
        <v xml:space="preserve"> </v>
      </c>
      <c r="FH15" s="1389"/>
      <c r="FI15" s="1389"/>
      <c r="FJ15" s="1389"/>
      <c r="FK15" s="1389"/>
      <c r="FL15" s="1343" t="str">
        <f ca="1">MID(SUVAHAVUJ!AG101,5,1)</f>
        <v xml:space="preserve"> </v>
      </c>
      <c r="FM15" s="1343"/>
      <c r="FN15" s="1343"/>
      <c r="FO15" s="1343"/>
      <c r="FP15" s="1343"/>
      <c r="FQ15" s="1343"/>
      <c r="FR15" s="1343" t="str">
        <f ca="1">MID(SUVAHAVUJ!AG101,6,1)</f>
        <v xml:space="preserve"> </v>
      </c>
      <c r="FS15" s="1343"/>
      <c r="FT15" s="1343"/>
      <c r="FU15" s="1343"/>
      <c r="FV15" s="1343"/>
      <c r="FW15" s="1343" t="str">
        <f ca="1">MID(SUVAHAVUJ!AG101,7,1)</f>
        <v xml:space="preserve"> </v>
      </c>
      <c r="FX15" s="1343"/>
      <c r="FY15" s="1343"/>
      <c r="FZ15" s="1343"/>
      <c r="GA15" s="1343"/>
      <c r="GB15" s="1343"/>
      <c r="GC15" s="1343" t="str">
        <f ca="1">MID(SUVAHAVUJ!AG101,8,1)</f>
        <v xml:space="preserve"> </v>
      </c>
      <c r="GD15" s="1343"/>
      <c r="GE15" s="1343"/>
      <c r="GF15" s="1343"/>
      <c r="GG15" s="1343"/>
      <c r="GH15" s="1343" t="str">
        <f ca="1">MID(SUVAHAVUJ!AG101,9,1)</f>
        <v xml:space="preserve"> </v>
      </c>
      <c r="GI15" s="1343"/>
      <c r="GJ15" s="1343"/>
      <c r="GK15" s="1343"/>
      <c r="GL15" s="1343"/>
      <c r="GM15" s="1343"/>
      <c r="GN15" s="1343" t="str">
        <f ca="1">MID(SUVAHAVUJ!AG101,10,1)</f>
        <v xml:space="preserve"> </v>
      </c>
      <c r="GO15" s="1343"/>
      <c r="GP15" s="1343"/>
      <c r="GQ15" s="1343"/>
      <c r="GR15" s="1343"/>
      <c r="GS15" s="1343" t="str">
        <f ca="1">MID(SUVAHAVUJ!AG101,11,1)</f>
        <v>0</v>
      </c>
      <c r="GT15" s="1343"/>
      <c r="GU15" s="1343"/>
      <c r="GV15" s="1343"/>
      <c r="GW15" s="1396"/>
    </row>
    <row r="16" spans="1:205" ht="24" customHeight="1">
      <c r="B16" s="1465" t="s">
        <v>2478</v>
      </c>
      <c r="C16" s="1466"/>
      <c r="D16" s="1466"/>
      <c r="E16" s="1466"/>
      <c r="F16" s="1466"/>
      <c r="G16" s="1466"/>
      <c r="H16" s="1466"/>
      <c r="I16" s="1466"/>
      <c r="J16" s="1466"/>
      <c r="K16" s="1467"/>
      <c r="L16" s="1460" t="str">
        <f ca="1">SUVAHAVUJ!$D$102</f>
        <v>Výsledok hospodárenia za účtovné obdobie po zdanení /+-/  r. 01 - (r. 81 + r. 85 + r. 86 + r. 87 + r. 90 + r. 93 + r. 97
+ r. 101 + r. 141)</v>
      </c>
      <c r="M16" s="1461"/>
      <c r="N16" s="1461"/>
      <c r="O16" s="1461"/>
      <c r="P16" s="1461"/>
      <c r="Q16" s="1461"/>
      <c r="R16" s="1461"/>
      <c r="S16" s="1461"/>
      <c r="T16" s="1461"/>
      <c r="U16" s="1461"/>
      <c r="V16" s="1461"/>
      <c r="W16" s="1461"/>
      <c r="X16" s="1461"/>
      <c r="Y16" s="1461"/>
      <c r="Z16" s="1461"/>
      <c r="AA16" s="1461"/>
      <c r="AB16" s="1461"/>
      <c r="AC16" s="1461"/>
      <c r="AD16" s="1461"/>
      <c r="AE16" s="1461"/>
      <c r="AF16" s="1461"/>
      <c r="AG16" s="1461"/>
      <c r="AH16" s="1461"/>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2" t="s">
        <v>2479</v>
      </c>
      <c r="BX16" s="1463"/>
      <c r="BY16" s="1463"/>
      <c r="BZ16" s="1463"/>
      <c r="CA16" s="1463"/>
      <c r="CB16" s="1463"/>
      <c r="CC16" s="1463"/>
      <c r="CD16" s="1464"/>
      <c r="CE16" s="1389" t="str">
        <f ca="1">MID(SUVAHAVUJ!AF102,1,1)</f>
        <v xml:space="preserve"> </v>
      </c>
      <c r="CF16" s="1389"/>
      <c r="CG16" s="1389"/>
      <c r="CH16" s="1389"/>
      <c r="CI16" s="1389"/>
      <c r="CJ16" s="1389" t="str">
        <f ca="1">MID(SUVAHAVUJ!AF102,2,1)</f>
        <v xml:space="preserve"> </v>
      </c>
      <c r="CK16" s="1389"/>
      <c r="CL16" s="1389"/>
      <c r="CM16" s="1389"/>
      <c r="CN16" s="1389"/>
      <c r="CO16" s="1389"/>
      <c r="CP16" s="1389" t="str">
        <f ca="1">MID(SUVAHAVUJ!AF102,3,1)</f>
        <v xml:space="preserve"> </v>
      </c>
      <c r="CQ16" s="1389"/>
      <c r="CR16" s="1389"/>
      <c r="CS16" s="1389"/>
      <c r="CT16" s="1389"/>
      <c r="CU16" s="1389" t="str">
        <f ca="1">MID(SUVAHAVUJ!AF102,4,1)</f>
        <v xml:space="preserve"> </v>
      </c>
      <c r="CV16" s="1389"/>
      <c r="CW16" s="1389"/>
      <c r="CX16" s="1389"/>
      <c r="CY16" s="1389"/>
      <c r="CZ16" s="1389"/>
      <c r="DA16" s="1389" t="str">
        <f ca="1">MID(SUVAHAVUJ!AF102,5,1)</f>
        <v xml:space="preserve"> </v>
      </c>
      <c r="DB16" s="1389"/>
      <c r="DC16" s="1389"/>
      <c r="DD16" s="1389"/>
      <c r="DE16" s="1389"/>
      <c r="DF16" s="1389" t="str">
        <f ca="1">MID(SUVAHAVUJ!AF102,6,1)</f>
        <v xml:space="preserve"> </v>
      </c>
      <c r="DG16" s="1389"/>
      <c r="DH16" s="1389"/>
      <c r="DI16" s="1389"/>
      <c r="DJ16" s="1389"/>
      <c r="DK16" s="1389"/>
      <c r="DL16" s="1389" t="str">
        <f ca="1">MID(SUVAHAVUJ!AF102,7,1)</f>
        <v xml:space="preserve"> </v>
      </c>
      <c r="DM16" s="1389"/>
      <c r="DN16" s="1389"/>
      <c r="DO16" s="1389"/>
      <c r="DP16" s="1389"/>
      <c r="DQ16" s="1389"/>
      <c r="DR16" s="1389" t="str">
        <f ca="1">MID(SUVAHAVUJ!AF102,8,1)</f>
        <v xml:space="preserve"> </v>
      </c>
      <c r="DS16" s="1389"/>
      <c r="DT16" s="1389"/>
      <c r="DU16" s="1389"/>
      <c r="DV16" s="1389"/>
      <c r="DW16" s="1456" t="str">
        <f ca="1">MID(SUVAHAVUJ!AF102,9,1)</f>
        <v xml:space="preserve"> </v>
      </c>
      <c r="DX16" s="1456"/>
      <c r="DY16" s="1456"/>
      <c r="DZ16" s="1456"/>
      <c r="EA16" s="1456"/>
      <c r="EB16" s="1456"/>
      <c r="EC16" s="1456" t="str">
        <f ca="1">MID(SUVAHAVUJ!AF102,10,1)</f>
        <v xml:space="preserve"> </v>
      </c>
      <c r="ED16" s="1456"/>
      <c r="EE16" s="1456"/>
      <c r="EF16" s="1456"/>
      <c r="EG16" s="1456"/>
      <c r="EH16" s="1389" t="str">
        <f ca="1">MID(SUVAHAVUJ!AF102,11,1)</f>
        <v>0</v>
      </c>
      <c r="EI16" s="1389"/>
      <c r="EJ16" s="1389"/>
      <c r="EK16" s="1389"/>
      <c r="EL16" s="1389"/>
      <c r="EM16" s="1395"/>
      <c r="EN16" s="530"/>
      <c r="EO16" s="531"/>
      <c r="EP16" s="1389" t="str">
        <f ca="1">MID(SUVAHAVUJ!AG102,1,1)</f>
        <v xml:space="preserve"> </v>
      </c>
      <c r="EQ16" s="1389"/>
      <c r="ER16" s="1389"/>
      <c r="ES16" s="1389"/>
      <c r="ET16" s="1389"/>
      <c r="EU16" s="1389"/>
      <c r="EV16" s="1389" t="str">
        <f ca="1">MID(SUVAHAVUJ!AG102,2,1)</f>
        <v xml:space="preserve"> </v>
      </c>
      <c r="EW16" s="1389"/>
      <c r="EX16" s="1389"/>
      <c r="EY16" s="1389"/>
      <c r="EZ16" s="1389"/>
      <c r="FA16" s="1389" t="str">
        <f ca="1">MID(SUVAHAVUJ!AG102,3,1)</f>
        <v xml:space="preserve"> </v>
      </c>
      <c r="FB16" s="1389"/>
      <c r="FC16" s="1389"/>
      <c r="FD16" s="1389"/>
      <c r="FE16" s="1389"/>
      <c r="FF16" s="1389"/>
      <c r="FG16" s="1389" t="str">
        <f ca="1">MID(SUVAHAVUJ!AG102,4,1)</f>
        <v xml:space="preserve"> </v>
      </c>
      <c r="FH16" s="1389"/>
      <c r="FI16" s="1389"/>
      <c r="FJ16" s="1389"/>
      <c r="FK16" s="1389"/>
      <c r="FL16" s="1343" t="str">
        <f ca="1">MID(SUVAHAVUJ!AG102,5,1)</f>
        <v xml:space="preserve"> </v>
      </c>
      <c r="FM16" s="1343"/>
      <c r="FN16" s="1343"/>
      <c r="FO16" s="1343"/>
      <c r="FP16" s="1343"/>
      <c r="FQ16" s="1343"/>
      <c r="FR16" s="1343" t="str">
        <f ca="1">MID(SUVAHAVUJ!AG102,6,1)</f>
        <v xml:space="preserve"> </v>
      </c>
      <c r="FS16" s="1343"/>
      <c r="FT16" s="1343"/>
      <c r="FU16" s="1343"/>
      <c r="FV16" s="1343"/>
      <c r="FW16" s="1343" t="str">
        <f ca="1">MID(SUVAHAVUJ!AG102,7,1)</f>
        <v xml:space="preserve"> </v>
      </c>
      <c r="FX16" s="1343"/>
      <c r="FY16" s="1343"/>
      <c r="FZ16" s="1343"/>
      <c r="GA16" s="1343"/>
      <c r="GB16" s="1343"/>
      <c r="GC16" s="1343" t="str">
        <f ca="1">MID(SUVAHAVUJ!AG102,8,1)</f>
        <v xml:space="preserve"> </v>
      </c>
      <c r="GD16" s="1343"/>
      <c r="GE16" s="1343"/>
      <c r="GF16" s="1343"/>
      <c r="GG16" s="1343"/>
      <c r="GH16" s="1343" t="str">
        <f ca="1">MID(SUVAHAVUJ!AG102,9,1)</f>
        <v xml:space="preserve"> </v>
      </c>
      <c r="GI16" s="1343"/>
      <c r="GJ16" s="1343"/>
      <c r="GK16" s="1343"/>
      <c r="GL16" s="1343"/>
      <c r="GM16" s="1343"/>
      <c r="GN16" s="1343" t="str">
        <f ca="1">MID(SUVAHAVUJ!AG102,10,1)</f>
        <v xml:space="preserve"> </v>
      </c>
      <c r="GO16" s="1343"/>
      <c r="GP16" s="1343"/>
      <c r="GQ16" s="1343"/>
      <c r="GR16" s="1343"/>
      <c r="GS16" s="1343" t="str">
        <f ca="1">MID(SUVAHAVUJ!AG102,11,1)</f>
        <v>0</v>
      </c>
      <c r="GT16" s="1343"/>
      <c r="GU16" s="1343"/>
      <c r="GV16" s="1343"/>
      <c r="GW16" s="1396"/>
    </row>
    <row r="17" spans="1:205" ht="24" customHeight="1">
      <c r="B17" s="1465" t="s">
        <v>2410</v>
      </c>
      <c r="C17" s="1466"/>
      <c r="D17" s="1466"/>
      <c r="E17" s="1466"/>
      <c r="F17" s="1466"/>
      <c r="G17" s="1466"/>
      <c r="H17" s="1466"/>
      <c r="I17" s="1466"/>
      <c r="J17" s="1466"/>
      <c r="K17" s="1467"/>
      <c r="L17" s="1460" t="str">
        <f ca="1">SUVAHAVUJ!$D$103</f>
        <v>Záväzky r. 102 + r. 118 + r. 121 + r. 122 + r. 136 + r. 139
 + r. 140</v>
      </c>
      <c r="M17" s="1461"/>
      <c r="N17" s="1461"/>
      <c r="O17" s="1461"/>
      <c r="P17" s="1461"/>
      <c r="Q17" s="1461"/>
      <c r="R17" s="1461"/>
      <c r="S17" s="1461"/>
      <c r="T17" s="1461"/>
      <c r="U17" s="1461"/>
      <c r="V17" s="1461"/>
      <c r="W17" s="1461"/>
      <c r="X17" s="1461"/>
      <c r="Y17" s="1461"/>
      <c r="Z17" s="1461"/>
      <c r="AA17" s="1461"/>
      <c r="AB17" s="1461"/>
      <c r="AC17" s="1461"/>
      <c r="AD17" s="1461"/>
      <c r="AE17" s="1461"/>
      <c r="AF17" s="1461"/>
      <c r="AG17" s="1461"/>
      <c r="AH17" s="1461"/>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2" t="s">
        <v>2480</v>
      </c>
      <c r="BX17" s="1463"/>
      <c r="BY17" s="1463"/>
      <c r="BZ17" s="1463"/>
      <c r="CA17" s="1463"/>
      <c r="CB17" s="1463"/>
      <c r="CC17" s="1463"/>
      <c r="CD17" s="1464"/>
      <c r="CE17" s="1389" t="str">
        <f ca="1">MID(SUVAHAVUJ!AF103,1,1)</f>
        <v xml:space="preserve"> </v>
      </c>
      <c r="CF17" s="1389"/>
      <c r="CG17" s="1389"/>
      <c r="CH17" s="1389"/>
      <c r="CI17" s="1389"/>
      <c r="CJ17" s="1389" t="str">
        <f ca="1">MID(SUVAHAVUJ!AF103,2,1)</f>
        <v xml:space="preserve"> </v>
      </c>
      <c r="CK17" s="1389"/>
      <c r="CL17" s="1389"/>
      <c r="CM17" s="1389"/>
      <c r="CN17" s="1389"/>
      <c r="CO17" s="1389"/>
      <c r="CP17" s="1389" t="str">
        <f ca="1">MID(SUVAHAVUJ!AF103,3,1)</f>
        <v xml:space="preserve"> </v>
      </c>
      <c r="CQ17" s="1389"/>
      <c r="CR17" s="1389"/>
      <c r="CS17" s="1389"/>
      <c r="CT17" s="1389"/>
      <c r="CU17" s="1389" t="str">
        <f ca="1">MID(SUVAHAVUJ!AF103,4,1)</f>
        <v xml:space="preserve"> </v>
      </c>
      <c r="CV17" s="1389"/>
      <c r="CW17" s="1389"/>
      <c r="CX17" s="1389"/>
      <c r="CY17" s="1389"/>
      <c r="CZ17" s="1389"/>
      <c r="DA17" s="1389" t="str">
        <f ca="1">MID(SUVAHAVUJ!AF103,5,1)</f>
        <v xml:space="preserve"> </v>
      </c>
      <c r="DB17" s="1389"/>
      <c r="DC17" s="1389"/>
      <c r="DD17" s="1389"/>
      <c r="DE17" s="1389"/>
      <c r="DF17" s="1389" t="str">
        <f ca="1">MID(SUVAHAVUJ!AF103,6,1)</f>
        <v xml:space="preserve"> </v>
      </c>
      <c r="DG17" s="1389"/>
      <c r="DH17" s="1389"/>
      <c r="DI17" s="1389"/>
      <c r="DJ17" s="1389"/>
      <c r="DK17" s="1389"/>
      <c r="DL17" s="1389" t="str">
        <f ca="1">MID(SUVAHAVUJ!AF103,7,1)</f>
        <v xml:space="preserve"> </v>
      </c>
      <c r="DM17" s="1389"/>
      <c r="DN17" s="1389"/>
      <c r="DO17" s="1389"/>
      <c r="DP17" s="1389"/>
      <c r="DQ17" s="1389"/>
      <c r="DR17" s="1389" t="str">
        <f ca="1">MID(SUVAHAVUJ!AF103,8,1)</f>
        <v xml:space="preserve"> </v>
      </c>
      <c r="DS17" s="1389"/>
      <c r="DT17" s="1389"/>
      <c r="DU17" s="1389"/>
      <c r="DV17" s="1389"/>
      <c r="DW17" s="1456" t="str">
        <f ca="1">MID(SUVAHAVUJ!AF103,9,1)</f>
        <v xml:space="preserve"> </v>
      </c>
      <c r="DX17" s="1456"/>
      <c r="DY17" s="1456"/>
      <c r="DZ17" s="1456"/>
      <c r="EA17" s="1456"/>
      <c r="EB17" s="1456"/>
      <c r="EC17" s="1456" t="str">
        <f ca="1">MID(SUVAHAVUJ!AF103,10,1)</f>
        <v xml:space="preserve"> </v>
      </c>
      <c r="ED17" s="1456"/>
      <c r="EE17" s="1456"/>
      <c r="EF17" s="1456"/>
      <c r="EG17" s="1456"/>
      <c r="EH17" s="1389" t="str">
        <f ca="1">MID(SUVAHAVUJ!AF103,11,1)</f>
        <v>0</v>
      </c>
      <c r="EI17" s="1389"/>
      <c r="EJ17" s="1389"/>
      <c r="EK17" s="1389"/>
      <c r="EL17" s="1389"/>
      <c r="EM17" s="1395"/>
      <c r="EN17" s="530"/>
      <c r="EO17" s="531"/>
      <c r="EP17" s="1389" t="str">
        <f ca="1">MID(SUVAHAVUJ!AG103,1,1)</f>
        <v xml:space="preserve"> </v>
      </c>
      <c r="EQ17" s="1389"/>
      <c r="ER17" s="1389"/>
      <c r="ES17" s="1389"/>
      <c r="ET17" s="1389"/>
      <c r="EU17" s="1389"/>
      <c r="EV17" s="1389" t="str">
        <f ca="1">MID(SUVAHAVUJ!AG103,2,1)</f>
        <v xml:space="preserve"> </v>
      </c>
      <c r="EW17" s="1389"/>
      <c r="EX17" s="1389"/>
      <c r="EY17" s="1389"/>
      <c r="EZ17" s="1389"/>
      <c r="FA17" s="1389" t="str">
        <f ca="1">MID(SUVAHAVUJ!AG103,3,1)</f>
        <v xml:space="preserve"> </v>
      </c>
      <c r="FB17" s="1389"/>
      <c r="FC17" s="1389"/>
      <c r="FD17" s="1389"/>
      <c r="FE17" s="1389"/>
      <c r="FF17" s="1389"/>
      <c r="FG17" s="1389" t="str">
        <f ca="1">MID(SUVAHAVUJ!AG103,4,1)</f>
        <v xml:space="preserve"> </v>
      </c>
      <c r="FH17" s="1389"/>
      <c r="FI17" s="1389"/>
      <c r="FJ17" s="1389"/>
      <c r="FK17" s="1389"/>
      <c r="FL17" s="1343" t="str">
        <f ca="1">MID(SUVAHAVUJ!AG103,5,1)</f>
        <v xml:space="preserve"> </v>
      </c>
      <c r="FM17" s="1343"/>
      <c r="FN17" s="1343"/>
      <c r="FO17" s="1343"/>
      <c r="FP17" s="1343"/>
      <c r="FQ17" s="1343"/>
      <c r="FR17" s="1343" t="str">
        <f ca="1">MID(SUVAHAVUJ!AG103,6,1)</f>
        <v xml:space="preserve"> </v>
      </c>
      <c r="FS17" s="1343"/>
      <c r="FT17" s="1343"/>
      <c r="FU17" s="1343"/>
      <c r="FV17" s="1343"/>
      <c r="FW17" s="1343" t="str">
        <f ca="1">MID(SUVAHAVUJ!AG103,7,1)</f>
        <v xml:space="preserve"> </v>
      </c>
      <c r="FX17" s="1343"/>
      <c r="FY17" s="1343"/>
      <c r="FZ17" s="1343"/>
      <c r="GA17" s="1343"/>
      <c r="GB17" s="1343"/>
      <c r="GC17" s="1343" t="str">
        <f ca="1">MID(SUVAHAVUJ!AG103,8,1)</f>
        <v xml:space="preserve"> </v>
      </c>
      <c r="GD17" s="1343"/>
      <c r="GE17" s="1343"/>
      <c r="GF17" s="1343"/>
      <c r="GG17" s="1343"/>
      <c r="GH17" s="1343" t="str">
        <f ca="1">MID(SUVAHAVUJ!AG103,9,1)</f>
        <v xml:space="preserve"> </v>
      </c>
      <c r="GI17" s="1343"/>
      <c r="GJ17" s="1343"/>
      <c r="GK17" s="1343"/>
      <c r="GL17" s="1343"/>
      <c r="GM17" s="1343"/>
      <c r="GN17" s="1343" t="str">
        <f ca="1">MID(SUVAHAVUJ!AG103,10,1)</f>
        <v xml:space="preserve"> </v>
      </c>
      <c r="GO17" s="1343"/>
      <c r="GP17" s="1343"/>
      <c r="GQ17" s="1343"/>
      <c r="GR17" s="1343"/>
      <c r="GS17" s="1343" t="str">
        <f ca="1">MID(SUVAHAVUJ!AG103,11,1)</f>
        <v>0</v>
      </c>
      <c r="GT17" s="1343"/>
      <c r="GU17" s="1343"/>
      <c r="GV17" s="1343"/>
      <c r="GW17" s="1396"/>
    </row>
    <row r="18" spans="1:205" ht="24" customHeight="1">
      <c r="B18" s="1465" t="s">
        <v>2412</v>
      </c>
      <c r="C18" s="1466"/>
      <c r="D18" s="1466"/>
      <c r="E18" s="1466"/>
      <c r="F18" s="1466"/>
      <c r="G18" s="1466"/>
      <c r="H18" s="1466"/>
      <c r="I18" s="1466"/>
      <c r="J18" s="1466"/>
      <c r="K18" s="1467"/>
      <c r="L18" s="1460" t="str">
        <f ca="1">SUVAHAVUJ!$D$104</f>
        <v>Dlhodobé záväzky súčet (r. 103 + r. 107 až r. 117)</v>
      </c>
      <c r="M18" s="1461"/>
      <c r="N18" s="1461"/>
      <c r="O18" s="1461"/>
      <c r="P18" s="1461"/>
      <c r="Q18" s="1461"/>
      <c r="R18" s="1461"/>
      <c r="S18" s="1461"/>
      <c r="T18" s="1461"/>
      <c r="U18" s="1461"/>
      <c r="V18" s="1461"/>
      <c r="W18" s="1461"/>
      <c r="X18" s="1461"/>
      <c r="Y18" s="1461"/>
      <c r="Z18" s="1461"/>
      <c r="AA18" s="1461"/>
      <c r="AB18" s="1461"/>
      <c r="AC18" s="1461"/>
      <c r="AD18" s="1461"/>
      <c r="AE18" s="1461"/>
      <c r="AF18" s="1461"/>
      <c r="AG18" s="1461"/>
      <c r="AH18" s="146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2" t="s">
        <v>2481</v>
      </c>
      <c r="BX18" s="1463"/>
      <c r="BY18" s="1463"/>
      <c r="BZ18" s="1463"/>
      <c r="CA18" s="1463"/>
      <c r="CB18" s="1463"/>
      <c r="CC18" s="1463"/>
      <c r="CD18" s="1464"/>
      <c r="CE18" s="1389" t="str">
        <f ca="1">MID(SUVAHAVUJ!AF104,1,1)</f>
        <v xml:space="preserve"> </v>
      </c>
      <c r="CF18" s="1389"/>
      <c r="CG18" s="1389"/>
      <c r="CH18" s="1389"/>
      <c r="CI18" s="1389"/>
      <c r="CJ18" s="1389" t="str">
        <f ca="1">MID(SUVAHAVUJ!AF104,2,1)</f>
        <v xml:space="preserve"> </v>
      </c>
      <c r="CK18" s="1389"/>
      <c r="CL18" s="1389"/>
      <c r="CM18" s="1389"/>
      <c r="CN18" s="1389"/>
      <c r="CO18" s="1389"/>
      <c r="CP18" s="1389" t="str">
        <f ca="1">MID(SUVAHAVUJ!AF104,3,1)</f>
        <v xml:space="preserve"> </v>
      </c>
      <c r="CQ18" s="1389"/>
      <c r="CR18" s="1389"/>
      <c r="CS18" s="1389"/>
      <c r="CT18" s="1389"/>
      <c r="CU18" s="1389" t="str">
        <f ca="1">MID(SUVAHAVUJ!AF104,4,1)</f>
        <v xml:space="preserve"> </v>
      </c>
      <c r="CV18" s="1389"/>
      <c r="CW18" s="1389"/>
      <c r="CX18" s="1389"/>
      <c r="CY18" s="1389"/>
      <c r="CZ18" s="1389"/>
      <c r="DA18" s="1389" t="str">
        <f ca="1">MID(SUVAHAVUJ!AF104,5,1)</f>
        <v xml:space="preserve"> </v>
      </c>
      <c r="DB18" s="1389"/>
      <c r="DC18" s="1389"/>
      <c r="DD18" s="1389"/>
      <c r="DE18" s="1389"/>
      <c r="DF18" s="1389" t="str">
        <f ca="1">MID(SUVAHAVUJ!AF104,6,1)</f>
        <v xml:space="preserve"> </v>
      </c>
      <c r="DG18" s="1389"/>
      <c r="DH18" s="1389"/>
      <c r="DI18" s="1389"/>
      <c r="DJ18" s="1389"/>
      <c r="DK18" s="1389"/>
      <c r="DL18" s="1389" t="str">
        <f ca="1">MID(SUVAHAVUJ!AF104,7,1)</f>
        <v xml:space="preserve"> </v>
      </c>
      <c r="DM18" s="1389"/>
      <c r="DN18" s="1389"/>
      <c r="DO18" s="1389"/>
      <c r="DP18" s="1389"/>
      <c r="DQ18" s="1389"/>
      <c r="DR18" s="1389" t="str">
        <f ca="1">MID(SUVAHAVUJ!AF104,8,1)</f>
        <v xml:space="preserve"> </v>
      </c>
      <c r="DS18" s="1389"/>
      <c r="DT18" s="1389"/>
      <c r="DU18" s="1389"/>
      <c r="DV18" s="1389"/>
      <c r="DW18" s="1456" t="str">
        <f ca="1">MID(SUVAHAVUJ!AF104,9,1)</f>
        <v xml:space="preserve"> </v>
      </c>
      <c r="DX18" s="1456"/>
      <c r="DY18" s="1456"/>
      <c r="DZ18" s="1456"/>
      <c r="EA18" s="1456"/>
      <c r="EB18" s="1456"/>
      <c r="EC18" s="1456" t="str">
        <f ca="1">MID(SUVAHAVUJ!AF104,10,1)</f>
        <v xml:space="preserve"> </v>
      </c>
      <c r="ED18" s="1456"/>
      <c r="EE18" s="1456"/>
      <c r="EF18" s="1456"/>
      <c r="EG18" s="1456"/>
      <c r="EH18" s="1389" t="str">
        <f ca="1">MID(SUVAHAVUJ!AF104,11,1)</f>
        <v>0</v>
      </c>
      <c r="EI18" s="1389"/>
      <c r="EJ18" s="1389"/>
      <c r="EK18" s="1389"/>
      <c r="EL18" s="1389"/>
      <c r="EM18" s="1395"/>
      <c r="EN18" s="530"/>
      <c r="EO18" s="531"/>
      <c r="EP18" s="1389" t="str">
        <f ca="1">MID(SUVAHAVUJ!AG104,1,1)</f>
        <v xml:space="preserve"> </v>
      </c>
      <c r="EQ18" s="1389"/>
      <c r="ER18" s="1389"/>
      <c r="ES18" s="1389"/>
      <c r="ET18" s="1389"/>
      <c r="EU18" s="1389"/>
      <c r="EV18" s="1389" t="str">
        <f ca="1">MID(SUVAHAVUJ!AG104,2,1)</f>
        <v xml:space="preserve"> </v>
      </c>
      <c r="EW18" s="1389"/>
      <c r="EX18" s="1389"/>
      <c r="EY18" s="1389"/>
      <c r="EZ18" s="1389"/>
      <c r="FA18" s="1389" t="str">
        <f ca="1">MID(SUVAHAVUJ!AG104,3,1)</f>
        <v xml:space="preserve"> </v>
      </c>
      <c r="FB18" s="1389"/>
      <c r="FC18" s="1389"/>
      <c r="FD18" s="1389"/>
      <c r="FE18" s="1389"/>
      <c r="FF18" s="1389"/>
      <c r="FG18" s="1389" t="str">
        <f ca="1">MID(SUVAHAVUJ!AG104,4,1)</f>
        <v xml:space="preserve"> </v>
      </c>
      <c r="FH18" s="1389"/>
      <c r="FI18" s="1389"/>
      <c r="FJ18" s="1389"/>
      <c r="FK18" s="1389"/>
      <c r="FL18" s="1343" t="str">
        <f ca="1">MID(SUVAHAVUJ!AG104,5,1)</f>
        <v xml:space="preserve"> </v>
      </c>
      <c r="FM18" s="1343"/>
      <c r="FN18" s="1343"/>
      <c r="FO18" s="1343"/>
      <c r="FP18" s="1343"/>
      <c r="FQ18" s="1343"/>
      <c r="FR18" s="1343" t="str">
        <f ca="1">MID(SUVAHAVUJ!AG104,6,1)</f>
        <v xml:space="preserve"> </v>
      </c>
      <c r="FS18" s="1343"/>
      <c r="FT18" s="1343"/>
      <c r="FU18" s="1343"/>
      <c r="FV18" s="1343"/>
      <c r="FW18" s="1343" t="str">
        <f ca="1">MID(SUVAHAVUJ!AG104,7,1)</f>
        <v xml:space="preserve"> </v>
      </c>
      <c r="FX18" s="1343"/>
      <c r="FY18" s="1343"/>
      <c r="FZ18" s="1343"/>
      <c r="GA18" s="1343"/>
      <c r="GB18" s="1343"/>
      <c r="GC18" s="1343" t="str">
        <f ca="1">MID(SUVAHAVUJ!AG104,8,1)</f>
        <v xml:space="preserve"> </v>
      </c>
      <c r="GD18" s="1343"/>
      <c r="GE18" s="1343"/>
      <c r="GF18" s="1343"/>
      <c r="GG18" s="1343"/>
      <c r="GH18" s="1343" t="str">
        <f ca="1">MID(SUVAHAVUJ!AG104,9,1)</f>
        <v xml:space="preserve"> </v>
      </c>
      <c r="GI18" s="1343"/>
      <c r="GJ18" s="1343"/>
      <c r="GK18" s="1343"/>
      <c r="GL18" s="1343"/>
      <c r="GM18" s="1343"/>
      <c r="GN18" s="1343" t="str">
        <f ca="1">MID(SUVAHAVUJ!AG104,10,1)</f>
        <v xml:space="preserve"> </v>
      </c>
      <c r="GO18" s="1343"/>
      <c r="GP18" s="1343"/>
      <c r="GQ18" s="1343"/>
      <c r="GR18" s="1343"/>
      <c r="GS18" s="1343" t="str">
        <f ca="1">MID(SUVAHAVUJ!AG104,11,1)</f>
        <v>0</v>
      </c>
      <c r="GT18" s="1343"/>
      <c r="GU18" s="1343"/>
      <c r="GV18" s="1343"/>
      <c r="GW18" s="1396"/>
    </row>
    <row r="19" spans="1:205" ht="24" customHeight="1">
      <c r="B19" s="1465" t="s">
        <v>2414</v>
      </c>
      <c r="C19" s="1466"/>
      <c r="D19" s="1466"/>
      <c r="E19" s="1466"/>
      <c r="F19" s="1466"/>
      <c r="G19" s="1466"/>
      <c r="H19" s="1466"/>
      <c r="I19" s="1466"/>
      <c r="J19" s="1466"/>
      <c r="K19" s="1467"/>
      <c r="L19" s="1460" t="str">
        <f ca="1">SUVAHAVUJ!$D$105</f>
        <v>Dlhodobé záväzky z obchodného styku súčet
(r. 104 až r. 106)</v>
      </c>
      <c r="M19" s="1461"/>
      <c r="N19" s="1461"/>
      <c r="O19" s="1461"/>
      <c r="P19" s="1461"/>
      <c r="Q19" s="1461"/>
      <c r="R19" s="1461"/>
      <c r="S19" s="1461"/>
      <c r="T19" s="1461"/>
      <c r="U19" s="1461"/>
      <c r="V19" s="1461"/>
      <c r="W19" s="1461"/>
      <c r="X19" s="1461"/>
      <c r="Y19" s="1461"/>
      <c r="Z19" s="1461"/>
      <c r="AA19" s="1461"/>
      <c r="AB19" s="1461"/>
      <c r="AC19" s="1461"/>
      <c r="AD19" s="1461"/>
      <c r="AE19" s="1461"/>
      <c r="AF19" s="1461"/>
      <c r="AG19" s="1461"/>
      <c r="AH19" s="146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2" t="s">
        <v>2482</v>
      </c>
      <c r="BX19" s="1463"/>
      <c r="BY19" s="1463"/>
      <c r="BZ19" s="1463"/>
      <c r="CA19" s="1463"/>
      <c r="CB19" s="1463"/>
      <c r="CC19" s="1463"/>
      <c r="CD19" s="1464"/>
      <c r="CE19" s="1389" t="str">
        <f ca="1">MID(SUVAHAVUJ!AF105,1,1)</f>
        <v xml:space="preserve"> </v>
      </c>
      <c r="CF19" s="1389"/>
      <c r="CG19" s="1389"/>
      <c r="CH19" s="1389"/>
      <c r="CI19" s="1389"/>
      <c r="CJ19" s="1389" t="str">
        <f ca="1">MID(SUVAHAVUJ!AF105,2,1)</f>
        <v xml:space="preserve"> </v>
      </c>
      <c r="CK19" s="1389"/>
      <c r="CL19" s="1389"/>
      <c r="CM19" s="1389"/>
      <c r="CN19" s="1389"/>
      <c r="CO19" s="1389"/>
      <c r="CP19" s="1389" t="str">
        <f ca="1">MID(SUVAHAVUJ!AF105,3,1)</f>
        <v xml:space="preserve"> </v>
      </c>
      <c r="CQ19" s="1389"/>
      <c r="CR19" s="1389"/>
      <c r="CS19" s="1389"/>
      <c r="CT19" s="1389"/>
      <c r="CU19" s="1389" t="str">
        <f ca="1">MID(SUVAHAVUJ!AF105,4,1)</f>
        <v xml:space="preserve"> </v>
      </c>
      <c r="CV19" s="1389"/>
      <c r="CW19" s="1389"/>
      <c r="CX19" s="1389"/>
      <c r="CY19" s="1389"/>
      <c r="CZ19" s="1389"/>
      <c r="DA19" s="1389" t="str">
        <f ca="1">MID(SUVAHAVUJ!AF105,5,1)</f>
        <v xml:space="preserve"> </v>
      </c>
      <c r="DB19" s="1389"/>
      <c r="DC19" s="1389"/>
      <c r="DD19" s="1389"/>
      <c r="DE19" s="1389"/>
      <c r="DF19" s="1389" t="str">
        <f ca="1">MID(SUVAHAVUJ!AF105,6,1)</f>
        <v xml:space="preserve"> </v>
      </c>
      <c r="DG19" s="1389"/>
      <c r="DH19" s="1389"/>
      <c r="DI19" s="1389"/>
      <c r="DJ19" s="1389"/>
      <c r="DK19" s="1389"/>
      <c r="DL19" s="1389" t="str">
        <f ca="1">MID(SUVAHAVUJ!AF105,7,1)</f>
        <v xml:space="preserve"> </v>
      </c>
      <c r="DM19" s="1389"/>
      <c r="DN19" s="1389"/>
      <c r="DO19" s="1389"/>
      <c r="DP19" s="1389"/>
      <c r="DQ19" s="1389"/>
      <c r="DR19" s="1389" t="str">
        <f ca="1">MID(SUVAHAVUJ!AF105,8,1)</f>
        <v xml:space="preserve"> </v>
      </c>
      <c r="DS19" s="1389"/>
      <c r="DT19" s="1389"/>
      <c r="DU19" s="1389"/>
      <c r="DV19" s="1389"/>
      <c r="DW19" s="1456" t="str">
        <f ca="1">MID(SUVAHAVUJ!AF105,9,1)</f>
        <v xml:space="preserve"> </v>
      </c>
      <c r="DX19" s="1456"/>
      <c r="DY19" s="1456"/>
      <c r="DZ19" s="1456"/>
      <c r="EA19" s="1456"/>
      <c r="EB19" s="1456"/>
      <c r="EC19" s="1456" t="str">
        <f ca="1">MID(SUVAHAVUJ!AF105,10,1)</f>
        <v xml:space="preserve"> </v>
      </c>
      <c r="ED19" s="1456"/>
      <c r="EE19" s="1456"/>
      <c r="EF19" s="1456"/>
      <c r="EG19" s="1456"/>
      <c r="EH19" s="1389" t="str">
        <f ca="1">MID(SUVAHAVUJ!AF105,11,1)</f>
        <v>0</v>
      </c>
      <c r="EI19" s="1389"/>
      <c r="EJ19" s="1389"/>
      <c r="EK19" s="1389"/>
      <c r="EL19" s="1389"/>
      <c r="EM19" s="1395"/>
      <c r="EN19" s="530"/>
      <c r="EO19" s="531"/>
      <c r="EP19" s="1389" t="str">
        <f ca="1">MID(SUVAHAVUJ!AG105,1,1)</f>
        <v xml:space="preserve"> </v>
      </c>
      <c r="EQ19" s="1389"/>
      <c r="ER19" s="1389"/>
      <c r="ES19" s="1389"/>
      <c r="ET19" s="1389"/>
      <c r="EU19" s="1389"/>
      <c r="EV19" s="1389" t="str">
        <f ca="1">MID(SUVAHAVUJ!AG105,2,1)</f>
        <v xml:space="preserve"> </v>
      </c>
      <c r="EW19" s="1389"/>
      <c r="EX19" s="1389"/>
      <c r="EY19" s="1389"/>
      <c r="EZ19" s="1389"/>
      <c r="FA19" s="1389" t="str">
        <f ca="1">MID(SUVAHAVUJ!AG105,3,1)</f>
        <v xml:space="preserve"> </v>
      </c>
      <c r="FB19" s="1389"/>
      <c r="FC19" s="1389"/>
      <c r="FD19" s="1389"/>
      <c r="FE19" s="1389"/>
      <c r="FF19" s="1389"/>
      <c r="FG19" s="1389" t="str">
        <f ca="1">MID(SUVAHAVUJ!AG105,4,1)</f>
        <v xml:space="preserve"> </v>
      </c>
      <c r="FH19" s="1389"/>
      <c r="FI19" s="1389"/>
      <c r="FJ19" s="1389"/>
      <c r="FK19" s="1389"/>
      <c r="FL19" s="1343" t="str">
        <f ca="1">MID(SUVAHAVUJ!AG105,5,1)</f>
        <v xml:space="preserve"> </v>
      </c>
      <c r="FM19" s="1343"/>
      <c r="FN19" s="1343"/>
      <c r="FO19" s="1343"/>
      <c r="FP19" s="1343"/>
      <c r="FQ19" s="1343"/>
      <c r="FR19" s="1343" t="str">
        <f ca="1">MID(SUVAHAVUJ!AG105,6,1)</f>
        <v xml:space="preserve"> </v>
      </c>
      <c r="FS19" s="1343"/>
      <c r="FT19" s="1343"/>
      <c r="FU19" s="1343"/>
      <c r="FV19" s="1343"/>
      <c r="FW19" s="1343" t="str">
        <f ca="1">MID(SUVAHAVUJ!AG105,7,1)</f>
        <v xml:space="preserve"> </v>
      </c>
      <c r="FX19" s="1343"/>
      <c r="FY19" s="1343"/>
      <c r="FZ19" s="1343"/>
      <c r="GA19" s="1343"/>
      <c r="GB19" s="1343"/>
      <c r="GC19" s="1343" t="str">
        <f ca="1">MID(SUVAHAVUJ!AG105,8,1)</f>
        <v xml:space="preserve"> </v>
      </c>
      <c r="GD19" s="1343"/>
      <c r="GE19" s="1343"/>
      <c r="GF19" s="1343"/>
      <c r="GG19" s="1343"/>
      <c r="GH19" s="1343" t="str">
        <f ca="1">MID(SUVAHAVUJ!AG105,9,1)</f>
        <v xml:space="preserve"> </v>
      </c>
      <c r="GI19" s="1343"/>
      <c r="GJ19" s="1343"/>
      <c r="GK19" s="1343"/>
      <c r="GL19" s="1343"/>
      <c r="GM19" s="1343"/>
      <c r="GN19" s="1343" t="str">
        <f ca="1">MID(SUVAHAVUJ!AG105,10,1)</f>
        <v xml:space="preserve"> </v>
      </c>
      <c r="GO19" s="1343"/>
      <c r="GP19" s="1343"/>
      <c r="GQ19" s="1343"/>
      <c r="GR19" s="1343"/>
      <c r="GS19" s="1343" t="str">
        <f ca="1">MID(SUVAHAVUJ!AG105,11,1)</f>
        <v>0</v>
      </c>
      <c r="GT19" s="1343"/>
      <c r="GU19" s="1343"/>
      <c r="GV19" s="1343"/>
      <c r="GW19" s="1396"/>
    </row>
    <row r="20" spans="1:205" ht="24" customHeight="1">
      <c r="B20" s="1473" t="s">
        <v>2423</v>
      </c>
      <c r="C20" s="1474"/>
      <c r="D20" s="1474"/>
      <c r="E20" s="1474"/>
      <c r="F20" s="1474"/>
      <c r="G20" s="1474"/>
      <c r="H20" s="1474"/>
      <c r="I20" s="1474"/>
      <c r="J20" s="1474"/>
      <c r="K20" s="1475"/>
      <c r="L20" s="1471" t="str">
        <f ca="1">SUVAHAVUJ!$D$106</f>
        <v>Záväzky z obchodného styku voči prepojeným účtovným jednotkám (321A, 475A, 476A)</v>
      </c>
      <c r="M20" s="1472"/>
      <c r="N20" s="1472"/>
      <c r="O20" s="1472"/>
      <c r="P20" s="1472"/>
      <c r="Q20" s="1472"/>
      <c r="R20" s="1472"/>
      <c r="S20" s="1472"/>
      <c r="T20" s="1472"/>
      <c r="U20" s="1472"/>
      <c r="V20" s="1472"/>
      <c r="W20" s="1472"/>
      <c r="X20" s="1472"/>
      <c r="Y20" s="1472"/>
      <c r="Z20" s="1472"/>
      <c r="AA20" s="1472"/>
      <c r="AB20" s="1472"/>
      <c r="AC20" s="1472"/>
      <c r="AD20" s="1472"/>
      <c r="AE20" s="1472"/>
      <c r="AF20" s="1472"/>
      <c r="AG20" s="1472"/>
      <c r="AH20" s="1472"/>
      <c r="AI20" s="1472"/>
      <c r="AJ20" s="1472"/>
      <c r="AK20" s="1472"/>
      <c r="AL20" s="1472"/>
      <c r="AM20" s="1472"/>
      <c r="AN20" s="1472"/>
      <c r="AO20" s="1472"/>
      <c r="AP20" s="1472"/>
      <c r="AQ20" s="1472"/>
      <c r="AR20" s="1472"/>
      <c r="AS20" s="1472"/>
      <c r="AT20" s="1472"/>
      <c r="AU20" s="1472"/>
      <c r="AV20" s="1472"/>
      <c r="AW20" s="1472"/>
      <c r="AX20" s="1472"/>
      <c r="AY20" s="1472"/>
      <c r="AZ20" s="1472"/>
      <c r="BA20" s="1472"/>
      <c r="BB20" s="1472"/>
      <c r="BC20" s="1472"/>
      <c r="BD20" s="1472"/>
      <c r="BE20" s="1472"/>
      <c r="BF20" s="1472"/>
      <c r="BG20" s="1472"/>
      <c r="BH20" s="1472"/>
      <c r="BI20" s="1472"/>
      <c r="BJ20" s="1472"/>
      <c r="BK20" s="1472"/>
      <c r="BL20" s="1472"/>
      <c r="BM20" s="1472"/>
      <c r="BN20" s="1472"/>
      <c r="BO20" s="1472"/>
      <c r="BP20" s="1472"/>
      <c r="BQ20" s="1472"/>
      <c r="BR20" s="1472"/>
      <c r="BS20" s="1472"/>
      <c r="BT20" s="1472"/>
      <c r="BU20" s="1472"/>
      <c r="BV20" s="1472"/>
      <c r="BW20" s="1462" t="s">
        <v>2483</v>
      </c>
      <c r="BX20" s="1463"/>
      <c r="BY20" s="1463"/>
      <c r="BZ20" s="1463"/>
      <c r="CA20" s="1463"/>
      <c r="CB20" s="1463"/>
      <c r="CC20" s="1463"/>
      <c r="CD20" s="1464"/>
      <c r="CE20" s="1389" t="str">
        <f ca="1">MID(SUVAHAVUJ!AF106,1,1)</f>
        <v xml:space="preserve"> </v>
      </c>
      <c r="CF20" s="1389"/>
      <c r="CG20" s="1389"/>
      <c r="CH20" s="1389"/>
      <c r="CI20" s="1389"/>
      <c r="CJ20" s="1389" t="str">
        <f ca="1">MID(SUVAHAVUJ!AF106,2,1)</f>
        <v xml:space="preserve"> </v>
      </c>
      <c r="CK20" s="1389"/>
      <c r="CL20" s="1389"/>
      <c r="CM20" s="1389"/>
      <c r="CN20" s="1389"/>
      <c r="CO20" s="1389"/>
      <c r="CP20" s="1389" t="str">
        <f ca="1">MID(SUVAHAVUJ!AF106,3,1)</f>
        <v xml:space="preserve"> </v>
      </c>
      <c r="CQ20" s="1389"/>
      <c r="CR20" s="1389"/>
      <c r="CS20" s="1389"/>
      <c r="CT20" s="1389"/>
      <c r="CU20" s="1389" t="str">
        <f ca="1">MID(SUVAHAVUJ!AF106,4,1)</f>
        <v xml:space="preserve"> </v>
      </c>
      <c r="CV20" s="1389"/>
      <c r="CW20" s="1389"/>
      <c r="CX20" s="1389"/>
      <c r="CY20" s="1389"/>
      <c r="CZ20" s="1389"/>
      <c r="DA20" s="1389" t="str">
        <f ca="1">MID(SUVAHAVUJ!AF106,5,1)</f>
        <v xml:space="preserve"> </v>
      </c>
      <c r="DB20" s="1389"/>
      <c r="DC20" s="1389"/>
      <c r="DD20" s="1389"/>
      <c r="DE20" s="1389"/>
      <c r="DF20" s="1389" t="str">
        <f ca="1">MID(SUVAHAVUJ!AF106,6,1)</f>
        <v xml:space="preserve"> </v>
      </c>
      <c r="DG20" s="1389"/>
      <c r="DH20" s="1389"/>
      <c r="DI20" s="1389"/>
      <c r="DJ20" s="1389"/>
      <c r="DK20" s="1389"/>
      <c r="DL20" s="1389" t="str">
        <f ca="1">MID(SUVAHAVUJ!AF106,7,1)</f>
        <v xml:space="preserve"> </v>
      </c>
      <c r="DM20" s="1389"/>
      <c r="DN20" s="1389"/>
      <c r="DO20" s="1389"/>
      <c r="DP20" s="1389"/>
      <c r="DQ20" s="1389"/>
      <c r="DR20" s="1389" t="str">
        <f ca="1">MID(SUVAHAVUJ!AF106,8,1)</f>
        <v xml:space="preserve"> </v>
      </c>
      <c r="DS20" s="1389"/>
      <c r="DT20" s="1389"/>
      <c r="DU20" s="1389"/>
      <c r="DV20" s="1389"/>
      <c r="DW20" s="1456" t="str">
        <f ca="1">MID(SUVAHAVUJ!AF106,9,1)</f>
        <v xml:space="preserve"> </v>
      </c>
      <c r="DX20" s="1456"/>
      <c r="DY20" s="1456"/>
      <c r="DZ20" s="1456"/>
      <c r="EA20" s="1456"/>
      <c r="EB20" s="1456"/>
      <c r="EC20" s="1456" t="str">
        <f ca="1">MID(SUVAHAVUJ!AF106,10,1)</f>
        <v xml:space="preserve"> </v>
      </c>
      <c r="ED20" s="1456"/>
      <c r="EE20" s="1456"/>
      <c r="EF20" s="1456"/>
      <c r="EG20" s="1456"/>
      <c r="EH20" s="1389" t="str">
        <f ca="1">MID(SUVAHAVUJ!AF106,11,1)</f>
        <v>0</v>
      </c>
      <c r="EI20" s="1389"/>
      <c r="EJ20" s="1389"/>
      <c r="EK20" s="1389"/>
      <c r="EL20" s="1389"/>
      <c r="EM20" s="1395"/>
      <c r="EN20" s="530"/>
      <c r="EO20" s="531"/>
      <c r="EP20" s="1389" t="str">
        <f ca="1">MID(SUVAHAVUJ!AG106,1,1)</f>
        <v xml:space="preserve"> </v>
      </c>
      <c r="EQ20" s="1389"/>
      <c r="ER20" s="1389"/>
      <c r="ES20" s="1389"/>
      <c r="ET20" s="1389"/>
      <c r="EU20" s="1389"/>
      <c r="EV20" s="1389" t="str">
        <f ca="1">MID(SUVAHAVUJ!AG106,2,1)</f>
        <v xml:space="preserve"> </v>
      </c>
      <c r="EW20" s="1389"/>
      <c r="EX20" s="1389"/>
      <c r="EY20" s="1389"/>
      <c r="EZ20" s="1389"/>
      <c r="FA20" s="1389" t="str">
        <f ca="1">MID(SUVAHAVUJ!AG106,3,1)</f>
        <v xml:space="preserve"> </v>
      </c>
      <c r="FB20" s="1389"/>
      <c r="FC20" s="1389"/>
      <c r="FD20" s="1389"/>
      <c r="FE20" s="1389"/>
      <c r="FF20" s="1389"/>
      <c r="FG20" s="1389" t="str">
        <f ca="1">MID(SUVAHAVUJ!AG106,4,1)</f>
        <v xml:space="preserve"> </v>
      </c>
      <c r="FH20" s="1389"/>
      <c r="FI20" s="1389"/>
      <c r="FJ20" s="1389"/>
      <c r="FK20" s="1389"/>
      <c r="FL20" s="1343" t="str">
        <f ca="1">MID(SUVAHAVUJ!AG106,5,1)</f>
        <v xml:space="preserve"> </v>
      </c>
      <c r="FM20" s="1343"/>
      <c r="FN20" s="1343"/>
      <c r="FO20" s="1343"/>
      <c r="FP20" s="1343"/>
      <c r="FQ20" s="1343"/>
      <c r="FR20" s="1343" t="str">
        <f ca="1">MID(SUVAHAVUJ!AG106,6,1)</f>
        <v xml:space="preserve"> </v>
      </c>
      <c r="FS20" s="1343"/>
      <c r="FT20" s="1343"/>
      <c r="FU20" s="1343"/>
      <c r="FV20" s="1343"/>
      <c r="FW20" s="1343" t="str">
        <f ca="1">MID(SUVAHAVUJ!AG106,7,1)</f>
        <v xml:space="preserve"> </v>
      </c>
      <c r="FX20" s="1343"/>
      <c r="FY20" s="1343"/>
      <c r="FZ20" s="1343"/>
      <c r="GA20" s="1343"/>
      <c r="GB20" s="1343"/>
      <c r="GC20" s="1343" t="str">
        <f ca="1">MID(SUVAHAVUJ!AG106,8,1)</f>
        <v xml:space="preserve"> </v>
      </c>
      <c r="GD20" s="1343"/>
      <c r="GE20" s="1343"/>
      <c r="GF20" s="1343"/>
      <c r="GG20" s="1343"/>
      <c r="GH20" s="1343" t="str">
        <f ca="1">MID(SUVAHAVUJ!AG106,9,1)</f>
        <v xml:space="preserve"> </v>
      </c>
      <c r="GI20" s="1343"/>
      <c r="GJ20" s="1343"/>
      <c r="GK20" s="1343"/>
      <c r="GL20" s="1343"/>
      <c r="GM20" s="1343"/>
      <c r="GN20" s="1343" t="str">
        <f ca="1">MID(SUVAHAVUJ!AG106,10,1)</f>
        <v xml:space="preserve"> </v>
      </c>
      <c r="GO20" s="1343"/>
      <c r="GP20" s="1343"/>
      <c r="GQ20" s="1343"/>
      <c r="GR20" s="1343"/>
      <c r="GS20" s="1343" t="str">
        <f ca="1">MID(SUVAHAVUJ!AG106,11,1)</f>
        <v>0</v>
      </c>
      <c r="GT20" s="1343"/>
      <c r="GU20" s="1343"/>
      <c r="GV20" s="1343"/>
      <c r="GW20" s="1396"/>
    </row>
    <row r="21" spans="1:205" ht="24" customHeight="1">
      <c r="B21" s="1473" t="s">
        <v>2424</v>
      </c>
      <c r="C21" s="1474"/>
      <c r="D21" s="1474"/>
      <c r="E21" s="1474"/>
      <c r="F21" s="1474"/>
      <c r="G21" s="1474"/>
      <c r="H21" s="1474"/>
      <c r="I21" s="1474"/>
      <c r="J21" s="1474"/>
      <c r="K21" s="1475"/>
      <c r="L21" s="1471" t="str">
        <f ca="1">SUVAHAVUJ!$D$107</f>
        <v>Záväzky z obchodného styku v rámci podielovej účasti okrem záväzkov voči prepojeným účtovným jednotkám (321A, 475A, 476A)</v>
      </c>
      <c r="M21" s="1472"/>
      <c r="N21" s="1472"/>
      <c r="O21" s="1472"/>
      <c r="P21" s="1472"/>
      <c r="Q21" s="1472"/>
      <c r="R21" s="1472"/>
      <c r="S21" s="1472"/>
      <c r="T21" s="1472"/>
      <c r="U21" s="1472"/>
      <c r="V21" s="1472"/>
      <c r="W21" s="1472"/>
      <c r="X21" s="1472"/>
      <c r="Y21" s="1472"/>
      <c r="Z21" s="1472"/>
      <c r="AA21" s="1472"/>
      <c r="AB21" s="1472"/>
      <c r="AC21" s="1472"/>
      <c r="AD21" s="1472"/>
      <c r="AE21" s="1472"/>
      <c r="AF21" s="1472"/>
      <c r="AG21" s="1472"/>
      <c r="AH21" s="1472"/>
      <c r="AI21" s="1472"/>
      <c r="AJ21" s="1472"/>
      <c r="AK21" s="1472"/>
      <c r="AL21" s="1472"/>
      <c r="AM21" s="1472"/>
      <c r="AN21" s="1472"/>
      <c r="AO21" s="1472"/>
      <c r="AP21" s="1472"/>
      <c r="AQ21" s="1472"/>
      <c r="AR21" s="1472"/>
      <c r="AS21" s="1472"/>
      <c r="AT21" s="1472"/>
      <c r="AU21" s="1472"/>
      <c r="AV21" s="1472"/>
      <c r="AW21" s="1472"/>
      <c r="AX21" s="1472"/>
      <c r="AY21" s="1472"/>
      <c r="AZ21" s="1472"/>
      <c r="BA21" s="1472"/>
      <c r="BB21" s="1472"/>
      <c r="BC21" s="1472"/>
      <c r="BD21" s="1472"/>
      <c r="BE21" s="1472"/>
      <c r="BF21" s="1472"/>
      <c r="BG21" s="1472"/>
      <c r="BH21" s="1472"/>
      <c r="BI21" s="1472"/>
      <c r="BJ21" s="1472"/>
      <c r="BK21" s="1472"/>
      <c r="BL21" s="1472"/>
      <c r="BM21" s="1472"/>
      <c r="BN21" s="1472"/>
      <c r="BO21" s="1472"/>
      <c r="BP21" s="1472"/>
      <c r="BQ21" s="1472"/>
      <c r="BR21" s="1472"/>
      <c r="BS21" s="1472"/>
      <c r="BT21" s="1472"/>
      <c r="BU21" s="1472"/>
      <c r="BV21" s="1472"/>
      <c r="BW21" s="1462" t="s">
        <v>2484</v>
      </c>
      <c r="BX21" s="1463"/>
      <c r="BY21" s="1463"/>
      <c r="BZ21" s="1463"/>
      <c r="CA21" s="1463"/>
      <c r="CB21" s="1463"/>
      <c r="CC21" s="1463"/>
      <c r="CD21" s="1464"/>
      <c r="CE21" s="1389" t="str">
        <f ca="1">MID(SUVAHAVUJ!AF107,1,1)</f>
        <v xml:space="preserve"> </v>
      </c>
      <c r="CF21" s="1389"/>
      <c r="CG21" s="1389"/>
      <c r="CH21" s="1389"/>
      <c r="CI21" s="1389"/>
      <c r="CJ21" s="1389" t="str">
        <f ca="1">MID(SUVAHAVUJ!AF107,2,1)</f>
        <v xml:space="preserve"> </v>
      </c>
      <c r="CK21" s="1389"/>
      <c r="CL21" s="1389"/>
      <c r="CM21" s="1389"/>
      <c r="CN21" s="1389"/>
      <c r="CO21" s="1389"/>
      <c r="CP21" s="1389" t="str">
        <f ca="1">MID(SUVAHAVUJ!AF107,3,1)</f>
        <v xml:space="preserve"> </v>
      </c>
      <c r="CQ21" s="1389"/>
      <c r="CR21" s="1389"/>
      <c r="CS21" s="1389"/>
      <c r="CT21" s="1389"/>
      <c r="CU21" s="1389" t="str">
        <f ca="1">MID(SUVAHAVUJ!AF107,4,1)</f>
        <v xml:space="preserve"> </v>
      </c>
      <c r="CV21" s="1389"/>
      <c r="CW21" s="1389"/>
      <c r="CX21" s="1389"/>
      <c r="CY21" s="1389"/>
      <c r="CZ21" s="1389"/>
      <c r="DA21" s="1389" t="str">
        <f ca="1">MID(SUVAHAVUJ!AF107,5,1)</f>
        <v xml:space="preserve"> </v>
      </c>
      <c r="DB21" s="1389"/>
      <c r="DC21" s="1389"/>
      <c r="DD21" s="1389"/>
      <c r="DE21" s="1389"/>
      <c r="DF21" s="1389" t="str">
        <f ca="1">MID(SUVAHAVUJ!AF107,6,1)</f>
        <v xml:space="preserve"> </v>
      </c>
      <c r="DG21" s="1389"/>
      <c r="DH21" s="1389"/>
      <c r="DI21" s="1389"/>
      <c r="DJ21" s="1389"/>
      <c r="DK21" s="1389"/>
      <c r="DL21" s="1389" t="str">
        <f ca="1">MID(SUVAHAVUJ!AF107,7,1)</f>
        <v xml:space="preserve"> </v>
      </c>
      <c r="DM21" s="1389"/>
      <c r="DN21" s="1389"/>
      <c r="DO21" s="1389"/>
      <c r="DP21" s="1389"/>
      <c r="DQ21" s="1389"/>
      <c r="DR21" s="1389" t="str">
        <f ca="1">MID(SUVAHAVUJ!AF107,8,1)</f>
        <v xml:space="preserve"> </v>
      </c>
      <c r="DS21" s="1389"/>
      <c r="DT21" s="1389"/>
      <c r="DU21" s="1389"/>
      <c r="DV21" s="1389"/>
      <c r="DW21" s="1456" t="str">
        <f ca="1">MID(SUVAHAVUJ!AF107,9,1)</f>
        <v xml:space="preserve"> </v>
      </c>
      <c r="DX21" s="1456"/>
      <c r="DY21" s="1456"/>
      <c r="DZ21" s="1456"/>
      <c r="EA21" s="1456"/>
      <c r="EB21" s="1456"/>
      <c r="EC21" s="1456" t="str">
        <f ca="1">MID(SUVAHAVUJ!AF107,10,1)</f>
        <v xml:space="preserve"> </v>
      </c>
      <c r="ED21" s="1456"/>
      <c r="EE21" s="1456"/>
      <c r="EF21" s="1456"/>
      <c r="EG21" s="1456"/>
      <c r="EH21" s="1389" t="str">
        <f ca="1">MID(SUVAHAVUJ!AF107,11,1)</f>
        <v>0</v>
      </c>
      <c r="EI21" s="1389"/>
      <c r="EJ21" s="1389"/>
      <c r="EK21" s="1389"/>
      <c r="EL21" s="1389"/>
      <c r="EM21" s="1395"/>
      <c r="EN21" s="530"/>
      <c r="EO21" s="531"/>
      <c r="EP21" s="1389" t="str">
        <f ca="1">MID(SUVAHAVUJ!AG107,1,1)</f>
        <v xml:space="preserve"> </v>
      </c>
      <c r="EQ21" s="1389"/>
      <c r="ER21" s="1389"/>
      <c r="ES21" s="1389"/>
      <c r="ET21" s="1389"/>
      <c r="EU21" s="1389"/>
      <c r="EV21" s="1389" t="str">
        <f ca="1">MID(SUVAHAVUJ!AG107,2,1)</f>
        <v xml:space="preserve"> </v>
      </c>
      <c r="EW21" s="1389"/>
      <c r="EX21" s="1389"/>
      <c r="EY21" s="1389"/>
      <c r="EZ21" s="1389"/>
      <c r="FA21" s="1389" t="str">
        <f ca="1">MID(SUVAHAVUJ!AG107,3,1)</f>
        <v xml:space="preserve"> </v>
      </c>
      <c r="FB21" s="1389"/>
      <c r="FC21" s="1389"/>
      <c r="FD21" s="1389"/>
      <c r="FE21" s="1389"/>
      <c r="FF21" s="1389"/>
      <c r="FG21" s="1389" t="str">
        <f ca="1">MID(SUVAHAVUJ!AG107,4,1)</f>
        <v xml:space="preserve"> </v>
      </c>
      <c r="FH21" s="1389"/>
      <c r="FI21" s="1389"/>
      <c r="FJ21" s="1389"/>
      <c r="FK21" s="1389"/>
      <c r="FL21" s="1343" t="str">
        <f ca="1">MID(SUVAHAVUJ!AG107,5,1)</f>
        <v xml:space="preserve"> </v>
      </c>
      <c r="FM21" s="1343"/>
      <c r="FN21" s="1343"/>
      <c r="FO21" s="1343"/>
      <c r="FP21" s="1343"/>
      <c r="FQ21" s="1343"/>
      <c r="FR21" s="1343" t="str">
        <f ca="1">MID(SUVAHAVUJ!AG107,6,1)</f>
        <v xml:space="preserve"> </v>
      </c>
      <c r="FS21" s="1343"/>
      <c r="FT21" s="1343"/>
      <c r="FU21" s="1343"/>
      <c r="FV21" s="1343"/>
      <c r="FW21" s="1343" t="str">
        <f ca="1">MID(SUVAHAVUJ!AG107,7,1)</f>
        <v xml:space="preserve"> </v>
      </c>
      <c r="FX21" s="1343"/>
      <c r="FY21" s="1343"/>
      <c r="FZ21" s="1343"/>
      <c r="GA21" s="1343"/>
      <c r="GB21" s="1343"/>
      <c r="GC21" s="1343" t="str">
        <f ca="1">MID(SUVAHAVUJ!AG107,8,1)</f>
        <v xml:space="preserve"> </v>
      </c>
      <c r="GD21" s="1343"/>
      <c r="GE21" s="1343"/>
      <c r="GF21" s="1343"/>
      <c r="GG21" s="1343"/>
      <c r="GH21" s="1343" t="str">
        <f ca="1">MID(SUVAHAVUJ!AG107,9,1)</f>
        <v xml:space="preserve"> </v>
      </c>
      <c r="GI21" s="1343"/>
      <c r="GJ21" s="1343"/>
      <c r="GK21" s="1343"/>
      <c r="GL21" s="1343"/>
      <c r="GM21" s="1343"/>
      <c r="GN21" s="1343" t="str">
        <f ca="1">MID(SUVAHAVUJ!AG107,10,1)</f>
        <v xml:space="preserve"> </v>
      </c>
      <c r="GO21" s="1343"/>
      <c r="GP21" s="1343"/>
      <c r="GQ21" s="1343"/>
      <c r="GR21" s="1343"/>
      <c r="GS21" s="1343" t="str">
        <f ca="1">MID(SUVAHAVUJ!AG107,11,1)</f>
        <v>0</v>
      </c>
      <c r="GT21" s="1343"/>
      <c r="GU21" s="1343"/>
      <c r="GV21" s="1343"/>
      <c r="GW21" s="1396"/>
    </row>
    <row r="22" spans="1:205" ht="24" customHeight="1">
      <c r="B22" s="1473" t="s">
        <v>2425</v>
      </c>
      <c r="C22" s="1474"/>
      <c r="D22" s="1474"/>
      <c r="E22" s="1474"/>
      <c r="F22" s="1474"/>
      <c r="G22" s="1474"/>
      <c r="H22" s="1474"/>
      <c r="I22" s="1474"/>
      <c r="J22" s="1474"/>
      <c r="K22" s="1475"/>
      <c r="L22" s="1471" t="str">
        <f ca="1">SUVAHAVUJ!$D$108</f>
        <v>Ostatné záväzky z obchodného styku (321A, 475A, 476A)</v>
      </c>
      <c r="M22" s="1472"/>
      <c r="N22" s="1472"/>
      <c r="O22" s="1472"/>
      <c r="P22" s="1472"/>
      <c r="Q22" s="1472"/>
      <c r="R22" s="1472"/>
      <c r="S22" s="1472"/>
      <c r="T22" s="1472"/>
      <c r="U22" s="1472"/>
      <c r="V22" s="1472"/>
      <c r="W22" s="1472"/>
      <c r="X22" s="1472"/>
      <c r="Y22" s="1472"/>
      <c r="Z22" s="1472"/>
      <c r="AA22" s="1472"/>
      <c r="AB22" s="1472"/>
      <c r="AC22" s="1472"/>
      <c r="AD22" s="1472"/>
      <c r="AE22" s="1472"/>
      <c r="AF22" s="1472"/>
      <c r="AG22" s="1472"/>
      <c r="AH22" s="1472"/>
      <c r="AI22" s="1472"/>
      <c r="AJ22" s="1472"/>
      <c r="AK22" s="1472"/>
      <c r="AL22" s="1472"/>
      <c r="AM22" s="1472"/>
      <c r="AN22" s="1472"/>
      <c r="AO22" s="1472"/>
      <c r="AP22" s="1472"/>
      <c r="AQ22" s="1472"/>
      <c r="AR22" s="1472"/>
      <c r="AS22" s="1472"/>
      <c r="AT22" s="1472"/>
      <c r="AU22" s="1472"/>
      <c r="AV22" s="1472"/>
      <c r="AW22" s="1472"/>
      <c r="AX22" s="1472"/>
      <c r="AY22" s="1472"/>
      <c r="AZ22" s="1472"/>
      <c r="BA22" s="1472"/>
      <c r="BB22" s="1472"/>
      <c r="BC22" s="1472"/>
      <c r="BD22" s="1472"/>
      <c r="BE22" s="1472"/>
      <c r="BF22" s="1472"/>
      <c r="BG22" s="1472"/>
      <c r="BH22" s="1472"/>
      <c r="BI22" s="1472"/>
      <c r="BJ22" s="1472"/>
      <c r="BK22" s="1472"/>
      <c r="BL22" s="1472"/>
      <c r="BM22" s="1472"/>
      <c r="BN22" s="1472"/>
      <c r="BO22" s="1472"/>
      <c r="BP22" s="1472"/>
      <c r="BQ22" s="1472"/>
      <c r="BR22" s="1472"/>
      <c r="BS22" s="1472"/>
      <c r="BT22" s="1472"/>
      <c r="BU22" s="1472"/>
      <c r="BV22" s="1472"/>
      <c r="BW22" s="1462" t="s">
        <v>2485</v>
      </c>
      <c r="BX22" s="1463"/>
      <c r="BY22" s="1463"/>
      <c r="BZ22" s="1463"/>
      <c r="CA22" s="1463"/>
      <c r="CB22" s="1463"/>
      <c r="CC22" s="1463"/>
      <c r="CD22" s="1464"/>
      <c r="CE22" s="1389" t="str">
        <f ca="1">MID(SUVAHAVUJ!AF108,1,1)</f>
        <v xml:space="preserve"> </v>
      </c>
      <c r="CF22" s="1389"/>
      <c r="CG22" s="1389"/>
      <c r="CH22" s="1389"/>
      <c r="CI22" s="1389"/>
      <c r="CJ22" s="1389" t="str">
        <f ca="1">MID(SUVAHAVUJ!AF108,2,1)</f>
        <v xml:space="preserve"> </v>
      </c>
      <c r="CK22" s="1389"/>
      <c r="CL22" s="1389"/>
      <c r="CM22" s="1389"/>
      <c r="CN22" s="1389"/>
      <c r="CO22" s="1389"/>
      <c r="CP22" s="1389" t="str">
        <f ca="1">MID(SUVAHAVUJ!AF108,3,1)</f>
        <v xml:space="preserve"> </v>
      </c>
      <c r="CQ22" s="1389"/>
      <c r="CR22" s="1389"/>
      <c r="CS22" s="1389"/>
      <c r="CT22" s="1389"/>
      <c r="CU22" s="1389" t="str">
        <f ca="1">MID(SUVAHAVUJ!AF108,4,1)</f>
        <v xml:space="preserve"> </v>
      </c>
      <c r="CV22" s="1389"/>
      <c r="CW22" s="1389"/>
      <c r="CX22" s="1389"/>
      <c r="CY22" s="1389"/>
      <c r="CZ22" s="1389"/>
      <c r="DA22" s="1389" t="str">
        <f ca="1">MID(SUVAHAVUJ!AF108,5,1)</f>
        <v xml:space="preserve"> </v>
      </c>
      <c r="DB22" s="1389"/>
      <c r="DC22" s="1389"/>
      <c r="DD22" s="1389"/>
      <c r="DE22" s="1389"/>
      <c r="DF22" s="1389" t="str">
        <f ca="1">MID(SUVAHAVUJ!AF108,6,1)</f>
        <v xml:space="preserve"> </v>
      </c>
      <c r="DG22" s="1389"/>
      <c r="DH22" s="1389"/>
      <c r="DI22" s="1389"/>
      <c r="DJ22" s="1389"/>
      <c r="DK22" s="1389"/>
      <c r="DL22" s="1389" t="str">
        <f ca="1">MID(SUVAHAVUJ!AF108,7,1)</f>
        <v xml:space="preserve"> </v>
      </c>
      <c r="DM22" s="1389"/>
      <c r="DN22" s="1389"/>
      <c r="DO22" s="1389"/>
      <c r="DP22" s="1389"/>
      <c r="DQ22" s="1389"/>
      <c r="DR22" s="1389" t="str">
        <f ca="1">MID(SUVAHAVUJ!AF108,8,1)</f>
        <v xml:space="preserve"> </v>
      </c>
      <c r="DS22" s="1389"/>
      <c r="DT22" s="1389"/>
      <c r="DU22" s="1389"/>
      <c r="DV22" s="1389"/>
      <c r="DW22" s="1456" t="str">
        <f ca="1">MID(SUVAHAVUJ!AF108,9,1)</f>
        <v xml:space="preserve"> </v>
      </c>
      <c r="DX22" s="1456"/>
      <c r="DY22" s="1456"/>
      <c r="DZ22" s="1456"/>
      <c r="EA22" s="1456"/>
      <c r="EB22" s="1456"/>
      <c r="EC22" s="1456" t="str">
        <f ca="1">MID(SUVAHAVUJ!AF108,10,1)</f>
        <v xml:space="preserve"> </v>
      </c>
      <c r="ED22" s="1456"/>
      <c r="EE22" s="1456"/>
      <c r="EF22" s="1456"/>
      <c r="EG22" s="1456"/>
      <c r="EH22" s="1389" t="str">
        <f ca="1">MID(SUVAHAVUJ!AF108,11,1)</f>
        <v>0</v>
      </c>
      <c r="EI22" s="1389"/>
      <c r="EJ22" s="1389"/>
      <c r="EK22" s="1389"/>
      <c r="EL22" s="1389"/>
      <c r="EM22" s="1395"/>
      <c r="EN22" s="530"/>
      <c r="EO22" s="531"/>
      <c r="EP22" s="1389" t="str">
        <f ca="1">MID(SUVAHAVUJ!AG108,1,1)</f>
        <v xml:space="preserve"> </v>
      </c>
      <c r="EQ22" s="1389"/>
      <c r="ER22" s="1389"/>
      <c r="ES22" s="1389"/>
      <c r="ET22" s="1389"/>
      <c r="EU22" s="1389"/>
      <c r="EV22" s="1389" t="str">
        <f ca="1">MID(SUVAHAVUJ!AG108,2,1)</f>
        <v xml:space="preserve"> </v>
      </c>
      <c r="EW22" s="1389"/>
      <c r="EX22" s="1389"/>
      <c r="EY22" s="1389"/>
      <c r="EZ22" s="1389"/>
      <c r="FA22" s="1389" t="str">
        <f ca="1">MID(SUVAHAVUJ!AG108,3,1)</f>
        <v xml:space="preserve"> </v>
      </c>
      <c r="FB22" s="1389"/>
      <c r="FC22" s="1389"/>
      <c r="FD22" s="1389"/>
      <c r="FE22" s="1389"/>
      <c r="FF22" s="1389"/>
      <c r="FG22" s="1389" t="str">
        <f ca="1">MID(SUVAHAVUJ!AG108,4,1)</f>
        <v xml:space="preserve"> </v>
      </c>
      <c r="FH22" s="1389"/>
      <c r="FI22" s="1389"/>
      <c r="FJ22" s="1389"/>
      <c r="FK22" s="1389"/>
      <c r="FL22" s="1343" t="str">
        <f ca="1">MID(SUVAHAVUJ!AG108,5,1)</f>
        <v xml:space="preserve"> </v>
      </c>
      <c r="FM22" s="1343"/>
      <c r="FN22" s="1343"/>
      <c r="FO22" s="1343"/>
      <c r="FP22" s="1343"/>
      <c r="FQ22" s="1343"/>
      <c r="FR22" s="1343" t="str">
        <f ca="1">MID(SUVAHAVUJ!AG108,6,1)</f>
        <v xml:space="preserve"> </v>
      </c>
      <c r="FS22" s="1343"/>
      <c r="FT22" s="1343"/>
      <c r="FU22" s="1343"/>
      <c r="FV22" s="1343"/>
      <c r="FW22" s="1343" t="str">
        <f ca="1">MID(SUVAHAVUJ!AG108,7,1)</f>
        <v xml:space="preserve"> </v>
      </c>
      <c r="FX22" s="1343"/>
      <c r="FY22" s="1343"/>
      <c r="FZ22" s="1343"/>
      <c r="GA22" s="1343"/>
      <c r="GB22" s="1343"/>
      <c r="GC22" s="1343" t="str">
        <f ca="1">MID(SUVAHAVUJ!AG108,8,1)</f>
        <v xml:space="preserve"> </v>
      </c>
      <c r="GD22" s="1343"/>
      <c r="GE22" s="1343"/>
      <c r="GF22" s="1343"/>
      <c r="GG22" s="1343"/>
      <c r="GH22" s="1343" t="str">
        <f ca="1">MID(SUVAHAVUJ!AG108,9,1)</f>
        <v xml:space="preserve"> </v>
      </c>
      <c r="GI22" s="1343"/>
      <c r="GJ22" s="1343"/>
      <c r="GK22" s="1343"/>
      <c r="GL22" s="1343"/>
      <c r="GM22" s="1343"/>
      <c r="GN22" s="1343" t="str">
        <f ca="1">MID(SUVAHAVUJ!AG108,10,1)</f>
        <v xml:space="preserve"> </v>
      </c>
      <c r="GO22" s="1343"/>
      <c r="GP22" s="1343"/>
      <c r="GQ22" s="1343"/>
      <c r="GR22" s="1343"/>
      <c r="GS22" s="1343" t="str">
        <f ca="1">MID(SUVAHAVUJ!AG108,11,1)</f>
        <v>0</v>
      </c>
      <c r="GT22" s="1343"/>
      <c r="GU22" s="1343"/>
      <c r="GV22" s="1343"/>
      <c r="GW22" s="1396"/>
    </row>
    <row r="23" spans="1:205" ht="24" customHeight="1">
      <c r="A23" s="540"/>
      <c r="B23" s="1473" t="s">
        <v>2390</v>
      </c>
      <c r="C23" s="1474"/>
      <c r="D23" s="1474"/>
      <c r="E23" s="1474"/>
      <c r="F23" s="1474"/>
      <c r="G23" s="1474"/>
      <c r="H23" s="1474"/>
      <c r="I23" s="1474"/>
      <c r="J23" s="1474"/>
      <c r="K23" s="1475"/>
      <c r="L23" s="1471" t="str">
        <f ca="1">SUVAHAVUJ!$D$109</f>
        <v>Čistá hodnota zákazky (316A)</v>
      </c>
      <c r="M23" s="1472"/>
      <c r="N23" s="1472"/>
      <c r="O23" s="1472"/>
      <c r="P23" s="1472"/>
      <c r="Q23" s="1472"/>
      <c r="R23" s="1472"/>
      <c r="S23" s="1472"/>
      <c r="T23" s="1472"/>
      <c r="U23" s="1472"/>
      <c r="V23" s="1472"/>
      <c r="W23" s="1472"/>
      <c r="X23" s="1472"/>
      <c r="Y23" s="1472"/>
      <c r="Z23" s="1472"/>
      <c r="AA23" s="1472"/>
      <c r="AB23" s="1472"/>
      <c r="AC23" s="1472"/>
      <c r="AD23" s="1472"/>
      <c r="AE23" s="1472"/>
      <c r="AF23" s="1472"/>
      <c r="AG23" s="1472"/>
      <c r="AH23" s="1472"/>
      <c r="AI23" s="1472"/>
      <c r="AJ23" s="1472"/>
      <c r="AK23" s="1472"/>
      <c r="AL23" s="1472"/>
      <c r="AM23" s="1472"/>
      <c r="AN23" s="1472"/>
      <c r="AO23" s="1472"/>
      <c r="AP23" s="1472"/>
      <c r="AQ23" s="1472"/>
      <c r="AR23" s="1472"/>
      <c r="AS23" s="1472"/>
      <c r="AT23" s="1472"/>
      <c r="AU23" s="1472"/>
      <c r="AV23" s="1472"/>
      <c r="AW23" s="1472"/>
      <c r="AX23" s="1472"/>
      <c r="AY23" s="1472"/>
      <c r="AZ23" s="1472"/>
      <c r="BA23" s="1472"/>
      <c r="BB23" s="1472"/>
      <c r="BC23" s="1472"/>
      <c r="BD23" s="1472"/>
      <c r="BE23" s="1472"/>
      <c r="BF23" s="1472"/>
      <c r="BG23" s="1472"/>
      <c r="BH23" s="1472"/>
      <c r="BI23" s="1472"/>
      <c r="BJ23" s="1472"/>
      <c r="BK23" s="1472"/>
      <c r="BL23" s="1472"/>
      <c r="BM23" s="1472"/>
      <c r="BN23" s="1472"/>
      <c r="BO23" s="1472"/>
      <c r="BP23" s="1472"/>
      <c r="BQ23" s="1472"/>
      <c r="BR23" s="1472"/>
      <c r="BS23" s="1472"/>
      <c r="BT23" s="1472"/>
      <c r="BU23" s="1472"/>
      <c r="BV23" s="1472"/>
      <c r="BW23" s="1462" t="s">
        <v>4127</v>
      </c>
      <c r="BX23" s="1463"/>
      <c r="BY23" s="1463"/>
      <c r="BZ23" s="1463"/>
      <c r="CA23" s="1463"/>
      <c r="CB23" s="1463"/>
      <c r="CC23" s="1463"/>
      <c r="CD23" s="1464"/>
      <c r="CE23" s="1389" t="str">
        <f ca="1">MID(SUVAHAVUJ!AF109,1,1)</f>
        <v xml:space="preserve"> </v>
      </c>
      <c r="CF23" s="1389"/>
      <c r="CG23" s="1389"/>
      <c r="CH23" s="1389"/>
      <c r="CI23" s="1389"/>
      <c r="CJ23" s="1389" t="str">
        <f ca="1">MID(SUVAHAVUJ!AF109,2,1)</f>
        <v xml:space="preserve"> </v>
      </c>
      <c r="CK23" s="1389"/>
      <c r="CL23" s="1389"/>
      <c r="CM23" s="1389"/>
      <c r="CN23" s="1389"/>
      <c r="CO23" s="1389"/>
      <c r="CP23" s="1389" t="str">
        <f ca="1">MID(SUVAHAVUJ!AF109,3,1)</f>
        <v xml:space="preserve"> </v>
      </c>
      <c r="CQ23" s="1389"/>
      <c r="CR23" s="1389"/>
      <c r="CS23" s="1389"/>
      <c r="CT23" s="1389"/>
      <c r="CU23" s="1389" t="str">
        <f ca="1">MID(SUVAHAVUJ!AF109,4,1)</f>
        <v xml:space="preserve"> </v>
      </c>
      <c r="CV23" s="1389"/>
      <c r="CW23" s="1389"/>
      <c r="CX23" s="1389"/>
      <c r="CY23" s="1389"/>
      <c r="CZ23" s="1389"/>
      <c r="DA23" s="1389" t="str">
        <f ca="1">MID(SUVAHAVUJ!AF109,5,1)</f>
        <v xml:space="preserve"> </v>
      </c>
      <c r="DB23" s="1389"/>
      <c r="DC23" s="1389"/>
      <c r="DD23" s="1389"/>
      <c r="DE23" s="1389"/>
      <c r="DF23" s="1389" t="str">
        <f ca="1">MID(SUVAHAVUJ!AF109,6,1)</f>
        <v xml:space="preserve"> </v>
      </c>
      <c r="DG23" s="1389"/>
      <c r="DH23" s="1389"/>
      <c r="DI23" s="1389"/>
      <c r="DJ23" s="1389"/>
      <c r="DK23" s="1389"/>
      <c r="DL23" s="1389" t="str">
        <f ca="1">MID(SUVAHAVUJ!AF109,7,1)</f>
        <v xml:space="preserve"> </v>
      </c>
      <c r="DM23" s="1389"/>
      <c r="DN23" s="1389"/>
      <c r="DO23" s="1389"/>
      <c r="DP23" s="1389"/>
      <c r="DQ23" s="1389"/>
      <c r="DR23" s="1389" t="str">
        <f ca="1">MID(SUVAHAVUJ!AF109,8,1)</f>
        <v xml:space="preserve"> </v>
      </c>
      <c r="DS23" s="1389"/>
      <c r="DT23" s="1389"/>
      <c r="DU23" s="1389"/>
      <c r="DV23" s="1389"/>
      <c r="DW23" s="1456" t="str">
        <f ca="1">MID(SUVAHAVUJ!AF109,9,1)</f>
        <v xml:space="preserve"> </v>
      </c>
      <c r="DX23" s="1456"/>
      <c r="DY23" s="1456"/>
      <c r="DZ23" s="1456"/>
      <c r="EA23" s="1456"/>
      <c r="EB23" s="1456"/>
      <c r="EC23" s="1456" t="str">
        <f ca="1">MID(SUVAHAVUJ!AF109,10,1)</f>
        <v xml:space="preserve"> </v>
      </c>
      <c r="ED23" s="1456"/>
      <c r="EE23" s="1456"/>
      <c r="EF23" s="1456"/>
      <c r="EG23" s="1456"/>
      <c r="EH23" s="1389" t="str">
        <f ca="1">MID(SUVAHAVUJ!AF109,11,1)</f>
        <v>0</v>
      </c>
      <c r="EI23" s="1389"/>
      <c r="EJ23" s="1389"/>
      <c r="EK23" s="1389"/>
      <c r="EL23" s="1389"/>
      <c r="EM23" s="1395"/>
      <c r="EN23" s="530"/>
      <c r="EO23" s="531"/>
      <c r="EP23" s="1389" t="str">
        <f ca="1">MID(SUVAHAVUJ!AG109,1,1)</f>
        <v xml:space="preserve"> </v>
      </c>
      <c r="EQ23" s="1389"/>
      <c r="ER23" s="1389"/>
      <c r="ES23" s="1389"/>
      <c r="ET23" s="1389"/>
      <c r="EU23" s="1389"/>
      <c r="EV23" s="1389" t="str">
        <f ca="1">MID(SUVAHAVUJ!AG109,2,1)</f>
        <v xml:space="preserve"> </v>
      </c>
      <c r="EW23" s="1389"/>
      <c r="EX23" s="1389"/>
      <c r="EY23" s="1389"/>
      <c r="EZ23" s="1389"/>
      <c r="FA23" s="1389" t="str">
        <f ca="1">MID(SUVAHAVUJ!AG109,3,1)</f>
        <v xml:space="preserve"> </v>
      </c>
      <c r="FB23" s="1389"/>
      <c r="FC23" s="1389"/>
      <c r="FD23" s="1389"/>
      <c r="FE23" s="1389"/>
      <c r="FF23" s="1389"/>
      <c r="FG23" s="1389" t="str">
        <f ca="1">MID(SUVAHAVUJ!AG109,4,1)</f>
        <v xml:space="preserve"> </v>
      </c>
      <c r="FH23" s="1389"/>
      <c r="FI23" s="1389"/>
      <c r="FJ23" s="1389"/>
      <c r="FK23" s="1389"/>
      <c r="FL23" s="1343" t="str">
        <f ca="1">MID(SUVAHAVUJ!AG109,5,1)</f>
        <v xml:space="preserve"> </v>
      </c>
      <c r="FM23" s="1343"/>
      <c r="FN23" s="1343"/>
      <c r="FO23" s="1343"/>
      <c r="FP23" s="1343"/>
      <c r="FQ23" s="1343"/>
      <c r="FR23" s="1343" t="str">
        <f ca="1">MID(SUVAHAVUJ!AG109,6,1)</f>
        <v xml:space="preserve"> </v>
      </c>
      <c r="FS23" s="1343"/>
      <c r="FT23" s="1343"/>
      <c r="FU23" s="1343"/>
      <c r="FV23" s="1343"/>
      <c r="FW23" s="1343" t="str">
        <f ca="1">MID(SUVAHAVUJ!AG109,7,1)</f>
        <v xml:space="preserve"> </v>
      </c>
      <c r="FX23" s="1343"/>
      <c r="FY23" s="1343"/>
      <c r="FZ23" s="1343"/>
      <c r="GA23" s="1343"/>
      <c r="GB23" s="1343"/>
      <c r="GC23" s="1343" t="str">
        <f ca="1">MID(SUVAHAVUJ!AG109,8,1)</f>
        <v xml:space="preserve"> </v>
      </c>
      <c r="GD23" s="1343"/>
      <c r="GE23" s="1343"/>
      <c r="GF23" s="1343"/>
      <c r="GG23" s="1343"/>
      <c r="GH23" s="1343" t="str">
        <f ca="1">MID(SUVAHAVUJ!AG109,9,1)</f>
        <v xml:space="preserve"> </v>
      </c>
      <c r="GI23" s="1343"/>
      <c r="GJ23" s="1343"/>
      <c r="GK23" s="1343"/>
      <c r="GL23" s="1343"/>
      <c r="GM23" s="1343"/>
      <c r="GN23" s="1343" t="str">
        <f ca="1">MID(SUVAHAVUJ!AG109,10,1)</f>
        <v xml:space="preserve"> </v>
      </c>
      <c r="GO23" s="1343"/>
      <c r="GP23" s="1343"/>
      <c r="GQ23" s="1343"/>
      <c r="GR23" s="1343"/>
      <c r="GS23" s="1343" t="str">
        <f ca="1">MID(SUVAHAVUJ!AG109,11,1)</f>
        <v>0</v>
      </c>
      <c r="GT23" s="1343"/>
      <c r="GU23" s="1343"/>
      <c r="GV23" s="1343"/>
      <c r="GW23" s="1396"/>
    </row>
    <row r="24" spans="1:205" ht="24" customHeight="1">
      <c r="A24" s="540"/>
      <c r="B24" s="1473" t="s">
        <v>2391</v>
      </c>
      <c r="C24" s="1474"/>
      <c r="D24" s="1474"/>
      <c r="E24" s="1474"/>
      <c r="F24" s="1474"/>
      <c r="G24" s="1474"/>
      <c r="H24" s="1474"/>
      <c r="I24" s="1474"/>
      <c r="J24" s="1474"/>
      <c r="K24" s="1475"/>
      <c r="L24" s="1471" t="str">
        <f ca="1">SUVAHAVUJ!$D$110</f>
        <v>Ostatné záväzky voči prepojeným účtovným jednotkám (471A, 47XA)</v>
      </c>
      <c r="M24" s="1472"/>
      <c r="N24" s="1472"/>
      <c r="O24" s="1472"/>
      <c r="P24" s="1472"/>
      <c r="Q24" s="1472"/>
      <c r="R24" s="1472"/>
      <c r="S24" s="1472"/>
      <c r="T24" s="1472"/>
      <c r="U24" s="1472"/>
      <c r="V24" s="1472"/>
      <c r="W24" s="1472"/>
      <c r="X24" s="1472"/>
      <c r="Y24" s="1472"/>
      <c r="Z24" s="1472"/>
      <c r="AA24" s="1472"/>
      <c r="AB24" s="1472"/>
      <c r="AC24" s="1472"/>
      <c r="AD24" s="1472"/>
      <c r="AE24" s="1472"/>
      <c r="AF24" s="1472"/>
      <c r="AG24" s="1472"/>
      <c r="AH24" s="1472"/>
      <c r="AI24" s="1472"/>
      <c r="AJ24" s="1472"/>
      <c r="AK24" s="1472"/>
      <c r="AL24" s="1472"/>
      <c r="AM24" s="1472"/>
      <c r="AN24" s="1472"/>
      <c r="AO24" s="1472"/>
      <c r="AP24" s="1472"/>
      <c r="AQ24" s="1472"/>
      <c r="AR24" s="1472"/>
      <c r="AS24" s="1472"/>
      <c r="AT24" s="1472"/>
      <c r="AU24" s="1472"/>
      <c r="AV24" s="1472"/>
      <c r="AW24" s="1472"/>
      <c r="AX24" s="1472"/>
      <c r="AY24" s="1472"/>
      <c r="AZ24" s="1472"/>
      <c r="BA24" s="1472"/>
      <c r="BB24" s="1472"/>
      <c r="BC24" s="1472"/>
      <c r="BD24" s="1472"/>
      <c r="BE24" s="1472"/>
      <c r="BF24" s="1472"/>
      <c r="BG24" s="1472"/>
      <c r="BH24" s="1472"/>
      <c r="BI24" s="1472"/>
      <c r="BJ24" s="1472"/>
      <c r="BK24" s="1472"/>
      <c r="BL24" s="1472"/>
      <c r="BM24" s="1472"/>
      <c r="BN24" s="1472"/>
      <c r="BO24" s="1472"/>
      <c r="BP24" s="1472"/>
      <c r="BQ24" s="1472"/>
      <c r="BR24" s="1472"/>
      <c r="BS24" s="1472"/>
      <c r="BT24" s="1472"/>
      <c r="BU24" s="1472"/>
      <c r="BV24" s="1472"/>
      <c r="BW24" s="1462" t="s">
        <v>2486</v>
      </c>
      <c r="BX24" s="1463"/>
      <c r="BY24" s="1463"/>
      <c r="BZ24" s="1463"/>
      <c r="CA24" s="1463"/>
      <c r="CB24" s="1463"/>
      <c r="CC24" s="1463"/>
      <c r="CD24" s="1464"/>
      <c r="CE24" s="1389" t="str">
        <f ca="1">MID(SUVAHAVUJ!AF110,1,1)</f>
        <v xml:space="preserve"> </v>
      </c>
      <c r="CF24" s="1389"/>
      <c r="CG24" s="1389"/>
      <c r="CH24" s="1389"/>
      <c r="CI24" s="1389"/>
      <c r="CJ24" s="1389" t="str">
        <f ca="1">MID(SUVAHAVUJ!AF110,2,1)</f>
        <v xml:space="preserve"> </v>
      </c>
      <c r="CK24" s="1389"/>
      <c r="CL24" s="1389"/>
      <c r="CM24" s="1389"/>
      <c r="CN24" s="1389"/>
      <c r="CO24" s="1389"/>
      <c r="CP24" s="1389" t="str">
        <f ca="1">MID(SUVAHAVUJ!AF110,3,1)</f>
        <v xml:space="preserve"> </v>
      </c>
      <c r="CQ24" s="1389"/>
      <c r="CR24" s="1389"/>
      <c r="CS24" s="1389"/>
      <c r="CT24" s="1389"/>
      <c r="CU24" s="1389" t="str">
        <f ca="1">MID(SUVAHAVUJ!AF110,4,1)</f>
        <v xml:space="preserve"> </v>
      </c>
      <c r="CV24" s="1389"/>
      <c r="CW24" s="1389"/>
      <c r="CX24" s="1389"/>
      <c r="CY24" s="1389"/>
      <c r="CZ24" s="1389"/>
      <c r="DA24" s="1389" t="str">
        <f ca="1">MID(SUVAHAVUJ!AF110,5,1)</f>
        <v xml:space="preserve"> </v>
      </c>
      <c r="DB24" s="1389"/>
      <c r="DC24" s="1389"/>
      <c r="DD24" s="1389"/>
      <c r="DE24" s="1389"/>
      <c r="DF24" s="1389" t="str">
        <f ca="1">MID(SUVAHAVUJ!AF110,6,1)</f>
        <v xml:space="preserve"> </v>
      </c>
      <c r="DG24" s="1389"/>
      <c r="DH24" s="1389"/>
      <c r="DI24" s="1389"/>
      <c r="DJ24" s="1389"/>
      <c r="DK24" s="1389"/>
      <c r="DL24" s="1389" t="str">
        <f ca="1">MID(SUVAHAVUJ!AF110,7,1)</f>
        <v xml:space="preserve"> </v>
      </c>
      <c r="DM24" s="1389"/>
      <c r="DN24" s="1389"/>
      <c r="DO24" s="1389"/>
      <c r="DP24" s="1389"/>
      <c r="DQ24" s="1389"/>
      <c r="DR24" s="1389" t="str">
        <f ca="1">MID(SUVAHAVUJ!AF110,8,1)</f>
        <v xml:space="preserve"> </v>
      </c>
      <c r="DS24" s="1389"/>
      <c r="DT24" s="1389"/>
      <c r="DU24" s="1389"/>
      <c r="DV24" s="1389"/>
      <c r="DW24" s="1456" t="str">
        <f ca="1">MID(SUVAHAVUJ!AF110,9,1)</f>
        <v xml:space="preserve"> </v>
      </c>
      <c r="DX24" s="1456"/>
      <c r="DY24" s="1456"/>
      <c r="DZ24" s="1456"/>
      <c r="EA24" s="1456"/>
      <c r="EB24" s="1456"/>
      <c r="EC24" s="1456" t="str">
        <f ca="1">MID(SUVAHAVUJ!AF110,10,1)</f>
        <v xml:space="preserve"> </v>
      </c>
      <c r="ED24" s="1456"/>
      <c r="EE24" s="1456"/>
      <c r="EF24" s="1456"/>
      <c r="EG24" s="1456"/>
      <c r="EH24" s="1389" t="str">
        <f ca="1">MID(SUVAHAVUJ!AF110,11,1)</f>
        <v>0</v>
      </c>
      <c r="EI24" s="1389"/>
      <c r="EJ24" s="1389"/>
      <c r="EK24" s="1389"/>
      <c r="EL24" s="1389"/>
      <c r="EM24" s="1395"/>
      <c r="EN24" s="530"/>
      <c r="EO24" s="531"/>
      <c r="EP24" s="1389" t="str">
        <f ca="1">MID(SUVAHAVUJ!AG110,1,1)</f>
        <v xml:space="preserve"> </v>
      </c>
      <c r="EQ24" s="1389"/>
      <c r="ER24" s="1389"/>
      <c r="ES24" s="1389"/>
      <c r="ET24" s="1389"/>
      <c r="EU24" s="1389"/>
      <c r="EV24" s="1389" t="str">
        <f ca="1">MID(SUVAHAVUJ!AG110,2,1)</f>
        <v xml:space="preserve"> </v>
      </c>
      <c r="EW24" s="1389"/>
      <c r="EX24" s="1389"/>
      <c r="EY24" s="1389"/>
      <c r="EZ24" s="1389"/>
      <c r="FA24" s="1389" t="str">
        <f ca="1">MID(SUVAHAVUJ!AG110,3,1)</f>
        <v xml:space="preserve"> </v>
      </c>
      <c r="FB24" s="1389"/>
      <c r="FC24" s="1389"/>
      <c r="FD24" s="1389"/>
      <c r="FE24" s="1389"/>
      <c r="FF24" s="1389"/>
      <c r="FG24" s="1389" t="str">
        <f ca="1">MID(SUVAHAVUJ!AG110,4,1)</f>
        <v xml:space="preserve"> </v>
      </c>
      <c r="FH24" s="1389"/>
      <c r="FI24" s="1389"/>
      <c r="FJ24" s="1389"/>
      <c r="FK24" s="1389"/>
      <c r="FL24" s="1343" t="str">
        <f ca="1">MID(SUVAHAVUJ!AG110,5,1)</f>
        <v xml:space="preserve"> </v>
      </c>
      <c r="FM24" s="1343"/>
      <c r="FN24" s="1343"/>
      <c r="FO24" s="1343"/>
      <c r="FP24" s="1343"/>
      <c r="FQ24" s="1343"/>
      <c r="FR24" s="1343" t="str">
        <f ca="1">MID(SUVAHAVUJ!AG110,6,1)</f>
        <v xml:space="preserve"> </v>
      </c>
      <c r="FS24" s="1343"/>
      <c r="FT24" s="1343"/>
      <c r="FU24" s="1343"/>
      <c r="FV24" s="1343"/>
      <c r="FW24" s="1343" t="str">
        <f ca="1">MID(SUVAHAVUJ!AG110,7,1)</f>
        <v xml:space="preserve"> </v>
      </c>
      <c r="FX24" s="1343"/>
      <c r="FY24" s="1343"/>
      <c r="FZ24" s="1343"/>
      <c r="GA24" s="1343"/>
      <c r="GB24" s="1343"/>
      <c r="GC24" s="1343" t="str">
        <f ca="1">MID(SUVAHAVUJ!AG110,8,1)</f>
        <v xml:space="preserve"> </v>
      </c>
      <c r="GD24" s="1343"/>
      <c r="GE24" s="1343"/>
      <c r="GF24" s="1343"/>
      <c r="GG24" s="1343"/>
      <c r="GH24" s="1343" t="str">
        <f ca="1">MID(SUVAHAVUJ!AG110,9,1)</f>
        <v xml:space="preserve"> </v>
      </c>
      <c r="GI24" s="1343"/>
      <c r="GJ24" s="1343"/>
      <c r="GK24" s="1343"/>
      <c r="GL24" s="1343"/>
      <c r="GM24" s="1343"/>
      <c r="GN24" s="1343" t="str">
        <f ca="1">MID(SUVAHAVUJ!AG110,10,1)</f>
        <v xml:space="preserve"> </v>
      </c>
      <c r="GO24" s="1343"/>
      <c r="GP24" s="1343"/>
      <c r="GQ24" s="1343"/>
      <c r="GR24" s="1343"/>
      <c r="GS24" s="1343" t="str">
        <f ca="1">MID(SUVAHAVUJ!AG110,11,1)</f>
        <v>0</v>
      </c>
      <c r="GT24" s="1343"/>
      <c r="GU24" s="1343"/>
      <c r="GV24" s="1343"/>
      <c r="GW24" s="1396"/>
    </row>
    <row r="25" spans="1:205" ht="24" customHeight="1">
      <c r="A25" s="540"/>
      <c r="B25" s="1473" t="s">
        <v>2392</v>
      </c>
      <c r="C25" s="1474"/>
      <c r="D25" s="1474"/>
      <c r="E25" s="1474"/>
      <c r="F25" s="1474"/>
      <c r="G25" s="1474"/>
      <c r="H25" s="1474"/>
      <c r="I25" s="1474"/>
      <c r="J25" s="1474"/>
      <c r="K25" s="1475"/>
      <c r="L25" s="1471" t="str">
        <f ca="1">SUVAHAVUJ!$D$111</f>
        <v>Ostatné záväzky v rámci podielovej účasti okrem záväzkov voči prepojeným účtovným jednotkám (471A, 47XA)</v>
      </c>
      <c r="M25" s="1472"/>
      <c r="N25" s="1472"/>
      <c r="O25" s="1472"/>
      <c r="P25" s="1472"/>
      <c r="Q25" s="1472"/>
      <c r="R25" s="1472"/>
      <c r="S25" s="1472"/>
      <c r="T25" s="1472"/>
      <c r="U25" s="1472"/>
      <c r="V25" s="1472"/>
      <c r="W25" s="1472"/>
      <c r="X25" s="1472"/>
      <c r="Y25" s="1472"/>
      <c r="Z25" s="1472"/>
      <c r="AA25" s="1472"/>
      <c r="AB25" s="1472"/>
      <c r="AC25" s="1472"/>
      <c r="AD25" s="1472"/>
      <c r="AE25" s="1472"/>
      <c r="AF25" s="1472"/>
      <c r="AG25" s="1472"/>
      <c r="AH25" s="1472"/>
      <c r="AI25" s="1472"/>
      <c r="AJ25" s="1472"/>
      <c r="AK25" s="1472"/>
      <c r="AL25" s="1472"/>
      <c r="AM25" s="1472"/>
      <c r="AN25" s="1472"/>
      <c r="AO25" s="1472"/>
      <c r="AP25" s="1472"/>
      <c r="AQ25" s="1472"/>
      <c r="AR25" s="1472"/>
      <c r="AS25" s="1472"/>
      <c r="AT25" s="1472"/>
      <c r="AU25" s="1472"/>
      <c r="AV25" s="1472"/>
      <c r="AW25" s="1472"/>
      <c r="AX25" s="1472"/>
      <c r="AY25" s="1472"/>
      <c r="AZ25" s="1472"/>
      <c r="BA25" s="1472"/>
      <c r="BB25" s="1472"/>
      <c r="BC25" s="1472"/>
      <c r="BD25" s="1472"/>
      <c r="BE25" s="1472"/>
      <c r="BF25" s="1472"/>
      <c r="BG25" s="1472"/>
      <c r="BH25" s="1472"/>
      <c r="BI25" s="1472"/>
      <c r="BJ25" s="1472"/>
      <c r="BK25" s="1472"/>
      <c r="BL25" s="1472"/>
      <c r="BM25" s="1472"/>
      <c r="BN25" s="1472"/>
      <c r="BO25" s="1472"/>
      <c r="BP25" s="1472"/>
      <c r="BQ25" s="1472"/>
      <c r="BR25" s="1472"/>
      <c r="BS25" s="1472"/>
      <c r="BT25" s="1472"/>
      <c r="BU25" s="1472"/>
      <c r="BV25" s="1472"/>
      <c r="BW25" s="1462" t="s">
        <v>2487</v>
      </c>
      <c r="BX25" s="1463"/>
      <c r="BY25" s="1463"/>
      <c r="BZ25" s="1463"/>
      <c r="CA25" s="1463"/>
      <c r="CB25" s="1463"/>
      <c r="CC25" s="1463"/>
      <c r="CD25" s="1464"/>
      <c r="CE25" s="1389" t="str">
        <f ca="1">MID(SUVAHAVUJ!AF111,1,1)</f>
        <v xml:space="preserve"> </v>
      </c>
      <c r="CF25" s="1389"/>
      <c r="CG25" s="1389"/>
      <c r="CH25" s="1389"/>
      <c r="CI25" s="1389"/>
      <c r="CJ25" s="1389" t="str">
        <f ca="1">MID(SUVAHAVUJ!AF111,2,1)</f>
        <v xml:space="preserve"> </v>
      </c>
      <c r="CK25" s="1389"/>
      <c r="CL25" s="1389"/>
      <c r="CM25" s="1389"/>
      <c r="CN25" s="1389"/>
      <c r="CO25" s="1389"/>
      <c r="CP25" s="1389" t="str">
        <f ca="1">MID(SUVAHAVUJ!AF111,3,1)</f>
        <v xml:space="preserve"> </v>
      </c>
      <c r="CQ25" s="1389"/>
      <c r="CR25" s="1389"/>
      <c r="CS25" s="1389"/>
      <c r="CT25" s="1389"/>
      <c r="CU25" s="1389" t="str">
        <f ca="1">MID(SUVAHAVUJ!AF111,4,1)</f>
        <v xml:space="preserve"> </v>
      </c>
      <c r="CV25" s="1389"/>
      <c r="CW25" s="1389"/>
      <c r="CX25" s="1389"/>
      <c r="CY25" s="1389"/>
      <c r="CZ25" s="1389"/>
      <c r="DA25" s="1389" t="str">
        <f ca="1">MID(SUVAHAVUJ!AF111,5,1)</f>
        <v xml:space="preserve"> </v>
      </c>
      <c r="DB25" s="1389"/>
      <c r="DC25" s="1389"/>
      <c r="DD25" s="1389"/>
      <c r="DE25" s="1389"/>
      <c r="DF25" s="1389" t="str">
        <f ca="1">MID(SUVAHAVUJ!AF111,6,1)</f>
        <v xml:space="preserve"> </v>
      </c>
      <c r="DG25" s="1389"/>
      <c r="DH25" s="1389"/>
      <c r="DI25" s="1389"/>
      <c r="DJ25" s="1389"/>
      <c r="DK25" s="1389"/>
      <c r="DL25" s="1389" t="str">
        <f ca="1">MID(SUVAHAVUJ!AF111,7,1)</f>
        <v xml:space="preserve"> </v>
      </c>
      <c r="DM25" s="1389"/>
      <c r="DN25" s="1389"/>
      <c r="DO25" s="1389"/>
      <c r="DP25" s="1389"/>
      <c r="DQ25" s="1389"/>
      <c r="DR25" s="1389" t="str">
        <f ca="1">MID(SUVAHAVUJ!AF111,8,1)</f>
        <v xml:space="preserve"> </v>
      </c>
      <c r="DS25" s="1389"/>
      <c r="DT25" s="1389"/>
      <c r="DU25" s="1389"/>
      <c r="DV25" s="1389"/>
      <c r="DW25" s="1456" t="str">
        <f ca="1">MID(SUVAHAVUJ!AF111,9,1)</f>
        <v xml:space="preserve"> </v>
      </c>
      <c r="DX25" s="1456"/>
      <c r="DY25" s="1456"/>
      <c r="DZ25" s="1456"/>
      <c r="EA25" s="1456"/>
      <c r="EB25" s="1456"/>
      <c r="EC25" s="1456" t="str">
        <f ca="1">MID(SUVAHAVUJ!AF111,10,1)</f>
        <v xml:space="preserve"> </v>
      </c>
      <c r="ED25" s="1456"/>
      <c r="EE25" s="1456"/>
      <c r="EF25" s="1456"/>
      <c r="EG25" s="1456"/>
      <c r="EH25" s="1389" t="str">
        <f ca="1">MID(SUVAHAVUJ!AF111,11,1)</f>
        <v>0</v>
      </c>
      <c r="EI25" s="1389"/>
      <c r="EJ25" s="1389"/>
      <c r="EK25" s="1389"/>
      <c r="EL25" s="1389"/>
      <c r="EM25" s="1395"/>
      <c r="EN25" s="530"/>
      <c r="EO25" s="531"/>
      <c r="EP25" s="1389" t="str">
        <f ca="1">MID(SUVAHAVUJ!AG111,1,1)</f>
        <v xml:space="preserve"> </v>
      </c>
      <c r="EQ25" s="1389"/>
      <c r="ER25" s="1389"/>
      <c r="ES25" s="1389"/>
      <c r="ET25" s="1389"/>
      <c r="EU25" s="1389"/>
      <c r="EV25" s="1389" t="str">
        <f ca="1">MID(SUVAHAVUJ!AG111,2,1)</f>
        <v xml:space="preserve"> </v>
      </c>
      <c r="EW25" s="1389"/>
      <c r="EX25" s="1389"/>
      <c r="EY25" s="1389"/>
      <c r="EZ25" s="1389"/>
      <c r="FA25" s="1389" t="str">
        <f ca="1">MID(SUVAHAVUJ!AG111,3,1)</f>
        <v xml:space="preserve"> </v>
      </c>
      <c r="FB25" s="1389"/>
      <c r="FC25" s="1389"/>
      <c r="FD25" s="1389"/>
      <c r="FE25" s="1389"/>
      <c r="FF25" s="1389"/>
      <c r="FG25" s="1389" t="str">
        <f ca="1">MID(SUVAHAVUJ!AG111,4,1)</f>
        <v xml:space="preserve"> </v>
      </c>
      <c r="FH25" s="1389"/>
      <c r="FI25" s="1389"/>
      <c r="FJ25" s="1389"/>
      <c r="FK25" s="1389"/>
      <c r="FL25" s="1343" t="str">
        <f ca="1">MID(SUVAHAVUJ!AG111,5,1)</f>
        <v xml:space="preserve"> </v>
      </c>
      <c r="FM25" s="1343"/>
      <c r="FN25" s="1343"/>
      <c r="FO25" s="1343"/>
      <c r="FP25" s="1343"/>
      <c r="FQ25" s="1343"/>
      <c r="FR25" s="1343" t="str">
        <f ca="1">MID(SUVAHAVUJ!AG111,6,1)</f>
        <v xml:space="preserve"> </v>
      </c>
      <c r="FS25" s="1343"/>
      <c r="FT25" s="1343"/>
      <c r="FU25" s="1343"/>
      <c r="FV25" s="1343"/>
      <c r="FW25" s="1343" t="str">
        <f ca="1">MID(SUVAHAVUJ!AG111,7,1)</f>
        <v xml:space="preserve"> </v>
      </c>
      <c r="FX25" s="1343"/>
      <c r="FY25" s="1343"/>
      <c r="FZ25" s="1343"/>
      <c r="GA25" s="1343"/>
      <c r="GB25" s="1343"/>
      <c r="GC25" s="1343" t="str">
        <f ca="1">MID(SUVAHAVUJ!AG111,8,1)</f>
        <v xml:space="preserve"> </v>
      </c>
      <c r="GD25" s="1343"/>
      <c r="GE25" s="1343"/>
      <c r="GF25" s="1343"/>
      <c r="GG25" s="1343"/>
      <c r="GH25" s="1343" t="str">
        <f ca="1">MID(SUVAHAVUJ!AG111,9,1)</f>
        <v xml:space="preserve"> </v>
      </c>
      <c r="GI25" s="1343"/>
      <c r="GJ25" s="1343"/>
      <c r="GK25" s="1343"/>
      <c r="GL25" s="1343"/>
      <c r="GM25" s="1343"/>
      <c r="GN25" s="1343" t="str">
        <f ca="1">MID(SUVAHAVUJ!AG111,10,1)</f>
        <v xml:space="preserve"> </v>
      </c>
      <c r="GO25" s="1343"/>
      <c r="GP25" s="1343"/>
      <c r="GQ25" s="1343"/>
      <c r="GR25" s="1343"/>
      <c r="GS25" s="1343" t="str">
        <f ca="1">MID(SUVAHAVUJ!AG111,11,1)</f>
        <v>0</v>
      </c>
      <c r="GT25" s="1343"/>
      <c r="GU25" s="1343"/>
      <c r="GV25" s="1343"/>
      <c r="GW25" s="1396"/>
    </row>
    <row r="26" spans="1:205" ht="24" customHeight="1">
      <c r="A26" s="540"/>
      <c r="B26" s="1473" t="s">
        <v>2393</v>
      </c>
      <c r="C26" s="1474"/>
      <c r="D26" s="1474"/>
      <c r="E26" s="1474"/>
      <c r="F26" s="1474"/>
      <c r="G26" s="1474"/>
      <c r="H26" s="1474"/>
      <c r="I26" s="1474"/>
      <c r="J26" s="1474"/>
      <c r="K26" s="1475"/>
      <c r="L26" s="1471" t="str">
        <f ca="1">SUVAHAVUJ!$D$112</f>
        <v>Ostatné dlhodobé záväzky (479A, 47XA)</v>
      </c>
      <c r="M26" s="1472"/>
      <c r="N26" s="1472"/>
      <c r="O26" s="1472"/>
      <c r="P26" s="1472"/>
      <c r="Q26" s="1472"/>
      <c r="R26" s="1472"/>
      <c r="S26" s="1472"/>
      <c r="T26" s="1472"/>
      <c r="U26" s="1472"/>
      <c r="V26" s="1472"/>
      <c r="W26" s="1472"/>
      <c r="X26" s="1472"/>
      <c r="Y26" s="1472"/>
      <c r="Z26" s="1472"/>
      <c r="AA26" s="1472"/>
      <c r="AB26" s="1472"/>
      <c r="AC26" s="1472"/>
      <c r="AD26" s="1472"/>
      <c r="AE26" s="1472"/>
      <c r="AF26" s="1472"/>
      <c r="AG26" s="1472"/>
      <c r="AH26" s="1472"/>
      <c r="AI26" s="1472"/>
      <c r="AJ26" s="1472"/>
      <c r="AK26" s="1472"/>
      <c r="AL26" s="1472"/>
      <c r="AM26" s="1472"/>
      <c r="AN26" s="1472"/>
      <c r="AO26" s="1472"/>
      <c r="AP26" s="1472"/>
      <c r="AQ26" s="1472"/>
      <c r="AR26" s="1472"/>
      <c r="AS26" s="1472"/>
      <c r="AT26" s="1472"/>
      <c r="AU26" s="1472"/>
      <c r="AV26" s="1472"/>
      <c r="AW26" s="1472"/>
      <c r="AX26" s="1472"/>
      <c r="AY26" s="1472"/>
      <c r="AZ26" s="1472"/>
      <c r="BA26" s="1472"/>
      <c r="BB26" s="1472"/>
      <c r="BC26" s="1472"/>
      <c r="BD26" s="1472"/>
      <c r="BE26" s="1472"/>
      <c r="BF26" s="1472"/>
      <c r="BG26" s="1472"/>
      <c r="BH26" s="1472"/>
      <c r="BI26" s="1472"/>
      <c r="BJ26" s="1472"/>
      <c r="BK26" s="1472"/>
      <c r="BL26" s="1472"/>
      <c r="BM26" s="1472"/>
      <c r="BN26" s="1472"/>
      <c r="BO26" s="1472"/>
      <c r="BP26" s="1472"/>
      <c r="BQ26" s="1472"/>
      <c r="BR26" s="1472"/>
      <c r="BS26" s="1472"/>
      <c r="BT26" s="1472"/>
      <c r="BU26" s="1472"/>
      <c r="BV26" s="1472"/>
      <c r="BW26" s="1462" t="s">
        <v>4519</v>
      </c>
      <c r="BX26" s="1463"/>
      <c r="BY26" s="1463"/>
      <c r="BZ26" s="1463"/>
      <c r="CA26" s="1463"/>
      <c r="CB26" s="1463"/>
      <c r="CC26" s="1463"/>
      <c r="CD26" s="1464"/>
      <c r="CE26" s="1389" t="str">
        <f ca="1">MID(SUVAHAVUJ!AF112,1,1)</f>
        <v xml:space="preserve"> </v>
      </c>
      <c r="CF26" s="1389"/>
      <c r="CG26" s="1389"/>
      <c r="CH26" s="1389"/>
      <c r="CI26" s="1389"/>
      <c r="CJ26" s="1389" t="str">
        <f ca="1">MID(SUVAHAVUJ!AF112,2,1)</f>
        <v xml:space="preserve"> </v>
      </c>
      <c r="CK26" s="1389"/>
      <c r="CL26" s="1389"/>
      <c r="CM26" s="1389"/>
      <c r="CN26" s="1389"/>
      <c r="CO26" s="1389"/>
      <c r="CP26" s="1389" t="str">
        <f ca="1">MID(SUVAHAVUJ!AF112,3,1)</f>
        <v xml:space="preserve"> </v>
      </c>
      <c r="CQ26" s="1389"/>
      <c r="CR26" s="1389"/>
      <c r="CS26" s="1389"/>
      <c r="CT26" s="1389"/>
      <c r="CU26" s="1389" t="str">
        <f ca="1">MID(SUVAHAVUJ!AF112,4,1)</f>
        <v xml:space="preserve"> </v>
      </c>
      <c r="CV26" s="1389"/>
      <c r="CW26" s="1389"/>
      <c r="CX26" s="1389"/>
      <c r="CY26" s="1389"/>
      <c r="CZ26" s="1389"/>
      <c r="DA26" s="1389" t="str">
        <f ca="1">MID(SUVAHAVUJ!AF112,5,1)</f>
        <v xml:space="preserve"> </v>
      </c>
      <c r="DB26" s="1389"/>
      <c r="DC26" s="1389"/>
      <c r="DD26" s="1389"/>
      <c r="DE26" s="1389"/>
      <c r="DF26" s="1389" t="str">
        <f ca="1">MID(SUVAHAVUJ!AF112,6,1)</f>
        <v xml:space="preserve"> </v>
      </c>
      <c r="DG26" s="1389"/>
      <c r="DH26" s="1389"/>
      <c r="DI26" s="1389"/>
      <c r="DJ26" s="1389"/>
      <c r="DK26" s="1389"/>
      <c r="DL26" s="1389" t="str">
        <f ca="1">MID(SUVAHAVUJ!AF112,7,1)</f>
        <v xml:space="preserve"> </v>
      </c>
      <c r="DM26" s="1389"/>
      <c r="DN26" s="1389"/>
      <c r="DO26" s="1389"/>
      <c r="DP26" s="1389"/>
      <c r="DQ26" s="1389"/>
      <c r="DR26" s="1389" t="str">
        <f ca="1">MID(SUVAHAVUJ!AF112,8,1)</f>
        <v xml:space="preserve"> </v>
      </c>
      <c r="DS26" s="1389"/>
      <c r="DT26" s="1389"/>
      <c r="DU26" s="1389"/>
      <c r="DV26" s="1389"/>
      <c r="DW26" s="1456" t="str">
        <f ca="1">MID(SUVAHAVUJ!AF112,9,1)</f>
        <v xml:space="preserve"> </v>
      </c>
      <c r="DX26" s="1456"/>
      <c r="DY26" s="1456"/>
      <c r="DZ26" s="1456"/>
      <c r="EA26" s="1456"/>
      <c r="EB26" s="1456"/>
      <c r="EC26" s="1456" t="str">
        <f ca="1">MID(SUVAHAVUJ!AF112,10,1)</f>
        <v xml:space="preserve"> </v>
      </c>
      <c r="ED26" s="1456"/>
      <c r="EE26" s="1456"/>
      <c r="EF26" s="1456"/>
      <c r="EG26" s="1456"/>
      <c r="EH26" s="1389" t="str">
        <f ca="1">MID(SUVAHAVUJ!AF112,11,1)</f>
        <v>0</v>
      </c>
      <c r="EI26" s="1389"/>
      <c r="EJ26" s="1389"/>
      <c r="EK26" s="1389"/>
      <c r="EL26" s="1389"/>
      <c r="EM26" s="1395"/>
      <c r="EN26" s="530"/>
      <c r="EO26" s="531"/>
      <c r="EP26" s="1389" t="str">
        <f ca="1">MID(SUVAHAVUJ!AG112,1,1)</f>
        <v xml:space="preserve"> </v>
      </c>
      <c r="EQ26" s="1389"/>
      <c r="ER26" s="1389"/>
      <c r="ES26" s="1389"/>
      <c r="ET26" s="1389"/>
      <c r="EU26" s="1389"/>
      <c r="EV26" s="1389" t="str">
        <f ca="1">MID(SUVAHAVUJ!AG112,2,1)</f>
        <v xml:space="preserve"> </v>
      </c>
      <c r="EW26" s="1389"/>
      <c r="EX26" s="1389"/>
      <c r="EY26" s="1389"/>
      <c r="EZ26" s="1389"/>
      <c r="FA26" s="1389" t="str">
        <f ca="1">MID(SUVAHAVUJ!AG112,3,1)</f>
        <v xml:space="preserve"> </v>
      </c>
      <c r="FB26" s="1389"/>
      <c r="FC26" s="1389"/>
      <c r="FD26" s="1389"/>
      <c r="FE26" s="1389"/>
      <c r="FF26" s="1389"/>
      <c r="FG26" s="1389" t="str">
        <f ca="1">MID(SUVAHAVUJ!AG112,4,1)</f>
        <v xml:space="preserve"> </v>
      </c>
      <c r="FH26" s="1389"/>
      <c r="FI26" s="1389"/>
      <c r="FJ26" s="1389"/>
      <c r="FK26" s="1389"/>
      <c r="FL26" s="1343" t="str">
        <f ca="1">MID(SUVAHAVUJ!AG112,5,1)</f>
        <v xml:space="preserve"> </v>
      </c>
      <c r="FM26" s="1343"/>
      <c r="FN26" s="1343"/>
      <c r="FO26" s="1343"/>
      <c r="FP26" s="1343"/>
      <c r="FQ26" s="1343"/>
      <c r="FR26" s="1343" t="str">
        <f ca="1">MID(SUVAHAVUJ!AG112,6,1)</f>
        <v xml:space="preserve"> </v>
      </c>
      <c r="FS26" s="1343"/>
      <c r="FT26" s="1343"/>
      <c r="FU26" s="1343"/>
      <c r="FV26" s="1343"/>
      <c r="FW26" s="1343" t="str">
        <f ca="1">MID(SUVAHAVUJ!AG112,7,1)</f>
        <v xml:space="preserve"> </v>
      </c>
      <c r="FX26" s="1343"/>
      <c r="FY26" s="1343"/>
      <c r="FZ26" s="1343"/>
      <c r="GA26" s="1343"/>
      <c r="GB26" s="1343"/>
      <c r="GC26" s="1343" t="str">
        <f ca="1">MID(SUVAHAVUJ!AG112,8,1)</f>
        <v xml:space="preserve"> </v>
      </c>
      <c r="GD26" s="1343"/>
      <c r="GE26" s="1343"/>
      <c r="GF26" s="1343"/>
      <c r="GG26" s="1343"/>
      <c r="GH26" s="1343" t="str">
        <f ca="1">MID(SUVAHAVUJ!AG112,9,1)</f>
        <v xml:space="preserve"> </v>
      </c>
      <c r="GI26" s="1343"/>
      <c r="GJ26" s="1343"/>
      <c r="GK26" s="1343"/>
      <c r="GL26" s="1343"/>
      <c r="GM26" s="1343"/>
      <c r="GN26" s="1343" t="str">
        <f ca="1">MID(SUVAHAVUJ!AG112,10,1)</f>
        <v xml:space="preserve"> </v>
      </c>
      <c r="GO26" s="1343"/>
      <c r="GP26" s="1343"/>
      <c r="GQ26" s="1343"/>
      <c r="GR26" s="1343"/>
      <c r="GS26" s="1343" t="str">
        <f ca="1">MID(SUVAHAVUJ!AG112,11,1)</f>
        <v>0</v>
      </c>
      <c r="GT26" s="1343"/>
      <c r="GU26" s="1343"/>
      <c r="GV26" s="1343"/>
      <c r="GW26" s="1396"/>
    </row>
    <row r="27" spans="1:205" ht="24" customHeight="1">
      <c r="A27" s="540"/>
      <c r="B27" s="1473" t="s">
        <v>2395</v>
      </c>
      <c r="C27" s="1474"/>
      <c r="D27" s="1474"/>
      <c r="E27" s="1474"/>
      <c r="F27" s="1474"/>
      <c r="G27" s="1474"/>
      <c r="H27" s="1474"/>
      <c r="I27" s="1474"/>
      <c r="J27" s="1474"/>
      <c r="K27" s="1475"/>
      <c r="L27" s="1471" t="str">
        <f ca="1">SUVAHAVUJ!$D$113</f>
        <v>Dlhodobé prijaté preddavky (475A)</v>
      </c>
      <c r="M27" s="1472"/>
      <c r="N27" s="1472"/>
      <c r="O27" s="1472"/>
      <c r="P27" s="1472"/>
      <c r="Q27" s="1472"/>
      <c r="R27" s="1472"/>
      <c r="S27" s="1472"/>
      <c r="T27" s="1472"/>
      <c r="U27" s="1472"/>
      <c r="V27" s="1472"/>
      <c r="W27" s="1472"/>
      <c r="X27" s="1472"/>
      <c r="Y27" s="1472"/>
      <c r="Z27" s="1472"/>
      <c r="AA27" s="1472"/>
      <c r="AB27" s="1472"/>
      <c r="AC27" s="1472"/>
      <c r="AD27" s="1472"/>
      <c r="AE27" s="1472"/>
      <c r="AF27" s="1472"/>
      <c r="AG27" s="1472"/>
      <c r="AH27" s="1472"/>
      <c r="AI27" s="1472"/>
      <c r="AJ27" s="1472"/>
      <c r="AK27" s="1472"/>
      <c r="AL27" s="1472"/>
      <c r="AM27" s="1472"/>
      <c r="AN27" s="1472"/>
      <c r="AO27" s="1472"/>
      <c r="AP27" s="1472"/>
      <c r="AQ27" s="1472"/>
      <c r="AR27" s="1472"/>
      <c r="AS27" s="1472"/>
      <c r="AT27" s="1472"/>
      <c r="AU27" s="1472"/>
      <c r="AV27" s="1472"/>
      <c r="AW27" s="1472"/>
      <c r="AX27" s="1472"/>
      <c r="AY27" s="1472"/>
      <c r="AZ27" s="1472"/>
      <c r="BA27" s="1472"/>
      <c r="BB27" s="1472"/>
      <c r="BC27" s="1472"/>
      <c r="BD27" s="1472"/>
      <c r="BE27" s="1472"/>
      <c r="BF27" s="1472"/>
      <c r="BG27" s="1472"/>
      <c r="BH27" s="1472"/>
      <c r="BI27" s="1472"/>
      <c r="BJ27" s="1472"/>
      <c r="BK27" s="1472"/>
      <c r="BL27" s="1472"/>
      <c r="BM27" s="1472"/>
      <c r="BN27" s="1472"/>
      <c r="BO27" s="1472"/>
      <c r="BP27" s="1472"/>
      <c r="BQ27" s="1472"/>
      <c r="BR27" s="1472"/>
      <c r="BS27" s="1472"/>
      <c r="BT27" s="1472"/>
      <c r="BU27" s="1472"/>
      <c r="BV27" s="1472"/>
      <c r="BW27" s="1462" t="s">
        <v>4246</v>
      </c>
      <c r="BX27" s="1463"/>
      <c r="BY27" s="1463"/>
      <c r="BZ27" s="1463"/>
      <c r="CA27" s="1463"/>
      <c r="CB27" s="1463"/>
      <c r="CC27" s="1463" t="str">
        <f>MID([7]SUVAHAVUJ!AK68,6,1)</f>
        <v xml:space="preserve"> </v>
      </c>
      <c r="CD27" s="1464"/>
      <c r="CE27" s="1389" t="str">
        <f ca="1">MID(SUVAHAVUJ!AF113,1,1)</f>
        <v xml:space="preserve"> </v>
      </c>
      <c r="CF27" s="1389"/>
      <c r="CG27" s="1389"/>
      <c r="CH27" s="1389"/>
      <c r="CI27" s="1389"/>
      <c r="CJ27" s="1389" t="str">
        <f ca="1">MID(SUVAHAVUJ!AF113,2,1)</f>
        <v xml:space="preserve"> </v>
      </c>
      <c r="CK27" s="1389"/>
      <c r="CL27" s="1389"/>
      <c r="CM27" s="1389"/>
      <c r="CN27" s="1389"/>
      <c r="CO27" s="1389"/>
      <c r="CP27" s="1389" t="str">
        <f ca="1">MID(SUVAHAVUJ!AF113,3,1)</f>
        <v xml:space="preserve"> </v>
      </c>
      <c r="CQ27" s="1389"/>
      <c r="CR27" s="1389"/>
      <c r="CS27" s="1389"/>
      <c r="CT27" s="1389"/>
      <c r="CU27" s="1389" t="str">
        <f ca="1">MID(SUVAHAVUJ!AF113,4,1)</f>
        <v xml:space="preserve"> </v>
      </c>
      <c r="CV27" s="1389"/>
      <c r="CW27" s="1389"/>
      <c r="CX27" s="1389"/>
      <c r="CY27" s="1389"/>
      <c r="CZ27" s="1389"/>
      <c r="DA27" s="1389" t="str">
        <f ca="1">MID(SUVAHAVUJ!AF113,5,1)</f>
        <v xml:space="preserve"> </v>
      </c>
      <c r="DB27" s="1389"/>
      <c r="DC27" s="1389"/>
      <c r="DD27" s="1389"/>
      <c r="DE27" s="1389"/>
      <c r="DF27" s="1389" t="str">
        <f ca="1">MID(SUVAHAVUJ!AF113,6,1)</f>
        <v xml:space="preserve"> </v>
      </c>
      <c r="DG27" s="1389"/>
      <c r="DH27" s="1389"/>
      <c r="DI27" s="1389"/>
      <c r="DJ27" s="1389"/>
      <c r="DK27" s="1389"/>
      <c r="DL27" s="1389" t="str">
        <f ca="1">MID(SUVAHAVUJ!AF113,7,1)</f>
        <v xml:space="preserve"> </v>
      </c>
      <c r="DM27" s="1389"/>
      <c r="DN27" s="1389"/>
      <c r="DO27" s="1389"/>
      <c r="DP27" s="1389"/>
      <c r="DQ27" s="1389"/>
      <c r="DR27" s="1389" t="str">
        <f ca="1">MID(SUVAHAVUJ!AF113,8,1)</f>
        <v xml:space="preserve"> </v>
      </c>
      <c r="DS27" s="1389"/>
      <c r="DT27" s="1389"/>
      <c r="DU27" s="1389"/>
      <c r="DV27" s="1389"/>
      <c r="DW27" s="1456" t="str">
        <f ca="1">MID(SUVAHAVUJ!AF113,9,1)</f>
        <v xml:space="preserve"> </v>
      </c>
      <c r="DX27" s="1456"/>
      <c r="DY27" s="1456"/>
      <c r="DZ27" s="1456"/>
      <c r="EA27" s="1456"/>
      <c r="EB27" s="1456"/>
      <c r="EC27" s="1456" t="str">
        <f ca="1">MID(SUVAHAVUJ!AF113,10,1)</f>
        <v xml:space="preserve"> </v>
      </c>
      <c r="ED27" s="1456"/>
      <c r="EE27" s="1456"/>
      <c r="EF27" s="1456"/>
      <c r="EG27" s="1456"/>
      <c r="EH27" s="1389" t="str">
        <f ca="1">MID(SUVAHAVUJ!AF113,11,1)</f>
        <v>0</v>
      </c>
      <c r="EI27" s="1389"/>
      <c r="EJ27" s="1389"/>
      <c r="EK27" s="1389"/>
      <c r="EL27" s="1389"/>
      <c r="EM27" s="1395"/>
      <c r="EN27" s="530"/>
      <c r="EO27" s="531"/>
      <c r="EP27" s="1389" t="str">
        <f ca="1">MID(SUVAHAVUJ!AG113,1,1)</f>
        <v xml:space="preserve"> </v>
      </c>
      <c r="EQ27" s="1389"/>
      <c r="ER27" s="1389"/>
      <c r="ES27" s="1389"/>
      <c r="ET27" s="1389"/>
      <c r="EU27" s="1389"/>
      <c r="EV27" s="1389" t="str">
        <f ca="1">MID(SUVAHAVUJ!AG113,2,1)</f>
        <v xml:space="preserve"> </v>
      </c>
      <c r="EW27" s="1389"/>
      <c r="EX27" s="1389"/>
      <c r="EY27" s="1389"/>
      <c r="EZ27" s="1389"/>
      <c r="FA27" s="1389" t="str">
        <f ca="1">MID(SUVAHAVUJ!AG113,3,1)</f>
        <v xml:space="preserve"> </v>
      </c>
      <c r="FB27" s="1389"/>
      <c r="FC27" s="1389"/>
      <c r="FD27" s="1389"/>
      <c r="FE27" s="1389"/>
      <c r="FF27" s="1389"/>
      <c r="FG27" s="1389" t="str">
        <f ca="1">MID(SUVAHAVUJ!AG113,4,1)</f>
        <v xml:space="preserve"> </v>
      </c>
      <c r="FH27" s="1389"/>
      <c r="FI27" s="1389"/>
      <c r="FJ27" s="1389"/>
      <c r="FK27" s="1389"/>
      <c r="FL27" s="1343" t="str">
        <f ca="1">MID(SUVAHAVUJ!AG113,5,1)</f>
        <v xml:space="preserve"> </v>
      </c>
      <c r="FM27" s="1343"/>
      <c r="FN27" s="1343"/>
      <c r="FO27" s="1343"/>
      <c r="FP27" s="1343"/>
      <c r="FQ27" s="1343"/>
      <c r="FR27" s="1343" t="str">
        <f ca="1">MID(SUVAHAVUJ!AG113,6,1)</f>
        <v xml:space="preserve"> </v>
      </c>
      <c r="FS27" s="1343"/>
      <c r="FT27" s="1343"/>
      <c r="FU27" s="1343"/>
      <c r="FV27" s="1343"/>
      <c r="FW27" s="1343" t="str">
        <f ca="1">MID(SUVAHAVUJ!AG113,7,1)</f>
        <v xml:space="preserve"> </v>
      </c>
      <c r="FX27" s="1343"/>
      <c r="FY27" s="1343"/>
      <c r="FZ27" s="1343"/>
      <c r="GA27" s="1343"/>
      <c r="GB27" s="1343"/>
      <c r="GC27" s="1343" t="str">
        <f ca="1">MID(SUVAHAVUJ!AG113,8,1)</f>
        <v xml:space="preserve"> </v>
      </c>
      <c r="GD27" s="1343"/>
      <c r="GE27" s="1343"/>
      <c r="GF27" s="1343"/>
      <c r="GG27" s="1343"/>
      <c r="GH27" s="1343" t="str">
        <f ca="1">MID(SUVAHAVUJ!AG113,9,1)</f>
        <v xml:space="preserve"> </v>
      </c>
      <c r="GI27" s="1343"/>
      <c r="GJ27" s="1343"/>
      <c r="GK27" s="1343"/>
      <c r="GL27" s="1343"/>
      <c r="GM27" s="1343"/>
      <c r="GN27" s="1343" t="str">
        <f ca="1">MID(SUVAHAVUJ!AG113,10,1)</f>
        <v xml:space="preserve"> </v>
      </c>
      <c r="GO27" s="1343"/>
      <c r="GP27" s="1343"/>
      <c r="GQ27" s="1343"/>
      <c r="GR27" s="1343"/>
      <c r="GS27" s="1343" t="str">
        <f ca="1">MID(SUVAHAVUJ!AG113,11,1)</f>
        <v>0</v>
      </c>
      <c r="GT27" s="1343"/>
      <c r="GU27" s="1343"/>
      <c r="GV27" s="1343"/>
      <c r="GW27" s="1396"/>
    </row>
    <row r="28" spans="1:205" s="516" customFormat="1" ht="24" customHeight="1">
      <c r="A28" s="541"/>
      <c r="B28" s="1473" t="s">
        <v>2396</v>
      </c>
      <c r="C28" s="1474"/>
      <c r="D28" s="1474"/>
      <c r="E28" s="1474"/>
      <c r="F28" s="1474"/>
      <c r="G28" s="1474"/>
      <c r="H28" s="1474"/>
      <c r="I28" s="1474"/>
      <c r="J28" s="1474"/>
      <c r="K28" s="1475"/>
      <c r="L28" s="1471" t="str">
        <f ca="1">SUVAHAVUJ!$D$114</f>
        <v>Dlhodobé zmenky na úhradu (478A)</v>
      </c>
      <c r="M28" s="1472"/>
      <c r="N28" s="1472"/>
      <c r="O28" s="1472"/>
      <c r="P28" s="1472"/>
      <c r="Q28" s="1472"/>
      <c r="R28" s="1472"/>
      <c r="S28" s="1472"/>
      <c r="T28" s="1472"/>
      <c r="U28" s="1472"/>
      <c r="V28" s="1472"/>
      <c r="W28" s="1472"/>
      <c r="X28" s="1472"/>
      <c r="Y28" s="1472"/>
      <c r="Z28" s="1472"/>
      <c r="AA28" s="1472"/>
      <c r="AB28" s="1472"/>
      <c r="AC28" s="1472"/>
      <c r="AD28" s="1472"/>
      <c r="AE28" s="1472"/>
      <c r="AF28" s="1472"/>
      <c r="AG28" s="1472"/>
      <c r="AH28" s="1472"/>
      <c r="AI28" s="1472"/>
      <c r="AJ28" s="1472"/>
      <c r="AK28" s="1472"/>
      <c r="AL28" s="1472"/>
      <c r="AM28" s="1472"/>
      <c r="AN28" s="1472"/>
      <c r="AO28" s="1472"/>
      <c r="AP28" s="1472"/>
      <c r="AQ28" s="1472"/>
      <c r="AR28" s="1472"/>
      <c r="AS28" s="1472"/>
      <c r="AT28" s="1472"/>
      <c r="AU28" s="1472"/>
      <c r="AV28" s="1472"/>
      <c r="AW28" s="1472"/>
      <c r="AX28" s="1472"/>
      <c r="AY28" s="1472"/>
      <c r="AZ28" s="1472"/>
      <c r="BA28" s="1472"/>
      <c r="BB28" s="1472"/>
      <c r="BC28" s="1472"/>
      <c r="BD28" s="1472"/>
      <c r="BE28" s="1472"/>
      <c r="BF28" s="1472"/>
      <c r="BG28" s="1472"/>
      <c r="BH28" s="1472"/>
      <c r="BI28" s="1472"/>
      <c r="BJ28" s="1472"/>
      <c r="BK28" s="1472"/>
      <c r="BL28" s="1472"/>
      <c r="BM28" s="1472"/>
      <c r="BN28" s="1472"/>
      <c r="BO28" s="1472"/>
      <c r="BP28" s="1472"/>
      <c r="BQ28" s="1472"/>
      <c r="BR28" s="1472"/>
      <c r="BS28" s="1472"/>
      <c r="BT28" s="1472"/>
      <c r="BU28" s="1472"/>
      <c r="BV28" s="1472"/>
      <c r="BW28" s="1462" t="s">
        <v>4247</v>
      </c>
      <c r="BX28" s="1463"/>
      <c r="BY28" s="1463"/>
      <c r="BZ28" s="1463"/>
      <c r="CA28" s="1463"/>
      <c r="CB28" s="1463"/>
      <c r="CC28" s="1463" t="str">
        <f>MID([7]SUVAHAVUJ!AI69,6,1)</f>
        <v xml:space="preserve"> </v>
      </c>
      <c r="CD28" s="1464"/>
      <c r="CE28" s="1389" t="str">
        <f ca="1">MID(SUVAHAVUJ!AF114,1,1)</f>
        <v xml:space="preserve"> </v>
      </c>
      <c r="CF28" s="1389"/>
      <c r="CG28" s="1389"/>
      <c r="CH28" s="1389"/>
      <c r="CI28" s="1389"/>
      <c r="CJ28" s="1389" t="str">
        <f ca="1">MID(SUVAHAVUJ!AF114,2,1)</f>
        <v xml:space="preserve"> </v>
      </c>
      <c r="CK28" s="1389"/>
      <c r="CL28" s="1389"/>
      <c r="CM28" s="1389"/>
      <c r="CN28" s="1389"/>
      <c r="CO28" s="1389"/>
      <c r="CP28" s="1389" t="str">
        <f ca="1">MID(SUVAHAVUJ!AF114,3,1)</f>
        <v xml:space="preserve"> </v>
      </c>
      <c r="CQ28" s="1389"/>
      <c r="CR28" s="1389"/>
      <c r="CS28" s="1389"/>
      <c r="CT28" s="1389"/>
      <c r="CU28" s="1389" t="str">
        <f ca="1">MID(SUVAHAVUJ!AF114,4,1)</f>
        <v xml:space="preserve"> </v>
      </c>
      <c r="CV28" s="1389"/>
      <c r="CW28" s="1389"/>
      <c r="CX28" s="1389"/>
      <c r="CY28" s="1389"/>
      <c r="CZ28" s="1389"/>
      <c r="DA28" s="1389" t="str">
        <f ca="1">MID(SUVAHAVUJ!AF114,5,1)</f>
        <v xml:space="preserve"> </v>
      </c>
      <c r="DB28" s="1389"/>
      <c r="DC28" s="1389"/>
      <c r="DD28" s="1389"/>
      <c r="DE28" s="1389"/>
      <c r="DF28" s="1389" t="str">
        <f ca="1">MID(SUVAHAVUJ!AF114,6,1)</f>
        <v xml:space="preserve"> </v>
      </c>
      <c r="DG28" s="1389"/>
      <c r="DH28" s="1389"/>
      <c r="DI28" s="1389"/>
      <c r="DJ28" s="1389"/>
      <c r="DK28" s="1389"/>
      <c r="DL28" s="1389" t="str">
        <f ca="1">MID(SUVAHAVUJ!AF114,7,1)</f>
        <v xml:space="preserve"> </v>
      </c>
      <c r="DM28" s="1389"/>
      <c r="DN28" s="1389"/>
      <c r="DO28" s="1389"/>
      <c r="DP28" s="1389"/>
      <c r="DQ28" s="1389"/>
      <c r="DR28" s="1389" t="str">
        <f ca="1">MID(SUVAHAVUJ!AF114,8,1)</f>
        <v xml:space="preserve"> </v>
      </c>
      <c r="DS28" s="1389"/>
      <c r="DT28" s="1389"/>
      <c r="DU28" s="1389"/>
      <c r="DV28" s="1389"/>
      <c r="DW28" s="1456" t="str">
        <f ca="1">MID(SUVAHAVUJ!AF114,9,1)</f>
        <v xml:space="preserve"> </v>
      </c>
      <c r="DX28" s="1456"/>
      <c r="DY28" s="1456"/>
      <c r="DZ28" s="1456"/>
      <c r="EA28" s="1456"/>
      <c r="EB28" s="1456"/>
      <c r="EC28" s="1456" t="str">
        <f ca="1">MID(SUVAHAVUJ!AF114,10,1)</f>
        <v xml:space="preserve"> </v>
      </c>
      <c r="ED28" s="1456"/>
      <c r="EE28" s="1456"/>
      <c r="EF28" s="1456"/>
      <c r="EG28" s="1456"/>
      <c r="EH28" s="1389" t="str">
        <f ca="1">MID(SUVAHAVUJ!AF114,11,1)</f>
        <v>0</v>
      </c>
      <c r="EI28" s="1389"/>
      <c r="EJ28" s="1389"/>
      <c r="EK28" s="1389"/>
      <c r="EL28" s="1389"/>
      <c r="EM28" s="1395"/>
      <c r="EN28" s="530"/>
      <c r="EO28" s="531"/>
      <c r="EP28" s="1389" t="str">
        <f ca="1">MID(SUVAHAVUJ!AG114,1,1)</f>
        <v xml:space="preserve"> </v>
      </c>
      <c r="EQ28" s="1389"/>
      <c r="ER28" s="1389"/>
      <c r="ES28" s="1389"/>
      <c r="ET28" s="1389"/>
      <c r="EU28" s="1389"/>
      <c r="EV28" s="1389" t="str">
        <f ca="1">MID(SUVAHAVUJ!AG114,2,1)</f>
        <v xml:space="preserve"> </v>
      </c>
      <c r="EW28" s="1389"/>
      <c r="EX28" s="1389"/>
      <c r="EY28" s="1389"/>
      <c r="EZ28" s="1389"/>
      <c r="FA28" s="1389" t="str">
        <f ca="1">MID(SUVAHAVUJ!AG114,3,1)</f>
        <v xml:space="preserve"> </v>
      </c>
      <c r="FB28" s="1389"/>
      <c r="FC28" s="1389"/>
      <c r="FD28" s="1389"/>
      <c r="FE28" s="1389"/>
      <c r="FF28" s="1389"/>
      <c r="FG28" s="1389" t="str">
        <f ca="1">MID(SUVAHAVUJ!AG114,4,1)</f>
        <v xml:space="preserve"> </v>
      </c>
      <c r="FH28" s="1389"/>
      <c r="FI28" s="1389"/>
      <c r="FJ28" s="1389"/>
      <c r="FK28" s="1389"/>
      <c r="FL28" s="1343" t="str">
        <f ca="1">MID(SUVAHAVUJ!AG114,5,1)</f>
        <v xml:space="preserve"> </v>
      </c>
      <c r="FM28" s="1343"/>
      <c r="FN28" s="1343"/>
      <c r="FO28" s="1343"/>
      <c r="FP28" s="1343"/>
      <c r="FQ28" s="1343"/>
      <c r="FR28" s="1343" t="str">
        <f ca="1">MID(SUVAHAVUJ!AG114,6,1)</f>
        <v xml:space="preserve"> </v>
      </c>
      <c r="FS28" s="1343"/>
      <c r="FT28" s="1343"/>
      <c r="FU28" s="1343"/>
      <c r="FV28" s="1343"/>
      <c r="FW28" s="1343" t="str">
        <f ca="1">MID(SUVAHAVUJ!AG114,7,1)</f>
        <v xml:space="preserve"> </v>
      </c>
      <c r="FX28" s="1343"/>
      <c r="FY28" s="1343"/>
      <c r="FZ28" s="1343"/>
      <c r="GA28" s="1343"/>
      <c r="GB28" s="1343"/>
      <c r="GC28" s="1343" t="str">
        <f ca="1">MID(SUVAHAVUJ!AG114,8,1)</f>
        <v xml:space="preserve"> </v>
      </c>
      <c r="GD28" s="1343"/>
      <c r="GE28" s="1343"/>
      <c r="GF28" s="1343"/>
      <c r="GG28" s="1343"/>
      <c r="GH28" s="1343" t="str">
        <f ca="1">MID(SUVAHAVUJ!AG114,9,1)</f>
        <v xml:space="preserve"> </v>
      </c>
      <c r="GI28" s="1343"/>
      <c r="GJ28" s="1343"/>
      <c r="GK28" s="1343"/>
      <c r="GL28" s="1343"/>
      <c r="GM28" s="1343"/>
      <c r="GN28" s="1343" t="str">
        <f ca="1">MID(SUVAHAVUJ!AG114,10,1)</f>
        <v xml:space="preserve"> </v>
      </c>
      <c r="GO28" s="1343"/>
      <c r="GP28" s="1343"/>
      <c r="GQ28" s="1343"/>
      <c r="GR28" s="1343"/>
      <c r="GS28" s="1343" t="str">
        <f ca="1">MID(SUVAHAVUJ!AG114,11,1)</f>
        <v>0</v>
      </c>
      <c r="GT28" s="1343"/>
      <c r="GU28" s="1343"/>
      <c r="GV28" s="1343"/>
      <c r="GW28" s="1396"/>
    </row>
    <row r="29" spans="1:205" ht="24" customHeight="1">
      <c r="A29" s="540"/>
      <c r="B29" s="1473" t="s">
        <v>2401</v>
      </c>
      <c r="C29" s="1474"/>
      <c r="D29" s="1474"/>
      <c r="E29" s="1474"/>
      <c r="F29" s="1474"/>
      <c r="G29" s="1474"/>
      <c r="H29" s="1474"/>
      <c r="I29" s="1474"/>
      <c r="J29" s="1474"/>
      <c r="K29" s="1475"/>
      <c r="L29" s="1471" t="str">
        <f ca="1">SUVAHAVUJ!$D$115</f>
        <v>Vydané dlhopisy (473A/-/255A)</v>
      </c>
      <c r="M29" s="1472"/>
      <c r="N29" s="1472"/>
      <c r="O29" s="1472"/>
      <c r="P29" s="1472"/>
      <c r="Q29" s="1472"/>
      <c r="R29" s="1472"/>
      <c r="S29" s="1472"/>
      <c r="T29" s="1472"/>
      <c r="U29" s="1472"/>
      <c r="V29" s="1472"/>
      <c r="W29" s="1472"/>
      <c r="X29" s="1472"/>
      <c r="Y29" s="1472"/>
      <c r="Z29" s="1472"/>
      <c r="AA29" s="1472"/>
      <c r="AB29" s="1472"/>
      <c r="AC29" s="1472"/>
      <c r="AD29" s="1472"/>
      <c r="AE29" s="1472"/>
      <c r="AF29" s="1472"/>
      <c r="AG29" s="1472"/>
      <c r="AH29" s="1472"/>
      <c r="AI29" s="1472"/>
      <c r="AJ29" s="1472"/>
      <c r="AK29" s="1472"/>
      <c r="AL29" s="1472"/>
      <c r="AM29" s="1472"/>
      <c r="AN29" s="1472"/>
      <c r="AO29" s="1472"/>
      <c r="AP29" s="1472"/>
      <c r="AQ29" s="1472"/>
      <c r="AR29" s="1472"/>
      <c r="AS29" s="1472"/>
      <c r="AT29" s="1472"/>
      <c r="AU29" s="1472"/>
      <c r="AV29" s="1472"/>
      <c r="AW29" s="1472"/>
      <c r="AX29" s="1472"/>
      <c r="AY29" s="1472"/>
      <c r="AZ29" s="1472"/>
      <c r="BA29" s="1472"/>
      <c r="BB29" s="1472"/>
      <c r="BC29" s="1472"/>
      <c r="BD29" s="1472"/>
      <c r="BE29" s="1472"/>
      <c r="BF29" s="1472"/>
      <c r="BG29" s="1472"/>
      <c r="BH29" s="1472"/>
      <c r="BI29" s="1472"/>
      <c r="BJ29" s="1472"/>
      <c r="BK29" s="1472"/>
      <c r="BL29" s="1472"/>
      <c r="BM29" s="1472"/>
      <c r="BN29" s="1472"/>
      <c r="BO29" s="1472"/>
      <c r="BP29" s="1472"/>
      <c r="BQ29" s="1472"/>
      <c r="BR29" s="1472"/>
      <c r="BS29" s="1472"/>
      <c r="BT29" s="1472"/>
      <c r="BU29" s="1472"/>
      <c r="BV29" s="1472"/>
      <c r="BW29" s="1462" t="s">
        <v>2488</v>
      </c>
      <c r="BX29" s="1463"/>
      <c r="BY29" s="1463"/>
      <c r="BZ29" s="1463"/>
      <c r="CA29" s="1463"/>
      <c r="CB29" s="1463"/>
      <c r="CC29" s="1463" t="str">
        <f>MID([7]SUVAHAVUJ!AK69,6,1)</f>
        <v xml:space="preserve"> </v>
      </c>
      <c r="CD29" s="1464"/>
      <c r="CE29" s="1389" t="str">
        <f ca="1">MID(SUVAHAVUJ!AF115,1,1)</f>
        <v xml:space="preserve"> </v>
      </c>
      <c r="CF29" s="1389"/>
      <c r="CG29" s="1389"/>
      <c r="CH29" s="1389"/>
      <c r="CI29" s="1389"/>
      <c r="CJ29" s="1389" t="str">
        <f ca="1">MID(SUVAHAVUJ!AF115,2,1)</f>
        <v xml:space="preserve"> </v>
      </c>
      <c r="CK29" s="1389"/>
      <c r="CL29" s="1389"/>
      <c r="CM29" s="1389"/>
      <c r="CN29" s="1389"/>
      <c r="CO29" s="1389"/>
      <c r="CP29" s="1389" t="str">
        <f ca="1">MID(SUVAHAVUJ!AF115,3,1)</f>
        <v xml:space="preserve"> </v>
      </c>
      <c r="CQ29" s="1389"/>
      <c r="CR29" s="1389"/>
      <c r="CS29" s="1389"/>
      <c r="CT29" s="1389"/>
      <c r="CU29" s="1389" t="str">
        <f ca="1">MID(SUVAHAVUJ!AF115,4,1)</f>
        <v xml:space="preserve"> </v>
      </c>
      <c r="CV29" s="1389"/>
      <c r="CW29" s="1389"/>
      <c r="CX29" s="1389"/>
      <c r="CY29" s="1389"/>
      <c r="CZ29" s="1389"/>
      <c r="DA29" s="1389" t="str">
        <f ca="1">MID(SUVAHAVUJ!AF115,5,1)</f>
        <v xml:space="preserve"> </v>
      </c>
      <c r="DB29" s="1389"/>
      <c r="DC29" s="1389"/>
      <c r="DD29" s="1389"/>
      <c r="DE29" s="1389"/>
      <c r="DF29" s="1389" t="str">
        <f ca="1">MID(SUVAHAVUJ!AF115,6,1)</f>
        <v xml:space="preserve"> </v>
      </c>
      <c r="DG29" s="1389"/>
      <c r="DH29" s="1389"/>
      <c r="DI29" s="1389"/>
      <c r="DJ29" s="1389"/>
      <c r="DK29" s="1389"/>
      <c r="DL29" s="1389" t="str">
        <f ca="1">MID(SUVAHAVUJ!AF115,7,1)</f>
        <v xml:space="preserve"> </v>
      </c>
      <c r="DM29" s="1389"/>
      <c r="DN29" s="1389"/>
      <c r="DO29" s="1389"/>
      <c r="DP29" s="1389"/>
      <c r="DQ29" s="1389"/>
      <c r="DR29" s="1389" t="str">
        <f ca="1">MID(SUVAHAVUJ!AF115,8,1)</f>
        <v xml:space="preserve"> </v>
      </c>
      <c r="DS29" s="1389"/>
      <c r="DT29" s="1389"/>
      <c r="DU29" s="1389"/>
      <c r="DV29" s="1389"/>
      <c r="DW29" s="1456" t="str">
        <f ca="1">MID(SUVAHAVUJ!AF115,9,1)</f>
        <v xml:space="preserve"> </v>
      </c>
      <c r="DX29" s="1456"/>
      <c r="DY29" s="1456"/>
      <c r="DZ29" s="1456"/>
      <c r="EA29" s="1456"/>
      <c r="EB29" s="1456"/>
      <c r="EC29" s="1456" t="str">
        <f ca="1">MID(SUVAHAVUJ!AF115,10,1)</f>
        <v xml:space="preserve"> </v>
      </c>
      <c r="ED29" s="1456"/>
      <c r="EE29" s="1456"/>
      <c r="EF29" s="1456"/>
      <c r="EG29" s="1456"/>
      <c r="EH29" s="1389" t="str">
        <f ca="1">MID(SUVAHAVUJ!AF115,11,1)</f>
        <v>0</v>
      </c>
      <c r="EI29" s="1389"/>
      <c r="EJ29" s="1389"/>
      <c r="EK29" s="1389"/>
      <c r="EL29" s="1389"/>
      <c r="EM29" s="1395"/>
      <c r="EN29" s="530"/>
      <c r="EO29" s="531"/>
      <c r="EP29" s="1389" t="str">
        <f ca="1">MID(SUVAHAVUJ!AG115,1,1)</f>
        <v xml:space="preserve"> </v>
      </c>
      <c r="EQ29" s="1389"/>
      <c r="ER29" s="1389"/>
      <c r="ES29" s="1389"/>
      <c r="ET29" s="1389"/>
      <c r="EU29" s="1389"/>
      <c r="EV29" s="1389" t="str">
        <f ca="1">MID(SUVAHAVUJ!AG115,2,1)</f>
        <v xml:space="preserve"> </v>
      </c>
      <c r="EW29" s="1389"/>
      <c r="EX29" s="1389"/>
      <c r="EY29" s="1389"/>
      <c r="EZ29" s="1389"/>
      <c r="FA29" s="1389" t="str">
        <f ca="1">MID(SUVAHAVUJ!AG115,3,1)</f>
        <v xml:space="preserve"> </v>
      </c>
      <c r="FB29" s="1389"/>
      <c r="FC29" s="1389"/>
      <c r="FD29" s="1389"/>
      <c r="FE29" s="1389"/>
      <c r="FF29" s="1389"/>
      <c r="FG29" s="1389" t="str">
        <f ca="1">MID(SUVAHAVUJ!AG115,4,1)</f>
        <v xml:space="preserve"> </v>
      </c>
      <c r="FH29" s="1389"/>
      <c r="FI29" s="1389"/>
      <c r="FJ29" s="1389"/>
      <c r="FK29" s="1389"/>
      <c r="FL29" s="1343" t="str">
        <f ca="1">MID(SUVAHAVUJ!AG115,5,1)</f>
        <v xml:space="preserve"> </v>
      </c>
      <c r="FM29" s="1343"/>
      <c r="FN29" s="1343"/>
      <c r="FO29" s="1343"/>
      <c r="FP29" s="1343"/>
      <c r="FQ29" s="1343"/>
      <c r="FR29" s="1343" t="str">
        <f ca="1">MID(SUVAHAVUJ!AG115,6,1)</f>
        <v xml:space="preserve"> </v>
      </c>
      <c r="FS29" s="1343"/>
      <c r="FT29" s="1343"/>
      <c r="FU29" s="1343"/>
      <c r="FV29" s="1343"/>
      <c r="FW29" s="1343" t="str">
        <f ca="1">MID(SUVAHAVUJ!AG115,7,1)</f>
        <v xml:space="preserve"> </v>
      </c>
      <c r="FX29" s="1343"/>
      <c r="FY29" s="1343"/>
      <c r="FZ29" s="1343"/>
      <c r="GA29" s="1343"/>
      <c r="GB29" s="1343"/>
      <c r="GC29" s="1343" t="str">
        <f ca="1">MID(SUVAHAVUJ!AG115,8,1)</f>
        <v xml:space="preserve"> </v>
      </c>
      <c r="GD29" s="1343"/>
      <c r="GE29" s="1343"/>
      <c r="GF29" s="1343"/>
      <c r="GG29" s="1343"/>
      <c r="GH29" s="1343" t="str">
        <f ca="1">MID(SUVAHAVUJ!AG115,9,1)</f>
        <v xml:space="preserve"> </v>
      </c>
      <c r="GI29" s="1343"/>
      <c r="GJ29" s="1343"/>
      <c r="GK29" s="1343"/>
      <c r="GL29" s="1343"/>
      <c r="GM29" s="1343"/>
      <c r="GN29" s="1343" t="str">
        <f ca="1">MID(SUVAHAVUJ!AG115,10,1)</f>
        <v xml:space="preserve"> </v>
      </c>
      <c r="GO29" s="1343"/>
      <c r="GP29" s="1343"/>
      <c r="GQ29" s="1343"/>
      <c r="GR29" s="1343"/>
      <c r="GS29" s="1343" t="str">
        <f ca="1">MID(SUVAHAVUJ!AG115,11,1)</f>
        <v>0</v>
      </c>
      <c r="GT29" s="1343"/>
      <c r="GU29" s="1343"/>
      <c r="GV29" s="1343"/>
      <c r="GW29" s="1396"/>
    </row>
    <row r="30" spans="1:205" s="516" customFormat="1" ht="24" customHeight="1">
      <c r="A30" s="541"/>
      <c r="B30" s="1473" t="s">
        <v>2402</v>
      </c>
      <c r="C30" s="1474"/>
      <c r="D30" s="1474"/>
      <c r="E30" s="1474"/>
      <c r="F30" s="1474"/>
      <c r="G30" s="1474"/>
      <c r="H30" s="1474"/>
      <c r="I30" s="1474"/>
      <c r="J30" s="1474"/>
      <c r="K30" s="1475"/>
      <c r="L30" s="1471" t="str">
        <f ca="1">SUVAHAVUJ!$D$116</f>
        <v>Záväzky zo sociálneho fondu (472)</v>
      </c>
      <c r="M30" s="1472"/>
      <c r="N30" s="1472"/>
      <c r="O30" s="1472"/>
      <c r="P30" s="1472"/>
      <c r="Q30" s="1472"/>
      <c r="R30" s="1472"/>
      <c r="S30" s="1472"/>
      <c r="T30" s="1472"/>
      <c r="U30" s="1472"/>
      <c r="V30" s="1472"/>
      <c r="W30" s="1472"/>
      <c r="X30" s="1472"/>
      <c r="Y30" s="1472"/>
      <c r="Z30" s="1472"/>
      <c r="AA30" s="1472"/>
      <c r="AB30" s="1472"/>
      <c r="AC30" s="1472"/>
      <c r="AD30" s="1472"/>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62" t="s">
        <v>2489</v>
      </c>
      <c r="BX30" s="1463"/>
      <c r="BY30" s="1463"/>
      <c r="BZ30" s="1463"/>
      <c r="CA30" s="1463"/>
      <c r="CB30" s="1463"/>
      <c r="CC30" s="1463" t="str">
        <f>MID([7]SUVAHAVUJ!AI70,6,1)</f>
        <v xml:space="preserve"> </v>
      </c>
      <c r="CD30" s="1464"/>
      <c r="CE30" s="1389" t="str">
        <f ca="1">MID(SUVAHAVUJ!AF116,1,1)</f>
        <v xml:space="preserve"> </v>
      </c>
      <c r="CF30" s="1389"/>
      <c r="CG30" s="1389"/>
      <c r="CH30" s="1389"/>
      <c r="CI30" s="1389"/>
      <c r="CJ30" s="1389" t="str">
        <f ca="1">MID(SUVAHAVUJ!AF116,2,1)</f>
        <v xml:space="preserve"> </v>
      </c>
      <c r="CK30" s="1389"/>
      <c r="CL30" s="1389"/>
      <c r="CM30" s="1389"/>
      <c r="CN30" s="1389"/>
      <c r="CO30" s="1389"/>
      <c r="CP30" s="1389" t="str">
        <f ca="1">MID(SUVAHAVUJ!AF116,3,1)</f>
        <v xml:space="preserve"> </v>
      </c>
      <c r="CQ30" s="1389"/>
      <c r="CR30" s="1389"/>
      <c r="CS30" s="1389"/>
      <c r="CT30" s="1389"/>
      <c r="CU30" s="1389" t="str">
        <f ca="1">MID(SUVAHAVUJ!AF116,4,1)</f>
        <v xml:space="preserve"> </v>
      </c>
      <c r="CV30" s="1389"/>
      <c r="CW30" s="1389"/>
      <c r="CX30" s="1389"/>
      <c r="CY30" s="1389"/>
      <c r="CZ30" s="1389"/>
      <c r="DA30" s="1389" t="str">
        <f ca="1">MID(SUVAHAVUJ!AF116,5,1)</f>
        <v xml:space="preserve"> </v>
      </c>
      <c r="DB30" s="1389"/>
      <c r="DC30" s="1389"/>
      <c r="DD30" s="1389"/>
      <c r="DE30" s="1389"/>
      <c r="DF30" s="1389" t="str">
        <f ca="1">MID(SUVAHAVUJ!AF116,6,1)</f>
        <v xml:space="preserve"> </v>
      </c>
      <c r="DG30" s="1389"/>
      <c r="DH30" s="1389"/>
      <c r="DI30" s="1389"/>
      <c r="DJ30" s="1389"/>
      <c r="DK30" s="1389"/>
      <c r="DL30" s="1389" t="str">
        <f ca="1">MID(SUVAHAVUJ!AF116,7,1)</f>
        <v xml:space="preserve"> </v>
      </c>
      <c r="DM30" s="1389"/>
      <c r="DN30" s="1389"/>
      <c r="DO30" s="1389"/>
      <c r="DP30" s="1389"/>
      <c r="DQ30" s="1389"/>
      <c r="DR30" s="1389" t="str">
        <f ca="1">MID(SUVAHAVUJ!AF116,8,1)</f>
        <v xml:space="preserve"> </v>
      </c>
      <c r="DS30" s="1389"/>
      <c r="DT30" s="1389"/>
      <c r="DU30" s="1389"/>
      <c r="DV30" s="1389"/>
      <c r="DW30" s="1456" t="str">
        <f ca="1">MID(SUVAHAVUJ!AF116,9,1)</f>
        <v xml:space="preserve"> </v>
      </c>
      <c r="DX30" s="1456"/>
      <c r="DY30" s="1456"/>
      <c r="DZ30" s="1456"/>
      <c r="EA30" s="1456"/>
      <c r="EB30" s="1456"/>
      <c r="EC30" s="1456" t="str">
        <f ca="1">MID(SUVAHAVUJ!AF116,10,1)</f>
        <v xml:space="preserve"> </v>
      </c>
      <c r="ED30" s="1456"/>
      <c r="EE30" s="1456"/>
      <c r="EF30" s="1456"/>
      <c r="EG30" s="1456"/>
      <c r="EH30" s="1389" t="str">
        <f ca="1">MID(SUVAHAVUJ!AF116,11,1)</f>
        <v>0</v>
      </c>
      <c r="EI30" s="1389"/>
      <c r="EJ30" s="1389"/>
      <c r="EK30" s="1389"/>
      <c r="EL30" s="1389"/>
      <c r="EM30" s="1395"/>
      <c r="EN30" s="530"/>
      <c r="EO30" s="531"/>
      <c r="EP30" s="1389" t="str">
        <f ca="1">MID(SUVAHAVUJ!AG116,1,1)</f>
        <v xml:space="preserve"> </v>
      </c>
      <c r="EQ30" s="1389"/>
      <c r="ER30" s="1389"/>
      <c r="ES30" s="1389"/>
      <c r="ET30" s="1389"/>
      <c r="EU30" s="1389"/>
      <c r="EV30" s="1389" t="str">
        <f ca="1">MID(SUVAHAVUJ!AG116,2,1)</f>
        <v xml:space="preserve"> </v>
      </c>
      <c r="EW30" s="1389"/>
      <c r="EX30" s="1389"/>
      <c r="EY30" s="1389"/>
      <c r="EZ30" s="1389"/>
      <c r="FA30" s="1389" t="str">
        <f ca="1">MID(SUVAHAVUJ!AG116,3,1)</f>
        <v xml:space="preserve"> </v>
      </c>
      <c r="FB30" s="1389"/>
      <c r="FC30" s="1389"/>
      <c r="FD30" s="1389"/>
      <c r="FE30" s="1389"/>
      <c r="FF30" s="1389"/>
      <c r="FG30" s="1389" t="str">
        <f ca="1">MID(SUVAHAVUJ!AG116,4,1)</f>
        <v xml:space="preserve"> </v>
      </c>
      <c r="FH30" s="1389"/>
      <c r="FI30" s="1389"/>
      <c r="FJ30" s="1389"/>
      <c r="FK30" s="1389"/>
      <c r="FL30" s="1343" t="str">
        <f ca="1">MID(SUVAHAVUJ!AG116,5,1)</f>
        <v xml:space="preserve"> </v>
      </c>
      <c r="FM30" s="1343"/>
      <c r="FN30" s="1343"/>
      <c r="FO30" s="1343"/>
      <c r="FP30" s="1343"/>
      <c r="FQ30" s="1343"/>
      <c r="FR30" s="1343" t="str">
        <f ca="1">MID(SUVAHAVUJ!AG116,6,1)</f>
        <v xml:space="preserve"> </v>
      </c>
      <c r="FS30" s="1343"/>
      <c r="FT30" s="1343"/>
      <c r="FU30" s="1343"/>
      <c r="FV30" s="1343"/>
      <c r="FW30" s="1343" t="str">
        <f ca="1">MID(SUVAHAVUJ!AG116,7,1)</f>
        <v xml:space="preserve"> </v>
      </c>
      <c r="FX30" s="1343"/>
      <c r="FY30" s="1343"/>
      <c r="FZ30" s="1343"/>
      <c r="GA30" s="1343"/>
      <c r="GB30" s="1343"/>
      <c r="GC30" s="1343" t="str">
        <f ca="1">MID(SUVAHAVUJ!AG116,8,1)</f>
        <v xml:space="preserve"> </v>
      </c>
      <c r="GD30" s="1343"/>
      <c r="GE30" s="1343"/>
      <c r="GF30" s="1343"/>
      <c r="GG30" s="1343"/>
      <c r="GH30" s="1343" t="str">
        <f ca="1">MID(SUVAHAVUJ!AG116,9,1)</f>
        <v xml:space="preserve"> </v>
      </c>
      <c r="GI30" s="1343"/>
      <c r="GJ30" s="1343"/>
      <c r="GK30" s="1343"/>
      <c r="GL30" s="1343"/>
      <c r="GM30" s="1343"/>
      <c r="GN30" s="1343" t="str">
        <f ca="1">MID(SUVAHAVUJ!AG116,10,1)</f>
        <v xml:space="preserve"> </v>
      </c>
      <c r="GO30" s="1343"/>
      <c r="GP30" s="1343"/>
      <c r="GQ30" s="1343"/>
      <c r="GR30" s="1343"/>
      <c r="GS30" s="1343" t="str">
        <f ca="1">MID(SUVAHAVUJ!AG116,11,1)</f>
        <v>0</v>
      </c>
      <c r="GT30" s="1343"/>
      <c r="GU30" s="1343"/>
      <c r="GV30" s="1343"/>
      <c r="GW30" s="1396"/>
    </row>
    <row r="31" spans="1:205" ht="24" customHeight="1">
      <c r="A31" s="540"/>
      <c r="B31" s="1473" t="s">
        <v>2407</v>
      </c>
      <c r="C31" s="1474"/>
      <c r="D31" s="1474"/>
      <c r="E31" s="1474"/>
      <c r="F31" s="1474"/>
      <c r="G31" s="1474"/>
      <c r="H31" s="1474"/>
      <c r="I31" s="1474"/>
      <c r="J31" s="1474"/>
      <c r="K31" s="1475"/>
      <c r="L31" s="1471" t="str">
        <f ca="1">SUVAHAVUJ!$D$117</f>
        <v>Iné dlhodobé záväzky (336A, 372A, 474A, 47XA)</v>
      </c>
      <c r="M31" s="1472"/>
      <c r="N31" s="1472"/>
      <c r="O31" s="1472"/>
      <c r="P31" s="1472"/>
      <c r="Q31" s="1472"/>
      <c r="R31" s="1472"/>
      <c r="S31" s="1472"/>
      <c r="T31" s="1472"/>
      <c r="U31" s="1472"/>
      <c r="V31" s="1472"/>
      <c r="W31" s="1472"/>
      <c r="X31" s="1472"/>
      <c r="Y31" s="1472"/>
      <c r="Z31" s="1472"/>
      <c r="AA31" s="1472"/>
      <c r="AB31" s="1472"/>
      <c r="AC31" s="1472"/>
      <c r="AD31" s="1472"/>
      <c r="AE31" s="1472"/>
      <c r="AF31" s="1472"/>
      <c r="AG31" s="1472"/>
      <c r="AH31" s="1472"/>
      <c r="AI31" s="1472"/>
      <c r="AJ31" s="1472"/>
      <c r="AK31" s="1472"/>
      <c r="AL31" s="1472"/>
      <c r="AM31" s="1472"/>
      <c r="AN31" s="1472"/>
      <c r="AO31" s="1472"/>
      <c r="AP31" s="1472"/>
      <c r="AQ31" s="1472"/>
      <c r="AR31" s="1472"/>
      <c r="AS31" s="1472"/>
      <c r="AT31" s="1472"/>
      <c r="AU31" s="1472"/>
      <c r="AV31" s="1472"/>
      <c r="AW31" s="1472"/>
      <c r="AX31" s="1472"/>
      <c r="AY31" s="1472"/>
      <c r="AZ31" s="1472"/>
      <c r="BA31" s="1472"/>
      <c r="BB31" s="1472"/>
      <c r="BC31" s="1472"/>
      <c r="BD31" s="1472"/>
      <c r="BE31" s="1472"/>
      <c r="BF31" s="1472"/>
      <c r="BG31" s="1472"/>
      <c r="BH31" s="1472"/>
      <c r="BI31" s="1472"/>
      <c r="BJ31" s="1472"/>
      <c r="BK31" s="1472"/>
      <c r="BL31" s="1472"/>
      <c r="BM31" s="1472"/>
      <c r="BN31" s="1472"/>
      <c r="BO31" s="1472"/>
      <c r="BP31" s="1472"/>
      <c r="BQ31" s="1472"/>
      <c r="BR31" s="1472"/>
      <c r="BS31" s="1472"/>
      <c r="BT31" s="1472"/>
      <c r="BU31" s="1472"/>
      <c r="BV31" s="1472"/>
      <c r="BW31" s="1462" t="s">
        <v>4128</v>
      </c>
      <c r="BX31" s="1463"/>
      <c r="BY31" s="1463"/>
      <c r="BZ31" s="1463"/>
      <c r="CA31" s="1463"/>
      <c r="CB31" s="1463"/>
      <c r="CC31" s="1463" t="str">
        <f>MID([7]SUVAHAVUJ!AK70,6,1)</f>
        <v xml:space="preserve"> </v>
      </c>
      <c r="CD31" s="1464"/>
      <c r="CE31" s="1389" t="str">
        <f ca="1">MID(SUVAHAVUJ!AF117,1,1)</f>
        <v xml:space="preserve"> </v>
      </c>
      <c r="CF31" s="1389"/>
      <c r="CG31" s="1389"/>
      <c r="CH31" s="1389"/>
      <c r="CI31" s="1389"/>
      <c r="CJ31" s="1389" t="str">
        <f ca="1">MID(SUVAHAVUJ!AF117,2,1)</f>
        <v xml:space="preserve"> </v>
      </c>
      <c r="CK31" s="1389"/>
      <c r="CL31" s="1389"/>
      <c r="CM31" s="1389"/>
      <c r="CN31" s="1389"/>
      <c r="CO31" s="1389"/>
      <c r="CP31" s="1389" t="str">
        <f ca="1">MID(SUVAHAVUJ!AF117,3,1)</f>
        <v xml:space="preserve"> </v>
      </c>
      <c r="CQ31" s="1389"/>
      <c r="CR31" s="1389"/>
      <c r="CS31" s="1389"/>
      <c r="CT31" s="1389"/>
      <c r="CU31" s="1389" t="str">
        <f ca="1">MID(SUVAHAVUJ!AF117,4,1)</f>
        <v xml:space="preserve"> </v>
      </c>
      <c r="CV31" s="1389"/>
      <c r="CW31" s="1389"/>
      <c r="CX31" s="1389"/>
      <c r="CY31" s="1389"/>
      <c r="CZ31" s="1389"/>
      <c r="DA31" s="1389" t="str">
        <f ca="1">MID(SUVAHAVUJ!AF117,5,1)</f>
        <v xml:space="preserve"> </v>
      </c>
      <c r="DB31" s="1389"/>
      <c r="DC31" s="1389"/>
      <c r="DD31" s="1389"/>
      <c r="DE31" s="1389"/>
      <c r="DF31" s="1389" t="str">
        <f ca="1">MID(SUVAHAVUJ!AF117,6,1)</f>
        <v xml:space="preserve"> </v>
      </c>
      <c r="DG31" s="1389"/>
      <c r="DH31" s="1389"/>
      <c r="DI31" s="1389"/>
      <c r="DJ31" s="1389"/>
      <c r="DK31" s="1389"/>
      <c r="DL31" s="1389" t="str">
        <f ca="1">MID(SUVAHAVUJ!AF117,7,1)</f>
        <v xml:space="preserve"> </v>
      </c>
      <c r="DM31" s="1389"/>
      <c r="DN31" s="1389"/>
      <c r="DO31" s="1389"/>
      <c r="DP31" s="1389"/>
      <c r="DQ31" s="1389"/>
      <c r="DR31" s="1389" t="str">
        <f ca="1">MID(SUVAHAVUJ!AF117,8,1)</f>
        <v xml:space="preserve"> </v>
      </c>
      <c r="DS31" s="1389"/>
      <c r="DT31" s="1389"/>
      <c r="DU31" s="1389"/>
      <c r="DV31" s="1389"/>
      <c r="DW31" s="1456" t="str">
        <f ca="1">MID(SUVAHAVUJ!AF117,9,1)</f>
        <v xml:space="preserve"> </v>
      </c>
      <c r="DX31" s="1456"/>
      <c r="DY31" s="1456"/>
      <c r="DZ31" s="1456"/>
      <c r="EA31" s="1456"/>
      <c r="EB31" s="1456"/>
      <c r="EC31" s="1456" t="str">
        <f ca="1">MID(SUVAHAVUJ!AF117,10,1)</f>
        <v xml:space="preserve"> </v>
      </c>
      <c r="ED31" s="1456"/>
      <c r="EE31" s="1456"/>
      <c r="EF31" s="1456"/>
      <c r="EG31" s="1456"/>
      <c r="EH31" s="1389" t="str">
        <f ca="1">MID(SUVAHAVUJ!AF117,11,1)</f>
        <v>0</v>
      </c>
      <c r="EI31" s="1389"/>
      <c r="EJ31" s="1389"/>
      <c r="EK31" s="1389"/>
      <c r="EL31" s="1389"/>
      <c r="EM31" s="1395"/>
      <c r="EN31" s="530"/>
      <c r="EO31" s="531"/>
      <c r="EP31" s="1389" t="str">
        <f ca="1">MID(SUVAHAVUJ!AG117,1,1)</f>
        <v xml:space="preserve"> </v>
      </c>
      <c r="EQ31" s="1389"/>
      <c r="ER31" s="1389"/>
      <c r="ES31" s="1389"/>
      <c r="ET31" s="1389"/>
      <c r="EU31" s="1389"/>
      <c r="EV31" s="1389" t="str">
        <f ca="1">MID(SUVAHAVUJ!AG117,2,1)</f>
        <v xml:space="preserve"> </v>
      </c>
      <c r="EW31" s="1389"/>
      <c r="EX31" s="1389"/>
      <c r="EY31" s="1389"/>
      <c r="EZ31" s="1389"/>
      <c r="FA31" s="1389" t="str">
        <f ca="1">MID(SUVAHAVUJ!AG117,3,1)</f>
        <v xml:space="preserve"> </v>
      </c>
      <c r="FB31" s="1389"/>
      <c r="FC31" s="1389"/>
      <c r="FD31" s="1389"/>
      <c r="FE31" s="1389"/>
      <c r="FF31" s="1389"/>
      <c r="FG31" s="1389" t="str">
        <f ca="1">MID(SUVAHAVUJ!AG117,4,1)</f>
        <v xml:space="preserve"> </v>
      </c>
      <c r="FH31" s="1389"/>
      <c r="FI31" s="1389"/>
      <c r="FJ31" s="1389"/>
      <c r="FK31" s="1389"/>
      <c r="FL31" s="1343" t="str">
        <f ca="1">MID(SUVAHAVUJ!AG117,5,1)</f>
        <v xml:space="preserve"> </v>
      </c>
      <c r="FM31" s="1343"/>
      <c r="FN31" s="1343"/>
      <c r="FO31" s="1343"/>
      <c r="FP31" s="1343"/>
      <c r="FQ31" s="1343"/>
      <c r="FR31" s="1343" t="str">
        <f ca="1">MID(SUVAHAVUJ!AG117,6,1)</f>
        <v xml:space="preserve"> </v>
      </c>
      <c r="FS31" s="1343"/>
      <c r="FT31" s="1343"/>
      <c r="FU31" s="1343"/>
      <c r="FV31" s="1343"/>
      <c r="FW31" s="1343" t="str">
        <f ca="1">MID(SUVAHAVUJ!AG117,7,1)</f>
        <v xml:space="preserve"> </v>
      </c>
      <c r="FX31" s="1343"/>
      <c r="FY31" s="1343"/>
      <c r="FZ31" s="1343"/>
      <c r="GA31" s="1343"/>
      <c r="GB31" s="1343"/>
      <c r="GC31" s="1343" t="str">
        <f ca="1">MID(SUVAHAVUJ!AG117,8,1)</f>
        <v xml:space="preserve"> </v>
      </c>
      <c r="GD31" s="1343"/>
      <c r="GE31" s="1343"/>
      <c r="GF31" s="1343"/>
      <c r="GG31" s="1343"/>
      <c r="GH31" s="1343" t="str">
        <f ca="1">MID(SUVAHAVUJ!AG117,9,1)</f>
        <v xml:space="preserve"> </v>
      </c>
      <c r="GI31" s="1343"/>
      <c r="GJ31" s="1343"/>
      <c r="GK31" s="1343"/>
      <c r="GL31" s="1343"/>
      <c r="GM31" s="1343"/>
      <c r="GN31" s="1343" t="str">
        <f ca="1">MID(SUVAHAVUJ!AG117,10,1)</f>
        <v xml:space="preserve"> </v>
      </c>
      <c r="GO31" s="1343"/>
      <c r="GP31" s="1343"/>
      <c r="GQ31" s="1343"/>
      <c r="GR31" s="1343"/>
      <c r="GS31" s="1343" t="str">
        <f ca="1">MID(SUVAHAVUJ!AG117,11,1)</f>
        <v>0</v>
      </c>
      <c r="GT31" s="1343"/>
      <c r="GU31" s="1343"/>
      <c r="GV31" s="1343"/>
      <c r="GW31" s="1396"/>
    </row>
    <row r="32" spans="1:205" s="516" customFormat="1" ht="24" customHeight="1">
      <c r="A32" s="541"/>
      <c r="B32" s="1473" t="s">
        <v>2408</v>
      </c>
      <c r="C32" s="1474"/>
      <c r="D32" s="1474"/>
      <c r="E32" s="1474"/>
      <c r="F32" s="1474"/>
      <c r="G32" s="1474"/>
      <c r="H32" s="1474"/>
      <c r="I32" s="1474"/>
      <c r="J32" s="1474"/>
      <c r="K32" s="1475"/>
      <c r="L32" s="1471" t="str">
        <f ca="1">SUVAHAVUJ!$D$118</f>
        <v>Dlhodobé záväzky z derivátových operácií (373A, 377A)</v>
      </c>
      <c r="M32" s="1472"/>
      <c r="N32" s="1472"/>
      <c r="O32" s="1472"/>
      <c r="P32" s="1472"/>
      <c r="Q32" s="1472"/>
      <c r="R32" s="1472"/>
      <c r="S32" s="1472"/>
      <c r="T32" s="1472"/>
      <c r="U32" s="1472"/>
      <c r="V32" s="1472"/>
      <c r="W32" s="1472"/>
      <c r="X32" s="1472"/>
      <c r="Y32" s="1472"/>
      <c r="Z32" s="1472"/>
      <c r="AA32" s="1472"/>
      <c r="AB32" s="1472"/>
      <c r="AC32" s="1472"/>
      <c r="AD32" s="1472"/>
      <c r="AE32" s="1472"/>
      <c r="AF32" s="1472"/>
      <c r="AG32" s="1472"/>
      <c r="AH32" s="1472"/>
      <c r="AI32" s="1472"/>
      <c r="AJ32" s="1472"/>
      <c r="AK32" s="1472"/>
      <c r="AL32" s="1472"/>
      <c r="AM32" s="1472"/>
      <c r="AN32" s="1472"/>
      <c r="AO32" s="1472"/>
      <c r="AP32" s="1472"/>
      <c r="AQ32" s="1472"/>
      <c r="AR32" s="1472"/>
      <c r="AS32" s="1472"/>
      <c r="AT32" s="1472"/>
      <c r="AU32" s="1472"/>
      <c r="AV32" s="1472"/>
      <c r="AW32" s="1472"/>
      <c r="AX32" s="1472"/>
      <c r="AY32" s="1472"/>
      <c r="AZ32" s="1472"/>
      <c r="BA32" s="1472"/>
      <c r="BB32" s="1472"/>
      <c r="BC32" s="1472"/>
      <c r="BD32" s="1472"/>
      <c r="BE32" s="1472"/>
      <c r="BF32" s="1472"/>
      <c r="BG32" s="1472"/>
      <c r="BH32" s="1472"/>
      <c r="BI32" s="1472"/>
      <c r="BJ32" s="1472"/>
      <c r="BK32" s="1472"/>
      <c r="BL32" s="1472"/>
      <c r="BM32" s="1472"/>
      <c r="BN32" s="1472"/>
      <c r="BO32" s="1472"/>
      <c r="BP32" s="1472"/>
      <c r="BQ32" s="1472"/>
      <c r="BR32" s="1472"/>
      <c r="BS32" s="1472"/>
      <c r="BT32" s="1472"/>
      <c r="BU32" s="1472"/>
      <c r="BV32" s="1472"/>
      <c r="BW32" s="1462" t="s">
        <v>4129</v>
      </c>
      <c r="BX32" s="1463"/>
      <c r="BY32" s="1463"/>
      <c r="BZ32" s="1463"/>
      <c r="CA32" s="1463"/>
      <c r="CB32" s="1463"/>
      <c r="CC32" s="1463" t="str">
        <f>MID([7]SUVAHAVUJ!AI71,6,1)</f>
        <v xml:space="preserve"> </v>
      </c>
      <c r="CD32" s="1464"/>
      <c r="CE32" s="1389" t="str">
        <f ca="1">MID(SUVAHAVUJ!AF118,1,1)</f>
        <v xml:space="preserve"> </v>
      </c>
      <c r="CF32" s="1389"/>
      <c r="CG32" s="1389"/>
      <c r="CH32" s="1389"/>
      <c r="CI32" s="1389"/>
      <c r="CJ32" s="1389" t="str">
        <f ca="1">MID(SUVAHAVUJ!AF118,2,1)</f>
        <v xml:space="preserve"> </v>
      </c>
      <c r="CK32" s="1389"/>
      <c r="CL32" s="1389"/>
      <c r="CM32" s="1389"/>
      <c r="CN32" s="1389"/>
      <c r="CO32" s="1389"/>
      <c r="CP32" s="1389" t="str">
        <f ca="1">MID(SUVAHAVUJ!AF118,3,1)</f>
        <v xml:space="preserve"> </v>
      </c>
      <c r="CQ32" s="1389"/>
      <c r="CR32" s="1389"/>
      <c r="CS32" s="1389"/>
      <c r="CT32" s="1389"/>
      <c r="CU32" s="1389" t="str">
        <f ca="1">MID(SUVAHAVUJ!AF118,4,1)</f>
        <v xml:space="preserve"> </v>
      </c>
      <c r="CV32" s="1389"/>
      <c r="CW32" s="1389"/>
      <c r="CX32" s="1389"/>
      <c r="CY32" s="1389"/>
      <c r="CZ32" s="1389"/>
      <c r="DA32" s="1389" t="str">
        <f ca="1">MID(SUVAHAVUJ!AF118,5,1)</f>
        <v xml:space="preserve"> </v>
      </c>
      <c r="DB32" s="1389"/>
      <c r="DC32" s="1389"/>
      <c r="DD32" s="1389"/>
      <c r="DE32" s="1389"/>
      <c r="DF32" s="1389" t="str">
        <f ca="1">MID(SUVAHAVUJ!AF118,6,1)</f>
        <v xml:space="preserve"> </v>
      </c>
      <c r="DG32" s="1389"/>
      <c r="DH32" s="1389"/>
      <c r="DI32" s="1389"/>
      <c r="DJ32" s="1389"/>
      <c r="DK32" s="1389"/>
      <c r="DL32" s="1389" t="str">
        <f ca="1">MID(SUVAHAVUJ!AF118,7,1)</f>
        <v xml:space="preserve"> </v>
      </c>
      <c r="DM32" s="1389"/>
      <c r="DN32" s="1389"/>
      <c r="DO32" s="1389"/>
      <c r="DP32" s="1389"/>
      <c r="DQ32" s="1389"/>
      <c r="DR32" s="1389" t="str">
        <f ca="1">MID(SUVAHAVUJ!AF118,8,1)</f>
        <v xml:space="preserve"> </v>
      </c>
      <c r="DS32" s="1389"/>
      <c r="DT32" s="1389"/>
      <c r="DU32" s="1389"/>
      <c r="DV32" s="1389"/>
      <c r="DW32" s="1456" t="str">
        <f ca="1">MID(SUVAHAVUJ!AF118,9,1)</f>
        <v xml:space="preserve"> </v>
      </c>
      <c r="DX32" s="1456"/>
      <c r="DY32" s="1456"/>
      <c r="DZ32" s="1456"/>
      <c r="EA32" s="1456"/>
      <c r="EB32" s="1456"/>
      <c r="EC32" s="1456" t="str">
        <f ca="1">MID(SUVAHAVUJ!AF118,10,1)</f>
        <v xml:space="preserve"> </v>
      </c>
      <c r="ED32" s="1456"/>
      <c r="EE32" s="1456"/>
      <c r="EF32" s="1456"/>
      <c r="EG32" s="1456"/>
      <c r="EH32" s="1389" t="str">
        <f ca="1">MID(SUVAHAVUJ!AF118,11,1)</f>
        <v>0</v>
      </c>
      <c r="EI32" s="1389"/>
      <c r="EJ32" s="1389"/>
      <c r="EK32" s="1389"/>
      <c r="EL32" s="1389"/>
      <c r="EM32" s="1395"/>
      <c r="EN32" s="530"/>
      <c r="EO32" s="531"/>
      <c r="EP32" s="1389" t="str">
        <f ca="1">MID(SUVAHAVUJ!AG118,1,1)</f>
        <v xml:space="preserve"> </v>
      </c>
      <c r="EQ32" s="1389"/>
      <c r="ER32" s="1389"/>
      <c r="ES32" s="1389"/>
      <c r="ET32" s="1389"/>
      <c r="EU32" s="1389"/>
      <c r="EV32" s="1389" t="str">
        <f ca="1">MID(SUVAHAVUJ!AG118,2,1)</f>
        <v xml:space="preserve"> </v>
      </c>
      <c r="EW32" s="1389"/>
      <c r="EX32" s="1389"/>
      <c r="EY32" s="1389"/>
      <c r="EZ32" s="1389"/>
      <c r="FA32" s="1389" t="str">
        <f ca="1">MID(SUVAHAVUJ!AG118,3,1)</f>
        <v xml:space="preserve"> </v>
      </c>
      <c r="FB32" s="1389"/>
      <c r="FC32" s="1389"/>
      <c r="FD32" s="1389"/>
      <c r="FE32" s="1389"/>
      <c r="FF32" s="1389"/>
      <c r="FG32" s="1389" t="str">
        <f ca="1">MID(SUVAHAVUJ!AG118,4,1)</f>
        <v xml:space="preserve"> </v>
      </c>
      <c r="FH32" s="1389"/>
      <c r="FI32" s="1389"/>
      <c r="FJ32" s="1389"/>
      <c r="FK32" s="1389"/>
      <c r="FL32" s="1343" t="str">
        <f ca="1">MID(SUVAHAVUJ!AG118,5,1)</f>
        <v xml:space="preserve"> </v>
      </c>
      <c r="FM32" s="1343"/>
      <c r="FN32" s="1343"/>
      <c r="FO32" s="1343"/>
      <c r="FP32" s="1343"/>
      <c r="FQ32" s="1343"/>
      <c r="FR32" s="1343" t="str">
        <f ca="1">MID(SUVAHAVUJ!AG118,6,1)</f>
        <v xml:space="preserve"> </v>
      </c>
      <c r="FS32" s="1343"/>
      <c r="FT32" s="1343"/>
      <c r="FU32" s="1343"/>
      <c r="FV32" s="1343"/>
      <c r="FW32" s="1343" t="str">
        <f ca="1">MID(SUVAHAVUJ!AG118,7,1)</f>
        <v xml:space="preserve"> </v>
      </c>
      <c r="FX32" s="1343"/>
      <c r="FY32" s="1343"/>
      <c r="FZ32" s="1343"/>
      <c r="GA32" s="1343"/>
      <c r="GB32" s="1343"/>
      <c r="GC32" s="1343" t="str">
        <f ca="1">MID(SUVAHAVUJ!AG118,8,1)</f>
        <v xml:space="preserve"> </v>
      </c>
      <c r="GD32" s="1343"/>
      <c r="GE32" s="1343"/>
      <c r="GF32" s="1343"/>
      <c r="GG32" s="1343"/>
      <c r="GH32" s="1343" t="str">
        <f ca="1">MID(SUVAHAVUJ!AG118,9,1)</f>
        <v xml:space="preserve"> </v>
      </c>
      <c r="GI32" s="1343"/>
      <c r="GJ32" s="1343"/>
      <c r="GK32" s="1343"/>
      <c r="GL32" s="1343"/>
      <c r="GM32" s="1343"/>
      <c r="GN32" s="1343" t="str">
        <f ca="1">MID(SUVAHAVUJ!AG118,10,1)</f>
        <v xml:space="preserve"> </v>
      </c>
      <c r="GO32" s="1343"/>
      <c r="GP32" s="1343"/>
      <c r="GQ32" s="1343"/>
      <c r="GR32" s="1343"/>
      <c r="GS32" s="1343" t="str">
        <f ca="1">MID(SUVAHAVUJ!AG118,11,1)</f>
        <v>0</v>
      </c>
      <c r="GT32" s="1343"/>
      <c r="GU32" s="1343"/>
      <c r="GV32" s="1343"/>
      <c r="GW32" s="1396"/>
    </row>
    <row r="33" spans="1:205" ht="24" customHeight="1">
      <c r="A33" s="540"/>
      <c r="B33" s="1473" t="s">
        <v>2490</v>
      </c>
      <c r="C33" s="1474"/>
      <c r="D33" s="1474"/>
      <c r="E33" s="1474"/>
      <c r="F33" s="1474"/>
      <c r="G33" s="1474"/>
      <c r="H33" s="1474"/>
      <c r="I33" s="1474"/>
      <c r="J33" s="1474"/>
      <c r="K33" s="1475"/>
      <c r="L33" s="1471" t="str">
        <f ca="1">SUVAHAVUJ!$D$119</f>
        <v>Odložený daňový záväzok (481A)</v>
      </c>
      <c r="M33" s="1472"/>
      <c r="N33" s="1472"/>
      <c r="O33" s="1472"/>
      <c r="P33" s="1472"/>
      <c r="Q33" s="1472"/>
      <c r="R33" s="1472"/>
      <c r="S33" s="1472"/>
      <c r="T33" s="1472"/>
      <c r="U33" s="1472"/>
      <c r="V33" s="1472"/>
      <c r="W33" s="1472"/>
      <c r="X33" s="1472"/>
      <c r="Y33" s="1472"/>
      <c r="Z33" s="1472"/>
      <c r="AA33" s="1472"/>
      <c r="AB33" s="1472"/>
      <c r="AC33" s="1472"/>
      <c r="AD33" s="1472"/>
      <c r="AE33" s="1472"/>
      <c r="AF33" s="1472"/>
      <c r="AG33" s="1472"/>
      <c r="AH33" s="1472"/>
      <c r="AI33" s="1472"/>
      <c r="AJ33" s="1472"/>
      <c r="AK33" s="1472"/>
      <c r="AL33" s="1472"/>
      <c r="AM33" s="1472"/>
      <c r="AN33" s="1472"/>
      <c r="AO33" s="1472"/>
      <c r="AP33" s="1472"/>
      <c r="AQ33" s="1472"/>
      <c r="AR33" s="1472"/>
      <c r="AS33" s="1472"/>
      <c r="AT33" s="1472"/>
      <c r="AU33" s="1472"/>
      <c r="AV33" s="1472"/>
      <c r="AW33" s="1472"/>
      <c r="AX33" s="1472"/>
      <c r="AY33" s="1472"/>
      <c r="AZ33" s="1472"/>
      <c r="BA33" s="1472"/>
      <c r="BB33" s="1472"/>
      <c r="BC33" s="1472"/>
      <c r="BD33" s="1472"/>
      <c r="BE33" s="1472"/>
      <c r="BF33" s="1472"/>
      <c r="BG33" s="1472"/>
      <c r="BH33" s="1472"/>
      <c r="BI33" s="1472"/>
      <c r="BJ33" s="1472"/>
      <c r="BK33" s="1472"/>
      <c r="BL33" s="1472"/>
      <c r="BM33" s="1472"/>
      <c r="BN33" s="1472"/>
      <c r="BO33" s="1472"/>
      <c r="BP33" s="1472"/>
      <c r="BQ33" s="1472"/>
      <c r="BR33" s="1472"/>
      <c r="BS33" s="1472"/>
      <c r="BT33" s="1472"/>
      <c r="BU33" s="1472"/>
      <c r="BV33" s="1472"/>
      <c r="BW33" s="1462" t="s">
        <v>4131</v>
      </c>
      <c r="BX33" s="1463"/>
      <c r="BY33" s="1463"/>
      <c r="BZ33" s="1463"/>
      <c r="CA33" s="1463"/>
      <c r="CB33" s="1463"/>
      <c r="CC33" s="1463" t="str">
        <f>MID([7]SUVAHAVUJ!AK71,6,1)</f>
        <v xml:space="preserve"> </v>
      </c>
      <c r="CD33" s="1464"/>
      <c r="CE33" s="1389" t="str">
        <f ca="1">MID(SUVAHAVUJ!AF119,1,1)</f>
        <v xml:space="preserve"> </v>
      </c>
      <c r="CF33" s="1389"/>
      <c r="CG33" s="1389"/>
      <c r="CH33" s="1389"/>
      <c r="CI33" s="1389"/>
      <c r="CJ33" s="1389" t="str">
        <f ca="1">MID(SUVAHAVUJ!AF119,2,1)</f>
        <v xml:space="preserve"> </v>
      </c>
      <c r="CK33" s="1389"/>
      <c r="CL33" s="1389"/>
      <c r="CM33" s="1389"/>
      <c r="CN33" s="1389"/>
      <c r="CO33" s="1389"/>
      <c r="CP33" s="1389" t="str">
        <f ca="1">MID(SUVAHAVUJ!AF119,3,1)</f>
        <v xml:space="preserve"> </v>
      </c>
      <c r="CQ33" s="1389"/>
      <c r="CR33" s="1389"/>
      <c r="CS33" s="1389"/>
      <c r="CT33" s="1389"/>
      <c r="CU33" s="1389" t="str">
        <f ca="1">MID(SUVAHAVUJ!AF119,4,1)</f>
        <v xml:space="preserve"> </v>
      </c>
      <c r="CV33" s="1389"/>
      <c r="CW33" s="1389"/>
      <c r="CX33" s="1389"/>
      <c r="CY33" s="1389"/>
      <c r="CZ33" s="1389"/>
      <c r="DA33" s="1389" t="str">
        <f ca="1">MID(SUVAHAVUJ!AF119,5,1)</f>
        <v xml:space="preserve"> </v>
      </c>
      <c r="DB33" s="1389"/>
      <c r="DC33" s="1389"/>
      <c r="DD33" s="1389"/>
      <c r="DE33" s="1389"/>
      <c r="DF33" s="1389" t="str">
        <f ca="1">MID(SUVAHAVUJ!AF119,6,1)</f>
        <v xml:space="preserve"> </v>
      </c>
      <c r="DG33" s="1389"/>
      <c r="DH33" s="1389"/>
      <c r="DI33" s="1389"/>
      <c r="DJ33" s="1389"/>
      <c r="DK33" s="1389"/>
      <c r="DL33" s="1389" t="str">
        <f ca="1">MID(SUVAHAVUJ!AF119,7,1)</f>
        <v xml:space="preserve"> </v>
      </c>
      <c r="DM33" s="1389"/>
      <c r="DN33" s="1389"/>
      <c r="DO33" s="1389"/>
      <c r="DP33" s="1389"/>
      <c r="DQ33" s="1389"/>
      <c r="DR33" s="1389" t="str">
        <f ca="1">MID(SUVAHAVUJ!AF119,8,1)</f>
        <v xml:space="preserve"> </v>
      </c>
      <c r="DS33" s="1389"/>
      <c r="DT33" s="1389"/>
      <c r="DU33" s="1389"/>
      <c r="DV33" s="1389"/>
      <c r="DW33" s="1456" t="str">
        <f ca="1">MID(SUVAHAVUJ!AF119,9,1)</f>
        <v xml:space="preserve"> </v>
      </c>
      <c r="DX33" s="1456"/>
      <c r="DY33" s="1456"/>
      <c r="DZ33" s="1456"/>
      <c r="EA33" s="1456"/>
      <c r="EB33" s="1456"/>
      <c r="EC33" s="1456" t="str">
        <f ca="1">MID(SUVAHAVUJ!AF119,10,1)</f>
        <v xml:space="preserve"> </v>
      </c>
      <c r="ED33" s="1456"/>
      <c r="EE33" s="1456"/>
      <c r="EF33" s="1456"/>
      <c r="EG33" s="1456"/>
      <c r="EH33" s="1389" t="str">
        <f ca="1">MID(SUVAHAVUJ!AF119,11,1)</f>
        <v>0</v>
      </c>
      <c r="EI33" s="1389"/>
      <c r="EJ33" s="1389"/>
      <c r="EK33" s="1389"/>
      <c r="EL33" s="1389"/>
      <c r="EM33" s="1395"/>
      <c r="EN33" s="530"/>
      <c r="EO33" s="531"/>
      <c r="EP33" s="1389" t="str">
        <f ca="1">MID(SUVAHAVUJ!AG119,1,1)</f>
        <v xml:space="preserve"> </v>
      </c>
      <c r="EQ33" s="1389"/>
      <c r="ER33" s="1389"/>
      <c r="ES33" s="1389"/>
      <c r="ET33" s="1389"/>
      <c r="EU33" s="1389"/>
      <c r="EV33" s="1389" t="str">
        <f ca="1">MID(SUVAHAVUJ!AG119,2,1)</f>
        <v xml:space="preserve"> </v>
      </c>
      <c r="EW33" s="1389"/>
      <c r="EX33" s="1389"/>
      <c r="EY33" s="1389"/>
      <c r="EZ33" s="1389"/>
      <c r="FA33" s="1389" t="str">
        <f ca="1">MID(SUVAHAVUJ!AG119,3,1)</f>
        <v xml:space="preserve"> </v>
      </c>
      <c r="FB33" s="1389"/>
      <c r="FC33" s="1389"/>
      <c r="FD33" s="1389"/>
      <c r="FE33" s="1389"/>
      <c r="FF33" s="1389"/>
      <c r="FG33" s="1389" t="str">
        <f ca="1">MID(SUVAHAVUJ!AG119,4,1)</f>
        <v xml:space="preserve"> </v>
      </c>
      <c r="FH33" s="1389"/>
      <c r="FI33" s="1389"/>
      <c r="FJ33" s="1389"/>
      <c r="FK33" s="1389"/>
      <c r="FL33" s="1343" t="str">
        <f ca="1">MID(SUVAHAVUJ!AG119,5,1)</f>
        <v xml:space="preserve"> </v>
      </c>
      <c r="FM33" s="1343"/>
      <c r="FN33" s="1343"/>
      <c r="FO33" s="1343"/>
      <c r="FP33" s="1343"/>
      <c r="FQ33" s="1343"/>
      <c r="FR33" s="1343" t="str">
        <f ca="1">MID(SUVAHAVUJ!AG119,6,1)</f>
        <v xml:space="preserve"> </v>
      </c>
      <c r="FS33" s="1343"/>
      <c r="FT33" s="1343"/>
      <c r="FU33" s="1343"/>
      <c r="FV33" s="1343"/>
      <c r="FW33" s="1343" t="str">
        <f ca="1">MID(SUVAHAVUJ!AG119,7,1)</f>
        <v xml:space="preserve"> </v>
      </c>
      <c r="FX33" s="1343"/>
      <c r="FY33" s="1343"/>
      <c r="FZ33" s="1343"/>
      <c r="GA33" s="1343"/>
      <c r="GB33" s="1343"/>
      <c r="GC33" s="1343" t="str">
        <f ca="1">MID(SUVAHAVUJ!AG119,8,1)</f>
        <v xml:space="preserve"> </v>
      </c>
      <c r="GD33" s="1343"/>
      <c r="GE33" s="1343"/>
      <c r="GF33" s="1343"/>
      <c r="GG33" s="1343"/>
      <c r="GH33" s="1343" t="str">
        <f ca="1">MID(SUVAHAVUJ!AG119,9,1)</f>
        <v xml:space="preserve"> </v>
      </c>
      <c r="GI33" s="1343"/>
      <c r="GJ33" s="1343"/>
      <c r="GK33" s="1343"/>
      <c r="GL33" s="1343"/>
      <c r="GM33" s="1343"/>
      <c r="GN33" s="1343" t="str">
        <f ca="1">MID(SUVAHAVUJ!AG119,10,1)</f>
        <v xml:space="preserve"> </v>
      </c>
      <c r="GO33" s="1343"/>
      <c r="GP33" s="1343"/>
      <c r="GQ33" s="1343"/>
      <c r="GR33" s="1343"/>
      <c r="GS33" s="1343" t="str">
        <f ca="1">MID(SUVAHAVUJ!AG119,11,1)</f>
        <v>0</v>
      </c>
      <c r="GT33" s="1343"/>
      <c r="GU33" s="1343"/>
      <c r="GV33" s="1343"/>
      <c r="GW33" s="1396"/>
    </row>
    <row r="34" spans="1:205" ht="12.75" customHeight="1" thickBot="1">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33">
    <mergeCell ref="FW33:GB33"/>
    <mergeCell ref="GC33:GG33"/>
    <mergeCell ref="GH33:GM33"/>
    <mergeCell ref="FG32:FK32"/>
    <mergeCell ref="DW33:EB33"/>
    <mergeCell ref="EC33:EG33"/>
    <mergeCell ref="EH33:EM33"/>
    <mergeCell ref="FL32:FQ32"/>
    <mergeCell ref="FR32:FV32"/>
    <mergeCell ref="FW32:GB32"/>
    <mergeCell ref="CJ33:CO33"/>
    <mergeCell ref="CP33:CT33"/>
    <mergeCell ref="CU33:CZ33"/>
    <mergeCell ref="DA33:DE33"/>
    <mergeCell ref="B33:K33"/>
    <mergeCell ref="L33:BV33"/>
    <mergeCell ref="BW33:CD33"/>
    <mergeCell ref="CE33:CI33"/>
    <mergeCell ref="GN33:GR33"/>
    <mergeCell ref="GS33:GW33"/>
    <mergeCell ref="EP33:EU33"/>
    <mergeCell ref="EV32:EZ32"/>
    <mergeCell ref="FA32:FF32"/>
    <mergeCell ref="EV33:EZ33"/>
    <mergeCell ref="FA33:FF33"/>
    <mergeCell ref="FG33:FK33"/>
    <mergeCell ref="FL33:FQ33"/>
    <mergeCell ref="FR33:FV33"/>
    <mergeCell ref="DF33:DK33"/>
    <mergeCell ref="DL33:DQ33"/>
    <mergeCell ref="DR33:DV33"/>
    <mergeCell ref="CP32:CT32"/>
    <mergeCell ref="CU32:CZ32"/>
    <mergeCell ref="DA32:DE32"/>
    <mergeCell ref="DF32:DK32"/>
    <mergeCell ref="FW31:GB31"/>
    <mergeCell ref="GC31:GG31"/>
    <mergeCell ref="GH31:GM31"/>
    <mergeCell ref="GN31:GR31"/>
    <mergeCell ref="GS31:GW31"/>
    <mergeCell ref="DL32:DQ32"/>
    <mergeCell ref="DR32:DV32"/>
    <mergeCell ref="GH32:GM32"/>
    <mergeCell ref="DW32:EB32"/>
    <mergeCell ref="EC32:EG32"/>
    <mergeCell ref="B32:K32"/>
    <mergeCell ref="L32:BV32"/>
    <mergeCell ref="BW32:CD32"/>
    <mergeCell ref="CE32:CI32"/>
    <mergeCell ref="GN32:GR32"/>
    <mergeCell ref="GS32:GW32"/>
    <mergeCell ref="GC32:GG32"/>
    <mergeCell ref="CJ32:CO32"/>
    <mergeCell ref="EP31:EU31"/>
    <mergeCell ref="EV31:EZ31"/>
    <mergeCell ref="FA31:FF31"/>
    <mergeCell ref="EH32:EM32"/>
    <mergeCell ref="EP32:EU32"/>
    <mergeCell ref="CJ31:CO31"/>
    <mergeCell ref="CP31:CT31"/>
    <mergeCell ref="CU31:CZ31"/>
    <mergeCell ref="DA31:DE31"/>
    <mergeCell ref="FR31:FV31"/>
    <mergeCell ref="DF31:DK31"/>
    <mergeCell ref="DL31:DQ31"/>
    <mergeCell ref="DR31:DV31"/>
    <mergeCell ref="DW31:EB31"/>
    <mergeCell ref="EC31:EG31"/>
    <mergeCell ref="EH31:EM31"/>
    <mergeCell ref="B31:K31"/>
    <mergeCell ref="L31:BV31"/>
    <mergeCell ref="BW31:CD31"/>
    <mergeCell ref="CE31:CI31"/>
    <mergeCell ref="FG31:FK31"/>
    <mergeCell ref="FL31:FQ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EP29:EU29"/>
    <mergeCell ref="EV29:EZ29"/>
    <mergeCell ref="FA29:FF29"/>
    <mergeCell ref="FG29:FK29"/>
    <mergeCell ref="DF29:DK29"/>
    <mergeCell ref="DL29:DQ29"/>
    <mergeCell ref="GH30:GM30"/>
    <mergeCell ref="GH29:GM29"/>
    <mergeCell ref="GN29:GR29"/>
    <mergeCell ref="GS29:GW29"/>
    <mergeCell ref="FL29:FQ29"/>
    <mergeCell ref="FR29:FV29"/>
    <mergeCell ref="DR29:DV29"/>
    <mergeCell ref="DW29:EB29"/>
    <mergeCell ref="EC29:EG29"/>
    <mergeCell ref="EH29:EM29"/>
    <mergeCell ref="GN30:GR30"/>
    <mergeCell ref="GS30:GW30"/>
    <mergeCell ref="FL30:FQ30"/>
    <mergeCell ref="FR30:FV30"/>
    <mergeCell ref="FW30:GB30"/>
    <mergeCell ref="GC30:GG30"/>
    <mergeCell ref="DL30:DQ30"/>
    <mergeCell ref="DR30:DV30"/>
    <mergeCell ref="B29:K29"/>
    <mergeCell ref="L29:BV29"/>
    <mergeCell ref="BW29:CD29"/>
    <mergeCell ref="CE29:CI29"/>
    <mergeCell ref="CJ29:CO29"/>
    <mergeCell ref="CP29:CT29"/>
    <mergeCell ref="CU29:CZ29"/>
    <mergeCell ref="DA29:DE29"/>
    <mergeCell ref="DW28:EB28"/>
    <mergeCell ref="EC28:EG28"/>
    <mergeCell ref="EH28:EM28"/>
    <mergeCell ref="EP28:EU28"/>
    <mergeCell ref="EV28:EZ28"/>
    <mergeCell ref="FA28:FF28"/>
    <mergeCell ref="CP28:CT28"/>
    <mergeCell ref="CU28:CZ28"/>
    <mergeCell ref="FW27:GB27"/>
    <mergeCell ref="GC27:GG27"/>
    <mergeCell ref="FG27:FK27"/>
    <mergeCell ref="DA28:DE28"/>
    <mergeCell ref="DF28:DK28"/>
    <mergeCell ref="DL28:DQ28"/>
    <mergeCell ref="DR28:DV28"/>
    <mergeCell ref="FG28:FK28"/>
    <mergeCell ref="GH28:GM28"/>
    <mergeCell ref="GH27:GM27"/>
    <mergeCell ref="GN27:GR27"/>
    <mergeCell ref="GS27:GW27"/>
    <mergeCell ref="FL27:FQ27"/>
    <mergeCell ref="FR27:FV27"/>
    <mergeCell ref="B28:K28"/>
    <mergeCell ref="L28:BV28"/>
    <mergeCell ref="BW28:CD28"/>
    <mergeCell ref="CE28:CI28"/>
    <mergeCell ref="GN28:GR28"/>
    <mergeCell ref="GS28:GW28"/>
    <mergeCell ref="FL28:FQ28"/>
    <mergeCell ref="FR28:FV28"/>
    <mergeCell ref="FW28:GB28"/>
    <mergeCell ref="GC28:GG28"/>
    <mergeCell ref="CJ28:CO28"/>
    <mergeCell ref="EP27:EU27"/>
    <mergeCell ref="EV27:EZ27"/>
    <mergeCell ref="FA27:FF27"/>
    <mergeCell ref="DF27:DK27"/>
    <mergeCell ref="DL27:DQ27"/>
    <mergeCell ref="DR27:DV27"/>
    <mergeCell ref="DW27:EB27"/>
    <mergeCell ref="EC27:EG27"/>
    <mergeCell ref="EH27:EM27"/>
    <mergeCell ref="CJ27:CO27"/>
    <mergeCell ref="CP27:CT27"/>
    <mergeCell ref="CU27:CZ27"/>
    <mergeCell ref="DA27:DE27"/>
    <mergeCell ref="B27:K27"/>
    <mergeCell ref="L27:BV27"/>
    <mergeCell ref="BW27:CD27"/>
    <mergeCell ref="CE27:CI27"/>
    <mergeCell ref="DW26:EB26"/>
    <mergeCell ref="EC26:EG26"/>
    <mergeCell ref="EH26:EM26"/>
    <mergeCell ref="EP26:EU26"/>
    <mergeCell ref="EV26:EZ26"/>
    <mergeCell ref="FA26:FF26"/>
    <mergeCell ref="CP26:CT26"/>
    <mergeCell ref="CU26:CZ26"/>
    <mergeCell ref="FW25:GB25"/>
    <mergeCell ref="GC25:GG25"/>
    <mergeCell ref="FG25:FK25"/>
    <mergeCell ref="DA26:DE26"/>
    <mergeCell ref="DF26:DK26"/>
    <mergeCell ref="DL26:DQ26"/>
    <mergeCell ref="DR26:DV26"/>
    <mergeCell ref="FG26:FK26"/>
    <mergeCell ref="GH26:GM26"/>
    <mergeCell ref="GH25:GM25"/>
    <mergeCell ref="GN25:GR25"/>
    <mergeCell ref="GS25:GW25"/>
    <mergeCell ref="FL25:FQ25"/>
    <mergeCell ref="FR25:FV25"/>
    <mergeCell ref="B26:K26"/>
    <mergeCell ref="L26:BV26"/>
    <mergeCell ref="BW26:CD26"/>
    <mergeCell ref="CE26:CI26"/>
    <mergeCell ref="GN26:GR26"/>
    <mergeCell ref="GS26:GW26"/>
    <mergeCell ref="FL26:FQ26"/>
    <mergeCell ref="FR26:FV26"/>
    <mergeCell ref="FW26:GB26"/>
    <mergeCell ref="GC26:GG26"/>
    <mergeCell ref="CJ26:CO26"/>
    <mergeCell ref="EP25:EU25"/>
    <mergeCell ref="EV25:EZ25"/>
    <mergeCell ref="FA25:FF25"/>
    <mergeCell ref="DF25:DK25"/>
    <mergeCell ref="DL25:DQ25"/>
    <mergeCell ref="DR25:DV25"/>
    <mergeCell ref="DW25:EB25"/>
    <mergeCell ref="EC25:EG25"/>
    <mergeCell ref="EH25:EM25"/>
    <mergeCell ref="CJ25:CO25"/>
    <mergeCell ref="CP25:CT25"/>
    <mergeCell ref="CU25:CZ25"/>
    <mergeCell ref="DA25:DE25"/>
    <mergeCell ref="B25:K25"/>
    <mergeCell ref="L25:BV25"/>
    <mergeCell ref="BW25:CD25"/>
    <mergeCell ref="CE25:CI25"/>
    <mergeCell ref="DW24:EB24"/>
    <mergeCell ref="EC24:EG24"/>
    <mergeCell ref="EH24:EM24"/>
    <mergeCell ref="EP24:EU24"/>
    <mergeCell ref="EV24:EZ24"/>
    <mergeCell ref="FA24:FF24"/>
    <mergeCell ref="CP24:CT24"/>
    <mergeCell ref="CU24:CZ24"/>
    <mergeCell ref="FW23:GB23"/>
    <mergeCell ref="GC23:GG23"/>
    <mergeCell ref="FG23:FK23"/>
    <mergeCell ref="DA24:DE24"/>
    <mergeCell ref="DF24:DK24"/>
    <mergeCell ref="DL24:DQ24"/>
    <mergeCell ref="DR24:DV24"/>
    <mergeCell ref="FG24:FK24"/>
    <mergeCell ref="GH24:GM24"/>
    <mergeCell ref="GH23:GM23"/>
    <mergeCell ref="GN23:GR23"/>
    <mergeCell ref="GS23:GW23"/>
    <mergeCell ref="FL23:FQ23"/>
    <mergeCell ref="FR23:FV23"/>
    <mergeCell ref="B24:K24"/>
    <mergeCell ref="L24:BV24"/>
    <mergeCell ref="BW24:CD24"/>
    <mergeCell ref="CE24:CI24"/>
    <mergeCell ref="GN24:GR24"/>
    <mergeCell ref="GS24:GW24"/>
    <mergeCell ref="FL24:FQ24"/>
    <mergeCell ref="FR24:FV24"/>
    <mergeCell ref="FW24:GB24"/>
    <mergeCell ref="GC24:GG24"/>
    <mergeCell ref="CJ24:CO24"/>
    <mergeCell ref="EP23:EU23"/>
    <mergeCell ref="EV23:EZ23"/>
    <mergeCell ref="FA23:FF23"/>
    <mergeCell ref="DF23:DK23"/>
    <mergeCell ref="DL23:DQ23"/>
    <mergeCell ref="DR23:DV23"/>
    <mergeCell ref="DW23:EB23"/>
    <mergeCell ref="EC23:EG23"/>
    <mergeCell ref="EH23:EM23"/>
    <mergeCell ref="CJ23:CO23"/>
    <mergeCell ref="CP23:CT23"/>
    <mergeCell ref="CU23:CZ23"/>
    <mergeCell ref="DA23:DE23"/>
    <mergeCell ref="B23:K23"/>
    <mergeCell ref="L23:BV23"/>
    <mergeCell ref="BW23:CD23"/>
    <mergeCell ref="CE23:CI23"/>
    <mergeCell ref="DW22:EB22"/>
    <mergeCell ref="EC22:EG22"/>
    <mergeCell ref="EH22:EM22"/>
    <mergeCell ref="EP22:EU22"/>
    <mergeCell ref="EV22:EZ22"/>
    <mergeCell ref="FA22:FF22"/>
    <mergeCell ref="CP22:CT22"/>
    <mergeCell ref="CU22:CZ22"/>
    <mergeCell ref="FW21:GB21"/>
    <mergeCell ref="GC21:GG21"/>
    <mergeCell ref="FG21:FK21"/>
    <mergeCell ref="DA22:DE22"/>
    <mergeCell ref="DF22:DK22"/>
    <mergeCell ref="DL22:DQ22"/>
    <mergeCell ref="DR22:DV22"/>
    <mergeCell ref="FG22:FK22"/>
    <mergeCell ref="GH22:GM22"/>
    <mergeCell ref="GH21:GM21"/>
    <mergeCell ref="GN21:GR21"/>
    <mergeCell ref="GS21:GW21"/>
    <mergeCell ref="FL21:FQ21"/>
    <mergeCell ref="FR21:FV21"/>
    <mergeCell ref="B22:K22"/>
    <mergeCell ref="L22:BV22"/>
    <mergeCell ref="BW22:CD22"/>
    <mergeCell ref="CE22:CI22"/>
    <mergeCell ref="GN22:GR22"/>
    <mergeCell ref="GS22:GW22"/>
    <mergeCell ref="FL22:FQ22"/>
    <mergeCell ref="FR22:FV22"/>
    <mergeCell ref="FW22:GB22"/>
    <mergeCell ref="GC22:GG22"/>
    <mergeCell ref="CJ22:CO22"/>
    <mergeCell ref="EP21:EU21"/>
    <mergeCell ref="EV21:EZ21"/>
    <mergeCell ref="FA21:FF21"/>
    <mergeCell ref="DF21:DK21"/>
    <mergeCell ref="DL21:DQ21"/>
    <mergeCell ref="DR21:DV21"/>
    <mergeCell ref="DW21:EB21"/>
    <mergeCell ref="EC21:EG21"/>
    <mergeCell ref="EH21:EM21"/>
    <mergeCell ref="CJ21:CO21"/>
    <mergeCell ref="CP21:CT21"/>
    <mergeCell ref="CU21:CZ21"/>
    <mergeCell ref="DA21:DE21"/>
    <mergeCell ref="B21:K21"/>
    <mergeCell ref="L21:BV21"/>
    <mergeCell ref="BW21:CD21"/>
    <mergeCell ref="CE21:CI21"/>
    <mergeCell ref="DW20:EB20"/>
    <mergeCell ref="EC20:EG20"/>
    <mergeCell ref="EH20:EM20"/>
    <mergeCell ref="EP20:EU20"/>
    <mergeCell ref="EV20:EZ20"/>
    <mergeCell ref="FA20:FF20"/>
    <mergeCell ref="CP20:CT20"/>
    <mergeCell ref="CU20:CZ20"/>
    <mergeCell ref="FW19:GB19"/>
    <mergeCell ref="GC19:GG19"/>
    <mergeCell ref="FG19:FK19"/>
    <mergeCell ref="DA20:DE20"/>
    <mergeCell ref="DF20:DK20"/>
    <mergeCell ref="DL20:DQ20"/>
    <mergeCell ref="DR20:DV20"/>
    <mergeCell ref="FG20:FK20"/>
    <mergeCell ref="GH20:GM20"/>
    <mergeCell ref="GH19:GM19"/>
    <mergeCell ref="GN19:GR19"/>
    <mergeCell ref="GS19:GW19"/>
    <mergeCell ref="FL19:FQ19"/>
    <mergeCell ref="FR19:FV19"/>
    <mergeCell ref="B20:K20"/>
    <mergeCell ref="L20:BV20"/>
    <mergeCell ref="BW20:CD20"/>
    <mergeCell ref="CE20:CI20"/>
    <mergeCell ref="GN20:GR20"/>
    <mergeCell ref="GS20:GW20"/>
    <mergeCell ref="FL20:FQ20"/>
    <mergeCell ref="FR20:FV20"/>
    <mergeCell ref="FW20:GB20"/>
    <mergeCell ref="GC20:GG20"/>
    <mergeCell ref="CJ20:CO20"/>
    <mergeCell ref="EP19:EU19"/>
    <mergeCell ref="EV19:EZ19"/>
    <mergeCell ref="FA19:FF19"/>
    <mergeCell ref="DF19:DK19"/>
    <mergeCell ref="DL19:DQ19"/>
    <mergeCell ref="DR19:DV19"/>
    <mergeCell ref="DW19:EB19"/>
    <mergeCell ref="EC19:EG19"/>
    <mergeCell ref="EH19:EM19"/>
    <mergeCell ref="CJ19:CO19"/>
    <mergeCell ref="CP19:CT19"/>
    <mergeCell ref="CU19:CZ19"/>
    <mergeCell ref="DA19:DE19"/>
    <mergeCell ref="B19:K19"/>
    <mergeCell ref="L19:BV19"/>
    <mergeCell ref="BW19:CD19"/>
    <mergeCell ref="CE19:CI19"/>
    <mergeCell ref="DW18:EB18"/>
    <mergeCell ref="EC18:EG18"/>
    <mergeCell ref="EH18:EM18"/>
    <mergeCell ref="EP18:EU18"/>
    <mergeCell ref="EV18:EZ18"/>
    <mergeCell ref="FA18:FF18"/>
    <mergeCell ref="CP18:CT18"/>
    <mergeCell ref="CU18:CZ18"/>
    <mergeCell ref="FW17:GB17"/>
    <mergeCell ref="GC17:GG17"/>
    <mergeCell ref="FG17:FK17"/>
    <mergeCell ref="DA18:DE18"/>
    <mergeCell ref="DF18:DK18"/>
    <mergeCell ref="DL18:DQ18"/>
    <mergeCell ref="DR18:DV18"/>
    <mergeCell ref="FG18:FK18"/>
    <mergeCell ref="GH18:GM18"/>
    <mergeCell ref="GH17:GM17"/>
    <mergeCell ref="GN17:GR17"/>
    <mergeCell ref="GS17:GW17"/>
    <mergeCell ref="FL17:FQ17"/>
    <mergeCell ref="FR17:FV17"/>
    <mergeCell ref="B18:K18"/>
    <mergeCell ref="L18:BV18"/>
    <mergeCell ref="BW18:CD18"/>
    <mergeCell ref="CE18:CI18"/>
    <mergeCell ref="GN18:GR18"/>
    <mergeCell ref="GS18:GW18"/>
    <mergeCell ref="FL18:FQ18"/>
    <mergeCell ref="FR18:FV18"/>
    <mergeCell ref="FW18:GB18"/>
    <mergeCell ref="GC18:GG18"/>
    <mergeCell ref="CJ18:CO18"/>
    <mergeCell ref="EP17:EU17"/>
    <mergeCell ref="EV17:EZ17"/>
    <mergeCell ref="FA17:FF17"/>
    <mergeCell ref="DF17:DK17"/>
    <mergeCell ref="DL17:DQ17"/>
    <mergeCell ref="DR17:DV17"/>
    <mergeCell ref="DW17:EB17"/>
    <mergeCell ref="EC17:EG17"/>
    <mergeCell ref="EH17:EM17"/>
    <mergeCell ref="CJ17:CO17"/>
    <mergeCell ref="CP17:CT17"/>
    <mergeCell ref="CU17:CZ17"/>
    <mergeCell ref="DA17:DE17"/>
    <mergeCell ref="B17:K17"/>
    <mergeCell ref="L17:BV17"/>
    <mergeCell ref="BW17:CD17"/>
    <mergeCell ref="CE17:CI17"/>
    <mergeCell ref="DW16:EB16"/>
    <mergeCell ref="EC16:EG16"/>
    <mergeCell ref="EH16:EM16"/>
    <mergeCell ref="EP16:EU16"/>
    <mergeCell ref="EV16:EZ16"/>
    <mergeCell ref="FA16:FF16"/>
    <mergeCell ref="CP16:CT16"/>
    <mergeCell ref="CU16:CZ16"/>
    <mergeCell ref="FW15:GB15"/>
    <mergeCell ref="GC15:GG15"/>
    <mergeCell ref="FG15:FK15"/>
    <mergeCell ref="DA16:DE16"/>
    <mergeCell ref="DF16:DK16"/>
    <mergeCell ref="DL16:DQ16"/>
    <mergeCell ref="DR16:DV16"/>
    <mergeCell ref="FG16:FK16"/>
    <mergeCell ref="GH16:GM16"/>
    <mergeCell ref="GH15:GM15"/>
    <mergeCell ref="GN15:GR15"/>
    <mergeCell ref="GS15:GW15"/>
    <mergeCell ref="FL15:FQ15"/>
    <mergeCell ref="FR15:FV15"/>
    <mergeCell ref="B16:K16"/>
    <mergeCell ref="L16:BV16"/>
    <mergeCell ref="BW16:CD16"/>
    <mergeCell ref="CE16:CI16"/>
    <mergeCell ref="GN16:GR16"/>
    <mergeCell ref="GS16:GW16"/>
    <mergeCell ref="FL16:FQ16"/>
    <mergeCell ref="FR16:FV16"/>
    <mergeCell ref="FW16:GB16"/>
    <mergeCell ref="GC16:GG16"/>
    <mergeCell ref="CJ16:CO16"/>
    <mergeCell ref="EP15:EU15"/>
    <mergeCell ref="EV15:EZ15"/>
    <mergeCell ref="FA15:FF15"/>
    <mergeCell ref="DF15:DK15"/>
    <mergeCell ref="DL15:DQ15"/>
    <mergeCell ref="DR15:DV15"/>
    <mergeCell ref="DW15:EB15"/>
    <mergeCell ref="EC15:EG15"/>
    <mergeCell ref="EH15:EM15"/>
    <mergeCell ref="CJ15:CO15"/>
    <mergeCell ref="CP15:CT15"/>
    <mergeCell ref="CU15:CZ15"/>
    <mergeCell ref="DA15:DE15"/>
    <mergeCell ref="B15:K15"/>
    <mergeCell ref="L15:BV15"/>
    <mergeCell ref="BW15:CD15"/>
    <mergeCell ref="CE15:CI15"/>
    <mergeCell ref="DW14:EB14"/>
    <mergeCell ref="EC14:EG14"/>
    <mergeCell ref="EH14:EM14"/>
    <mergeCell ref="EP14:EU14"/>
    <mergeCell ref="EV14:EZ14"/>
    <mergeCell ref="FA14:FF14"/>
    <mergeCell ref="CP14:CT14"/>
    <mergeCell ref="CU14:CZ14"/>
    <mergeCell ref="FW13:GB13"/>
    <mergeCell ref="GC13:GG13"/>
    <mergeCell ref="FG13:FK13"/>
    <mergeCell ref="DA14:DE14"/>
    <mergeCell ref="DF14:DK14"/>
    <mergeCell ref="DL14:DQ14"/>
    <mergeCell ref="DR14:DV14"/>
    <mergeCell ref="FG14:FK14"/>
    <mergeCell ref="GH14:GM14"/>
    <mergeCell ref="GH13:GM13"/>
    <mergeCell ref="GN13:GR13"/>
    <mergeCell ref="GS13:GW13"/>
    <mergeCell ref="FL13:FQ13"/>
    <mergeCell ref="FR13:FV13"/>
    <mergeCell ref="B14:K14"/>
    <mergeCell ref="L14:BV14"/>
    <mergeCell ref="BW14:CD14"/>
    <mergeCell ref="CE14:CI14"/>
    <mergeCell ref="GN14:GR14"/>
    <mergeCell ref="GS14:GW14"/>
    <mergeCell ref="FL14:FQ14"/>
    <mergeCell ref="FR14:FV14"/>
    <mergeCell ref="FW14:GB14"/>
    <mergeCell ref="GC14:GG14"/>
    <mergeCell ref="CJ14:CO14"/>
    <mergeCell ref="EP13:EU13"/>
    <mergeCell ref="EV13:EZ13"/>
    <mergeCell ref="FA13:FF13"/>
    <mergeCell ref="DF13:DK13"/>
    <mergeCell ref="DL13:DQ13"/>
    <mergeCell ref="DR13:DV13"/>
    <mergeCell ref="DW13:EB13"/>
    <mergeCell ref="EC13:EG13"/>
    <mergeCell ref="EH13:EM13"/>
    <mergeCell ref="CJ13:CO13"/>
    <mergeCell ref="CP13:CT13"/>
    <mergeCell ref="CU13:CZ13"/>
    <mergeCell ref="DA13:DE13"/>
    <mergeCell ref="B13:K13"/>
    <mergeCell ref="L13:BV13"/>
    <mergeCell ref="BW13:CD13"/>
    <mergeCell ref="CE13:CI13"/>
    <mergeCell ref="DW12:EB12"/>
    <mergeCell ref="EC12:EG12"/>
    <mergeCell ref="EH12:EM12"/>
    <mergeCell ref="EP12:EU12"/>
    <mergeCell ref="EV12:EZ12"/>
    <mergeCell ref="FA12:FF12"/>
    <mergeCell ref="CP12:CT12"/>
    <mergeCell ref="CU12:CZ12"/>
    <mergeCell ref="FW11:GB11"/>
    <mergeCell ref="GC11:GG11"/>
    <mergeCell ref="FG11:FK11"/>
    <mergeCell ref="DA12:DE12"/>
    <mergeCell ref="DF12:DK12"/>
    <mergeCell ref="DL12:DQ12"/>
    <mergeCell ref="DR12:DV12"/>
    <mergeCell ref="FG12:FK12"/>
    <mergeCell ref="GH12:GM12"/>
    <mergeCell ref="GH11:GM11"/>
    <mergeCell ref="GN11:GR11"/>
    <mergeCell ref="GS11:GW11"/>
    <mergeCell ref="FL11:FQ11"/>
    <mergeCell ref="FR11:FV11"/>
    <mergeCell ref="B12:K12"/>
    <mergeCell ref="L12:BV12"/>
    <mergeCell ref="BW12:CD12"/>
    <mergeCell ref="CE12:CI12"/>
    <mergeCell ref="GN12:GR12"/>
    <mergeCell ref="GS12:GW12"/>
    <mergeCell ref="FL12:FQ12"/>
    <mergeCell ref="FR12:FV12"/>
    <mergeCell ref="FW12:GB12"/>
    <mergeCell ref="GC12:GG12"/>
    <mergeCell ref="CJ12:CO12"/>
    <mergeCell ref="EP11:EU11"/>
    <mergeCell ref="EV11:EZ11"/>
    <mergeCell ref="FA11:FF11"/>
    <mergeCell ref="DF11:DK11"/>
    <mergeCell ref="DL11:DQ11"/>
    <mergeCell ref="DR11:DV11"/>
    <mergeCell ref="DW11:EB11"/>
    <mergeCell ref="EC11:EG11"/>
    <mergeCell ref="EH11:EM11"/>
    <mergeCell ref="CJ11:CO11"/>
    <mergeCell ref="CP11:CT11"/>
    <mergeCell ref="CU11:CZ11"/>
    <mergeCell ref="DA11:DE11"/>
    <mergeCell ref="B11:K11"/>
    <mergeCell ref="L11:BV11"/>
    <mergeCell ref="BW11:CD11"/>
    <mergeCell ref="CE11:CI11"/>
    <mergeCell ref="DW10:EB10"/>
    <mergeCell ref="EC10:EG10"/>
    <mergeCell ref="EH10:EM10"/>
    <mergeCell ref="EP10:EU10"/>
    <mergeCell ref="EV10:EZ10"/>
    <mergeCell ref="FA10:FF10"/>
    <mergeCell ref="CP10:CT10"/>
    <mergeCell ref="CU10:CZ10"/>
    <mergeCell ref="FW9:GB9"/>
    <mergeCell ref="GC9:GG9"/>
    <mergeCell ref="FG9:FK9"/>
    <mergeCell ref="DA10:DE10"/>
    <mergeCell ref="DF10:DK10"/>
    <mergeCell ref="DL10:DQ10"/>
    <mergeCell ref="DR10:DV10"/>
    <mergeCell ref="FG10:FK10"/>
    <mergeCell ref="GH10:GM10"/>
    <mergeCell ref="GH9:GM9"/>
    <mergeCell ref="GN9:GR9"/>
    <mergeCell ref="GS9:GW9"/>
    <mergeCell ref="FL9:FQ9"/>
    <mergeCell ref="FR9:FV9"/>
    <mergeCell ref="B10:K10"/>
    <mergeCell ref="L10:BV10"/>
    <mergeCell ref="BW10:CD10"/>
    <mergeCell ref="CE10:CI10"/>
    <mergeCell ref="GN10:GR10"/>
    <mergeCell ref="GS10:GW10"/>
    <mergeCell ref="FL10:FQ10"/>
    <mergeCell ref="FR10:FV10"/>
    <mergeCell ref="FW10:GB10"/>
    <mergeCell ref="GC10:GG10"/>
    <mergeCell ref="CJ10:CO10"/>
    <mergeCell ref="EP9:EU9"/>
    <mergeCell ref="EV9:EZ9"/>
    <mergeCell ref="FA9:FF9"/>
    <mergeCell ref="DF9:DK9"/>
    <mergeCell ref="DL9:DQ9"/>
    <mergeCell ref="DR9:DV9"/>
    <mergeCell ref="DW9:EB9"/>
    <mergeCell ref="EC9:EG9"/>
    <mergeCell ref="EH9:EM9"/>
    <mergeCell ref="CJ9:CO9"/>
    <mergeCell ref="CP9:CT9"/>
    <mergeCell ref="CU9:CZ9"/>
    <mergeCell ref="DA9:DE9"/>
    <mergeCell ref="B9:K9"/>
    <mergeCell ref="L9:BV9"/>
    <mergeCell ref="BW9:CD9"/>
    <mergeCell ref="CE9:CI9"/>
    <mergeCell ref="DW8:EB8"/>
    <mergeCell ref="EC8:EG8"/>
    <mergeCell ref="EH8:EM8"/>
    <mergeCell ref="EP8:EU8"/>
    <mergeCell ref="EV8:EZ8"/>
    <mergeCell ref="FA8:FF8"/>
    <mergeCell ref="CP8:CT8"/>
    <mergeCell ref="CU8:CZ8"/>
    <mergeCell ref="FW7:GB7"/>
    <mergeCell ref="GC7:GG7"/>
    <mergeCell ref="FG7:FK7"/>
    <mergeCell ref="DA8:DE8"/>
    <mergeCell ref="DF8:DK8"/>
    <mergeCell ref="DL8:DQ8"/>
    <mergeCell ref="DR8:DV8"/>
    <mergeCell ref="FG8:FK8"/>
    <mergeCell ref="GH8:GM8"/>
    <mergeCell ref="GH7:GM7"/>
    <mergeCell ref="GN7:GR7"/>
    <mergeCell ref="GS7:GW7"/>
    <mergeCell ref="FL7:FQ7"/>
    <mergeCell ref="FR7:FV7"/>
    <mergeCell ref="B8:K8"/>
    <mergeCell ref="L8:BV8"/>
    <mergeCell ref="BW8:CD8"/>
    <mergeCell ref="CE8:CI8"/>
    <mergeCell ref="GN8:GR8"/>
    <mergeCell ref="GS8:GW8"/>
    <mergeCell ref="FL8:FQ8"/>
    <mergeCell ref="FR8:FV8"/>
    <mergeCell ref="FW8:GB8"/>
    <mergeCell ref="GC8:GG8"/>
    <mergeCell ref="CJ8:CO8"/>
    <mergeCell ref="EP7:EU7"/>
    <mergeCell ref="EV7:EZ7"/>
    <mergeCell ref="FA7:FF7"/>
    <mergeCell ref="DF7:DK7"/>
    <mergeCell ref="DL7:DQ7"/>
    <mergeCell ref="DR7:DV7"/>
    <mergeCell ref="DW7:EB7"/>
    <mergeCell ref="EC7:EG7"/>
    <mergeCell ref="EH7:EM7"/>
    <mergeCell ref="CJ7:CO7"/>
    <mergeCell ref="CP7:CT7"/>
    <mergeCell ref="CU7:CZ7"/>
    <mergeCell ref="DA7:DE7"/>
    <mergeCell ref="B7:K7"/>
    <mergeCell ref="L7:BV7"/>
    <mergeCell ref="BW7:CD7"/>
    <mergeCell ref="CE7:CI7"/>
    <mergeCell ref="DF6:DK6"/>
    <mergeCell ref="FG6:FK6"/>
    <mergeCell ref="DW6:EB6"/>
    <mergeCell ref="EC6:EG6"/>
    <mergeCell ref="EH6:EM6"/>
    <mergeCell ref="EP6:EU6"/>
    <mergeCell ref="EV6:EZ6"/>
    <mergeCell ref="FA6:FF6"/>
    <mergeCell ref="FR6:FV6"/>
    <mergeCell ref="DL6:DQ6"/>
    <mergeCell ref="DR6:DV6"/>
    <mergeCell ref="B5:K5"/>
    <mergeCell ref="L5:BV5"/>
    <mergeCell ref="BW5:CD5"/>
    <mergeCell ref="CE5:EM5"/>
    <mergeCell ref="CP6:CT6"/>
    <mergeCell ref="CU6:CZ6"/>
    <mergeCell ref="DA6:DE6"/>
    <mergeCell ref="FT4:GW4"/>
    <mergeCell ref="EN5:GW5"/>
    <mergeCell ref="B6:K6"/>
    <mergeCell ref="L6:BV6"/>
    <mergeCell ref="BW6:CD6"/>
    <mergeCell ref="CE6:CI6"/>
    <mergeCell ref="CJ6:CO6"/>
    <mergeCell ref="GN6:GR6"/>
    <mergeCell ref="GS6:GW6"/>
    <mergeCell ref="FL6:FQ6"/>
    <mergeCell ref="DR4:DV4"/>
    <mergeCell ref="DW4:EB4"/>
    <mergeCell ref="EC4:EG4"/>
    <mergeCell ref="FW6:GB6"/>
    <mergeCell ref="GC6:GG6"/>
    <mergeCell ref="GH6:GM6"/>
    <mergeCell ref="EY4:FC4"/>
    <mergeCell ref="FD4:FI4"/>
    <mergeCell ref="FJ4:FN4"/>
    <mergeCell ref="FO4:FS4"/>
    <mergeCell ref="J2:AJ2"/>
    <mergeCell ref="AK2:AR2"/>
    <mergeCell ref="AT2:CS2"/>
    <mergeCell ref="CW2:DC2"/>
    <mergeCell ref="EH4:EM4"/>
    <mergeCell ref="EN4:ER4"/>
    <mergeCell ref="CC4:CG4"/>
    <mergeCell ref="CH4:CM4"/>
    <mergeCell ref="CN4:CR4"/>
    <mergeCell ref="CS4:CX4"/>
    <mergeCell ref="DE2:EU2"/>
    <mergeCell ref="BA4:BF4"/>
    <mergeCell ref="BG4:BK4"/>
    <mergeCell ref="BL4:BQ4"/>
    <mergeCell ref="BR4:BV4"/>
    <mergeCell ref="BW4:CB4"/>
    <mergeCell ref="ES4:EX4"/>
    <mergeCell ref="CY4:DC4"/>
    <mergeCell ref="DD4:DI4"/>
    <mergeCell ref="DL4:DQ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sheetPr>
    <tabColor rgb="FF31A0B7"/>
  </sheetPr>
  <dimension ref="A1:GW147"/>
  <sheetViews>
    <sheetView zoomScale="145" zoomScaleNormal="145" workbookViewId="0">
      <selection activeCell="T1" sqref="T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230</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2551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4200</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76"/>
      <c r="DJ4" s="539"/>
      <c r="DK4" s="529"/>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9"/>
      <c r="FP4" s="1439"/>
      <c r="FQ4" s="1439"/>
      <c r="FR4" s="1439"/>
      <c r="FS4" s="1477"/>
      <c r="FT4" s="1478"/>
      <c r="FU4" s="1478"/>
      <c r="FV4" s="1478"/>
      <c r="FW4" s="1478"/>
      <c r="FX4" s="1478"/>
      <c r="FY4" s="1478"/>
      <c r="FZ4" s="1478"/>
      <c r="GA4" s="1478"/>
      <c r="GB4" s="1478"/>
      <c r="GC4" s="1478"/>
      <c r="GD4" s="1478"/>
      <c r="GE4" s="1478"/>
      <c r="GF4" s="1478"/>
      <c r="GG4" s="1478"/>
      <c r="GH4" s="1478"/>
      <c r="GI4" s="1478"/>
      <c r="GJ4" s="1478"/>
      <c r="GK4" s="1478"/>
      <c r="GL4" s="1478"/>
      <c r="GM4" s="1478"/>
      <c r="GN4" s="1478"/>
      <c r="GO4" s="1478"/>
      <c r="GP4" s="1478"/>
      <c r="GQ4" s="1478"/>
      <c r="GR4" s="1478"/>
      <c r="GS4" s="1478"/>
      <c r="GT4" s="1478"/>
      <c r="GU4" s="1478"/>
      <c r="GV4" s="1478"/>
      <c r="GW4" s="1478"/>
    </row>
    <row r="5" spans="1:205" ht="25.5" customHeight="1">
      <c r="B5" s="1441" t="s">
        <v>227</v>
      </c>
      <c r="C5" s="1442"/>
      <c r="D5" s="1442"/>
      <c r="E5" s="1442"/>
      <c r="F5" s="1442"/>
      <c r="G5" s="1442"/>
      <c r="H5" s="1442"/>
      <c r="I5" s="1442"/>
      <c r="J5" s="1442"/>
      <c r="K5" s="1443"/>
      <c r="L5" s="1444" t="s">
        <v>228</v>
      </c>
      <c r="M5" s="1445"/>
      <c r="N5" s="1445"/>
      <c r="O5" s="1445"/>
      <c r="P5" s="1445"/>
      <c r="Q5" s="1445"/>
      <c r="R5" s="1445"/>
      <c r="S5" s="1445"/>
      <c r="T5" s="1445"/>
      <c r="U5" s="1445"/>
      <c r="V5" s="1445"/>
      <c r="W5" s="1445"/>
      <c r="X5" s="1445"/>
      <c r="Y5" s="1445"/>
      <c r="Z5" s="1445"/>
      <c r="AA5" s="1445"/>
      <c r="AB5" s="1445"/>
      <c r="AC5" s="1445"/>
      <c r="AD5" s="1445"/>
      <c r="AE5" s="1445"/>
      <c r="AF5" s="1445"/>
      <c r="AG5" s="1445"/>
      <c r="AH5" s="1445"/>
      <c r="AI5" s="1445"/>
      <c r="AJ5" s="1445"/>
      <c r="AK5" s="1445"/>
      <c r="AL5" s="1445"/>
      <c r="AM5" s="1445"/>
      <c r="AN5" s="1445"/>
      <c r="AO5" s="1445"/>
      <c r="AP5" s="1445"/>
      <c r="AQ5" s="1445"/>
      <c r="AR5" s="1445"/>
      <c r="AS5" s="1445"/>
      <c r="AT5" s="1445"/>
      <c r="AU5" s="1445"/>
      <c r="AV5" s="1445"/>
      <c r="AW5" s="1445"/>
      <c r="AX5" s="1445"/>
      <c r="AY5" s="1445"/>
      <c r="AZ5" s="1445"/>
      <c r="BA5" s="1445"/>
      <c r="BB5" s="1445"/>
      <c r="BC5" s="1445"/>
      <c r="BD5" s="1445"/>
      <c r="BE5" s="1445"/>
      <c r="BF5" s="1445"/>
      <c r="BG5" s="1445"/>
      <c r="BH5" s="1445"/>
      <c r="BI5" s="1445"/>
      <c r="BJ5" s="1445"/>
      <c r="BK5" s="1445"/>
      <c r="BL5" s="1445"/>
      <c r="BM5" s="1445"/>
      <c r="BN5" s="1445"/>
      <c r="BO5" s="1445"/>
      <c r="BP5" s="1445"/>
      <c r="BQ5" s="1445"/>
      <c r="BR5" s="1445"/>
      <c r="BS5" s="1445"/>
      <c r="BT5" s="1445"/>
      <c r="BU5" s="1445"/>
      <c r="BV5" s="1446"/>
      <c r="BW5" s="1447" t="str">
        <f ca="1">'S 008'!$BW$5</f>
        <v>Číslo riadku</v>
      </c>
      <c r="BX5" s="1448"/>
      <c r="BY5" s="1448"/>
      <c r="BZ5" s="1448"/>
      <c r="CA5" s="1448"/>
      <c r="CB5" s="1448"/>
      <c r="CC5" s="1448"/>
      <c r="CD5" s="1449"/>
      <c r="CE5" s="1480" t="str">
        <f ca="1">'S 008'!CE5</f>
        <v>Bežné účtovné obdobie</v>
      </c>
      <c r="CF5" s="1481"/>
      <c r="CG5" s="1481"/>
      <c r="CH5" s="1481"/>
      <c r="CI5" s="1481"/>
      <c r="CJ5" s="1481"/>
      <c r="CK5" s="1481"/>
      <c r="CL5" s="1481"/>
      <c r="CM5" s="1481"/>
      <c r="CN5" s="1481"/>
      <c r="CO5" s="1481"/>
      <c r="CP5" s="1481"/>
      <c r="CQ5" s="1481"/>
      <c r="CR5" s="1481"/>
      <c r="CS5" s="1481"/>
      <c r="CT5" s="1481"/>
      <c r="CU5" s="1481"/>
      <c r="CV5" s="1481"/>
      <c r="CW5" s="1481"/>
      <c r="CX5" s="1481"/>
      <c r="CY5" s="1481"/>
      <c r="CZ5" s="1481"/>
      <c r="DA5" s="1481"/>
      <c r="DB5" s="1481"/>
      <c r="DC5" s="1481"/>
      <c r="DD5" s="1481"/>
      <c r="DE5" s="1481"/>
      <c r="DF5" s="1481"/>
      <c r="DG5" s="1481"/>
      <c r="DH5" s="1481"/>
      <c r="DI5" s="1481"/>
      <c r="DJ5" s="1481"/>
      <c r="DK5" s="1481"/>
      <c r="DL5" s="1481"/>
      <c r="DM5" s="1481"/>
      <c r="DN5" s="1481"/>
      <c r="DO5" s="1481"/>
      <c r="DP5" s="1481"/>
      <c r="DQ5" s="1481"/>
      <c r="DR5" s="1481"/>
      <c r="DS5" s="1481"/>
      <c r="DT5" s="1481"/>
      <c r="DU5" s="1481"/>
      <c r="DV5" s="1481"/>
      <c r="DW5" s="1481"/>
      <c r="DX5" s="1481"/>
      <c r="DY5" s="1481"/>
      <c r="DZ5" s="1481"/>
      <c r="EA5" s="1481"/>
      <c r="EB5" s="1481"/>
      <c r="EC5" s="1481"/>
      <c r="ED5" s="1481"/>
      <c r="EE5" s="1481"/>
      <c r="EF5" s="1481"/>
      <c r="EG5" s="1481"/>
      <c r="EH5" s="1481"/>
      <c r="EI5" s="1481"/>
      <c r="EJ5" s="1481"/>
      <c r="EK5" s="1481"/>
      <c r="EL5" s="1481"/>
      <c r="EM5" s="1482"/>
      <c r="EN5" s="1479">
        <f ca="1">'S 008'!EN5</f>
        <v>0</v>
      </c>
      <c r="EO5" s="1454"/>
      <c r="EP5" s="1454"/>
      <c r="EQ5" s="1454"/>
      <c r="ER5" s="1454"/>
      <c r="ES5" s="1454"/>
      <c r="ET5" s="1454"/>
      <c r="EU5" s="1454"/>
      <c r="EV5" s="1454"/>
      <c r="EW5" s="1454"/>
      <c r="EX5" s="1454"/>
      <c r="EY5" s="1454"/>
      <c r="EZ5" s="1454"/>
      <c r="FA5" s="1454"/>
      <c r="FB5" s="1454"/>
      <c r="FC5" s="1454"/>
      <c r="FD5" s="1454"/>
      <c r="FE5" s="1454"/>
      <c r="FF5" s="1454"/>
      <c r="FG5" s="1454"/>
      <c r="FH5" s="1454"/>
      <c r="FI5" s="1454"/>
      <c r="FJ5" s="1454"/>
      <c r="FK5" s="1454"/>
      <c r="FL5" s="1454"/>
      <c r="FM5" s="1454"/>
      <c r="FN5" s="1454"/>
      <c r="FO5" s="1454"/>
      <c r="FP5" s="1454"/>
      <c r="FQ5" s="1454"/>
      <c r="FR5" s="1454"/>
      <c r="FS5" s="1454"/>
      <c r="FT5" s="1454"/>
      <c r="FU5" s="1454"/>
      <c r="FV5" s="1454"/>
      <c r="FW5" s="1454"/>
      <c r="FX5" s="1454"/>
      <c r="FY5" s="1454"/>
      <c r="FZ5" s="1454"/>
      <c r="GA5" s="1454"/>
      <c r="GB5" s="1454"/>
      <c r="GC5" s="1454"/>
      <c r="GD5" s="1454"/>
      <c r="GE5" s="1454"/>
      <c r="GF5" s="1454"/>
      <c r="GG5" s="1454"/>
      <c r="GH5" s="1454"/>
      <c r="GI5" s="1454"/>
      <c r="GJ5" s="1454"/>
      <c r="GK5" s="1454"/>
      <c r="GL5" s="1454"/>
      <c r="GM5" s="1454"/>
      <c r="GN5" s="1454"/>
      <c r="GO5" s="1454"/>
      <c r="GP5" s="1454"/>
      <c r="GQ5" s="1454"/>
      <c r="GR5" s="1454"/>
      <c r="GS5" s="1454"/>
      <c r="GT5" s="1454"/>
      <c r="GU5" s="1454"/>
      <c r="GV5" s="1454"/>
      <c r="GW5" s="1455"/>
    </row>
    <row r="6" spans="1:205" s="516" customFormat="1" ht="24" customHeight="1">
      <c r="B6" s="1457" t="s">
        <v>2420</v>
      </c>
      <c r="C6" s="1458"/>
      <c r="D6" s="1458"/>
      <c r="E6" s="1458"/>
      <c r="F6" s="1458"/>
      <c r="G6" s="1458"/>
      <c r="H6" s="1458"/>
      <c r="I6" s="1458"/>
      <c r="J6" s="1458"/>
      <c r="K6" s="1459"/>
      <c r="L6" s="1460" t="str">
        <f ca="1">SUVAHAVUJ!$D$120</f>
        <v>Dlhodobé rezervy r. 119 + r. 120</v>
      </c>
      <c r="M6" s="1461"/>
      <c r="N6" s="1461"/>
      <c r="O6" s="1461"/>
      <c r="P6" s="1461"/>
      <c r="Q6" s="1461"/>
      <c r="R6" s="1461"/>
      <c r="S6" s="1461"/>
      <c r="T6" s="1461"/>
      <c r="U6" s="1461"/>
      <c r="V6" s="1461"/>
      <c r="W6" s="1461"/>
      <c r="X6" s="1461"/>
      <c r="Y6" s="1461"/>
      <c r="Z6" s="1461"/>
      <c r="AA6" s="1461"/>
      <c r="AB6" s="1461"/>
      <c r="AC6" s="1461"/>
      <c r="AD6" s="1461"/>
      <c r="AE6" s="1461"/>
      <c r="AF6" s="1461"/>
      <c r="AG6" s="1461"/>
      <c r="AH6" s="1461"/>
      <c r="AI6" s="1461"/>
      <c r="AJ6" s="1461"/>
      <c r="AK6" s="1461"/>
      <c r="AL6" s="1461"/>
      <c r="AM6" s="1461"/>
      <c r="AN6" s="1461"/>
      <c r="AO6" s="1461"/>
      <c r="AP6" s="1461"/>
      <c r="AQ6" s="1461"/>
      <c r="AR6" s="1461"/>
      <c r="AS6" s="1461"/>
      <c r="AT6" s="1461"/>
      <c r="AU6" s="1461"/>
      <c r="AV6" s="1461"/>
      <c r="AW6" s="1461"/>
      <c r="AX6" s="1461"/>
      <c r="AY6" s="1461"/>
      <c r="AZ6" s="1461"/>
      <c r="BA6" s="1461"/>
      <c r="BB6" s="1461"/>
      <c r="BC6" s="1461"/>
      <c r="BD6" s="1461"/>
      <c r="BE6" s="1461"/>
      <c r="BF6" s="1461"/>
      <c r="BG6" s="1461"/>
      <c r="BH6" s="1461"/>
      <c r="BI6" s="1461"/>
      <c r="BJ6" s="1461"/>
      <c r="BK6" s="1461"/>
      <c r="BL6" s="1461"/>
      <c r="BM6" s="1461"/>
      <c r="BN6" s="1461"/>
      <c r="BO6" s="1461"/>
      <c r="BP6" s="1461"/>
      <c r="BQ6" s="1461"/>
      <c r="BR6" s="1461"/>
      <c r="BS6" s="1461"/>
      <c r="BT6" s="1461"/>
      <c r="BU6" s="1461"/>
      <c r="BV6" s="1461"/>
      <c r="BW6" s="1489" t="s">
        <v>2491</v>
      </c>
      <c r="BX6" s="1490"/>
      <c r="BY6" s="1490"/>
      <c r="BZ6" s="1490"/>
      <c r="CA6" s="1490"/>
      <c r="CB6" s="1490"/>
      <c r="CC6" s="1490"/>
      <c r="CD6" s="1491"/>
      <c r="CE6" s="1389" t="str">
        <f ca="1">MID(SUVAHAVUJ!AF120,1,1)</f>
        <v xml:space="preserve"> </v>
      </c>
      <c r="CF6" s="1389"/>
      <c r="CG6" s="1389"/>
      <c r="CH6" s="1389"/>
      <c r="CI6" s="1389"/>
      <c r="CJ6" s="1389" t="str">
        <f ca="1">MID(SUVAHAVUJ!AF120,2,1)</f>
        <v xml:space="preserve"> </v>
      </c>
      <c r="CK6" s="1389"/>
      <c r="CL6" s="1389"/>
      <c r="CM6" s="1389"/>
      <c r="CN6" s="1389"/>
      <c r="CO6" s="1389"/>
      <c r="CP6" s="1389" t="str">
        <f ca="1">MID(SUVAHAVUJ!AF120,3,1)</f>
        <v xml:space="preserve"> </v>
      </c>
      <c r="CQ6" s="1389"/>
      <c r="CR6" s="1389"/>
      <c r="CS6" s="1389"/>
      <c r="CT6" s="1389"/>
      <c r="CU6" s="1389" t="str">
        <f ca="1">MID(SUVAHAVUJ!AF120,4,1)</f>
        <v xml:space="preserve"> </v>
      </c>
      <c r="CV6" s="1389"/>
      <c r="CW6" s="1389"/>
      <c r="CX6" s="1389"/>
      <c r="CY6" s="1389"/>
      <c r="CZ6" s="1389"/>
      <c r="DA6" s="1389" t="str">
        <f ca="1">MID(SUVAHAVUJ!AF120,5,1)</f>
        <v xml:space="preserve"> </v>
      </c>
      <c r="DB6" s="1389"/>
      <c r="DC6" s="1389"/>
      <c r="DD6" s="1389"/>
      <c r="DE6" s="1389"/>
      <c r="DF6" s="1389" t="str">
        <f ca="1">MID(SUVAHAVUJ!AF120,6,1)</f>
        <v xml:space="preserve"> </v>
      </c>
      <c r="DG6" s="1389"/>
      <c r="DH6" s="1389"/>
      <c r="DI6" s="1389"/>
      <c r="DJ6" s="1389"/>
      <c r="DK6" s="1389"/>
      <c r="DL6" s="1389" t="str">
        <f ca="1">MID(SUVAHAVUJ!AF120,7,1)</f>
        <v xml:space="preserve"> </v>
      </c>
      <c r="DM6" s="1389"/>
      <c r="DN6" s="1389"/>
      <c r="DO6" s="1389"/>
      <c r="DP6" s="1389"/>
      <c r="DQ6" s="1389"/>
      <c r="DR6" s="1389" t="str">
        <f ca="1">MID(SUVAHAVUJ!AF120,8,1)</f>
        <v xml:space="preserve"> </v>
      </c>
      <c r="DS6" s="1389"/>
      <c r="DT6" s="1389"/>
      <c r="DU6" s="1389"/>
      <c r="DV6" s="1389"/>
      <c r="DW6" s="1456" t="str">
        <f ca="1">MID(SUVAHAVUJ!AF120,9,1)</f>
        <v xml:space="preserve"> </v>
      </c>
      <c r="DX6" s="1456"/>
      <c r="DY6" s="1456"/>
      <c r="DZ6" s="1456"/>
      <c r="EA6" s="1456"/>
      <c r="EB6" s="1456"/>
      <c r="EC6" s="1456" t="str">
        <f ca="1">MID(SUVAHAVUJ!AF120,10,1)</f>
        <v xml:space="preserve"> </v>
      </c>
      <c r="ED6" s="1456"/>
      <c r="EE6" s="1456"/>
      <c r="EF6" s="1456"/>
      <c r="EG6" s="1456"/>
      <c r="EH6" s="1389" t="str">
        <f ca="1">MID(SUVAHAVUJ!AF120,11,1)</f>
        <v>0</v>
      </c>
      <c r="EI6" s="1389"/>
      <c r="EJ6" s="1389"/>
      <c r="EK6" s="1389"/>
      <c r="EL6" s="1389"/>
      <c r="EM6" s="1395"/>
      <c r="EN6" s="530"/>
      <c r="EO6" s="531"/>
      <c r="EP6" s="1389" t="str">
        <f ca="1">MID(SUVAHAVUJ!AG120,1,1)</f>
        <v xml:space="preserve"> </v>
      </c>
      <c r="EQ6" s="1389"/>
      <c r="ER6" s="1389"/>
      <c r="ES6" s="1389"/>
      <c r="ET6" s="1389"/>
      <c r="EU6" s="1389"/>
      <c r="EV6" s="1389" t="str">
        <f ca="1">MID(SUVAHAVUJ!AG120,2,1)</f>
        <v xml:space="preserve"> </v>
      </c>
      <c r="EW6" s="1389"/>
      <c r="EX6" s="1389"/>
      <c r="EY6" s="1389"/>
      <c r="EZ6" s="1389"/>
      <c r="FA6" s="1389" t="str">
        <f ca="1">MID(SUVAHAVUJ!AG120,3,1)</f>
        <v xml:space="preserve"> </v>
      </c>
      <c r="FB6" s="1389"/>
      <c r="FC6" s="1389"/>
      <c r="FD6" s="1389"/>
      <c r="FE6" s="1389"/>
      <c r="FF6" s="1389"/>
      <c r="FG6" s="1389" t="str">
        <f ca="1">MID(SUVAHAVUJ!AG120,4,1)</f>
        <v xml:space="preserve"> </v>
      </c>
      <c r="FH6" s="1389"/>
      <c r="FI6" s="1389"/>
      <c r="FJ6" s="1389"/>
      <c r="FK6" s="1389"/>
      <c r="FL6" s="1343" t="str">
        <f ca="1">MID(SUVAHAVUJ!AG120,5,1)</f>
        <v xml:space="preserve"> </v>
      </c>
      <c r="FM6" s="1343"/>
      <c r="FN6" s="1343"/>
      <c r="FO6" s="1343"/>
      <c r="FP6" s="1343"/>
      <c r="FQ6" s="1343"/>
      <c r="FR6" s="1343" t="str">
        <f ca="1">MID(SUVAHAVUJ!AG120,6,1)</f>
        <v xml:space="preserve"> </v>
      </c>
      <c r="FS6" s="1343"/>
      <c r="FT6" s="1343"/>
      <c r="FU6" s="1343"/>
      <c r="FV6" s="1343"/>
      <c r="FW6" s="1343" t="str">
        <f ca="1">MID(SUVAHAVUJ!AG120,7,1)</f>
        <v xml:space="preserve"> </v>
      </c>
      <c r="FX6" s="1343"/>
      <c r="FY6" s="1343"/>
      <c r="FZ6" s="1343"/>
      <c r="GA6" s="1343"/>
      <c r="GB6" s="1343"/>
      <c r="GC6" s="1343" t="str">
        <f ca="1">MID(SUVAHAVUJ!AG120,8,1)</f>
        <v xml:space="preserve"> </v>
      </c>
      <c r="GD6" s="1343"/>
      <c r="GE6" s="1343"/>
      <c r="GF6" s="1343"/>
      <c r="GG6" s="1343"/>
      <c r="GH6" s="1343" t="str">
        <f ca="1">MID(SUVAHAVUJ!AG120,9,1)</f>
        <v xml:space="preserve"> </v>
      </c>
      <c r="GI6" s="1343"/>
      <c r="GJ6" s="1343"/>
      <c r="GK6" s="1343"/>
      <c r="GL6" s="1343"/>
      <c r="GM6" s="1343"/>
      <c r="GN6" s="1343" t="str">
        <f ca="1">MID(SUVAHAVUJ!AG120,10,1)</f>
        <v xml:space="preserve"> </v>
      </c>
      <c r="GO6" s="1343"/>
      <c r="GP6" s="1343"/>
      <c r="GQ6" s="1343"/>
      <c r="GR6" s="1343"/>
      <c r="GS6" s="1343" t="str">
        <f ca="1">MID(SUVAHAVUJ!AG120,11,1)</f>
        <v>0</v>
      </c>
      <c r="GT6" s="1343"/>
      <c r="GU6" s="1343"/>
      <c r="GV6" s="1343"/>
      <c r="GW6" s="1396"/>
    </row>
    <row r="7" spans="1:205" ht="24" customHeight="1">
      <c r="B7" s="1468" t="s">
        <v>2422</v>
      </c>
      <c r="C7" s="1469"/>
      <c r="D7" s="1469"/>
      <c r="E7" s="1469"/>
      <c r="F7" s="1469"/>
      <c r="G7" s="1469"/>
      <c r="H7" s="1469"/>
      <c r="I7" s="1469"/>
      <c r="J7" s="1469"/>
      <c r="K7" s="1470"/>
      <c r="L7" s="1471" t="str">
        <f ca="1">SUVAHAVUJ!$D$121</f>
        <v>Zákonné rezervy  (451A)</v>
      </c>
      <c r="M7" s="1472"/>
      <c r="N7" s="1472"/>
      <c r="O7" s="1472"/>
      <c r="P7" s="1472"/>
      <c r="Q7" s="1472"/>
      <c r="R7" s="1472"/>
      <c r="S7" s="1472"/>
      <c r="T7" s="1472"/>
      <c r="U7" s="1472"/>
      <c r="V7" s="1472"/>
      <c r="W7" s="1472"/>
      <c r="X7" s="1472"/>
      <c r="Y7" s="1472"/>
      <c r="Z7" s="1472"/>
      <c r="AA7" s="1472"/>
      <c r="AB7" s="1472"/>
      <c r="AC7" s="1472"/>
      <c r="AD7" s="1472"/>
      <c r="AE7" s="1472"/>
      <c r="AF7" s="1472"/>
      <c r="AG7" s="1472"/>
      <c r="AH7" s="1472"/>
      <c r="AI7" s="1472"/>
      <c r="AJ7" s="1472"/>
      <c r="AK7" s="1472"/>
      <c r="AL7" s="1472"/>
      <c r="AM7" s="1472"/>
      <c r="AN7" s="1472"/>
      <c r="AO7" s="1472"/>
      <c r="AP7" s="1472"/>
      <c r="AQ7" s="1472"/>
      <c r="AR7" s="1472"/>
      <c r="AS7" s="1472"/>
      <c r="AT7" s="1472"/>
      <c r="AU7" s="1472"/>
      <c r="AV7" s="1472"/>
      <c r="AW7" s="1472"/>
      <c r="AX7" s="1472"/>
      <c r="AY7" s="1472"/>
      <c r="AZ7" s="1472"/>
      <c r="BA7" s="1472"/>
      <c r="BB7" s="1472"/>
      <c r="BC7" s="1472"/>
      <c r="BD7" s="1472"/>
      <c r="BE7" s="1472"/>
      <c r="BF7" s="1472"/>
      <c r="BG7" s="1472"/>
      <c r="BH7" s="1472"/>
      <c r="BI7" s="1472"/>
      <c r="BJ7" s="1472"/>
      <c r="BK7" s="1472"/>
      <c r="BL7" s="1472"/>
      <c r="BM7" s="1472"/>
      <c r="BN7" s="1472"/>
      <c r="BO7" s="1472"/>
      <c r="BP7" s="1472"/>
      <c r="BQ7" s="1472"/>
      <c r="BR7" s="1472"/>
      <c r="BS7" s="1472"/>
      <c r="BT7" s="1472"/>
      <c r="BU7" s="1472"/>
      <c r="BV7" s="1472"/>
      <c r="BW7" s="1462" t="s">
        <v>4527</v>
      </c>
      <c r="BX7" s="1463"/>
      <c r="BY7" s="1463"/>
      <c r="BZ7" s="1463"/>
      <c r="CA7" s="1463"/>
      <c r="CB7" s="1463"/>
      <c r="CC7" s="1463"/>
      <c r="CD7" s="1464"/>
      <c r="CE7" s="1389" t="str">
        <f ca="1">MID(SUVAHAVUJ!AF121,1,1)</f>
        <v xml:space="preserve"> </v>
      </c>
      <c r="CF7" s="1389"/>
      <c r="CG7" s="1389"/>
      <c r="CH7" s="1389"/>
      <c r="CI7" s="1389"/>
      <c r="CJ7" s="1389" t="str">
        <f ca="1">MID(SUVAHAVUJ!AF121,2,1)</f>
        <v xml:space="preserve"> </v>
      </c>
      <c r="CK7" s="1389"/>
      <c r="CL7" s="1389"/>
      <c r="CM7" s="1389"/>
      <c r="CN7" s="1389"/>
      <c r="CO7" s="1389"/>
      <c r="CP7" s="1389" t="str">
        <f ca="1">MID(SUVAHAVUJ!AF121,3,1)</f>
        <v xml:space="preserve"> </v>
      </c>
      <c r="CQ7" s="1389"/>
      <c r="CR7" s="1389"/>
      <c r="CS7" s="1389"/>
      <c r="CT7" s="1389"/>
      <c r="CU7" s="1389" t="str">
        <f ca="1">MID(SUVAHAVUJ!AF121,4,1)</f>
        <v xml:space="preserve"> </v>
      </c>
      <c r="CV7" s="1389"/>
      <c r="CW7" s="1389"/>
      <c r="CX7" s="1389"/>
      <c r="CY7" s="1389"/>
      <c r="CZ7" s="1389"/>
      <c r="DA7" s="1389" t="str">
        <f ca="1">MID(SUVAHAVUJ!AF121,5,1)</f>
        <v xml:space="preserve"> </v>
      </c>
      <c r="DB7" s="1389"/>
      <c r="DC7" s="1389"/>
      <c r="DD7" s="1389"/>
      <c r="DE7" s="1389"/>
      <c r="DF7" s="1389" t="str">
        <f ca="1">MID(SUVAHAVUJ!AF121,6,1)</f>
        <v xml:space="preserve"> </v>
      </c>
      <c r="DG7" s="1389"/>
      <c r="DH7" s="1389"/>
      <c r="DI7" s="1389"/>
      <c r="DJ7" s="1389"/>
      <c r="DK7" s="1389"/>
      <c r="DL7" s="1389" t="str">
        <f ca="1">MID(SUVAHAVUJ!AF121,7,1)</f>
        <v xml:space="preserve"> </v>
      </c>
      <c r="DM7" s="1389"/>
      <c r="DN7" s="1389"/>
      <c r="DO7" s="1389"/>
      <c r="DP7" s="1389"/>
      <c r="DQ7" s="1389"/>
      <c r="DR7" s="1389" t="str">
        <f ca="1">MID(SUVAHAVUJ!AF121,8,1)</f>
        <v xml:space="preserve"> </v>
      </c>
      <c r="DS7" s="1389"/>
      <c r="DT7" s="1389"/>
      <c r="DU7" s="1389"/>
      <c r="DV7" s="1389"/>
      <c r="DW7" s="1456" t="str">
        <f ca="1">MID(SUVAHAVUJ!AF121,9,1)</f>
        <v xml:space="preserve"> </v>
      </c>
      <c r="DX7" s="1456"/>
      <c r="DY7" s="1456"/>
      <c r="DZ7" s="1456"/>
      <c r="EA7" s="1456"/>
      <c r="EB7" s="1456"/>
      <c r="EC7" s="1456" t="str">
        <f ca="1">MID(SUVAHAVUJ!AF121,10,1)</f>
        <v xml:space="preserve"> </v>
      </c>
      <c r="ED7" s="1456"/>
      <c r="EE7" s="1456"/>
      <c r="EF7" s="1456"/>
      <c r="EG7" s="1456"/>
      <c r="EH7" s="1389" t="str">
        <f ca="1">MID(SUVAHAVUJ!AF121,11,1)</f>
        <v>0</v>
      </c>
      <c r="EI7" s="1389"/>
      <c r="EJ7" s="1389"/>
      <c r="EK7" s="1389"/>
      <c r="EL7" s="1389"/>
      <c r="EM7" s="1395"/>
      <c r="EN7" s="530"/>
      <c r="EO7" s="531"/>
      <c r="EP7" s="1389" t="str">
        <f ca="1">MID(SUVAHAVUJ!AG121,1,1)</f>
        <v xml:space="preserve"> </v>
      </c>
      <c r="EQ7" s="1389"/>
      <c r="ER7" s="1389"/>
      <c r="ES7" s="1389"/>
      <c r="ET7" s="1389"/>
      <c r="EU7" s="1389"/>
      <c r="EV7" s="1389" t="str">
        <f ca="1">MID(SUVAHAVUJ!AG121,2,1)</f>
        <v xml:space="preserve"> </v>
      </c>
      <c r="EW7" s="1389"/>
      <c r="EX7" s="1389"/>
      <c r="EY7" s="1389"/>
      <c r="EZ7" s="1389"/>
      <c r="FA7" s="1389" t="str">
        <f ca="1">MID(SUVAHAVUJ!AG121,3,1)</f>
        <v xml:space="preserve"> </v>
      </c>
      <c r="FB7" s="1389"/>
      <c r="FC7" s="1389"/>
      <c r="FD7" s="1389"/>
      <c r="FE7" s="1389"/>
      <c r="FF7" s="1389"/>
      <c r="FG7" s="1389" t="str">
        <f ca="1">MID(SUVAHAVUJ!AG121,4,1)</f>
        <v xml:space="preserve"> </v>
      </c>
      <c r="FH7" s="1389"/>
      <c r="FI7" s="1389"/>
      <c r="FJ7" s="1389"/>
      <c r="FK7" s="1389"/>
      <c r="FL7" s="1343" t="str">
        <f ca="1">MID(SUVAHAVUJ!AG121,5,1)</f>
        <v xml:space="preserve"> </v>
      </c>
      <c r="FM7" s="1343"/>
      <c r="FN7" s="1343"/>
      <c r="FO7" s="1343"/>
      <c r="FP7" s="1343"/>
      <c r="FQ7" s="1343"/>
      <c r="FR7" s="1343" t="str">
        <f ca="1">MID(SUVAHAVUJ!AG121,6,1)</f>
        <v xml:space="preserve"> </v>
      </c>
      <c r="FS7" s="1343"/>
      <c r="FT7" s="1343"/>
      <c r="FU7" s="1343"/>
      <c r="FV7" s="1343"/>
      <c r="FW7" s="1343" t="str">
        <f ca="1">MID(SUVAHAVUJ!AG121,7,1)</f>
        <v xml:space="preserve"> </v>
      </c>
      <c r="FX7" s="1343"/>
      <c r="FY7" s="1343"/>
      <c r="FZ7" s="1343"/>
      <c r="GA7" s="1343"/>
      <c r="GB7" s="1343"/>
      <c r="GC7" s="1343" t="str">
        <f ca="1">MID(SUVAHAVUJ!AG121,8,1)</f>
        <v xml:space="preserve"> </v>
      </c>
      <c r="GD7" s="1343"/>
      <c r="GE7" s="1343"/>
      <c r="GF7" s="1343"/>
      <c r="GG7" s="1343"/>
      <c r="GH7" s="1343" t="str">
        <f ca="1">MID(SUVAHAVUJ!AG121,9,1)</f>
        <v xml:space="preserve"> </v>
      </c>
      <c r="GI7" s="1343"/>
      <c r="GJ7" s="1343"/>
      <c r="GK7" s="1343"/>
      <c r="GL7" s="1343"/>
      <c r="GM7" s="1343"/>
      <c r="GN7" s="1343" t="str">
        <f ca="1">MID(SUVAHAVUJ!AG121,10,1)</f>
        <v xml:space="preserve"> </v>
      </c>
      <c r="GO7" s="1343"/>
      <c r="GP7" s="1343"/>
      <c r="GQ7" s="1343"/>
      <c r="GR7" s="1343"/>
      <c r="GS7" s="1343" t="str">
        <f ca="1">MID(SUVAHAVUJ!AG121,11,1)</f>
        <v>0</v>
      </c>
      <c r="GT7" s="1343"/>
      <c r="GU7" s="1343"/>
      <c r="GV7" s="1343"/>
      <c r="GW7" s="1396"/>
    </row>
    <row r="8" spans="1:205" ht="24" customHeight="1">
      <c r="B8" s="1473" t="s">
        <v>2390</v>
      </c>
      <c r="C8" s="1474"/>
      <c r="D8" s="1474"/>
      <c r="E8" s="1474"/>
      <c r="F8" s="1474"/>
      <c r="G8" s="1474"/>
      <c r="H8" s="1474"/>
      <c r="I8" s="1474"/>
      <c r="J8" s="1474"/>
      <c r="K8" s="1475"/>
      <c r="L8" s="1471" t="str">
        <f ca="1">SUVAHAVUJ!$D$122</f>
        <v>Ostatné rezervy (459A, 45XA)</v>
      </c>
      <c r="M8" s="1472"/>
      <c r="N8" s="1472"/>
      <c r="O8" s="1472"/>
      <c r="P8" s="1472"/>
      <c r="Q8" s="1472"/>
      <c r="R8" s="1472"/>
      <c r="S8" s="1472"/>
      <c r="T8" s="1472"/>
      <c r="U8" s="1472"/>
      <c r="V8" s="1472"/>
      <c r="W8" s="1472"/>
      <c r="X8" s="1472"/>
      <c r="Y8" s="1472"/>
      <c r="Z8" s="1472"/>
      <c r="AA8" s="1472"/>
      <c r="AB8" s="1472"/>
      <c r="AC8" s="1472"/>
      <c r="AD8" s="1472"/>
      <c r="AE8" s="1472"/>
      <c r="AF8" s="1472"/>
      <c r="AG8" s="1472"/>
      <c r="AH8" s="1472"/>
      <c r="AI8" s="1472"/>
      <c r="AJ8" s="1472"/>
      <c r="AK8" s="1472"/>
      <c r="AL8" s="1472"/>
      <c r="AM8" s="1472"/>
      <c r="AN8" s="1472"/>
      <c r="AO8" s="1472"/>
      <c r="AP8" s="1472"/>
      <c r="AQ8" s="1472"/>
      <c r="AR8" s="1472"/>
      <c r="AS8" s="1472"/>
      <c r="AT8" s="1472"/>
      <c r="AU8" s="1472"/>
      <c r="AV8" s="1472"/>
      <c r="AW8" s="1472"/>
      <c r="AX8" s="1472"/>
      <c r="AY8" s="1472"/>
      <c r="AZ8" s="1472"/>
      <c r="BA8" s="1472"/>
      <c r="BB8" s="1472"/>
      <c r="BC8" s="1472"/>
      <c r="BD8" s="1472"/>
      <c r="BE8" s="1472"/>
      <c r="BF8" s="1472"/>
      <c r="BG8" s="1472"/>
      <c r="BH8" s="1472"/>
      <c r="BI8" s="1472"/>
      <c r="BJ8" s="1472"/>
      <c r="BK8" s="1472"/>
      <c r="BL8" s="1472"/>
      <c r="BM8" s="1472"/>
      <c r="BN8" s="1472"/>
      <c r="BO8" s="1472"/>
      <c r="BP8" s="1472"/>
      <c r="BQ8" s="1472"/>
      <c r="BR8" s="1472"/>
      <c r="BS8" s="1472"/>
      <c r="BT8" s="1472"/>
      <c r="BU8" s="1472"/>
      <c r="BV8" s="1472"/>
      <c r="BW8" s="1462" t="s">
        <v>4531</v>
      </c>
      <c r="BX8" s="1463"/>
      <c r="BY8" s="1463"/>
      <c r="BZ8" s="1463"/>
      <c r="CA8" s="1463"/>
      <c r="CB8" s="1463"/>
      <c r="CC8" s="1463"/>
      <c r="CD8" s="1464"/>
      <c r="CE8" s="1389" t="str">
        <f ca="1">MID(SUVAHAVUJ!AF122,1,1)</f>
        <v xml:space="preserve"> </v>
      </c>
      <c r="CF8" s="1389"/>
      <c r="CG8" s="1389"/>
      <c r="CH8" s="1389"/>
      <c r="CI8" s="1389"/>
      <c r="CJ8" s="1389" t="str">
        <f ca="1">MID(SUVAHAVUJ!AF122,2,1)</f>
        <v xml:space="preserve"> </v>
      </c>
      <c r="CK8" s="1389"/>
      <c r="CL8" s="1389"/>
      <c r="CM8" s="1389"/>
      <c r="CN8" s="1389"/>
      <c r="CO8" s="1389"/>
      <c r="CP8" s="1389" t="str">
        <f ca="1">MID(SUVAHAVUJ!AF122,3,1)</f>
        <v xml:space="preserve"> </v>
      </c>
      <c r="CQ8" s="1389"/>
      <c r="CR8" s="1389"/>
      <c r="CS8" s="1389"/>
      <c r="CT8" s="1389"/>
      <c r="CU8" s="1389" t="str">
        <f ca="1">MID(SUVAHAVUJ!AF122,4,1)</f>
        <v xml:space="preserve"> </v>
      </c>
      <c r="CV8" s="1389"/>
      <c r="CW8" s="1389"/>
      <c r="CX8" s="1389"/>
      <c r="CY8" s="1389"/>
      <c r="CZ8" s="1389"/>
      <c r="DA8" s="1389" t="str">
        <f ca="1">MID(SUVAHAVUJ!AF122,5,1)</f>
        <v xml:space="preserve"> </v>
      </c>
      <c r="DB8" s="1389"/>
      <c r="DC8" s="1389"/>
      <c r="DD8" s="1389"/>
      <c r="DE8" s="1389"/>
      <c r="DF8" s="1389" t="str">
        <f ca="1">MID(SUVAHAVUJ!AF122,6,1)</f>
        <v xml:space="preserve"> </v>
      </c>
      <c r="DG8" s="1389"/>
      <c r="DH8" s="1389"/>
      <c r="DI8" s="1389"/>
      <c r="DJ8" s="1389"/>
      <c r="DK8" s="1389"/>
      <c r="DL8" s="1389" t="str">
        <f ca="1">MID(SUVAHAVUJ!AF122,7,1)</f>
        <v xml:space="preserve"> </v>
      </c>
      <c r="DM8" s="1389"/>
      <c r="DN8" s="1389"/>
      <c r="DO8" s="1389"/>
      <c r="DP8" s="1389"/>
      <c r="DQ8" s="1389"/>
      <c r="DR8" s="1389" t="str">
        <f ca="1">MID(SUVAHAVUJ!AF122,8,1)</f>
        <v xml:space="preserve"> </v>
      </c>
      <c r="DS8" s="1389"/>
      <c r="DT8" s="1389"/>
      <c r="DU8" s="1389"/>
      <c r="DV8" s="1389"/>
      <c r="DW8" s="1456" t="str">
        <f ca="1">MID(SUVAHAVUJ!AF122,9,1)</f>
        <v xml:space="preserve"> </v>
      </c>
      <c r="DX8" s="1456"/>
      <c r="DY8" s="1456"/>
      <c r="DZ8" s="1456"/>
      <c r="EA8" s="1456"/>
      <c r="EB8" s="1456"/>
      <c r="EC8" s="1456" t="str">
        <f ca="1">MID(SUVAHAVUJ!AF122,10,1)</f>
        <v xml:space="preserve"> </v>
      </c>
      <c r="ED8" s="1456"/>
      <c r="EE8" s="1456"/>
      <c r="EF8" s="1456"/>
      <c r="EG8" s="1456"/>
      <c r="EH8" s="1389" t="str">
        <f ca="1">MID(SUVAHAVUJ!AF122,11,1)</f>
        <v>0</v>
      </c>
      <c r="EI8" s="1389"/>
      <c r="EJ8" s="1389"/>
      <c r="EK8" s="1389"/>
      <c r="EL8" s="1389"/>
      <c r="EM8" s="1395"/>
      <c r="EN8" s="530"/>
      <c r="EO8" s="531"/>
      <c r="EP8" s="1389" t="str">
        <f ca="1">MID(SUVAHAVUJ!AG122,1,1)</f>
        <v xml:space="preserve"> </v>
      </c>
      <c r="EQ8" s="1389"/>
      <c r="ER8" s="1389"/>
      <c r="ES8" s="1389"/>
      <c r="ET8" s="1389"/>
      <c r="EU8" s="1389"/>
      <c r="EV8" s="1389" t="str">
        <f ca="1">MID(SUVAHAVUJ!AG122,2,1)</f>
        <v xml:space="preserve"> </v>
      </c>
      <c r="EW8" s="1389"/>
      <c r="EX8" s="1389"/>
      <c r="EY8" s="1389"/>
      <c r="EZ8" s="1389"/>
      <c r="FA8" s="1389" t="str">
        <f ca="1">MID(SUVAHAVUJ!AG122,3,1)</f>
        <v xml:space="preserve"> </v>
      </c>
      <c r="FB8" s="1389"/>
      <c r="FC8" s="1389"/>
      <c r="FD8" s="1389"/>
      <c r="FE8" s="1389"/>
      <c r="FF8" s="1389"/>
      <c r="FG8" s="1389" t="str">
        <f ca="1">MID(SUVAHAVUJ!AG122,4,1)</f>
        <v xml:space="preserve"> </v>
      </c>
      <c r="FH8" s="1389"/>
      <c r="FI8" s="1389"/>
      <c r="FJ8" s="1389"/>
      <c r="FK8" s="1389"/>
      <c r="FL8" s="1343" t="str">
        <f ca="1">MID(SUVAHAVUJ!AG122,5,1)</f>
        <v xml:space="preserve"> </v>
      </c>
      <c r="FM8" s="1343"/>
      <c r="FN8" s="1343"/>
      <c r="FO8" s="1343"/>
      <c r="FP8" s="1343"/>
      <c r="FQ8" s="1343"/>
      <c r="FR8" s="1343" t="str">
        <f ca="1">MID(SUVAHAVUJ!AG122,6,1)</f>
        <v xml:space="preserve"> </v>
      </c>
      <c r="FS8" s="1343"/>
      <c r="FT8" s="1343"/>
      <c r="FU8" s="1343"/>
      <c r="FV8" s="1343"/>
      <c r="FW8" s="1343" t="str">
        <f ca="1">MID(SUVAHAVUJ!AG122,7,1)</f>
        <v xml:space="preserve"> </v>
      </c>
      <c r="FX8" s="1343"/>
      <c r="FY8" s="1343"/>
      <c r="FZ8" s="1343"/>
      <c r="GA8" s="1343"/>
      <c r="GB8" s="1343"/>
      <c r="GC8" s="1343" t="str">
        <f ca="1">MID(SUVAHAVUJ!AG122,8,1)</f>
        <v xml:space="preserve"> </v>
      </c>
      <c r="GD8" s="1343"/>
      <c r="GE8" s="1343"/>
      <c r="GF8" s="1343"/>
      <c r="GG8" s="1343"/>
      <c r="GH8" s="1343" t="str">
        <f ca="1">MID(SUVAHAVUJ!AG122,9,1)</f>
        <v xml:space="preserve"> </v>
      </c>
      <c r="GI8" s="1343"/>
      <c r="GJ8" s="1343"/>
      <c r="GK8" s="1343"/>
      <c r="GL8" s="1343"/>
      <c r="GM8" s="1343"/>
      <c r="GN8" s="1343" t="str">
        <f ca="1">MID(SUVAHAVUJ!AG122,10,1)</f>
        <v xml:space="preserve"> </v>
      </c>
      <c r="GO8" s="1343"/>
      <c r="GP8" s="1343"/>
      <c r="GQ8" s="1343"/>
      <c r="GR8" s="1343"/>
      <c r="GS8" s="1343" t="str">
        <f ca="1">MID(SUVAHAVUJ!AG122,11,1)</f>
        <v>0</v>
      </c>
      <c r="GT8" s="1343"/>
      <c r="GU8" s="1343"/>
      <c r="GV8" s="1343"/>
      <c r="GW8" s="1396"/>
    </row>
    <row r="9" spans="1:205" ht="24" customHeight="1">
      <c r="B9" s="1465" t="s">
        <v>2467</v>
      </c>
      <c r="C9" s="1466"/>
      <c r="D9" s="1466"/>
      <c r="E9" s="1466"/>
      <c r="F9" s="1466"/>
      <c r="G9" s="1466"/>
      <c r="H9" s="1466"/>
      <c r="I9" s="1466"/>
      <c r="J9" s="1466"/>
      <c r="K9" s="1467"/>
      <c r="L9" s="1460" t="str">
        <f ca="1">SUVAHAVUJ!$D$123</f>
        <v>Dlhodobé bankové úvery (461A, 46XA)</v>
      </c>
      <c r="M9" s="1461"/>
      <c r="N9" s="1461"/>
      <c r="O9" s="1461"/>
      <c r="P9" s="1461"/>
      <c r="Q9" s="1461"/>
      <c r="R9" s="1461"/>
      <c r="S9" s="1461"/>
      <c r="T9" s="1461"/>
      <c r="U9" s="1461"/>
      <c r="V9" s="1461"/>
      <c r="W9" s="1461"/>
      <c r="X9" s="1461"/>
      <c r="Y9" s="1461"/>
      <c r="Z9" s="1461"/>
      <c r="AA9" s="1461"/>
      <c r="AB9" s="1461"/>
      <c r="AC9" s="1461"/>
      <c r="AD9" s="1461"/>
      <c r="AE9" s="1461"/>
      <c r="AF9" s="1461"/>
      <c r="AG9" s="1461"/>
      <c r="AH9" s="1461"/>
      <c r="AI9" s="1461"/>
      <c r="AJ9" s="1461"/>
      <c r="AK9" s="1461"/>
      <c r="AL9" s="1461"/>
      <c r="AM9" s="1461"/>
      <c r="AN9" s="1461"/>
      <c r="AO9" s="1461"/>
      <c r="AP9" s="1461"/>
      <c r="AQ9" s="1461"/>
      <c r="AR9" s="1461"/>
      <c r="AS9" s="1461"/>
      <c r="AT9" s="1461"/>
      <c r="AU9" s="1461"/>
      <c r="AV9" s="1461"/>
      <c r="AW9" s="1461"/>
      <c r="AX9" s="1461"/>
      <c r="AY9" s="1461"/>
      <c r="AZ9" s="1461"/>
      <c r="BA9" s="1461"/>
      <c r="BB9" s="1461"/>
      <c r="BC9" s="1461"/>
      <c r="BD9" s="1461"/>
      <c r="BE9" s="1461"/>
      <c r="BF9" s="1461"/>
      <c r="BG9" s="1461"/>
      <c r="BH9" s="1461"/>
      <c r="BI9" s="1461"/>
      <c r="BJ9" s="1461"/>
      <c r="BK9" s="1461"/>
      <c r="BL9" s="1461"/>
      <c r="BM9" s="1461"/>
      <c r="BN9" s="1461"/>
      <c r="BO9" s="1461"/>
      <c r="BP9" s="1461"/>
      <c r="BQ9" s="1461"/>
      <c r="BR9" s="1461"/>
      <c r="BS9" s="1461"/>
      <c r="BT9" s="1461"/>
      <c r="BU9" s="1461"/>
      <c r="BV9" s="1461"/>
      <c r="BW9" s="1489" t="s">
        <v>4248</v>
      </c>
      <c r="BX9" s="1490"/>
      <c r="BY9" s="1490"/>
      <c r="BZ9" s="1490"/>
      <c r="CA9" s="1490"/>
      <c r="CB9" s="1490"/>
      <c r="CC9" s="1490"/>
      <c r="CD9" s="1491"/>
      <c r="CE9" s="1389" t="str">
        <f ca="1">MID(SUVAHAVUJ!AF123,1,1)</f>
        <v xml:space="preserve"> </v>
      </c>
      <c r="CF9" s="1389"/>
      <c r="CG9" s="1389"/>
      <c r="CH9" s="1389"/>
      <c r="CI9" s="1389"/>
      <c r="CJ9" s="1389" t="str">
        <f ca="1">MID(SUVAHAVUJ!AF123,2,1)</f>
        <v xml:space="preserve"> </v>
      </c>
      <c r="CK9" s="1389"/>
      <c r="CL9" s="1389"/>
      <c r="CM9" s="1389"/>
      <c r="CN9" s="1389"/>
      <c r="CO9" s="1389"/>
      <c r="CP9" s="1389" t="str">
        <f ca="1">MID(SUVAHAVUJ!AF123,3,1)</f>
        <v xml:space="preserve"> </v>
      </c>
      <c r="CQ9" s="1389"/>
      <c r="CR9" s="1389"/>
      <c r="CS9" s="1389"/>
      <c r="CT9" s="1389"/>
      <c r="CU9" s="1389" t="str">
        <f ca="1">MID(SUVAHAVUJ!AF123,4,1)</f>
        <v xml:space="preserve"> </v>
      </c>
      <c r="CV9" s="1389"/>
      <c r="CW9" s="1389"/>
      <c r="CX9" s="1389"/>
      <c r="CY9" s="1389"/>
      <c r="CZ9" s="1389"/>
      <c r="DA9" s="1389" t="str">
        <f ca="1">MID(SUVAHAVUJ!AF123,5,1)</f>
        <v xml:space="preserve"> </v>
      </c>
      <c r="DB9" s="1389"/>
      <c r="DC9" s="1389"/>
      <c r="DD9" s="1389"/>
      <c r="DE9" s="1389"/>
      <c r="DF9" s="1389" t="str">
        <f ca="1">MID(SUVAHAVUJ!AF123,6,1)</f>
        <v xml:space="preserve"> </v>
      </c>
      <c r="DG9" s="1389"/>
      <c r="DH9" s="1389"/>
      <c r="DI9" s="1389"/>
      <c r="DJ9" s="1389"/>
      <c r="DK9" s="1389"/>
      <c r="DL9" s="1389" t="str">
        <f ca="1">MID(SUVAHAVUJ!AF123,7,1)</f>
        <v xml:space="preserve"> </v>
      </c>
      <c r="DM9" s="1389"/>
      <c r="DN9" s="1389"/>
      <c r="DO9" s="1389"/>
      <c r="DP9" s="1389"/>
      <c r="DQ9" s="1389"/>
      <c r="DR9" s="1389" t="str">
        <f ca="1">MID(SUVAHAVUJ!AF123,8,1)</f>
        <v xml:space="preserve"> </v>
      </c>
      <c r="DS9" s="1389"/>
      <c r="DT9" s="1389"/>
      <c r="DU9" s="1389"/>
      <c r="DV9" s="1389"/>
      <c r="DW9" s="1456" t="str">
        <f ca="1">MID(SUVAHAVUJ!AF123,9,1)</f>
        <v xml:space="preserve"> </v>
      </c>
      <c r="DX9" s="1456"/>
      <c r="DY9" s="1456"/>
      <c r="DZ9" s="1456"/>
      <c r="EA9" s="1456"/>
      <c r="EB9" s="1456"/>
      <c r="EC9" s="1456" t="str">
        <f ca="1">MID(SUVAHAVUJ!AF123,10,1)</f>
        <v xml:space="preserve"> </v>
      </c>
      <c r="ED9" s="1456"/>
      <c r="EE9" s="1456"/>
      <c r="EF9" s="1456"/>
      <c r="EG9" s="1456"/>
      <c r="EH9" s="1389" t="str">
        <f ca="1">MID(SUVAHAVUJ!AF123,11,1)</f>
        <v>0</v>
      </c>
      <c r="EI9" s="1389"/>
      <c r="EJ9" s="1389"/>
      <c r="EK9" s="1389"/>
      <c r="EL9" s="1389"/>
      <c r="EM9" s="1395"/>
      <c r="EN9" s="530"/>
      <c r="EO9" s="531"/>
      <c r="EP9" s="1389" t="str">
        <f ca="1">MID(SUVAHAVUJ!AG123,1,1)</f>
        <v xml:space="preserve"> </v>
      </c>
      <c r="EQ9" s="1389"/>
      <c r="ER9" s="1389"/>
      <c r="ES9" s="1389"/>
      <c r="ET9" s="1389"/>
      <c r="EU9" s="1389"/>
      <c r="EV9" s="1389" t="str">
        <f ca="1">MID(SUVAHAVUJ!AG123,2,1)</f>
        <v xml:space="preserve"> </v>
      </c>
      <c r="EW9" s="1389"/>
      <c r="EX9" s="1389"/>
      <c r="EY9" s="1389"/>
      <c r="EZ9" s="1389"/>
      <c r="FA9" s="1389" t="str">
        <f ca="1">MID(SUVAHAVUJ!AG123,3,1)</f>
        <v xml:space="preserve"> </v>
      </c>
      <c r="FB9" s="1389"/>
      <c r="FC9" s="1389"/>
      <c r="FD9" s="1389"/>
      <c r="FE9" s="1389"/>
      <c r="FF9" s="1389"/>
      <c r="FG9" s="1389" t="str">
        <f ca="1">MID(SUVAHAVUJ!AG123,4,1)</f>
        <v xml:space="preserve"> </v>
      </c>
      <c r="FH9" s="1389"/>
      <c r="FI9" s="1389"/>
      <c r="FJ9" s="1389"/>
      <c r="FK9" s="1389"/>
      <c r="FL9" s="1343" t="str">
        <f ca="1">MID(SUVAHAVUJ!AG123,5,1)</f>
        <v xml:space="preserve"> </v>
      </c>
      <c r="FM9" s="1343"/>
      <c r="FN9" s="1343"/>
      <c r="FO9" s="1343"/>
      <c r="FP9" s="1343"/>
      <c r="FQ9" s="1343"/>
      <c r="FR9" s="1343" t="str">
        <f ca="1">MID(SUVAHAVUJ!AG123,6,1)</f>
        <v xml:space="preserve"> </v>
      </c>
      <c r="FS9" s="1343"/>
      <c r="FT9" s="1343"/>
      <c r="FU9" s="1343"/>
      <c r="FV9" s="1343"/>
      <c r="FW9" s="1343" t="str">
        <f ca="1">MID(SUVAHAVUJ!AG123,7,1)</f>
        <v xml:space="preserve"> </v>
      </c>
      <c r="FX9" s="1343"/>
      <c r="FY9" s="1343"/>
      <c r="FZ9" s="1343"/>
      <c r="GA9" s="1343"/>
      <c r="GB9" s="1343"/>
      <c r="GC9" s="1343" t="str">
        <f ca="1">MID(SUVAHAVUJ!AG123,8,1)</f>
        <v xml:space="preserve"> </v>
      </c>
      <c r="GD9" s="1343"/>
      <c r="GE9" s="1343"/>
      <c r="GF9" s="1343"/>
      <c r="GG9" s="1343"/>
      <c r="GH9" s="1343" t="str">
        <f ca="1">MID(SUVAHAVUJ!AG123,9,1)</f>
        <v xml:space="preserve"> </v>
      </c>
      <c r="GI9" s="1343"/>
      <c r="GJ9" s="1343"/>
      <c r="GK9" s="1343"/>
      <c r="GL9" s="1343"/>
      <c r="GM9" s="1343"/>
      <c r="GN9" s="1343" t="str">
        <f ca="1">MID(SUVAHAVUJ!AG123,10,1)</f>
        <v xml:space="preserve"> </v>
      </c>
      <c r="GO9" s="1343"/>
      <c r="GP9" s="1343"/>
      <c r="GQ9" s="1343"/>
      <c r="GR9" s="1343"/>
      <c r="GS9" s="1343" t="str">
        <f ca="1">MID(SUVAHAVUJ!AG123,11,1)</f>
        <v>0</v>
      </c>
      <c r="GT9" s="1343"/>
      <c r="GU9" s="1343"/>
      <c r="GV9" s="1343"/>
      <c r="GW9" s="1396"/>
    </row>
    <row r="10" spans="1:205" ht="24" customHeight="1">
      <c r="B10" s="1492" t="s">
        <v>2469</v>
      </c>
      <c r="C10" s="1493"/>
      <c r="D10" s="1493"/>
      <c r="E10" s="1493"/>
      <c r="F10" s="1493"/>
      <c r="G10" s="1493"/>
      <c r="H10" s="1493"/>
      <c r="I10" s="1493"/>
      <c r="J10" s="1493"/>
      <c r="K10" s="1494"/>
      <c r="L10" s="1460" t="str">
        <f ca="1">SUVAHAVUJ!$D$124</f>
        <v>Krátkodobé záväzky súčet (r. 123 + r. 127 až r. 135)</v>
      </c>
      <c r="M10" s="1461"/>
      <c r="N10" s="1461"/>
      <c r="O10" s="1461"/>
      <c r="P10" s="1461"/>
      <c r="Q10" s="1461"/>
      <c r="R10" s="1461"/>
      <c r="S10" s="1461"/>
      <c r="T10" s="1461"/>
      <c r="U10" s="1461"/>
      <c r="V10" s="1461"/>
      <c r="W10" s="1461"/>
      <c r="X10" s="1461"/>
      <c r="Y10" s="1461"/>
      <c r="Z10" s="1461"/>
      <c r="AA10" s="1461"/>
      <c r="AB10" s="1461"/>
      <c r="AC10" s="1461"/>
      <c r="AD10" s="1461"/>
      <c r="AE10" s="1461"/>
      <c r="AF10" s="1461"/>
      <c r="AG10" s="1461"/>
      <c r="AH10" s="1461"/>
      <c r="AI10" s="1461"/>
      <c r="AJ10" s="1461"/>
      <c r="AK10" s="1461"/>
      <c r="AL10" s="1461"/>
      <c r="AM10" s="1461"/>
      <c r="AN10" s="1461"/>
      <c r="AO10" s="1461"/>
      <c r="AP10" s="1461"/>
      <c r="AQ10" s="1461"/>
      <c r="AR10" s="1461"/>
      <c r="AS10" s="1461"/>
      <c r="AT10" s="1461"/>
      <c r="AU10" s="1461"/>
      <c r="AV10" s="1461"/>
      <c r="AW10" s="1461"/>
      <c r="AX10" s="1461"/>
      <c r="AY10" s="1461"/>
      <c r="AZ10" s="1461"/>
      <c r="BA10" s="1461"/>
      <c r="BB10" s="1461"/>
      <c r="BC10" s="1461"/>
      <c r="BD10" s="1461"/>
      <c r="BE10" s="1461"/>
      <c r="BF10" s="1461"/>
      <c r="BG10" s="1461"/>
      <c r="BH10" s="1461"/>
      <c r="BI10" s="1461"/>
      <c r="BJ10" s="1461"/>
      <c r="BK10" s="1461"/>
      <c r="BL10" s="1461"/>
      <c r="BM10" s="1461"/>
      <c r="BN10" s="1461"/>
      <c r="BO10" s="1461"/>
      <c r="BP10" s="1461"/>
      <c r="BQ10" s="1461"/>
      <c r="BR10" s="1461"/>
      <c r="BS10" s="1461"/>
      <c r="BT10" s="1461"/>
      <c r="BU10" s="1461"/>
      <c r="BV10" s="1461"/>
      <c r="BW10" s="1489" t="s">
        <v>4536</v>
      </c>
      <c r="BX10" s="1490"/>
      <c r="BY10" s="1490"/>
      <c r="BZ10" s="1490"/>
      <c r="CA10" s="1490"/>
      <c r="CB10" s="1490"/>
      <c r="CC10" s="1490"/>
      <c r="CD10" s="1491"/>
      <c r="CE10" s="1389" t="str">
        <f ca="1">MID(SUVAHAVUJ!AF124,1,1)</f>
        <v xml:space="preserve"> </v>
      </c>
      <c r="CF10" s="1389"/>
      <c r="CG10" s="1389"/>
      <c r="CH10" s="1389"/>
      <c r="CI10" s="1389"/>
      <c r="CJ10" s="1389" t="str">
        <f ca="1">MID(SUVAHAVUJ!AF124,2,1)</f>
        <v xml:space="preserve"> </v>
      </c>
      <c r="CK10" s="1389"/>
      <c r="CL10" s="1389"/>
      <c r="CM10" s="1389"/>
      <c r="CN10" s="1389"/>
      <c r="CO10" s="1389"/>
      <c r="CP10" s="1389" t="str">
        <f ca="1">MID(SUVAHAVUJ!AF124,3,1)</f>
        <v xml:space="preserve"> </v>
      </c>
      <c r="CQ10" s="1389"/>
      <c r="CR10" s="1389"/>
      <c r="CS10" s="1389"/>
      <c r="CT10" s="1389"/>
      <c r="CU10" s="1389" t="str">
        <f ca="1">MID(SUVAHAVUJ!AF124,4,1)</f>
        <v xml:space="preserve"> </v>
      </c>
      <c r="CV10" s="1389"/>
      <c r="CW10" s="1389"/>
      <c r="CX10" s="1389"/>
      <c r="CY10" s="1389"/>
      <c r="CZ10" s="1389"/>
      <c r="DA10" s="1389" t="str">
        <f ca="1">MID(SUVAHAVUJ!AF124,5,1)</f>
        <v xml:space="preserve"> </v>
      </c>
      <c r="DB10" s="1389"/>
      <c r="DC10" s="1389"/>
      <c r="DD10" s="1389"/>
      <c r="DE10" s="1389"/>
      <c r="DF10" s="1389" t="str">
        <f ca="1">MID(SUVAHAVUJ!AF124,6,1)</f>
        <v xml:space="preserve"> </v>
      </c>
      <c r="DG10" s="1389"/>
      <c r="DH10" s="1389"/>
      <c r="DI10" s="1389"/>
      <c r="DJ10" s="1389"/>
      <c r="DK10" s="1389"/>
      <c r="DL10" s="1389" t="str">
        <f ca="1">MID(SUVAHAVUJ!AF124,7,1)</f>
        <v xml:space="preserve"> </v>
      </c>
      <c r="DM10" s="1389"/>
      <c r="DN10" s="1389"/>
      <c r="DO10" s="1389"/>
      <c r="DP10" s="1389"/>
      <c r="DQ10" s="1389"/>
      <c r="DR10" s="1389" t="str">
        <f ca="1">MID(SUVAHAVUJ!AF124,8,1)</f>
        <v xml:space="preserve"> </v>
      </c>
      <c r="DS10" s="1389"/>
      <c r="DT10" s="1389"/>
      <c r="DU10" s="1389"/>
      <c r="DV10" s="1389"/>
      <c r="DW10" s="1456" t="str">
        <f ca="1">MID(SUVAHAVUJ!AF124,9,1)</f>
        <v xml:space="preserve"> </v>
      </c>
      <c r="DX10" s="1456"/>
      <c r="DY10" s="1456"/>
      <c r="DZ10" s="1456"/>
      <c r="EA10" s="1456"/>
      <c r="EB10" s="1456"/>
      <c r="EC10" s="1456" t="str">
        <f ca="1">MID(SUVAHAVUJ!AF124,10,1)</f>
        <v xml:space="preserve"> </v>
      </c>
      <c r="ED10" s="1456"/>
      <c r="EE10" s="1456"/>
      <c r="EF10" s="1456"/>
      <c r="EG10" s="1456"/>
      <c r="EH10" s="1389" t="str">
        <f ca="1">MID(SUVAHAVUJ!AF124,11,1)</f>
        <v>0</v>
      </c>
      <c r="EI10" s="1389"/>
      <c r="EJ10" s="1389"/>
      <c r="EK10" s="1389"/>
      <c r="EL10" s="1389"/>
      <c r="EM10" s="1395"/>
      <c r="EN10" s="530"/>
      <c r="EO10" s="531"/>
      <c r="EP10" s="1389" t="str">
        <f ca="1">MID(SUVAHAVUJ!AG124,1,1)</f>
        <v xml:space="preserve"> </v>
      </c>
      <c r="EQ10" s="1389"/>
      <c r="ER10" s="1389"/>
      <c r="ES10" s="1389"/>
      <c r="ET10" s="1389"/>
      <c r="EU10" s="1389"/>
      <c r="EV10" s="1389" t="str">
        <f ca="1">MID(SUVAHAVUJ!AG124,2,1)</f>
        <v xml:space="preserve"> </v>
      </c>
      <c r="EW10" s="1389"/>
      <c r="EX10" s="1389"/>
      <c r="EY10" s="1389"/>
      <c r="EZ10" s="1389"/>
      <c r="FA10" s="1389" t="str">
        <f ca="1">MID(SUVAHAVUJ!AG124,3,1)</f>
        <v xml:space="preserve"> </v>
      </c>
      <c r="FB10" s="1389"/>
      <c r="FC10" s="1389"/>
      <c r="FD10" s="1389"/>
      <c r="FE10" s="1389"/>
      <c r="FF10" s="1389"/>
      <c r="FG10" s="1389" t="str">
        <f ca="1">MID(SUVAHAVUJ!AG124,4,1)</f>
        <v xml:space="preserve"> </v>
      </c>
      <c r="FH10" s="1389"/>
      <c r="FI10" s="1389"/>
      <c r="FJ10" s="1389"/>
      <c r="FK10" s="1389"/>
      <c r="FL10" s="1343" t="str">
        <f ca="1">MID(SUVAHAVUJ!AG124,5,1)</f>
        <v xml:space="preserve"> </v>
      </c>
      <c r="FM10" s="1343"/>
      <c r="FN10" s="1343"/>
      <c r="FO10" s="1343"/>
      <c r="FP10" s="1343"/>
      <c r="FQ10" s="1343"/>
      <c r="FR10" s="1343" t="str">
        <f ca="1">MID(SUVAHAVUJ!AG124,6,1)</f>
        <v xml:space="preserve"> </v>
      </c>
      <c r="FS10" s="1343"/>
      <c r="FT10" s="1343"/>
      <c r="FU10" s="1343"/>
      <c r="FV10" s="1343"/>
      <c r="FW10" s="1343" t="str">
        <f ca="1">MID(SUVAHAVUJ!AG124,7,1)</f>
        <v xml:space="preserve"> </v>
      </c>
      <c r="FX10" s="1343"/>
      <c r="FY10" s="1343"/>
      <c r="FZ10" s="1343"/>
      <c r="GA10" s="1343"/>
      <c r="GB10" s="1343"/>
      <c r="GC10" s="1343" t="str">
        <f ca="1">MID(SUVAHAVUJ!AG124,8,1)</f>
        <v xml:space="preserve"> </v>
      </c>
      <c r="GD10" s="1343"/>
      <c r="GE10" s="1343"/>
      <c r="GF10" s="1343"/>
      <c r="GG10" s="1343"/>
      <c r="GH10" s="1343" t="str">
        <f ca="1">MID(SUVAHAVUJ!AG124,9,1)</f>
        <v xml:space="preserve"> </v>
      </c>
      <c r="GI10" s="1343"/>
      <c r="GJ10" s="1343"/>
      <c r="GK10" s="1343"/>
      <c r="GL10" s="1343"/>
      <c r="GM10" s="1343"/>
      <c r="GN10" s="1343" t="str">
        <f ca="1">MID(SUVAHAVUJ!AG124,10,1)</f>
        <v xml:space="preserve"> </v>
      </c>
      <c r="GO10" s="1343"/>
      <c r="GP10" s="1343"/>
      <c r="GQ10" s="1343"/>
      <c r="GR10" s="1343"/>
      <c r="GS10" s="1343" t="str">
        <f ca="1">MID(SUVAHAVUJ!AG124,11,1)</f>
        <v>0</v>
      </c>
      <c r="GT10" s="1343"/>
      <c r="GU10" s="1343"/>
      <c r="GV10" s="1343"/>
      <c r="GW10" s="1396"/>
    </row>
    <row r="11" spans="1:205" ht="24" customHeight="1">
      <c r="B11" s="1492" t="s">
        <v>2433</v>
      </c>
      <c r="C11" s="1493"/>
      <c r="D11" s="1493"/>
      <c r="E11" s="1493"/>
      <c r="F11" s="1493"/>
      <c r="G11" s="1493"/>
      <c r="H11" s="1493"/>
      <c r="I11" s="1493"/>
      <c r="J11" s="1493"/>
      <c r="K11" s="1494"/>
      <c r="L11" s="1460" t="str">
        <f ca="1">SUVAHAVUJ!$D$125</f>
        <v>Záväzky z obchodného styku súčet (r.124 až r. 126)</v>
      </c>
      <c r="M11" s="1461"/>
      <c r="N11" s="1461"/>
      <c r="O11" s="1461"/>
      <c r="P11" s="1461"/>
      <c r="Q11" s="1461"/>
      <c r="R11" s="1461"/>
      <c r="S11" s="1461"/>
      <c r="T11" s="1461"/>
      <c r="U11" s="1461"/>
      <c r="V11" s="1461"/>
      <c r="W11" s="1461"/>
      <c r="X11" s="1461"/>
      <c r="Y11" s="1461"/>
      <c r="Z11" s="1461"/>
      <c r="AA11" s="1461"/>
      <c r="AB11" s="1461"/>
      <c r="AC11" s="1461"/>
      <c r="AD11" s="1461"/>
      <c r="AE11" s="1461"/>
      <c r="AF11" s="1461"/>
      <c r="AG11" s="1461"/>
      <c r="AH11" s="1461"/>
      <c r="AI11" s="1461"/>
      <c r="AJ11" s="1461"/>
      <c r="AK11" s="1461"/>
      <c r="AL11" s="1461"/>
      <c r="AM11" s="1461"/>
      <c r="AN11" s="1461"/>
      <c r="AO11" s="1461"/>
      <c r="AP11" s="1461"/>
      <c r="AQ11" s="1461"/>
      <c r="AR11" s="1461"/>
      <c r="AS11" s="1461"/>
      <c r="AT11" s="1461"/>
      <c r="AU11" s="1461"/>
      <c r="AV11" s="1461"/>
      <c r="AW11" s="1461"/>
      <c r="AX11" s="1461"/>
      <c r="AY11" s="1461"/>
      <c r="AZ11" s="1461"/>
      <c r="BA11" s="1461"/>
      <c r="BB11" s="1461"/>
      <c r="BC11" s="1461"/>
      <c r="BD11" s="1461"/>
      <c r="BE11" s="1461"/>
      <c r="BF11" s="1461"/>
      <c r="BG11" s="1461"/>
      <c r="BH11" s="1461"/>
      <c r="BI11" s="1461"/>
      <c r="BJ11" s="1461"/>
      <c r="BK11" s="1461"/>
      <c r="BL11" s="1461"/>
      <c r="BM11" s="1461"/>
      <c r="BN11" s="1461"/>
      <c r="BO11" s="1461"/>
      <c r="BP11" s="1461"/>
      <c r="BQ11" s="1461"/>
      <c r="BR11" s="1461"/>
      <c r="BS11" s="1461"/>
      <c r="BT11" s="1461"/>
      <c r="BU11" s="1461"/>
      <c r="BV11" s="1461"/>
      <c r="BW11" s="1489" t="s">
        <v>4249</v>
      </c>
      <c r="BX11" s="1490"/>
      <c r="BY11" s="1490"/>
      <c r="BZ11" s="1490"/>
      <c r="CA11" s="1490"/>
      <c r="CB11" s="1490"/>
      <c r="CC11" s="1490"/>
      <c r="CD11" s="1491"/>
      <c r="CE11" s="1389" t="str">
        <f ca="1">MID(SUVAHAVUJ!AF125,1,1)</f>
        <v xml:space="preserve"> </v>
      </c>
      <c r="CF11" s="1389"/>
      <c r="CG11" s="1389"/>
      <c r="CH11" s="1389"/>
      <c r="CI11" s="1389"/>
      <c r="CJ11" s="1389" t="str">
        <f ca="1">MID(SUVAHAVUJ!AF125,2,1)</f>
        <v xml:space="preserve"> </v>
      </c>
      <c r="CK11" s="1389"/>
      <c r="CL11" s="1389"/>
      <c r="CM11" s="1389"/>
      <c r="CN11" s="1389"/>
      <c r="CO11" s="1389"/>
      <c r="CP11" s="1389" t="str">
        <f ca="1">MID(SUVAHAVUJ!AF125,3,1)</f>
        <v xml:space="preserve"> </v>
      </c>
      <c r="CQ11" s="1389"/>
      <c r="CR11" s="1389"/>
      <c r="CS11" s="1389"/>
      <c r="CT11" s="1389"/>
      <c r="CU11" s="1389" t="str">
        <f ca="1">MID(SUVAHAVUJ!AF125,4,1)</f>
        <v xml:space="preserve"> </v>
      </c>
      <c r="CV11" s="1389"/>
      <c r="CW11" s="1389"/>
      <c r="CX11" s="1389"/>
      <c r="CY11" s="1389"/>
      <c r="CZ11" s="1389"/>
      <c r="DA11" s="1389" t="str">
        <f ca="1">MID(SUVAHAVUJ!AF125,5,1)</f>
        <v xml:space="preserve"> </v>
      </c>
      <c r="DB11" s="1389"/>
      <c r="DC11" s="1389"/>
      <c r="DD11" s="1389"/>
      <c r="DE11" s="1389"/>
      <c r="DF11" s="1389" t="str">
        <f ca="1">MID(SUVAHAVUJ!AF125,6,1)</f>
        <v xml:space="preserve"> </v>
      </c>
      <c r="DG11" s="1389"/>
      <c r="DH11" s="1389"/>
      <c r="DI11" s="1389"/>
      <c r="DJ11" s="1389"/>
      <c r="DK11" s="1389"/>
      <c r="DL11" s="1389" t="str">
        <f ca="1">MID(SUVAHAVUJ!AF125,7,1)</f>
        <v xml:space="preserve"> </v>
      </c>
      <c r="DM11" s="1389"/>
      <c r="DN11" s="1389"/>
      <c r="DO11" s="1389"/>
      <c r="DP11" s="1389"/>
      <c r="DQ11" s="1389"/>
      <c r="DR11" s="1389" t="str">
        <f ca="1">MID(SUVAHAVUJ!AF125,8,1)</f>
        <v xml:space="preserve"> </v>
      </c>
      <c r="DS11" s="1389"/>
      <c r="DT11" s="1389"/>
      <c r="DU11" s="1389"/>
      <c r="DV11" s="1389"/>
      <c r="DW11" s="1456" t="str">
        <f ca="1">MID(SUVAHAVUJ!AF125,9,1)</f>
        <v xml:space="preserve"> </v>
      </c>
      <c r="DX11" s="1456"/>
      <c r="DY11" s="1456"/>
      <c r="DZ11" s="1456"/>
      <c r="EA11" s="1456"/>
      <c r="EB11" s="1456"/>
      <c r="EC11" s="1456" t="str">
        <f ca="1">MID(SUVAHAVUJ!AF125,10,1)</f>
        <v xml:space="preserve"> </v>
      </c>
      <c r="ED11" s="1456"/>
      <c r="EE11" s="1456"/>
      <c r="EF11" s="1456"/>
      <c r="EG11" s="1456"/>
      <c r="EH11" s="1389" t="str">
        <f ca="1">MID(SUVAHAVUJ!AF125,11,1)</f>
        <v>0</v>
      </c>
      <c r="EI11" s="1389"/>
      <c r="EJ11" s="1389"/>
      <c r="EK11" s="1389"/>
      <c r="EL11" s="1389"/>
      <c r="EM11" s="1395"/>
      <c r="EN11" s="530"/>
      <c r="EO11" s="531"/>
      <c r="EP11" s="1389" t="str">
        <f ca="1">MID(SUVAHAVUJ!AG125,1,1)</f>
        <v xml:space="preserve"> </v>
      </c>
      <c r="EQ11" s="1389"/>
      <c r="ER11" s="1389"/>
      <c r="ES11" s="1389"/>
      <c r="ET11" s="1389"/>
      <c r="EU11" s="1389"/>
      <c r="EV11" s="1389" t="str">
        <f ca="1">MID(SUVAHAVUJ!AG125,2,1)</f>
        <v xml:space="preserve"> </v>
      </c>
      <c r="EW11" s="1389"/>
      <c r="EX11" s="1389"/>
      <c r="EY11" s="1389"/>
      <c r="EZ11" s="1389"/>
      <c r="FA11" s="1389" t="str">
        <f ca="1">MID(SUVAHAVUJ!AG125,3,1)</f>
        <v xml:space="preserve"> </v>
      </c>
      <c r="FB11" s="1389"/>
      <c r="FC11" s="1389"/>
      <c r="FD11" s="1389"/>
      <c r="FE11" s="1389"/>
      <c r="FF11" s="1389"/>
      <c r="FG11" s="1389" t="str">
        <f ca="1">MID(SUVAHAVUJ!AG125,4,1)</f>
        <v xml:space="preserve"> </v>
      </c>
      <c r="FH11" s="1389"/>
      <c r="FI11" s="1389"/>
      <c r="FJ11" s="1389"/>
      <c r="FK11" s="1389"/>
      <c r="FL11" s="1343" t="str">
        <f ca="1">MID(SUVAHAVUJ!AG125,5,1)</f>
        <v xml:space="preserve"> </v>
      </c>
      <c r="FM11" s="1343"/>
      <c r="FN11" s="1343"/>
      <c r="FO11" s="1343"/>
      <c r="FP11" s="1343"/>
      <c r="FQ11" s="1343"/>
      <c r="FR11" s="1343" t="str">
        <f ca="1">MID(SUVAHAVUJ!AG125,6,1)</f>
        <v xml:space="preserve"> </v>
      </c>
      <c r="FS11" s="1343"/>
      <c r="FT11" s="1343"/>
      <c r="FU11" s="1343"/>
      <c r="FV11" s="1343"/>
      <c r="FW11" s="1343" t="str">
        <f ca="1">MID(SUVAHAVUJ!AG125,7,1)</f>
        <v xml:space="preserve"> </v>
      </c>
      <c r="FX11" s="1343"/>
      <c r="FY11" s="1343"/>
      <c r="FZ11" s="1343"/>
      <c r="GA11" s="1343"/>
      <c r="GB11" s="1343"/>
      <c r="GC11" s="1343" t="str">
        <f ca="1">MID(SUVAHAVUJ!AG125,8,1)</f>
        <v xml:space="preserve"> </v>
      </c>
      <c r="GD11" s="1343"/>
      <c r="GE11" s="1343"/>
      <c r="GF11" s="1343"/>
      <c r="GG11" s="1343"/>
      <c r="GH11" s="1343" t="str">
        <f ca="1">MID(SUVAHAVUJ!AG125,9,1)</f>
        <v xml:space="preserve"> </v>
      </c>
      <c r="GI11" s="1343"/>
      <c r="GJ11" s="1343"/>
      <c r="GK11" s="1343"/>
      <c r="GL11" s="1343"/>
      <c r="GM11" s="1343"/>
      <c r="GN11" s="1343" t="str">
        <f ca="1">MID(SUVAHAVUJ!AG125,10,1)</f>
        <v xml:space="preserve"> </v>
      </c>
      <c r="GO11" s="1343"/>
      <c r="GP11" s="1343"/>
      <c r="GQ11" s="1343"/>
      <c r="GR11" s="1343"/>
      <c r="GS11" s="1343" t="str">
        <f ca="1">MID(SUVAHAVUJ!AG125,11,1)</f>
        <v>0</v>
      </c>
      <c r="GT11" s="1343"/>
      <c r="GU11" s="1343"/>
      <c r="GV11" s="1343"/>
      <c r="GW11" s="1396"/>
    </row>
    <row r="12" spans="1:205" ht="24" customHeight="1">
      <c r="B12" s="1473" t="s">
        <v>2423</v>
      </c>
      <c r="C12" s="1474"/>
      <c r="D12" s="1474"/>
      <c r="E12" s="1474"/>
      <c r="F12" s="1474"/>
      <c r="G12" s="1474"/>
      <c r="H12" s="1474"/>
      <c r="I12" s="1474"/>
      <c r="J12" s="1474"/>
      <c r="K12" s="1475"/>
      <c r="L12" s="1471" t="str">
        <f ca="1">SUVAHAVUJ!$D$126</f>
        <v>Záväzky z obchodného styku voči prepojeným účtovným jednotkám (321A, 322A, 324A, 325A, 326A, 32XA, 475A, 476A, 478A, 47XA)</v>
      </c>
      <c r="M12" s="1472"/>
      <c r="N12" s="1472"/>
      <c r="O12" s="1472"/>
      <c r="P12" s="1472"/>
      <c r="Q12" s="1472"/>
      <c r="R12" s="1472"/>
      <c r="S12" s="1472"/>
      <c r="T12" s="1472"/>
      <c r="U12" s="1472"/>
      <c r="V12" s="1472"/>
      <c r="W12" s="1472"/>
      <c r="X12" s="1472"/>
      <c r="Y12" s="1472"/>
      <c r="Z12" s="1472"/>
      <c r="AA12" s="1472"/>
      <c r="AB12" s="1472"/>
      <c r="AC12" s="1472"/>
      <c r="AD12" s="1472"/>
      <c r="AE12" s="1472"/>
      <c r="AF12" s="1472"/>
      <c r="AG12" s="1472"/>
      <c r="AH12" s="1472"/>
      <c r="AI12" s="1472"/>
      <c r="AJ12" s="1472"/>
      <c r="AK12" s="1472"/>
      <c r="AL12" s="1472"/>
      <c r="AM12" s="1472"/>
      <c r="AN12" s="1472"/>
      <c r="AO12" s="1472"/>
      <c r="AP12" s="1472"/>
      <c r="AQ12" s="1472"/>
      <c r="AR12" s="1472"/>
      <c r="AS12" s="1472"/>
      <c r="AT12" s="1472"/>
      <c r="AU12" s="1472"/>
      <c r="AV12" s="1472"/>
      <c r="AW12" s="1472"/>
      <c r="AX12" s="1472"/>
      <c r="AY12" s="1472"/>
      <c r="AZ12" s="1472"/>
      <c r="BA12" s="1472"/>
      <c r="BB12" s="1472"/>
      <c r="BC12" s="1472"/>
      <c r="BD12" s="1472"/>
      <c r="BE12" s="1472"/>
      <c r="BF12" s="1472"/>
      <c r="BG12" s="1472"/>
      <c r="BH12" s="1472"/>
      <c r="BI12" s="1472"/>
      <c r="BJ12" s="1472"/>
      <c r="BK12" s="1472"/>
      <c r="BL12" s="1472"/>
      <c r="BM12" s="1472"/>
      <c r="BN12" s="1472"/>
      <c r="BO12" s="1472"/>
      <c r="BP12" s="1472"/>
      <c r="BQ12" s="1472"/>
      <c r="BR12" s="1472"/>
      <c r="BS12" s="1472"/>
      <c r="BT12" s="1472"/>
      <c r="BU12" s="1472"/>
      <c r="BV12" s="1472"/>
      <c r="BW12" s="1462" t="s">
        <v>4543</v>
      </c>
      <c r="BX12" s="1463"/>
      <c r="BY12" s="1463"/>
      <c r="BZ12" s="1463"/>
      <c r="CA12" s="1463"/>
      <c r="CB12" s="1463"/>
      <c r="CC12" s="1463"/>
      <c r="CD12" s="1464"/>
      <c r="CE12" s="1389" t="str">
        <f ca="1">MID(SUVAHAVUJ!AF126,1,1)</f>
        <v xml:space="preserve"> </v>
      </c>
      <c r="CF12" s="1389"/>
      <c r="CG12" s="1389"/>
      <c r="CH12" s="1389"/>
      <c r="CI12" s="1389"/>
      <c r="CJ12" s="1389" t="str">
        <f ca="1">MID(SUVAHAVUJ!AF126,2,1)</f>
        <v xml:space="preserve"> </v>
      </c>
      <c r="CK12" s="1389"/>
      <c r="CL12" s="1389"/>
      <c r="CM12" s="1389"/>
      <c r="CN12" s="1389"/>
      <c r="CO12" s="1389"/>
      <c r="CP12" s="1389" t="str">
        <f ca="1">MID(SUVAHAVUJ!AF126,3,1)</f>
        <v xml:space="preserve"> </v>
      </c>
      <c r="CQ12" s="1389"/>
      <c r="CR12" s="1389"/>
      <c r="CS12" s="1389"/>
      <c r="CT12" s="1389"/>
      <c r="CU12" s="1389" t="str">
        <f ca="1">MID(SUVAHAVUJ!AF126,4,1)</f>
        <v xml:space="preserve"> </v>
      </c>
      <c r="CV12" s="1389"/>
      <c r="CW12" s="1389"/>
      <c r="CX12" s="1389"/>
      <c r="CY12" s="1389"/>
      <c r="CZ12" s="1389"/>
      <c r="DA12" s="1389" t="str">
        <f ca="1">MID(SUVAHAVUJ!AF126,5,1)</f>
        <v xml:space="preserve"> </v>
      </c>
      <c r="DB12" s="1389"/>
      <c r="DC12" s="1389"/>
      <c r="DD12" s="1389"/>
      <c r="DE12" s="1389"/>
      <c r="DF12" s="1389" t="str">
        <f ca="1">MID(SUVAHAVUJ!AF126,6,1)</f>
        <v xml:space="preserve"> </v>
      </c>
      <c r="DG12" s="1389"/>
      <c r="DH12" s="1389"/>
      <c r="DI12" s="1389"/>
      <c r="DJ12" s="1389"/>
      <c r="DK12" s="1389"/>
      <c r="DL12" s="1389" t="str">
        <f ca="1">MID(SUVAHAVUJ!AF126,7,1)</f>
        <v xml:space="preserve"> </v>
      </c>
      <c r="DM12" s="1389"/>
      <c r="DN12" s="1389"/>
      <c r="DO12" s="1389"/>
      <c r="DP12" s="1389"/>
      <c r="DQ12" s="1389"/>
      <c r="DR12" s="1389" t="str">
        <f ca="1">MID(SUVAHAVUJ!AF126,8,1)</f>
        <v xml:space="preserve"> </v>
      </c>
      <c r="DS12" s="1389"/>
      <c r="DT12" s="1389"/>
      <c r="DU12" s="1389"/>
      <c r="DV12" s="1389"/>
      <c r="DW12" s="1456" t="str">
        <f ca="1">MID(SUVAHAVUJ!AF126,9,1)</f>
        <v xml:space="preserve"> </v>
      </c>
      <c r="DX12" s="1456"/>
      <c r="DY12" s="1456"/>
      <c r="DZ12" s="1456"/>
      <c r="EA12" s="1456"/>
      <c r="EB12" s="1456"/>
      <c r="EC12" s="1456" t="str">
        <f ca="1">MID(SUVAHAVUJ!AF126,10,1)</f>
        <v xml:space="preserve"> </v>
      </c>
      <c r="ED12" s="1456"/>
      <c r="EE12" s="1456"/>
      <c r="EF12" s="1456"/>
      <c r="EG12" s="1456"/>
      <c r="EH12" s="1389" t="str">
        <f ca="1">MID(SUVAHAVUJ!AF126,11,1)</f>
        <v>0</v>
      </c>
      <c r="EI12" s="1389"/>
      <c r="EJ12" s="1389"/>
      <c r="EK12" s="1389"/>
      <c r="EL12" s="1389"/>
      <c r="EM12" s="1395"/>
      <c r="EN12" s="530"/>
      <c r="EO12" s="531"/>
      <c r="EP12" s="1389" t="str">
        <f ca="1">MID(SUVAHAVUJ!AG126,1,1)</f>
        <v xml:space="preserve"> </v>
      </c>
      <c r="EQ12" s="1389"/>
      <c r="ER12" s="1389"/>
      <c r="ES12" s="1389"/>
      <c r="ET12" s="1389"/>
      <c r="EU12" s="1389"/>
      <c r="EV12" s="1389" t="str">
        <f ca="1">MID(SUVAHAVUJ!AG126,2,1)</f>
        <v xml:space="preserve"> </v>
      </c>
      <c r="EW12" s="1389"/>
      <c r="EX12" s="1389"/>
      <c r="EY12" s="1389"/>
      <c r="EZ12" s="1389"/>
      <c r="FA12" s="1389" t="str">
        <f ca="1">MID(SUVAHAVUJ!AG126,3,1)</f>
        <v xml:space="preserve"> </v>
      </c>
      <c r="FB12" s="1389"/>
      <c r="FC12" s="1389"/>
      <c r="FD12" s="1389"/>
      <c r="FE12" s="1389"/>
      <c r="FF12" s="1389"/>
      <c r="FG12" s="1389" t="str">
        <f ca="1">MID(SUVAHAVUJ!AG126,4,1)</f>
        <v xml:space="preserve"> </v>
      </c>
      <c r="FH12" s="1389"/>
      <c r="FI12" s="1389"/>
      <c r="FJ12" s="1389"/>
      <c r="FK12" s="1389"/>
      <c r="FL12" s="1343" t="str">
        <f ca="1">MID(SUVAHAVUJ!AG126,5,1)</f>
        <v xml:space="preserve"> </v>
      </c>
      <c r="FM12" s="1343"/>
      <c r="FN12" s="1343"/>
      <c r="FO12" s="1343"/>
      <c r="FP12" s="1343"/>
      <c r="FQ12" s="1343"/>
      <c r="FR12" s="1343" t="str">
        <f ca="1">MID(SUVAHAVUJ!AG126,6,1)</f>
        <v xml:space="preserve"> </v>
      </c>
      <c r="FS12" s="1343"/>
      <c r="FT12" s="1343"/>
      <c r="FU12" s="1343"/>
      <c r="FV12" s="1343"/>
      <c r="FW12" s="1343" t="str">
        <f ca="1">MID(SUVAHAVUJ!AG126,7,1)</f>
        <v xml:space="preserve"> </v>
      </c>
      <c r="FX12" s="1343"/>
      <c r="FY12" s="1343"/>
      <c r="FZ12" s="1343"/>
      <c r="GA12" s="1343"/>
      <c r="GB12" s="1343"/>
      <c r="GC12" s="1343" t="str">
        <f ca="1">MID(SUVAHAVUJ!AG126,8,1)</f>
        <v xml:space="preserve"> </v>
      </c>
      <c r="GD12" s="1343"/>
      <c r="GE12" s="1343"/>
      <c r="GF12" s="1343"/>
      <c r="GG12" s="1343"/>
      <c r="GH12" s="1343" t="str">
        <f ca="1">MID(SUVAHAVUJ!AG126,9,1)</f>
        <v xml:space="preserve"> </v>
      </c>
      <c r="GI12" s="1343"/>
      <c r="GJ12" s="1343"/>
      <c r="GK12" s="1343"/>
      <c r="GL12" s="1343"/>
      <c r="GM12" s="1343"/>
      <c r="GN12" s="1343" t="str">
        <f ca="1">MID(SUVAHAVUJ!AG126,10,1)</f>
        <v xml:space="preserve"> </v>
      </c>
      <c r="GO12" s="1343"/>
      <c r="GP12" s="1343"/>
      <c r="GQ12" s="1343"/>
      <c r="GR12" s="1343"/>
      <c r="GS12" s="1343" t="str">
        <f ca="1">MID(SUVAHAVUJ!AG126,11,1)</f>
        <v>0</v>
      </c>
      <c r="GT12" s="1343"/>
      <c r="GU12" s="1343"/>
      <c r="GV12" s="1343"/>
      <c r="GW12" s="1396"/>
    </row>
    <row r="13" spans="1:205" ht="24" customHeight="1">
      <c r="B13" s="1473" t="s">
        <v>2424</v>
      </c>
      <c r="C13" s="1474"/>
      <c r="D13" s="1474"/>
      <c r="E13" s="1474"/>
      <c r="F13" s="1474"/>
      <c r="G13" s="1474"/>
      <c r="H13" s="1474"/>
      <c r="I13" s="1474"/>
      <c r="J13" s="1474"/>
      <c r="K13" s="1475"/>
      <c r="L13" s="1471" t="str">
        <f ca="1">SUVAHAVUJ!$D$127</f>
        <v>Záväzky z obchodného styku v rámci podielovej účasti okrem záväzkov voči prepojeným účtovným jednotkám (321A, 322A, 324A, 325A, 326A, 32XA, 475A, 476A, 478A, 47XA)</v>
      </c>
      <c r="M13" s="1472"/>
      <c r="N13" s="1472"/>
      <c r="O13" s="1472"/>
      <c r="P13" s="1472"/>
      <c r="Q13" s="1472"/>
      <c r="R13" s="1472"/>
      <c r="S13" s="1472"/>
      <c r="T13" s="1472"/>
      <c r="U13" s="1472"/>
      <c r="V13" s="1472"/>
      <c r="W13" s="1472"/>
      <c r="X13" s="1472"/>
      <c r="Y13" s="1472"/>
      <c r="Z13" s="1472"/>
      <c r="AA13" s="1472"/>
      <c r="AB13" s="1472"/>
      <c r="AC13" s="1472"/>
      <c r="AD13" s="1472"/>
      <c r="AE13" s="1472"/>
      <c r="AF13" s="1472"/>
      <c r="AG13" s="1472"/>
      <c r="AH13" s="1472"/>
      <c r="AI13" s="1472"/>
      <c r="AJ13" s="1472"/>
      <c r="AK13" s="1472"/>
      <c r="AL13" s="1472"/>
      <c r="AM13" s="1472"/>
      <c r="AN13" s="1472"/>
      <c r="AO13" s="1472"/>
      <c r="AP13" s="1472"/>
      <c r="AQ13" s="1472"/>
      <c r="AR13" s="1472"/>
      <c r="AS13" s="1472"/>
      <c r="AT13" s="1472"/>
      <c r="AU13" s="1472"/>
      <c r="AV13" s="1472"/>
      <c r="AW13" s="1472"/>
      <c r="AX13" s="1472"/>
      <c r="AY13" s="1472"/>
      <c r="AZ13" s="1472"/>
      <c r="BA13" s="1472"/>
      <c r="BB13" s="1472"/>
      <c r="BC13" s="1472"/>
      <c r="BD13" s="1472"/>
      <c r="BE13" s="1472"/>
      <c r="BF13" s="1472"/>
      <c r="BG13" s="1472"/>
      <c r="BH13" s="1472"/>
      <c r="BI13" s="1472"/>
      <c r="BJ13" s="1472"/>
      <c r="BK13" s="1472"/>
      <c r="BL13" s="1472"/>
      <c r="BM13" s="1472"/>
      <c r="BN13" s="1472"/>
      <c r="BO13" s="1472"/>
      <c r="BP13" s="1472"/>
      <c r="BQ13" s="1472"/>
      <c r="BR13" s="1472"/>
      <c r="BS13" s="1472"/>
      <c r="BT13" s="1472"/>
      <c r="BU13" s="1472"/>
      <c r="BV13" s="1472"/>
      <c r="BW13" s="1462" t="s">
        <v>2492</v>
      </c>
      <c r="BX13" s="1463"/>
      <c r="BY13" s="1463"/>
      <c r="BZ13" s="1463"/>
      <c r="CA13" s="1463"/>
      <c r="CB13" s="1463"/>
      <c r="CC13" s="1463"/>
      <c r="CD13" s="1464"/>
      <c r="CE13" s="1389" t="str">
        <f ca="1">MID(SUVAHAVUJ!AF127,1,1)</f>
        <v xml:space="preserve"> </v>
      </c>
      <c r="CF13" s="1389"/>
      <c r="CG13" s="1389"/>
      <c r="CH13" s="1389"/>
      <c r="CI13" s="1389"/>
      <c r="CJ13" s="1389" t="str">
        <f ca="1">MID(SUVAHAVUJ!AF127,2,1)</f>
        <v xml:space="preserve"> </v>
      </c>
      <c r="CK13" s="1389"/>
      <c r="CL13" s="1389"/>
      <c r="CM13" s="1389"/>
      <c r="CN13" s="1389"/>
      <c r="CO13" s="1389"/>
      <c r="CP13" s="1389" t="str">
        <f ca="1">MID(SUVAHAVUJ!AF127,3,1)</f>
        <v xml:space="preserve"> </v>
      </c>
      <c r="CQ13" s="1389"/>
      <c r="CR13" s="1389"/>
      <c r="CS13" s="1389"/>
      <c r="CT13" s="1389"/>
      <c r="CU13" s="1389" t="str">
        <f ca="1">MID(SUVAHAVUJ!AF127,4,1)</f>
        <v xml:space="preserve"> </v>
      </c>
      <c r="CV13" s="1389"/>
      <c r="CW13" s="1389"/>
      <c r="CX13" s="1389"/>
      <c r="CY13" s="1389"/>
      <c r="CZ13" s="1389"/>
      <c r="DA13" s="1389" t="str">
        <f ca="1">MID(SUVAHAVUJ!AF127,5,1)</f>
        <v xml:space="preserve"> </v>
      </c>
      <c r="DB13" s="1389"/>
      <c r="DC13" s="1389"/>
      <c r="DD13" s="1389"/>
      <c r="DE13" s="1389"/>
      <c r="DF13" s="1389" t="str">
        <f ca="1">MID(SUVAHAVUJ!AF127,6,1)</f>
        <v xml:space="preserve"> </v>
      </c>
      <c r="DG13" s="1389"/>
      <c r="DH13" s="1389"/>
      <c r="DI13" s="1389"/>
      <c r="DJ13" s="1389"/>
      <c r="DK13" s="1389"/>
      <c r="DL13" s="1389" t="str">
        <f ca="1">MID(SUVAHAVUJ!AF127,7,1)</f>
        <v xml:space="preserve"> </v>
      </c>
      <c r="DM13" s="1389"/>
      <c r="DN13" s="1389"/>
      <c r="DO13" s="1389"/>
      <c r="DP13" s="1389"/>
      <c r="DQ13" s="1389"/>
      <c r="DR13" s="1389" t="str">
        <f ca="1">MID(SUVAHAVUJ!AF127,8,1)</f>
        <v xml:space="preserve"> </v>
      </c>
      <c r="DS13" s="1389"/>
      <c r="DT13" s="1389"/>
      <c r="DU13" s="1389"/>
      <c r="DV13" s="1389"/>
      <c r="DW13" s="1456" t="str">
        <f ca="1">MID(SUVAHAVUJ!AF127,9,1)</f>
        <v xml:space="preserve"> </v>
      </c>
      <c r="DX13" s="1456"/>
      <c r="DY13" s="1456"/>
      <c r="DZ13" s="1456"/>
      <c r="EA13" s="1456"/>
      <c r="EB13" s="1456"/>
      <c r="EC13" s="1456" t="str">
        <f ca="1">MID(SUVAHAVUJ!AF127,10,1)</f>
        <v xml:space="preserve"> </v>
      </c>
      <c r="ED13" s="1456"/>
      <c r="EE13" s="1456"/>
      <c r="EF13" s="1456"/>
      <c r="EG13" s="1456"/>
      <c r="EH13" s="1389" t="str">
        <f ca="1">MID(SUVAHAVUJ!AF127,11,1)</f>
        <v>0</v>
      </c>
      <c r="EI13" s="1389"/>
      <c r="EJ13" s="1389"/>
      <c r="EK13" s="1389"/>
      <c r="EL13" s="1389"/>
      <c r="EM13" s="1395"/>
      <c r="EN13" s="530"/>
      <c r="EO13" s="531"/>
      <c r="EP13" s="1389" t="str">
        <f ca="1">MID(SUVAHAVUJ!AG127,1,1)</f>
        <v xml:space="preserve"> </v>
      </c>
      <c r="EQ13" s="1389"/>
      <c r="ER13" s="1389"/>
      <c r="ES13" s="1389"/>
      <c r="ET13" s="1389"/>
      <c r="EU13" s="1389"/>
      <c r="EV13" s="1389" t="str">
        <f ca="1">MID(SUVAHAVUJ!AG127,2,1)</f>
        <v xml:space="preserve"> </v>
      </c>
      <c r="EW13" s="1389"/>
      <c r="EX13" s="1389"/>
      <c r="EY13" s="1389"/>
      <c r="EZ13" s="1389"/>
      <c r="FA13" s="1389" t="str">
        <f ca="1">MID(SUVAHAVUJ!AG127,3,1)</f>
        <v xml:space="preserve"> </v>
      </c>
      <c r="FB13" s="1389"/>
      <c r="FC13" s="1389"/>
      <c r="FD13" s="1389"/>
      <c r="FE13" s="1389"/>
      <c r="FF13" s="1389"/>
      <c r="FG13" s="1389" t="str">
        <f ca="1">MID(SUVAHAVUJ!AG127,4,1)</f>
        <v xml:space="preserve"> </v>
      </c>
      <c r="FH13" s="1389"/>
      <c r="FI13" s="1389"/>
      <c r="FJ13" s="1389"/>
      <c r="FK13" s="1389"/>
      <c r="FL13" s="1343" t="str">
        <f ca="1">MID(SUVAHAVUJ!AG127,5,1)</f>
        <v xml:space="preserve"> </v>
      </c>
      <c r="FM13" s="1343"/>
      <c r="FN13" s="1343"/>
      <c r="FO13" s="1343"/>
      <c r="FP13" s="1343"/>
      <c r="FQ13" s="1343"/>
      <c r="FR13" s="1343" t="str">
        <f ca="1">MID(SUVAHAVUJ!AG127,6,1)</f>
        <v xml:space="preserve"> </v>
      </c>
      <c r="FS13" s="1343"/>
      <c r="FT13" s="1343"/>
      <c r="FU13" s="1343"/>
      <c r="FV13" s="1343"/>
      <c r="FW13" s="1343" t="str">
        <f ca="1">MID(SUVAHAVUJ!AG127,7,1)</f>
        <v xml:space="preserve"> </v>
      </c>
      <c r="FX13" s="1343"/>
      <c r="FY13" s="1343"/>
      <c r="FZ13" s="1343"/>
      <c r="GA13" s="1343"/>
      <c r="GB13" s="1343"/>
      <c r="GC13" s="1343" t="str">
        <f ca="1">MID(SUVAHAVUJ!AG127,8,1)</f>
        <v xml:space="preserve"> </v>
      </c>
      <c r="GD13" s="1343"/>
      <c r="GE13" s="1343"/>
      <c r="GF13" s="1343"/>
      <c r="GG13" s="1343"/>
      <c r="GH13" s="1343" t="str">
        <f ca="1">MID(SUVAHAVUJ!AG127,9,1)</f>
        <v xml:space="preserve"> </v>
      </c>
      <c r="GI13" s="1343"/>
      <c r="GJ13" s="1343"/>
      <c r="GK13" s="1343"/>
      <c r="GL13" s="1343"/>
      <c r="GM13" s="1343"/>
      <c r="GN13" s="1343" t="str">
        <f ca="1">MID(SUVAHAVUJ!AG127,10,1)</f>
        <v xml:space="preserve"> </v>
      </c>
      <c r="GO13" s="1343"/>
      <c r="GP13" s="1343"/>
      <c r="GQ13" s="1343"/>
      <c r="GR13" s="1343"/>
      <c r="GS13" s="1343" t="str">
        <f ca="1">MID(SUVAHAVUJ!AG127,11,1)</f>
        <v>0</v>
      </c>
      <c r="GT13" s="1343"/>
      <c r="GU13" s="1343"/>
      <c r="GV13" s="1343"/>
      <c r="GW13" s="1396"/>
    </row>
    <row r="14" spans="1:205" ht="24" customHeight="1">
      <c r="B14" s="1473" t="s">
        <v>2425</v>
      </c>
      <c r="C14" s="1474"/>
      <c r="D14" s="1474"/>
      <c r="E14" s="1474"/>
      <c r="F14" s="1474"/>
      <c r="G14" s="1474"/>
      <c r="H14" s="1474"/>
      <c r="I14" s="1474"/>
      <c r="J14" s="1474"/>
      <c r="K14" s="1475"/>
      <c r="L14" s="1471" t="str">
        <f ca="1">SUVAHAVUJ!$D$128</f>
        <v>Ostatné záväzky z obchodného styku (321A, 322A, 324A, 325A, 326A, 32XA, 475A, 476A, 478A, 47XA)</v>
      </c>
      <c r="M14" s="1472"/>
      <c r="N14" s="1472"/>
      <c r="O14" s="1472"/>
      <c r="P14" s="1472"/>
      <c r="Q14" s="1472"/>
      <c r="R14" s="1472"/>
      <c r="S14" s="1472"/>
      <c r="T14" s="1472"/>
      <c r="U14" s="1472"/>
      <c r="V14" s="1472"/>
      <c r="W14" s="1472"/>
      <c r="X14" s="1472"/>
      <c r="Y14" s="1472"/>
      <c r="Z14" s="1472"/>
      <c r="AA14" s="1472"/>
      <c r="AB14" s="1472"/>
      <c r="AC14" s="1472"/>
      <c r="AD14" s="1472"/>
      <c r="AE14" s="1472"/>
      <c r="AF14" s="1472"/>
      <c r="AG14" s="1472"/>
      <c r="AH14" s="1472"/>
      <c r="AI14" s="1472"/>
      <c r="AJ14" s="1472"/>
      <c r="AK14" s="1472"/>
      <c r="AL14" s="1472"/>
      <c r="AM14" s="1472"/>
      <c r="AN14" s="1472"/>
      <c r="AO14" s="1472"/>
      <c r="AP14" s="1472"/>
      <c r="AQ14" s="1472"/>
      <c r="AR14" s="1472"/>
      <c r="AS14" s="1472"/>
      <c r="AT14" s="1472"/>
      <c r="AU14" s="1472"/>
      <c r="AV14" s="1472"/>
      <c r="AW14" s="1472"/>
      <c r="AX14" s="1472"/>
      <c r="AY14" s="1472"/>
      <c r="AZ14" s="1472"/>
      <c r="BA14" s="1472"/>
      <c r="BB14" s="1472"/>
      <c r="BC14" s="1472"/>
      <c r="BD14" s="1472"/>
      <c r="BE14" s="1472"/>
      <c r="BF14" s="1472"/>
      <c r="BG14" s="1472"/>
      <c r="BH14" s="1472"/>
      <c r="BI14" s="1472"/>
      <c r="BJ14" s="1472"/>
      <c r="BK14" s="1472"/>
      <c r="BL14" s="1472"/>
      <c r="BM14" s="1472"/>
      <c r="BN14" s="1472"/>
      <c r="BO14" s="1472"/>
      <c r="BP14" s="1472"/>
      <c r="BQ14" s="1472"/>
      <c r="BR14" s="1472"/>
      <c r="BS14" s="1472"/>
      <c r="BT14" s="1472"/>
      <c r="BU14" s="1472"/>
      <c r="BV14" s="1472"/>
      <c r="BW14" s="1462" t="s">
        <v>2493</v>
      </c>
      <c r="BX14" s="1463"/>
      <c r="BY14" s="1463"/>
      <c r="BZ14" s="1463"/>
      <c r="CA14" s="1463"/>
      <c r="CB14" s="1463"/>
      <c r="CC14" s="1463"/>
      <c r="CD14" s="1464"/>
      <c r="CE14" s="1389" t="str">
        <f ca="1">MID(SUVAHAVUJ!AF128,1,1)</f>
        <v xml:space="preserve"> </v>
      </c>
      <c r="CF14" s="1389"/>
      <c r="CG14" s="1389"/>
      <c r="CH14" s="1389"/>
      <c r="CI14" s="1389"/>
      <c r="CJ14" s="1389" t="str">
        <f ca="1">MID(SUVAHAVUJ!AF128,2,1)</f>
        <v xml:space="preserve"> </v>
      </c>
      <c r="CK14" s="1389"/>
      <c r="CL14" s="1389"/>
      <c r="CM14" s="1389"/>
      <c r="CN14" s="1389"/>
      <c r="CO14" s="1389"/>
      <c r="CP14" s="1389" t="str">
        <f ca="1">MID(SUVAHAVUJ!AF128,3,1)</f>
        <v xml:space="preserve"> </v>
      </c>
      <c r="CQ14" s="1389"/>
      <c r="CR14" s="1389"/>
      <c r="CS14" s="1389"/>
      <c r="CT14" s="1389"/>
      <c r="CU14" s="1389" t="str">
        <f ca="1">MID(SUVAHAVUJ!AF128,4,1)</f>
        <v xml:space="preserve"> </v>
      </c>
      <c r="CV14" s="1389"/>
      <c r="CW14" s="1389"/>
      <c r="CX14" s="1389"/>
      <c r="CY14" s="1389"/>
      <c r="CZ14" s="1389"/>
      <c r="DA14" s="1389" t="str">
        <f ca="1">MID(SUVAHAVUJ!AF128,5,1)</f>
        <v xml:space="preserve"> </v>
      </c>
      <c r="DB14" s="1389"/>
      <c r="DC14" s="1389"/>
      <c r="DD14" s="1389"/>
      <c r="DE14" s="1389"/>
      <c r="DF14" s="1389" t="str">
        <f ca="1">MID(SUVAHAVUJ!AF128,6,1)</f>
        <v xml:space="preserve"> </v>
      </c>
      <c r="DG14" s="1389"/>
      <c r="DH14" s="1389"/>
      <c r="DI14" s="1389"/>
      <c r="DJ14" s="1389"/>
      <c r="DK14" s="1389"/>
      <c r="DL14" s="1389" t="str">
        <f ca="1">MID(SUVAHAVUJ!AF128,7,1)</f>
        <v xml:space="preserve"> </v>
      </c>
      <c r="DM14" s="1389"/>
      <c r="DN14" s="1389"/>
      <c r="DO14" s="1389"/>
      <c r="DP14" s="1389"/>
      <c r="DQ14" s="1389"/>
      <c r="DR14" s="1389" t="str">
        <f ca="1">MID(SUVAHAVUJ!AF128,8,1)</f>
        <v xml:space="preserve"> </v>
      </c>
      <c r="DS14" s="1389"/>
      <c r="DT14" s="1389"/>
      <c r="DU14" s="1389"/>
      <c r="DV14" s="1389"/>
      <c r="DW14" s="1456" t="str">
        <f ca="1">MID(SUVAHAVUJ!AF128,9,1)</f>
        <v xml:space="preserve"> </v>
      </c>
      <c r="DX14" s="1456"/>
      <c r="DY14" s="1456"/>
      <c r="DZ14" s="1456"/>
      <c r="EA14" s="1456"/>
      <c r="EB14" s="1456"/>
      <c r="EC14" s="1456" t="str">
        <f ca="1">MID(SUVAHAVUJ!AF128,10,1)</f>
        <v xml:space="preserve"> </v>
      </c>
      <c r="ED14" s="1456"/>
      <c r="EE14" s="1456"/>
      <c r="EF14" s="1456"/>
      <c r="EG14" s="1456"/>
      <c r="EH14" s="1389" t="str">
        <f ca="1">MID(SUVAHAVUJ!AF128,11,1)</f>
        <v>0</v>
      </c>
      <c r="EI14" s="1389"/>
      <c r="EJ14" s="1389"/>
      <c r="EK14" s="1389"/>
      <c r="EL14" s="1389"/>
      <c r="EM14" s="1395"/>
      <c r="EN14" s="530"/>
      <c r="EO14" s="531"/>
      <c r="EP14" s="1389" t="str">
        <f ca="1">MID(SUVAHAVUJ!AG128,1,1)</f>
        <v xml:space="preserve"> </v>
      </c>
      <c r="EQ14" s="1389"/>
      <c r="ER14" s="1389"/>
      <c r="ES14" s="1389"/>
      <c r="ET14" s="1389"/>
      <c r="EU14" s="1389"/>
      <c r="EV14" s="1389" t="str">
        <f ca="1">MID(SUVAHAVUJ!AG128,2,1)</f>
        <v xml:space="preserve"> </v>
      </c>
      <c r="EW14" s="1389"/>
      <c r="EX14" s="1389"/>
      <c r="EY14" s="1389"/>
      <c r="EZ14" s="1389"/>
      <c r="FA14" s="1389" t="str">
        <f ca="1">MID(SUVAHAVUJ!AG128,3,1)</f>
        <v xml:space="preserve"> </v>
      </c>
      <c r="FB14" s="1389"/>
      <c r="FC14" s="1389"/>
      <c r="FD14" s="1389"/>
      <c r="FE14" s="1389"/>
      <c r="FF14" s="1389"/>
      <c r="FG14" s="1389" t="str">
        <f ca="1">MID(SUVAHAVUJ!AG128,4,1)</f>
        <v xml:space="preserve"> </v>
      </c>
      <c r="FH14" s="1389"/>
      <c r="FI14" s="1389"/>
      <c r="FJ14" s="1389"/>
      <c r="FK14" s="1389"/>
      <c r="FL14" s="1343" t="str">
        <f ca="1">MID(SUVAHAVUJ!AG128,5,1)</f>
        <v xml:space="preserve"> </v>
      </c>
      <c r="FM14" s="1343"/>
      <c r="FN14" s="1343"/>
      <c r="FO14" s="1343"/>
      <c r="FP14" s="1343"/>
      <c r="FQ14" s="1343"/>
      <c r="FR14" s="1343" t="str">
        <f ca="1">MID(SUVAHAVUJ!AG128,6,1)</f>
        <v xml:space="preserve"> </v>
      </c>
      <c r="FS14" s="1343"/>
      <c r="FT14" s="1343"/>
      <c r="FU14" s="1343"/>
      <c r="FV14" s="1343"/>
      <c r="FW14" s="1343" t="str">
        <f ca="1">MID(SUVAHAVUJ!AG128,7,1)</f>
        <v xml:space="preserve"> </v>
      </c>
      <c r="FX14" s="1343"/>
      <c r="FY14" s="1343"/>
      <c r="FZ14" s="1343"/>
      <c r="GA14" s="1343"/>
      <c r="GB14" s="1343"/>
      <c r="GC14" s="1343" t="str">
        <f ca="1">MID(SUVAHAVUJ!AG128,8,1)</f>
        <v xml:space="preserve"> </v>
      </c>
      <c r="GD14" s="1343"/>
      <c r="GE14" s="1343"/>
      <c r="GF14" s="1343"/>
      <c r="GG14" s="1343"/>
      <c r="GH14" s="1343" t="str">
        <f ca="1">MID(SUVAHAVUJ!AG128,9,1)</f>
        <v xml:space="preserve"> </v>
      </c>
      <c r="GI14" s="1343"/>
      <c r="GJ14" s="1343"/>
      <c r="GK14" s="1343"/>
      <c r="GL14" s="1343"/>
      <c r="GM14" s="1343"/>
      <c r="GN14" s="1343" t="str">
        <f ca="1">MID(SUVAHAVUJ!AG128,10,1)</f>
        <v xml:space="preserve"> </v>
      </c>
      <c r="GO14" s="1343"/>
      <c r="GP14" s="1343"/>
      <c r="GQ14" s="1343"/>
      <c r="GR14" s="1343"/>
      <c r="GS14" s="1343" t="str">
        <f ca="1">MID(SUVAHAVUJ!AG128,11,1)</f>
        <v>0</v>
      </c>
      <c r="GT14" s="1343"/>
      <c r="GU14" s="1343"/>
      <c r="GV14" s="1343"/>
      <c r="GW14" s="1396"/>
    </row>
    <row r="15" spans="1:205" ht="24" customHeight="1">
      <c r="B15" s="1473" t="s">
        <v>2390</v>
      </c>
      <c r="C15" s="1474"/>
      <c r="D15" s="1474"/>
      <c r="E15" s="1474"/>
      <c r="F15" s="1474"/>
      <c r="G15" s="1474"/>
      <c r="H15" s="1474"/>
      <c r="I15" s="1474"/>
      <c r="J15" s="1474"/>
      <c r="K15" s="1475"/>
      <c r="L15" s="1471" t="str">
        <f ca="1">SUVAHAVUJ!$D$129</f>
        <v>Čistá hodnota zákazky (316A)</v>
      </c>
      <c r="M15" s="1472"/>
      <c r="N15" s="1472"/>
      <c r="O15" s="1472"/>
      <c r="P15" s="1472"/>
      <c r="Q15" s="1472"/>
      <c r="R15" s="1472"/>
      <c r="S15" s="1472"/>
      <c r="T15" s="1472"/>
      <c r="U15" s="1472"/>
      <c r="V15" s="1472"/>
      <c r="W15" s="1472"/>
      <c r="X15" s="1472"/>
      <c r="Y15" s="1472"/>
      <c r="Z15" s="1472"/>
      <c r="AA15" s="1472"/>
      <c r="AB15" s="1472"/>
      <c r="AC15" s="1472"/>
      <c r="AD15" s="1472"/>
      <c r="AE15" s="1472"/>
      <c r="AF15" s="1472"/>
      <c r="AG15" s="1472"/>
      <c r="AH15" s="1472"/>
      <c r="AI15" s="1472"/>
      <c r="AJ15" s="1472"/>
      <c r="AK15" s="1472"/>
      <c r="AL15" s="1472"/>
      <c r="AM15" s="1472"/>
      <c r="AN15" s="1472"/>
      <c r="AO15" s="1472"/>
      <c r="AP15" s="1472"/>
      <c r="AQ15" s="1472"/>
      <c r="AR15" s="1472"/>
      <c r="AS15" s="1472"/>
      <c r="AT15" s="1472"/>
      <c r="AU15" s="1472"/>
      <c r="AV15" s="1472"/>
      <c r="AW15" s="1472"/>
      <c r="AX15" s="1472"/>
      <c r="AY15" s="1472"/>
      <c r="AZ15" s="1472"/>
      <c r="BA15" s="1472"/>
      <c r="BB15" s="1472"/>
      <c r="BC15" s="1472"/>
      <c r="BD15" s="1472"/>
      <c r="BE15" s="1472"/>
      <c r="BF15" s="1472"/>
      <c r="BG15" s="1472"/>
      <c r="BH15" s="1472"/>
      <c r="BI15" s="1472"/>
      <c r="BJ15" s="1472"/>
      <c r="BK15" s="1472"/>
      <c r="BL15" s="1472"/>
      <c r="BM15" s="1472"/>
      <c r="BN15" s="1472"/>
      <c r="BO15" s="1472"/>
      <c r="BP15" s="1472"/>
      <c r="BQ15" s="1472"/>
      <c r="BR15" s="1472"/>
      <c r="BS15" s="1472"/>
      <c r="BT15" s="1472"/>
      <c r="BU15" s="1472"/>
      <c r="BV15" s="1472"/>
      <c r="BW15" s="1462" t="s">
        <v>2494</v>
      </c>
      <c r="BX15" s="1463"/>
      <c r="BY15" s="1463"/>
      <c r="BZ15" s="1463"/>
      <c r="CA15" s="1463"/>
      <c r="CB15" s="1463"/>
      <c r="CC15" s="1463"/>
      <c r="CD15" s="1464"/>
      <c r="CE15" s="1389" t="str">
        <f ca="1">MID(SUVAHAVUJ!AF129,1,1)</f>
        <v xml:space="preserve"> </v>
      </c>
      <c r="CF15" s="1389"/>
      <c r="CG15" s="1389"/>
      <c r="CH15" s="1389"/>
      <c r="CI15" s="1389"/>
      <c r="CJ15" s="1389" t="str">
        <f ca="1">MID(SUVAHAVUJ!AF129,2,1)</f>
        <v xml:space="preserve"> </v>
      </c>
      <c r="CK15" s="1389"/>
      <c r="CL15" s="1389"/>
      <c r="CM15" s="1389"/>
      <c r="CN15" s="1389"/>
      <c r="CO15" s="1389"/>
      <c r="CP15" s="1389" t="str">
        <f ca="1">MID(SUVAHAVUJ!AF129,3,1)</f>
        <v xml:space="preserve"> </v>
      </c>
      <c r="CQ15" s="1389"/>
      <c r="CR15" s="1389"/>
      <c r="CS15" s="1389"/>
      <c r="CT15" s="1389"/>
      <c r="CU15" s="1389" t="str">
        <f ca="1">MID(SUVAHAVUJ!AF129,4,1)</f>
        <v xml:space="preserve"> </v>
      </c>
      <c r="CV15" s="1389"/>
      <c r="CW15" s="1389"/>
      <c r="CX15" s="1389"/>
      <c r="CY15" s="1389"/>
      <c r="CZ15" s="1389"/>
      <c r="DA15" s="1389" t="str">
        <f ca="1">MID(SUVAHAVUJ!AF129,5,1)</f>
        <v xml:space="preserve"> </v>
      </c>
      <c r="DB15" s="1389"/>
      <c r="DC15" s="1389"/>
      <c r="DD15" s="1389"/>
      <c r="DE15" s="1389"/>
      <c r="DF15" s="1389" t="str">
        <f ca="1">MID(SUVAHAVUJ!AF129,6,1)</f>
        <v xml:space="preserve"> </v>
      </c>
      <c r="DG15" s="1389"/>
      <c r="DH15" s="1389"/>
      <c r="DI15" s="1389"/>
      <c r="DJ15" s="1389"/>
      <c r="DK15" s="1389"/>
      <c r="DL15" s="1389" t="str">
        <f ca="1">MID(SUVAHAVUJ!AF129,7,1)</f>
        <v xml:space="preserve"> </v>
      </c>
      <c r="DM15" s="1389"/>
      <c r="DN15" s="1389"/>
      <c r="DO15" s="1389"/>
      <c r="DP15" s="1389"/>
      <c r="DQ15" s="1389"/>
      <c r="DR15" s="1389" t="str">
        <f ca="1">MID(SUVAHAVUJ!AF129,8,1)</f>
        <v xml:space="preserve"> </v>
      </c>
      <c r="DS15" s="1389"/>
      <c r="DT15" s="1389"/>
      <c r="DU15" s="1389"/>
      <c r="DV15" s="1389"/>
      <c r="DW15" s="1456" t="str">
        <f ca="1">MID(SUVAHAVUJ!AF129,9,1)</f>
        <v xml:space="preserve"> </v>
      </c>
      <c r="DX15" s="1456"/>
      <c r="DY15" s="1456"/>
      <c r="DZ15" s="1456"/>
      <c r="EA15" s="1456"/>
      <c r="EB15" s="1456"/>
      <c r="EC15" s="1456" t="str">
        <f ca="1">MID(SUVAHAVUJ!AF129,10,1)</f>
        <v xml:space="preserve"> </v>
      </c>
      <c r="ED15" s="1456"/>
      <c r="EE15" s="1456"/>
      <c r="EF15" s="1456"/>
      <c r="EG15" s="1456"/>
      <c r="EH15" s="1389" t="str">
        <f ca="1">MID(SUVAHAVUJ!AF129,11,1)</f>
        <v>0</v>
      </c>
      <c r="EI15" s="1389"/>
      <c r="EJ15" s="1389"/>
      <c r="EK15" s="1389"/>
      <c r="EL15" s="1389"/>
      <c r="EM15" s="1395"/>
      <c r="EN15" s="530"/>
      <c r="EO15" s="531"/>
      <c r="EP15" s="1389" t="str">
        <f ca="1">MID(SUVAHAVUJ!AG129,1,1)</f>
        <v xml:space="preserve"> </v>
      </c>
      <c r="EQ15" s="1389"/>
      <c r="ER15" s="1389"/>
      <c r="ES15" s="1389"/>
      <c r="ET15" s="1389"/>
      <c r="EU15" s="1389"/>
      <c r="EV15" s="1389" t="str">
        <f ca="1">MID(SUVAHAVUJ!AG129,2,1)</f>
        <v xml:space="preserve"> </v>
      </c>
      <c r="EW15" s="1389"/>
      <c r="EX15" s="1389"/>
      <c r="EY15" s="1389"/>
      <c r="EZ15" s="1389"/>
      <c r="FA15" s="1389" t="str">
        <f ca="1">MID(SUVAHAVUJ!AG129,3,1)</f>
        <v xml:space="preserve"> </v>
      </c>
      <c r="FB15" s="1389"/>
      <c r="FC15" s="1389"/>
      <c r="FD15" s="1389"/>
      <c r="FE15" s="1389"/>
      <c r="FF15" s="1389"/>
      <c r="FG15" s="1389" t="str">
        <f ca="1">MID(SUVAHAVUJ!AG129,4,1)</f>
        <v xml:space="preserve"> </v>
      </c>
      <c r="FH15" s="1389"/>
      <c r="FI15" s="1389"/>
      <c r="FJ15" s="1389"/>
      <c r="FK15" s="1389"/>
      <c r="FL15" s="1343" t="str">
        <f ca="1">MID(SUVAHAVUJ!AG129,5,1)</f>
        <v xml:space="preserve"> </v>
      </c>
      <c r="FM15" s="1343"/>
      <c r="FN15" s="1343"/>
      <c r="FO15" s="1343"/>
      <c r="FP15" s="1343"/>
      <c r="FQ15" s="1343"/>
      <c r="FR15" s="1343" t="str">
        <f ca="1">MID(SUVAHAVUJ!AG129,6,1)</f>
        <v xml:space="preserve"> </v>
      </c>
      <c r="FS15" s="1343"/>
      <c r="FT15" s="1343"/>
      <c r="FU15" s="1343"/>
      <c r="FV15" s="1343"/>
      <c r="FW15" s="1343" t="str">
        <f ca="1">MID(SUVAHAVUJ!AG129,7,1)</f>
        <v xml:space="preserve"> </v>
      </c>
      <c r="FX15" s="1343"/>
      <c r="FY15" s="1343"/>
      <c r="FZ15" s="1343"/>
      <c r="GA15" s="1343"/>
      <c r="GB15" s="1343"/>
      <c r="GC15" s="1343" t="str">
        <f ca="1">MID(SUVAHAVUJ!AG129,8,1)</f>
        <v xml:space="preserve"> </v>
      </c>
      <c r="GD15" s="1343"/>
      <c r="GE15" s="1343"/>
      <c r="GF15" s="1343"/>
      <c r="GG15" s="1343"/>
      <c r="GH15" s="1343" t="str">
        <f ca="1">MID(SUVAHAVUJ!AG129,9,1)</f>
        <v xml:space="preserve"> </v>
      </c>
      <c r="GI15" s="1343"/>
      <c r="GJ15" s="1343"/>
      <c r="GK15" s="1343"/>
      <c r="GL15" s="1343"/>
      <c r="GM15" s="1343"/>
      <c r="GN15" s="1343" t="str">
        <f ca="1">MID(SUVAHAVUJ!AG129,10,1)</f>
        <v xml:space="preserve"> </v>
      </c>
      <c r="GO15" s="1343"/>
      <c r="GP15" s="1343"/>
      <c r="GQ15" s="1343"/>
      <c r="GR15" s="1343"/>
      <c r="GS15" s="1343" t="str">
        <f ca="1">MID(SUVAHAVUJ!AG129,11,1)</f>
        <v>0</v>
      </c>
      <c r="GT15" s="1343"/>
      <c r="GU15" s="1343"/>
      <c r="GV15" s="1343"/>
      <c r="GW15" s="1396"/>
    </row>
    <row r="16" spans="1:205" ht="24" customHeight="1">
      <c r="B16" s="1473" t="s">
        <v>2391</v>
      </c>
      <c r="C16" s="1474"/>
      <c r="D16" s="1474"/>
      <c r="E16" s="1474"/>
      <c r="F16" s="1474"/>
      <c r="G16" s="1474"/>
      <c r="H16" s="1474"/>
      <c r="I16" s="1474"/>
      <c r="J16" s="1474"/>
      <c r="K16" s="1475"/>
      <c r="L16" s="1471" t="str">
        <f ca="1">SUVAHAVUJ!$D$130</f>
        <v>Ostatné záväzky voči prepojeným účtovným jednotkám (361A, 36XA, 471A, 47XA)</v>
      </c>
      <c r="M16" s="1472"/>
      <c r="N16" s="1472"/>
      <c r="O16" s="1472"/>
      <c r="P16" s="1472"/>
      <c r="Q16" s="1472"/>
      <c r="R16" s="1472"/>
      <c r="S16" s="1472"/>
      <c r="T16" s="1472"/>
      <c r="U16" s="1472"/>
      <c r="V16" s="1472"/>
      <c r="W16" s="1472"/>
      <c r="X16" s="1472"/>
      <c r="Y16" s="1472"/>
      <c r="Z16" s="1472"/>
      <c r="AA16" s="1472"/>
      <c r="AB16" s="1472"/>
      <c r="AC16" s="1472"/>
      <c r="AD16" s="1472"/>
      <c r="AE16" s="1472"/>
      <c r="AF16" s="1472"/>
      <c r="AG16" s="1472"/>
      <c r="AH16" s="1472"/>
      <c r="AI16" s="1472"/>
      <c r="AJ16" s="1472"/>
      <c r="AK16" s="1472"/>
      <c r="AL16" s="1472"/>
      <c r="AM16" s="1472"/>
      <c r="AN16" s="1472"/>
      <c r="AO16" s="1472"/>
      <c r="AP16" s="1472"/>
      <c r="AQ16" s="1472"/>
      <c r="AR16" s="1472"/>
      <c r="AS16" s="1472"/>
      <c r="AT16" s="1472"/>
      <c r="AU16" s="1472"/>
      <c r="AV16" s="1472"/>
      <c r="AW16" s="1472"/>
      <c r="AX16" s="1472"/>
      <c r="AY16" s="1472"/>
      <c r="AZ16" s="1472"/>
      <c r="BA16" s="1472"/>
      <c r="BB16" s="1472"/>
      <c r="BC16" s="1472"/>
      <c r="BD16" s="1472"/>
      <c r="BE16" s="1472"/>
      <c r="BF16" s="1472"/>
      <c r="BG16" s="1472"/>
      <c r="BH16" s="1472"/>
      <c r="BI16" s="1472"/>
      <c r="BJ16" s="1472"/>
      <c r="BK16" s="1472"/>
      <c r="BL16" s="1472"/>
      <c r="BM16" s="1472"/>
      <c r="BN16" s="1472"/>
      <c r="BO16" s="1472"/>
      <c r="BP16" s="1472"/>
      <c r="BQ16" s="1472"/>
      <c r="BR16" s="1472"/>
      <c r="BS16" s="1472"/>
      <c r="BT16" s="1472"/>
      <c r="BU16" s="1472"/>
      <c r="BV16" s="1472"/>
      <c r="BW16" s="1462" t="s">
        <v>2495</v>
      </c>
      <c r="BX16" s="1463"/>
      <c r="BY16" s="1463"/>
      <c r="BZ16" s="1463"/>
      <c r="CA16" s="1463"/>
      <c r="CB16" s="1463"/>
      <c r="CC16" s="1463"/>
      <c r="CD16" s="1464"/>
      <c r="CE16" s="1389" t="str">
        <f ca="1">MID(SUVAHAVUJ!AF130,1,1)</f>
        <v xml:space="preserve"> </v>
      </c>
      <c r="CF16" s="1389"/>
      <c r="CG16" s="1389"/>
      <c r="CH16" s="1389"/>
      <c r="CI16" s="1389"/>
      <c r="CJ16" s="1389" t="str">
        <f ca="1">MID(SUVAHAVUJ!AF130,2,1)</f>
        <v xml:space="preserve"> </v>
      </c>
      <c r="CK16" s="1389"/>
      <c r="CL16" s="1389"/>
      <c r="CM16" s="1389"/>
      <c r="CN16" s="1389"/>
      <c r="CO16" s="1389"/>
      <c r="CP16" s="1389" t="str">
        <f ca="1">MID(SUVAHAVUJ!AF130,3,1)</f>
        <v xml:space="preserve"> </v>
      </c>
      <c r="CQ16" s="1389"/>
      <c r="CR16" s="1389"/>
      <c r="CS16" s="1389"/>
      <c r="CT16" s="1389"/>
      <c r="CU16" s="1389" t="str">
        <f ca="1">MID(SUVAHAVUJ!AF130,4,1)</f>
        <v xml:space="preserve"> </v>
      </c>
      <c r="CV16" s="1389"/>
      <c r="CW16" s="1389"/>
      <c r="CX16" s="1389"/>
      <c r="CY16" s="1389"/>
      <c r="CZ16" s="1389"/>
      <c r="DA16" s="1389" t="str">
        <f ca="1">MID(SUVAHAVUJ!AF130,5,1)</f>
        <v xml:space="preserve"> </v>
      </c>
      <c r="DB16" s="1389"/>
      <c r="DC16" s="1389"/>
      <c r="DD16" s="1389"/>
      <c r="DE16" s="1389"/>
      <c r="DF16" s="1389" t="str">
        <f ca="1">MID(SUVAHAVUJ!AF130,6,1)</f>
        <v xml:space="preserve"> </v>
      </c>
      <c r="DG16" s="1389"/>
      <c r="DH16" s="1389"/>
      <c r="DI16" s="1389"/>
      <c r="DJ16" s="1389"/>
      <c r="DK16" s="1389"/>
      <c r="DL16" s="1389" t="str">
        <f ca="1">MID(SUVAHAVUJ!AF130,7,1)</f>
        <v xml:space="preserve"> </v>
      </c>
      <c r="DM16" s="1389"/>
      <c r="DN16" s="1389"/>
      <c r="DO16" s="1389"/>
      <c r="DP16" s="1389"/>
      <c r="DQ16" s="1389"/>
      <c r="DR16" s="1389" t="str">
        <f ca="1">MID(SUVAHAVUJ!AF130,8,1)</f>
        <v xml:space="preserve"> </v>
      </c>
      <c r="DS16" s="1389"/>
      <c r="DT16" s="1389"/>
      <c r="DU16" s="1389"/>
      <c r="DV16" s="1389"/>
      <c r="DW16" s="1456" t="str">
        <f ca="1">MID(SUVAHAVUJ!AF130,9,1)</f>
        <v xml:space="preserve"> </v>
      </c>
      <c r="DX16" s="1456"/>
      <c r="DY16" s="1456"/>
      <c r="DZ16" s="1456"/>
      <c r="EA16" s="1456"/>
      <c r="EB16" s="1456"/>
      <c r="EC16" s="1456" t="str">
        <f ca="1">MID(SUVAHAVUJ!AF130,10,1)</f>
        <v xml:space="preserve"> </v>
      </c>
      <c r="ED16" s="1456"/>
      <c r="EE16" s="1456"/>
      <c r="EF16" s="1456"/>
      <c r="EG16" s="1456"/>
      <c r="EH16" s="1389" t="str">
        <f ca="1">MID(SUVAHAVUJ!AF130,11,1)</f>
        <v>0</v>
      </c>
      <c r="EI16" s="1389"/>
      <c r="EJ16" s="1389"/>
      <c r="EK16" s="1389"/>
      <c r="EL16" s="1389"/>
      <c r="EM16" s="1395"/>
      <c r="EN16" s="530"/>
      <c r="EO16" s="531"/>
      <c r="EP16" s="1389" t="str">
        <f ca="1">MID(SUVAHAVUJ!AG130,1,1)</f>
        <v xml:space="preserve"> </v>
      </c>
      <c r="EQ16" s="1389"/>
      <c r="ER16" s="1389"/>
      <c r="ES16" s="1389"/>
      <c r="ET16" s="1389"/>
      <c r="EU16" s="1389"/>
      <c r="EV16" s="1389" t="str">
        <f ca="1">MID(SUVAHAVUJ!AG130,2,1)</f>
        <v xml:space="preserve"> </v>
      </c>
      <c r="EW16" s="1389"/>
      <c r="EX16" s="1389"/>
      <c r="EY16" s="1389"/>
      <c r="EZ16" s="1389"/>
      <c r="FA16" s="1389" t="str">
        <f ca="1">MID(SUVAHAVUJ!AG130,3,1)</f>
        <v xml:space="preserve"> </v>
      </c>
      <c r="FB16" s="1389"/>
      <c r="FC16" s="1389"/>
      <c r="FD16" s="1389"/>
      <c r="FE16" s="1389"/>
      <c r="FF16" s="1389"/>
      <c r="FG16" s="1389" t="str">
        <f ca="1">MID(SUVAHAVUJ!AG130,4,1)</f>
        <v xml:space="preserve"> </v>
      </c>
      <c r="FH16" s="1389"/>
      <c r="FI16" s="1389"/>
      <c r="FJ16" s="1389"/>
      <c r="FK16" s="1389"/>
      <c r="FL16" s="1343" t="str">
        <f ca="1">MID(SUVAHAVUJ!AG130,5,1)</f>
        <v xml:space="preserve"> </v>
      </c>
      <c r="FM16" s="1343"/>
      <c r="FN16" s="1343"/>
      <c r="FO16" s="1343"/>
      <c r="FP16" s="1343"/>
      <c r="FQ16" s="1343"/>
      <c r="FR16" s="1343" t="str">
        <f ca="1">MID(SUVAHAVUJ!AG130,6,1)</f>
        <v xml:space="preserve"> </v>
      </c>
      <c r="FS16" s="1343"/>
      <c r="FT16" s="1343"/>
      <c r="FU16" s="1343"/>
      <c r="FV16" s="1343"/>
      <c r="FW16" s="1343" t="str">
        <f ca="1">MID(SUVAHAVUJ!AG130,7,1)</f>
        <v xml:space="preserve"> </v>
      </c>
      <c r="FX16" s="1343"/>
      <c r="FY16" s="1343"/>
      <c r="FZ16" s="1343"/>
      <c r="GA16" s="1343"/>
      <c r="GB16" s="1343"/>
      <c r="GC16" s="1343" t="str">
        <f ca="1">MID(SUVAHAVUJ!AG130,8,1)</f>
        <v xml:space="preserve"> </v>
      </c>
      <c r="GD16" s="1343"/>
      <c r="GE16" s="1343"/>
      <c r="GF16" s="1343"/>
      <c r="GG16" s="1343"/>
      <c r="GH16" s="1343" t="str">
        <f ca="1">MID(SUVAHAVUJ!AG130,9,1)</f>
        <v xml:space="preserve"> </v>
      </c>
      <c r="GI16" s="1343"/>
      <c r="GJ16" s="1343"/>
      <c r="GK16" s="1343"/>
      <c r="GL16" s="1343"/>
      <c r="GM16" s="1343"/>
      <c r="GN16" s="1343" t="str">
        <f ca="1">MID(SUVAHAVUJ!AG130,10,1)</f>
        <v xml:space="preserve"> </v>
      </c>
      <c r="GO16" s="1343"/>
      <c r="GP16" s="1343"/>
      <c r="GQ16" s="1343"/>
      <c r="GR16" s="1343"/>
      <c r="GS16" s="1343" t="str">
        <f ca="1">MID(SUVAHAVUJ!AG130,11,1)</f>
        <v>0</v>
      </c>
      <c r="GT16" s="1343"/>
      <c r="GU16" s="1343"/>
      <c r="GV16" s="1343"/>
      <c r="GW16" s="1396"/>
    </row>
    <row r="17" spans="1:205" ht="24" customHeight="1">
      <c r="B17" s="1473" t="s">
        <v>2392</v>
      </c>
      <c r="C17" s="1474"/>
      <c r="D17" s="1474"/>
      <c r="E17" s="1474"/>
      <c r="F17" s="1474"/>
      <c r="G17" s="1474"/>
      <c r="H17" s="1474"/>
      <c r="I17" s="1474"/>
      <c r="J17" s="1474"/>
      <c r="K17" s="1475"/>
      <c r="L17" s="1471" t="str">
        <f ca="1">SUVAHAVUJ!$D$131</f>
        <v>Ostatné záväzky v rámci podielovej účasti okrem záväzkov voči prepojeným účtovným jednotkám (361A, 36XA, 471A, 47XA)</v>
      </c>
      <c r="M17" s="1472"/>
      <c r="N17" s="1472"/>
      <c r="O17" s="1472"/>
      <c r="P17" s="1472"/>
      <c r="Q17" s="1472"/>
      <c r="R17" s="1472"/>
      <c r="S17" s="1472"/>
      <c r="T17" s="1472"/>
      <c r="U17" s="1472"/>
      <c r="V17" s="1472"/>
      <c r="W17" s="1472"/>
      <c r="X17" s="1472"/>
      <c r="Y17" s="1472"/>
      <c r="Z17" s="1472"/>
      <c r="AA17" s="1472"/>
      <c r="AB17" s="1472"/>
      <c r="AC17" s="1472"/>
      <c r="AD17" s="1472"/>
      <c r="AE17" s="1472"/>
      <c r="AF17" s="1472"/>
      <c r="AG17" s="1472"/>
      <c r="AH17" s="1472"/>
      <c r="AI17" s="1472"/>
      <c r="AJ17" s="1472"/>
      <c r="AK17" s="1472"/>
      <c r="AL17" s="1472"/>
      <c r="AM17" s="1472"/>
      <c r="AN17" s="1472"/>
      <c r="AO17" s="1472"/>
      <c r="AP17" s="1472"/>
      <c r="AQ17" s="1472"/>
      <c r="AR17" s="1472"/>
      <c r="AS17" s="1472"/>
      <c r="AT17" s="1472"/>
      <c r="AU17" s="1472"/>
      <c r="AV17" s="1472"/>
      <c r="AW17" s="1472"/>
      <c r="AX17" s="1472"/>
      <c r="AY17" s="1472"/>
      <c r="AZ17" s="1472"/>
      <c r="BA17" s="1472"/>
      <c r="BB17" s="1472"/>
      <c r="BC17" s="1472"/>
      <c r="BD17" s="1472"/>
      <c r="BE17" s="1472"/>
      <c r="BF17" s="1472"/>
      <c r="BG17" s="1472"/>
      <c r="BH17" s="1472"/>
      <c r="BI17" s="1472"/>
      <c r="BJ17" s="1472"/>
      <c r="BK17" s="1472"/>
      <c r="BL17" s="1472"/>
      <c r="BM17" s="1472"/>
      <c r="BN17" s="1472"/>
      <c r="BO17" s="1472"/>
      <c r="BP17" s="1472"/>
      <c r="BQ17" s="1472"/>
      <c r="BR17" s="1472"/>
      <c r="BS17" s="1472"/>
      <c r="BT17" s="1472"/>
      <c r="BU17" s="1472"/>
      <c r="BV17" s="1472"/>
      <c r="BW17" s="1462" t="s">
        <v>2496</v>
      </c>
      <c r="BX17" s="1463"/>
      <c r="BY17" s="1463"/>
      <c r="BZ17" s="1463"/>
      <c r="CA17" s="1463"/>
      <c r="CB17" s="1463"/>
      <c r="CC17" s="1463"/>
      <c r="CD17" s="1464"/>
      <c r="CE17" s="1389" t="str">
        <f ca="1">MID(SUVAHAVUJ!AF131,1,1)</f>
        <v xml:space="preserve"> </v>
      </c>
      <c r="CF17" s="1389"/>
      <c r="CG17" s="1389"/>
      <c r="CH17" s="1389"/>
      <c r="CI17" s="1389"/>
      <c r="CJ17" s="1389" t="str">
        <f ca="1">MID(SUVAHAVUJ!AF131,2,1)</f>
        <v xml:space="preserve"> </v>
      </c>
      <c r="CK17" s="1389"/>
      <c r="CL17" s="1389"/>
      <c r="CM17" s="1389"/>
      <c r="CN17" s="1389"/>
      <c r="CO17" s="1389"/>
      <c r="CP17" s="1389" t="str">
        <f ca="1">MID(SUVAHAVUJ!AF131,3,1)</f>
        <v xml:space="preserve"> </v>
      </c>
      <c r="CQ17" s="1389"/>
      <c r="CR17" s="1389"/>
      <c r="CS17" s="1389"/>
      <c r="CT17" s="1389"/>
      <c r="CU17" s="1389" t="str">
        <f ca="1">MID(SUVAHAVUJ!AF131,4,1)</f>
        <v xml:space="preserve"> </v>
      </c>
      <c r="CV17" s="1389"/>
      <c r="CW17" s="1389"/>
      <c r="CX17" s="1389"/>
      <c r="CY17" s="1389"/>
      <c r="CZ17" s="1389"/>
      <c r="DA17" s="1389" t="str">
        <f ca="1">MID(SUVAHAVUJ!AF131,5,1)</f>
        <v xml:space="preserve"> </v>
      </c>
      <c r="DB17" s="1389"/>
      <c r="DC17" s="1389"/>
      <c r="DD17" s="1389"/>
      <c r="DE17" s="1389"/>
      <c r="DF17" s="1389" t="str">
        <f ca="1">MID(SUVAHAVUJ!AF131,6,1)</f>
        <v xml:space="preserve"> </v>
      </c>
      <c r="DG17" s="1389"/>
      <c r="DH17" s="1389"/>
      <c r="DI17" s="1389"/>
      <c r="DJ17" s="1389"/>
      <c r="DK17" s="1389"/>
      <c r="DL17" s="1389" t="str">
        <f ca="1">MID(SUVAHAVUJ!AF131,7,1)</f>
        <v xml:space="preserve"> </v>
      </c>
      <c r="DM17" s="1389"/>
      <c r="DN17" s="1389"/>
      <c r="DO17" s="1389"/>
      <c r="DP17" s="1389"/>
      <c r="DQ17" s="1389"/>
      <c r="DR17" s="1389" t="str">
        <f ca="1">MID(SUVAHAVUJ!AF131,8,1)</f>
        <v xml:space="preserve"> </v>
      </c>
      <c r="DS17" s="1389"/>
      <c r="DT17" s="1389"/>
      <c r="DU17" s="1389"/>
      <c r="DV17" s="1389"/>
      <c r="DW17" s="1456" t="str">
        <f ca="1">MID(SUVAHAVUJ!AF131,9,1)</f>
        <v xml:space="preserve"> </v>
      </c>
      <c r="DX17" s="1456"/>
      <c r="DY17" s="1456"/>
      <c r="DZ17" s="1456"/>
      <c r="EA17" s="1456"/>
      <c r="EB17" s="1456"/>
      <c r="EC17" s="1456" t="str">
        <f ca="1">MID(SUVAHAVUJ!AF131,10,1)</f>
        <v xml:space="preserve"> </v>
      </c>
      <c r="ED17" s="1456"/>
      <c r="EE17" s="1456"/>
      <c r="EF17" s="1456"/>
      <c r="EG17" s="1456"/>
      <c r="EH17" s="1389" t="str">
        <f ca="1">MID(SUVAHAVUJ!AF131,11,1)</f>
        <v>0</v>
      </c>
      <c r="EI17" s="1389"/>
      <c r="EJ17" s="1389"/>
      <c r="EK17" s="1389"/>
      <c r="EL17" s="1389"/>
      <c r="EM17" s="1395"/>
      <c r="EN17" s="530"/>
      <c r="EO17" s="531"/>
      <c r="EP17" s="1389" t="str">
        <f ca="1">MID(SUVAHAVUJ!AG131,1,1)</f>
        <v xml:space="preserve"> </v>
      </c>
      <c r="EQ17" s="1389"/>
      <c r="ER17" s="1389"/>
      <c r="ES17" s="1389"/>
      <c r="ET17" s="1389"/>
      <c r="EU17" s="1389"/>
      <c r="EV17" s="1389" t="str">
        <f ca="1">MID(SUVAHAVUJ!AG131,2,1)</f>
        <v xml:space="preserve"> </v>
      </c>
      <c r="EW17" s="1389"/>
      <c r="EX17" s="1389"/>
      <c r="EY17" s="1389"/>
      <c r="EZ17" s="1389"/>
      <c r="FA17" s="1389" t="str">
        <f ca="1">MID(SUVAHAVUJ!AG131,3,1)</f>
        <v xml:space="preserve"> </v>
      </c>
      <c r="FB17" s="1389"/>
      <c r="FC17" s="1389"/>
      <c r="FD17" s="1389"/>
      <c r="FE17" s="1389"/>
      <c r="FF17" s="1389"/>
      <c r="FG17" s="1389" t="str">
        <f ca="1">MID(SUVAHAVUJ!AG131,4,1)</f>
        <v xml:space="preserve"> </v>
      </c>
      <c r="FH17" s="1389"/>
      <c r="FI17" s="1389"/>
      <c r="FJ17" s="1389"/>
      <c r="FK17" s="1389"/>
      <c r="FL17" s="1343" t="str">
        <f ca="1">MID(SUVAHAVUJ!AG131,5,1)</f>
        <v xml:space="preserve"> </v>
      </c>
      <c r="FM17" s="1343"/>
      <c r="FN17" s="1343"/>
      <c r="FO17" s="1343"/>
      <c r="FP17" s="1343"/>
      <c r="FQ17" s="1343"/>
      <c r="FR17" s="1343" t="str">
        <f ca="1">MID(SUVAHAVUJ!AG131,6,1)</f>
        <v xml:space="preserve"> </v>
      </c>
      <c r="FS17" s="1343"/>
      <c r="FT17" s="1343"/>
      <c r="FU17" s="1343"/>
      <c r="FV17" s="1343"/>
      <c r="FW17" s="1343" t="str">
        <f ca="1">MID(SUVAHAVUJ!AG131,7,1)</f>
        <v xml:space="preserve"> </v>
      </c>
      <c r="FX17" s="1343"/>
      <c r="FY17" s="1343"/>
      <c r="FZ17" s="1343"/>
      <c r="GA17" s="1343"/>
      <c r="GB17" s="1343"/>
      <c r="GC17" s="1343" t="str">
        <f ca="1">MID(SUVAHAVUJ!AG131,8,1)</f>
        <v xml:space="preserve"> </v>
      </c>
      <c r="GD17" s="1343"/>
      <c r="GE17" s="1343"/>
      <c r="GF17" s="1343"/>
      <c r="GG17" s="1343"/>
      <c r="GH17" s="1343" t="str">
        <f ca="1">MID(SUVAHAVUJ!AG131,9,1)</f>
        <v xml:space="preserve"> </v>
      </c>
      <c r="GI17" s="1343"/>
      <c r="GJ17" s="1343"/>
      <c r="GK17" s="1343"/>
      <c r="GL17" s="1343"/>
      <c r="GM17" s="1343"/>
      <c r="GN17" s="1343" t="str">
        <f ca="1">MID(SUVAHAVUJ!AG131,10,1)</f>
        <v xml:space="preserve"> </v>
      </c>
      <c r="GO17" s="1343"/>
      <c r="GP17" s="1343"/>
      <c r="GQ17" s="1343"/>
      <c r="GR17" s="1343"/>
      <c r="GS17" s="1343" t="str">
        <f ca="1">MID(SUVAHAVUJ!AG131,11,1)</f>
        <v>0</v>
      </c>
      <c r="GT17" s="1343"/>
      <c r="GU17" s="1343"/>
      <c r="GV17" s="1343"/>
      <c r="GW17" s="1396"/>
    </row>
    <row r="18" spans="1:205" ht="24" customHeight="1">
      <c r="B18" s="1473" t="s">
        <v>2393</v>
      </c>
      <c r="C18" s="1474"/>
      <c r="D18" s="1474"/>
      <c r="E18" s="1474"/>
      <c r="F18" s="1474"/>
      <c r="G18" s="1474"/>
      <c r="H18" s="1474"/>
      <c r="I18" s="1474"/>
      <c r="J18" s="1474"/>
      <c r="K18" s="1475"/>
      <c r="L18" s="1471" t="str">
        <f ca="1">SUVAHAVUJ!$D$132</f>
        <v>Záväzky voči spoločníkom a združeniu (364, 365, 366, 367, 368, 398A, 478A, 479A)</v>
      </c>
      <c r="M18" s="1472"/>
      <c r="N18" s="1472"/>
      <c r="O18" s="1472"/>
      <c r="P18" s="1472"/>
      <c r="Q18" s="1472"/>
      <c r="R18" s="1472"/>
      <c r="S18" s="1472"/>
      <c r="T18" s="1472"/>
      <c r="U18" s="1472"/>
      <c r="V18" s="1472"/>
      <c r="W18" s="1472"/>
      <c r="X18" s="1472"/>
      <c r="Y18" s="1472"/>
      <c r="Z18" s="1472"/>
      <c r="AA18" s="1472"/>
      <c r="AB18" s="1472"/>
      <c r="AC18" s="1472"/>
      <c r="AD18" s="1472"/>
      <c r="AE18" s="1472"/>
      <c r="AF18" s="1472"/>
      <c r="AG18" s="1472"/>
      <c r="AH18" s="1472"/>
      <c r="AI18" s="1472"/>
      <c r="AJ18" s="1472"/>
      <c r="AK18" s="1472"/>
      <c r="AL18" s="1472"/>
      <c r="AM18" s="1472"/>
      <c r="AN18" s="1472"/>
      <c r="AO18" s="1472"/>
      <c r="AP18" s="1472"/>
      <c r="AQ18" s="1472"/>
      <c r="AR18" s="1472"/>
      <c r="AS18" s="1472"/>
      <c r="AT18" s="1472"/>
      <c r="AU18" s="1472"/>
      <c r="AV18" s="1472"/>
      <c r="AW18" s="1472"/>
      <c r="AX18" s="1472"/>
      <c r="AY18" s="1472"/>
      <c r="AZ18" s="1472"/>
      <c r="BA18" s="1472"/>
      <c r="BB18" s="1472"/>
      <c r="BC18" s="1472"/>
      <c r="BD18" s="1472"/>
      <c r="BE18" s="1472"/>
      <c r="BF18" s="1472"/>
      <c r="BG18" s="1472"/>
      <c r="BH18" s="1472"/>
      <c r="BI18" s="1472"/>
      <c r="BJ18" s="1472"/>
      <c r="BK18" s="1472"/>
      <c r="BL18" s="1472"/>
      <c r="BM18" s="1472"/>
      <c r="BN18" s="1472"/>
      <c r="BO18" s="1472"/>
      <c r="BP18" s="1472"/>
      <c r="BQ18" s="1472"/>
      <c r="BR18" s="1472"/>
      <c r="BS18" s="1472"/>
      <c r="BT18" s="1472"/>
      <c r="BU18" s="1472"/>
      <c r="BV18" s="1472"/>
      <c r="BW18" s="1462" t="s">
        <v>4547</v>
      </c>
      <c r="BX18" s="1463"/>
      <c r="BY18" s="1463"/>
      <c r="BZ18" s="1463"/>
      <c r="CA18" s="1463"/>
      <c r="CB18" s="1463"/>
      <c r="CC18" s="1463"/>
      <c r="CD18" s="1464"/>
      <c r="CE18" s="1389" t="str">
        <f ca="1">MID(SUVAHAVUJ!AF132,1,1)</f>
        <v xml:space="preserve"> </v>
      </c>
      <c r="CF18" s="1389"/>
      <c r="CG18" s="1389"/>
      <c r="CH18" s="1389"/>
      <c r="CI18" s="1389"/>
      <c r="CJ18" s="1389" t="str">
        <f ca="1">MID(SUVAHAVUJ!AF132,2,1)</f>
        <v xml:space="preserve"> </v>
      </c>
      <c r="CK18" s="1389"/>
      <c r="CL18" s="1389"/>
      <c r="CM18" s="1389"/>
      <c r="CN18" s="1389"/>
      <c r="CO18" s="1389"/>
      <c r="CP18" s="1389" t="str">
        <f ca="1">MID(SUVAHAVUJ!AF132,3,1)</f>
        <v xml:space="preserve"> </v>
      </c>
      <c r="CQ18" s="1389"/>
      <c r="CR18" s="1389"/>
      <c r="CS18" s="1389"/>
      <c r="CT18" s="1389"/>
      <c r="CU18" s="1389" t="str">
        <f ca="1">MID(SUVAHAVUJ!AF132,4,1)</f>
        <v xml:space="preserve"> </v>
      </c>
      <c r="CV18" s="1389"/>
      <c r="CW18" s="1389"/>
      <c r="CX18" s="1389"/>
      <c r="CY18" s="1389"/>
      <c r="CZ18" s="1389"/>
      <c r="DA18" s="1389" t="str">
        <f ca="1">MID(SUVAHAVUJ!AF132,5,1)</f>
        <v xml:space="preserve"> </v>
      </c>
      <c r="DB18" s="1389"/>
      <c r="DC18" s="1389"/>
      <c r="DD18" s="1389"/>
      <c r="DE18" s="1389"/>
      <c r="DF18" s="1389" t="str">
        <f ca="1">MID(SUVAHAVUJ!AF132,6,1)</f>
        <v xml:space="preserve"> </v>
      </c>
      <c r="DG18" s="1389"/>
      <c r="DH18" s="1389"/>
      <c r="DI18" s="1389"/>
      <c r="DJ18" s="1389"/>
      <c r="DK18" s="1389"/>
      <c r="DL18" s="1389" t="str">
        <f ca="1">MID(SUVAHAVUJ!AF132,7,1)</f>
        <v xml:space="preserve"> </v>
      </c>
      <c r="DM18" s="1389"/>
      <c r="DN18" s="1389"/>
      <c r="DO18" s="1389"/>
      <c r="DP18" s="1389"/>
      <c r="DQ18" s="1389"/>
      <c r="DR18" s="1389" t="str">
        <f ca="1">MID(SUVAHAVUJ!AF132,8,1)</f>
        <v xml:space="preserve"> </v>
      </c>
      <c r="DS18" s="1389"/>
      <c r="DT18" s="1389"/>
      <c r="DU18" s="1389"/>
      <c r="DV18" s="1389"/>
      <c r="DW18" s="1456" t="str">
        <f ca="1">MID(SUVAHAVUJ!AF132,9,1)</f>
        <v xml:space="preserve"> </v>
      </c>
      <c r="DX18" s="1456"/>
      <c r="DY18" s="1456"/>
      <c r="DZ18" s="1456"/>
      <c r="EA18" s="1456"/>
      <c r="EB18" s="1456"/>
      <c r="EC18" s="1456" t="str">
        <f ca="1">MID(SUVAHAVUJ!AF132,10,1)</f>
        <v xml:space="preserve"> </v>
      </c>
      <c r="ED18" s="1456"/>
      <c r="EE18" s="1456"/>
      <c r="EF18" s="1456"/>
      <c r="EG18" s="1456"/>
      <c r="EH18" s="1389" t="str">
        <f ca="1">MID(SUVAHAVUJ!AF132,11,1)</f>
        <v>0</v>
      </c>
      <c r="EI18" s="1389"/>
      <c r="EJ18" s="1389"/>
      <c r="EK18" s="1389"/>
      <c r="EL18" s="1389"/>
      <c r="EM18" s="1395"/>
      <c r="EN18" s="530"/>
      <c r="EO18" s="531"/>
      <c r="EP18" s="1389" t="str">
        <f ca="1">MID(SUVAHAVUJ!AG132,1,1)</f>
        <v xml:space="preserve"> </v>
      </c>
      <c r="EQ18" s="1389"/>
      <c r="ER18" s="1389"/>
      <c r="ES18" s="1389"/>
      <c r="ET18" s="1389"/>
      <c r="EU18" s="1389"/>
      <c r="EV18" s="1389" t="str">
        <f ca="1">MID(SUVAHAVUJ!AG132,2,1)</f>
        <v xml:space="preserve"> </v>
      </c>
      <c r="EW18" s="1389"/>
      <c r="EX18" s="1389"/>
      <c r="EY18" s="1389"/>
      <c r="EZ18" s="1389"/>
      <c r="FA18" s="1389" t="str">
        <f ca="1">MID(SUVAHAVUJ!AG132,3,1)</f>
        <v xml:space="preserve"> </v>
      </c>
      <c r="FB18" s="1389"/>
      <c r="FC18" s="1389"/>
      <c r="FD18" s="1389"/>
      <c r="FE18" s="1389"/>
      <c r="FF18" s="1389"/>
      <c r="FG18" s="1389" t="str">
        <f ca="1">MID(SUVAHAVUJ!AG132,4,1)</f>
        <v xml:space="preserve"> </v>
      </c>
      <c r="FH18" s="1389"/>
      <c r="FI18" s="1389"/>
      <c r="FJ18" s="1389"/>
      <c r="FK18" s="1389"/>
      <c r="FL18" s="1343" t="str">
        <f ca="1">MID(SUVAHAVUJ!AG132,5,1)</f>
        <v xml:space="preserve"> </v>
      </c>
      <c r="FM18" s="1343"/>
      <c r="FN18" s="1343"/>
      <c r="FO18" s="1343"/>
      <c r="FP18" s="1343"/>
      <c r="FQ18" s="1343"/>
      <c r="FR18" s="1343" t="str">
        <f ca="1">MID(SUVAHAVUJ!AG132,6,1)</f>
        <v xml:space="preserve"> </v>
      </c>
      <c r="FS18" s="1343"/>
      <c r="FT18" s="1343"/>
      <c r="FU18" s="1343"/>
      <c r="FV18" s="1343"/>
      <c r="FW18" s="1343" t="str">
        <f ca="1">MID(SUVAHAVUJ!AG132,7,1)</f>
        <v xml:space="preserve"> </v>
      </c>
      <c r="FX18" s="1343"/>
      <c r="FY18" s="1343"/>
      <c r="FZ18" s="1343"/>
      <c r="GA18" s="1343"/>
      <c r="GB18" s="1343"/>
      <c r="GC18" s="1343" t="str">
        <f ca="1">MID(SUVAHAVUJ!AG132,8,1)</f>
        <v xml:space="preserve"> </v>
      </c>
      <c r="GD18" s="1343"/>
      <c r="GE18" s="1343"/>
      <c r="GF18" s="1343"/>
      <c r="GG18" s="1343"/>
      <c r="GH18" s="1343" t="str">
        <f ca="1">MID(SUVAHAVUJ!AG132,9,1)</f>
        <v xml:space="preserve"> </v>
      </c>
      <c r="GI18" s="1343"/>
      <c r="GJ18" s="1343"/>
      <c r="GK18" s="1343"/>
      <c r="GL18" s="1343"/>
      <c r="GM18" s="1343"/>
      <c r="GN18" s="1343" t="str">
        <f ca="1">MID(SUVAHAVUJ!AG132,10,1)</f>
        <v xml:space="preserve"> </v>
      </c>
      <c r="GO18" s="1343"/>
      <c r="GP18" s="1343"/>
      <c r="GQ18" s="1343"/>
      <c r="GR18" s="1343"/>
      <c r="GS18" s="1343" t="str">
        <f ca="1">MID(SUVAHAVUJ!AG132,11,1)</f>
        <v>0</v>
      </c>
      <c r="GT18" s="1343"/>
      <c r="GU18" s="1343"/>
      <c r="GV18" s="1343"/>
      <c r="GW18" s="1396"/>
    </row>
    <row r="19" spans="1:205" ht="24" customHeight="1">
      <c r="B19" s="1473" t="s">
        <v>2395</v>
      </c>
      <c r="C19" s="1474"/>
      <c r="D19" s="1474"/>
      <c r="E19" s="1474"/>
      <c r="F19" s="1474"/>
      <c r="G19" s="1474"/>
      <c r="H19" s="1474"/>
      <c r="I19" s="1474"/>
      <c r="J19" s="1474"/>
      <c r="K19" s="1475"/>
      <c r="L19" s="1471" t="str">
        <f ca="1">SUVAHAVUJ!$D$133</f>
        <v>Záväzky voči zamestnancom (331, 333, 33X, 479A)</v>
      </c>
      <c r="M19" s="1472"/>
      <c r="N19" s="1472"/>
      <c r="O19" s="1472"/>
      <c r="P19" s="1472"/>
      <c r="Q19" s="1472"/>
      <c r="R19" s="1472"/>
      <c r="S19" s="1472"/>
      <c r="T19" s="1472"/>
      <c r="U19" s="1472"/>
      <c r="V19" s="1472"/>
      <c r="W19" s="1472"/>
      <c r="X19" s="1472"/>
      <c r="Y19" s="1472"/>
      <c r="Z19" s="1472"/>
      <c r="AA19" s="1472"/>
      <c r="AB19" s="1472"/>
      <c r="AC19" s="1472"/>
      <c r="AD19" s="1472"/>
      <c r="AE19" s="1472"/>
      <c r="AF19" s="1472"/>
      <c r="AG19" s="1472"/>
      <c r="AH19" s="1472"/>
      <c r="AI19" s="1472"/>
      <c r="AJ19" s="1472"/>
      <c r="AK19" s="1472"/>
      <c r="AL19" s="1472"/>
      <c r="AM19" s="1472"/>
      <c r="AN19" s="1472"/>
      <c r="AO19" s="1472"/>
      <c r="AP19" s="1472"/>
      <c r="AQ19" s="1472"/>
      <c r="AR19" s="1472"/>
      <c r="AS19" s="1472"/>
      <c r="AT19" s="1472"/>
      <c r="AU19" s="1472"/>
      <c r="AV19" s="1472"/>
      <c r="AW19" s="1472"/>
      <c r="AX19" s="1472"/>
      <c r="AY19" s="1472"/>
      <c r="AZ19" s="1472"/>
      <c r="BA19" s="1472"/>
      <c r="BB19" s="1472"/>
      <c r="BC19" s="1472"/>
      <c r="BD19" s="1472"/>
      <c r="BE19" s="1472"/>
      <c r="BF19" s="1472"/>
      <c r="BG19" s="1472"/>
      <c r="BH19" s="1472"/>
      <c r="BI19" s="1472"/>
      <c r="BJ19" s="1472"/>
      <c r="BK19" s="1472"/>
      <c r="BL19" s="1472"/>
      <c r="BM19" s="1472"/>
      <c r="BN19" s="1472"/>
      <c r="BO19" s="1472"/>
      <c r="BP19" s="1472"/>
      <c r="BQ19" s="1472"/>
      <c r="BR19" s="1472"/>
      <c r="BS19" s="1472"/>
      <c r="BT19" s="1472"/>
      <c r="BU19" s="1472"/>
      <c r="BV19" s="1472"/>
      <c r="BW19" s="1462" t="s">
        <v>4549</v>
      </c>
      <c r="BX19" s="1463"/>
      <c r="BY19" s="1463"/>
      <c r="BZ19" s="1463"/>
      <c r="CA19" s="1463"/>
      <c r="CB19" s="1463"/>
      <c r="CC19" s="1463"/>
      <c r="CD19" s="1464"/>
      <c r="CE19" s="1389" t="str">
        <f ca="1">MID(SUVAHAVUJ!AF133,1,1)</f>
        <v xml:space="preserve"> </v>
      </c>
      <c r="CF19" s="1389"/>
      <c r="CG19" s="1389"/>
      <c r="CH19" s="1389"/>
      <c r="CI19" s="1389"/>
      <c r="CJ19" s="1389" t="str">
        <f ca="1">MID(SUVAHAVUJ!AF133,2,1)</f>
        <v xml:space="preserve"> </v>
      </c>
      <c r="CK19" s="1389"/>
      <c r="CL19" s="1389"/>
      <c r="CM19" s="1389"/>
      <c r="CN19" s="1389"/>
      <c r="CO19" s="1389"/>
      <c r="CP19" s="1389" t="str">
        <f ca="1">MID(SUVAHAVUJ!AF133,3,1)</f>
        <v xml:space="preserve"> </v>
      </c>
      <c r="CQ19" s="1389"/>
      <c r="CR19" s="1389"/>
      <c r="CS19" s="1389"/>
      <c r="CT19" s="1389"/>
      <c r="CU19" s="1389" t="str">
        <f ca="1">MID(SUVAHAVUJ!AF133,4,1)</f>
        <v xml:space="preserve"> </v>
      </c>
      <c r="CV19" s="1389"/>
      <c r="CW19" s="1389"/>
      <c r="CX19" s="1389"/>
      <c r="CY19" s="1389"/>
      <c r="CZ19" s="1389"/>
      <c r="DA19" s="1389" t="str">
        <f ca="1">MID(SUVAHAVUJ!AF133,5,1)</f>
        <v xml:space="preserve"> </v>
      </c>
      <c r="DB19" s="1389"/>
      <c r="DC19" s="1389"/>
      <c r="DD19" s="1389"/>
      <c r="DE19" s="1389"/>
      <c r="DF19" s="1389" t="str">
        <f ca="1">MID(SUVAHAVUJ!AF133,6,1)</f>
        <v xml:space="preserve"> </v>
      </c>
      <c r="DG19" s="1389"/>
      <c r="DH19" s="1389"/>
      <c r="DI19" s="1389"/>
      <c r="DJ19" s="1389"/>
      <c r="DK19" s="1389"/>
      <c r="DL19" s="1389" t="str">
        <f ca="1">MID(SUVAHAVUJ!AF133,7,1)</f>
        <v xml:space="preserve"> </v>
      </c>
      <c r="DM19" s="1389"/>
      <c r="DN19" s="1389"/>
      <c r="DO19" s="1389"/>
      <c r="DP19" s="1389"/>
      <c r="DQ19" s="1389"/>
      <c r="DR19" s="1389" t="str">
        <f ca="1">MID(SUVAHAVUJ!AF133,8,1)</f>
        <v xml:space="preserve"> </v>
      </c>
      <c r="DS19" s="1389"/>
      <c r="DT19" s="1389"/>
      <c r="DU19" s="1389"/>
      <c r="DV19" s="1389"/>
      <c r="DW19" s="1456" t="str">
        <f ca="1">MID(SUVAHAVUJ!AF133,9,1)</f>
        <v xml:space="preserve"> </v>
      </c>
      <c r="DX19" s="1456"/>
      <c r="DY19" s="1456"/>
      <c r="DZ19" s="1456"/>
      <c r="EA19" s="1456"/>
      <c r="EB19" s="1456"/>
      <c r="EC19" s="1456" t="str">
        <f ca="1">MID(SUVAHAVUJ!AF133,10,1)</f>
        <v xml:space="preserve"> </v>
      </c>
      <c r="ED19" s="1456"/>
      <c r="EE19" s="1456"/>
      <c r="EF19" s="1456"/>
      <c r="EG19" s="1456"/>
      <c r="EH19" s="1389" t="str">
        <f ca="1">MID(SUVAHAVUJ!AF133,11,1)</f>
        <v>0</v>
      </c>
      <c r="EI19" s="1389"/>
      <c r="EJ19" s="1389"/>
      <c r="EK19" s="1389"/>
      <c r="EL19" s="1389"/>
      <c r="EM19" s="1395"/>
      <c r="EN19" s="530"/>
      <c r="EO19" s="531"/>
      <c r="EP19" s="1389" t="str">
        <f ca="1">MID(SUVAHAVUJ!AG133,1,1)</f>
        <v xml:space="preserve"> </v>
      </c>
      <c r="EQ19" s="1389"/>
      <c r="ER19" s="1389"/>
      <c r="ES19" s="1389"/>
      <c r="ET19" s="1389"/>
      <c r="EU19" s="1389"/>
      <c r="EV19" s="1389" t="str">
        <f ca="1">MID(SUVAHAVUJ!AG133,2,1)</f>
        <v xml:space="preserve"> </v>
      </c>
      <c r="EW19" s="1389"/>
      <c r="EX19" s="1389"/>
      <c r="EY19" s="1389"/>
      <c r="EZ19" s="1389"/>
      <c r="FA19" s="1389" t="str">
        <f ca="1">MID(SUVAHAVUJ!AG133,3,1)</f>
        <v xml:space="preserve"> </v>
      </c>
      <c r="FB19" s="1389"/>
      <c r="FC19" s="1389"/>
      <c r="FD19" s="1389"/>
      <c r="FE19" s="1389"/>
      <c r="FF19" s="1389"/>
      <c r="FG19" s="1389" t="str">
        <f ca="1">MID(SUVAHAVUJ!AG133,4,1)</f>
        <v xml:space="preserve"> </v>
      </c>
      <c r="FH19" s="1389"/>
      <c r="FI19" s="1389"/>
      <c r="FJ19" s="1389"/>
      <c r="FK19" s="1389"/>
      <c r="FL19" s="1343" t="str">
        <f ca="1">MID(SUVAHAVUJ!AG133,5,1)</f>
        <v xml:space="preserve"> </v>
      </c>
      <c r="FM19" s="1343"/>
      <c r="FN19" s="1343"/>
      <c r="FO19" s="1343"/>
      <c r="FP19" s="1343"/>
      <c r="FQ19" s="1343"/>
      <c r="FR19" s="1343" t="str">
        <f ca="1">MID(SUVAHAVUJ!AG133,6,1)</f>
        <v xml:space="preserve"> </v>
      </c>
      <c r="FS19" s="1343"/>
      <c r="FT19" s="1343"/>
      <c r="FU19" s="1343"/>
      <c r="FV19" s="1343"/>
      <c r="FW19" s="1343" t="str">
        <f ca="1">MID(SUVAHAVUJ!AG133,7,1)</f>
        <v xml:space="preserve"> </v>
      </c>
      <c r="FX19" s="1343"/>
      <c r="FY19" s="1343"/>
      <c r="FZ19" s="1343"/>
      <c r="GA19" s="1343"/>
      <c r="GB19" s="1343"/>
      <c r="GC19" s="1343" t="str">
        <f ca="1">MID(SUVAHAVUJ!AG133,8,1)</f>
        <v xml:space="preserve"> </v>
      </c>
      <c r="GD19" s="1343"/>
      <c r="GE19" s="1343"/>
      <c r="GF19" s="1343"/>
      <c r="GG19" s="1343"/>
      <c r="GH19" s="1343" t="str">
        <f ca="1">MID(SUVAHAVUJ!AG133,9,1)</f>
        <v xml:space="preserve"> </v>
      </c>
      <c r="GI19" s="1343"/>
      <c r="GJ19" s="1343"/>
      <c r="GK19" s="1343"/>
      <c r="GL19" s="1343"/>
      <c r="GM19" s="1343"/>
      <c r="GN19" s="1343" t="str">
        <f ca="1">MID(SUVAHAVUJ!AG133,10,1)</f>
        <v xml:space="preserve"> </v>
      </c>
      <c r="GO19" s="1343"/>
      <c r="GP19" s="1343"/>
      <c r="GQ19" s="1343"/>
      <c r="GR19" s="1343"/>
      <c r="GS19" s="1343" t="str">
        <f ca="1">MID(SUVAHAVUJ!AG133,11,1)</f>
        <v>0</v>
      </c>
      <c r="GT19" s="1343"/>
      <c r="GU19" s="1343"/>
      <c r="GV19" s="1343"/>
      <c r="GW19" s="1396"/>
    </row>
    <row r="20" spans="1:205" ht="24" customHeight="1">
      <c r="B20" s="1473" t="s">
        <v>2396</v>
      </c>
      <c r="C20" s="1474"/>
      <c r="D20" s="1474"/>
      <c r="E20" s="1474"/>
      <c r="F20" s="1474"/>
      <c r="G20" s="1474"/>
      <c r="H20" s="1474"/>
      <c r="I20" s="1474"/>
      <c r="J20" s="1474"/>
      <c r="K20" s="1475"/>
      <c r="L20" s="1471" t="str">
        <f ca="1">SUVAHAVUJ!$D$134</f>
        <v>Záväzky zo sociálneho poistenia (336A)</v>
      </c>
      <c r="M20" s="1472"/>
      <c r="N20" s="1472"/>
      <c r="O20" s="1472"/>
      <c r="P20" s="1472"/>
      <c r="Q20" s="1472"/>
      <c r="R20" s="1472"/>
      <c r="S20" s="1472"/>
      <c r="T20" s="1472"/>
      <c r="U20" s="1472"/>
      <c r="V20" s="1472"/>
      <c r="W20" s="1472"/>
      <c r="X20" s="1472"/>
      <c r="Y20" s="1472"/>
      <c r="Z20" s="1472"/>
      <c r="AA20" s="1472"/>
      <c r="AB20" s="1472"/>
      <c r="AC20" s="1472"/>
      <c r="AD20" s="1472"/>
      <c r="AE20" s="1472"/>
      <c r="AF20" s="1472"/>
      <c r="AG20" s="1472"/>
      <c r="AH20" s="1472"/>
      <c r="AI20" s="1472"/>
      <c r="AJ20" s="1472"/>
      <c r="AK20" s="1472"/>
      <c r="AL20" s="1472"/>
      <c r="AM20" s="1472"/>
      <c r="AN20" s="1472"/>
      <c r="AO20" s="1472"/>
      <c r="AP20" s="1472"/>
      <c r="AQ20" s="1472"/>
      <c r="AR20" s="1472"/>
      <c r="AS20" s="1472"/>
      <c r="AT20" s="1472"/>
      <c r="AU20" s="1472"/>
      <c r="AV20" s="1472"/>
      <c r="AW20" s="1472"/>
      <c r="AX20" s="1472"/>
      <c r="AY20" s="1472"/>
      <c r="AZ20" s="1472"/>
      <c r="BA20" s="1472"/>
      <c r="BB20" s="1472"/>
      <c r="BC20" s="1472"/>
      <c r="BD20" s="1472"/>
      <c r="BE20" s="1472"/>
      <c r="BF20" s="1472"/>
      <c r="BG20" s="1472"/>
      <c r="BH20" s="1472"/>
      <c r="BI20" s="1472"/>
      <c r="BJ20" s="1472"/>
      <c r="BK20" s="1472"/>
      <c r="BL20" s="1472"/>
      <c r="BM20" s="1472"/>
      <c r="BN20" s="1472"/>
      <c r="BO20" s="1472"/>
      <c r="BP20" s="1472"/>
      <c r="BQ20" s="1472"/>
      <c r="BR20" s="1472"/>
      <c r="BS20" s="1472"/>
      <c r="BT20" s="1472"/>
      <c r="BU20" s="1472"/>
      <c r="BV20" s="1472"/>
      <c r="BW20" s="1462" t="s">
        <v>4553</v>
      </c>
      <c r="BX20" s="1463"/>
      <c r="BY20" s="1463"/>
      <c r="BZ20" s="1463"/>
      <c r="CA20" s="1463"/>
      <c r="CB20" s="1463"/>
      <c r="CC20" s="1463"/>
      <c r="CD20" s="1464"/>
      <c r="CE20" s="1389" t="str">
        <f ca="1">MID(SUVAHAVUJ!AF134,1,1)</f>
        <v xml:space="preserve"> </v>
      </c>
      <c r="CF20" s="1389"/>
      <c r="CG20" s="1389"/>
      <c r="CH20" s="1389"/>
      <c r="CI20" s="1389"/>
      <c r="CJ20" s="1389" t="str">
        <f ca="1">MID(SUVAHAVUJ!AF134,2,1)</f>
        <v xml:space="preserve"> </v>
      </c>
      <c r="CK20" s="1389"/>
      <c r="CL20" s="1389"/>
      <c r="CM20" s="1389"/>
      <c r="CN20" s="1389"/>
      <c r="CO20" s="1389"/>
      <c r="CP20" s="1389" t="str">
        <f ca="1">MID(SUVAHAVUJ!AF134,3,1)</f>
        <v xml:space="preserve"> </v>
      </c>
      <c r="CQ20" s="1389"/>
      <c r="CR20" s="1389"/>
      <c r="CS20" s="1389"/>
      <c r="CT20" s="1389"/>
      <c r="CU20" s="1389" t="str">
        <f ca="1">MID(SUVAHAVUJ!AF134,4,1)</f>
        <v xml:space="preserve"> </v>
      </c>
      <c r="CV20" s="1389"/>
      <c r="CW20" s="1389"/>
      <c r="CX20" s="1389"/>
      <c r="CY20" s="1389"/>
      <c r="CZ20" s="1389"/>
      <c r="DA20" s="1389" t="str">
        <f ca="1">MID(SUVAHAVUJ!AF134,5,1)</f>
        <v xml:space="preserve"> </v>
      </c>
      <c r="DB20" s="1389"/>
      <c r="DC20" s="1389"/>
      <c r="DD20" s="1389"/>
      <c r="DE20" s="1389"/>
      <c r="DF20" s="1389" t="str">
        <f ca="1">MID(SUVAHAVUJ!AF134,6,1)</f>
        <v xml:space="preserve"> </v>
      </c>
      <c r="DG20" s="1389"/>
      <c r="DH20" s="1389"/>
      <c r="DI20" s="1389"/>
      <c r="DJ20" s="1389"/>
      <c r="DK20" s="1389"/>
      <c r="DL20" s="1389" t="str">
        <f ca="1">MID(SUVAHAVUJ!AF134,7,1)</f>
        <v xml:space="preserve"> </v>
      </c>
      <c r="DM20" s="1389"/>
      <c r="DN20" s="1389"/>
      <c r="DO20" s="1389"/>
      <c r="DP20" s="1389"/>
      <c r="DQ20" s="1389"/>
      <c r="DR20" s="1389" t="str">
        <f ca="1">MID(SUVAHAVUJ!AF134,8,1)</f>
        <v xml:space="preserve"> </v>
      </c>
      <c r="DS20" s="1389"/>
      <c r="DT20" s="1389"/>
      <c r="DU20" s="1389"/>
      <c r="DV20" s="1389"/>
      <c r="DW20" s="1456" t="str">
        <f ca="1">MID(SUVAHAVUJ!AF134,9,1)</f>
        <v xml:space="preserve"> </v>
      </c>
      <c r="DX20" s="1456"/>
      <c r="DY20" s="1456"/>
      <c r="DZ20" s="1456"/>
      <c r="EA20" s="1456"/>
      <c r="EB20" s="1456"/>
      <c r="EC20" s="1456" t="str">
        <f ca="1">MID(SUVAHAVUJ!AF134,10,1)</f>
        <v xml:space="preserve"> </v>
      </c>
      <c r="ED20" s="1456"/>
      <c r="EE20" s="1456"/>
      <c r="EF20" s="1456"/>
      <c r="EG20" s="1456"/>
      <c r="EH20" s="1389" t="str">
        <f ca="1">MID(SUVAHAVUJ!AF134,11,1)</f>
        <v>0</v>
      </c>
      <c r="EI20" s="1389"/>
      <c r="EJ20" s="1389"/>
      <c r="EK20" s="1389"/>
      <c r="EL20" s="1389"/>
      <c r="EM20" s="1395"/>
      <c r="EN20" s="530"/>
      <c r="EO20" s="531"/>
      <c r="EP20" s="1389" t="str">
        <f ca="1">MID(SUVAHAVUJ!AG134,1,1)</f>
        <v xml:space="preserve"> </v>
      </c>
      <c r="EQ20" s="1389"/>
      <c r="ER20" s="1389"/>
      <c r="ES20" s="1389"/>
      <c r="ET20" s="1389"/>
      <c r="EU20" s="1389"/>
      <c r="EV20" s="1389" t="str">
        <f ca="1">MID(SUVAHAVUJ!AG134,2,1)</f>
        <v xml:space="preserve"> </v>
      </c>
      <c r="EW20" s="1389"/>
      <c r="EX20" s="1389"/>
      <c r="EY20" s="1389"/>
      <c r="EZ20" s="1389"/>
      <c r="FA20" s="1389" t="str">
        <f ca="1">MID(SUVAHAVUJ!AG134,3,1)</f>
        <v xml:space="preserve"> </v>
      </c>
      <c r="FB20" s="1389"/>
      <c r="FC20" s="1389"/>
      <c r="FD20" s="1389"/>
      <c r="FE20" s="1389"/>
      <c r="FF20" s="1389"/>
      <c r="FG20" s="1389" t="str">
        <f ca="1">MID(SUVAHAVUJ!AG134,4,1)</f>
        <v xml:space="preserve"> </v>
      </c>
      <c r="FH20" s="1389"/>
      <c r="FI20" s="1389"/>
      <c r="FJ20" s="1389"/>
      <c r="FK20" s="1389"/>
      <c r="FL20" s="1343" t="str">
        <f ca="1">MID(SUVAHAVUJ!AG134,5,1)</f>
        <v xml:space="preserve"> </v>
      </c>
      <c r="FM20" s="1343"/>
      <c r="FN20" s="1343"/>
      <c r="FO20" s="1343"/>
      <c r="FP20" s="1343"/>
      <c r="FQ20" s="1343"/>
      <c r="FR20" s="1343" t="str">
        <f ca="1">MID(SUVAHAVUJ!AG134,6,1)</f>
        <v xml:space="preserve"> </v>
      </c>
      <c r="FS20" s="1343"/>
      <c r="FT20" s="1343"/>
      <c r="FU20" s="1343"/>
      <c r="FV20" s="1343"/>
      <c r="FW20" s="1343" t="str">
        <f ca="1">MID(SUVAHAVUJ!AG134,7,1)</f>
        <v xml:space="preserve"> </v>
      </c>
      <c r="FX20" s="1343"/>
      <c r="FY20" s="1343"/>
      <c r="FZ20" s="1343"/>
      <c r="GA20" s="1343"/>
      <c r="GB20" s="1343"/>
      <c r="GC20" s="1343" t="str">
        <f ca="1">MID(SUVAHAVUJ!AG134,8,1)</f>
        <v xml:space="preserve"> </v>
      </c>
      <c r="GD20" s="1343"/>
      <c r="GE20" s="1343"/>
      <c r="GF20" s="1343"/>
      <c r="GG20" s="1343"/>
      <c r="GH20" s="1343" t="str">
        <f ca="1">MID(SUVAHAVUJ!AG134,9,1)</f>
        <v xml:space="preserve"> </v>
      </c>
      <c r="GI20" s="1343"/>
      <c r="GJ20" s="1343"/>
      <c r="GK20" s="1343"/>
      <c r="GL20" s="1343"/>
      <c r="GM20" s="1343"/>
      <c r="GN20" s="1343" t="str">
        <f ca="1">MID(SUVAHAVUJ!AG134,10,1)</f>
        <v xml:space="preserve"> </v>
      </c>
      <c r="GO20" s="1343"/>
      <c r="GP20" s="1343"/>
      <c r="GQ20" s="1343"/>
      <c r="GR20" s="1343"/>
      <c r="GS20" s="1343" t="str">
        <f ca="1">MID(SUVAHAVUJ!AG134,11,1)</f>
        <v>0</v>
      </c>
      <c r="GT20" s="1343"/>
      <c r="GU20" s="1343"/>
      <c r="GV20" s="1343"/>
      <c r="GW20" s="1396"/>
    </row>
    <row r="21" spans="1:205" ht="24" customHeight="1">
      <c r="B21" s="1473" t="s">
        <v>2401</v>
      </c>
      <c r="C21" s="1474"/>
      <c r="D21" s="1474"/>
      <c r="E21" s="1474"/>
      <c r="F21" s="1474"/>
      <c r="G21" s="1474"/>
      <c r="H21" s="1474"/>
      <c r="I21" s="1474"/>
      <c r="J21" s="1474"/>
      <c r="K21" s="1475"/>
      <c r="L21" s="1471" t="str">
        <f ca="1">SUVAHAVUJ!$D$135</f>
        <v>Daňové záväzky a dotácie (341, 342, 343, 345, 346, 347, 34X)</v>
      </c>
      <c r="M21" s="1472"/>
      <c r="N21" s="1472"/>
      <c r="O21" s="1472"/>
      <c r="P21" s="1472"/>
      <c r="Q21" s="1472"/>
      <c r="R21" s="1472"/>
      <c r="S21" s="1472"/>
      <c r="T21" s="1472"/>
      <c r="U21" s="1472"/>
      <c r="V21" s="1472"/>
      <c r="W21" s="1472"/>
      <c r="X21" s="1472"/>
      <c r="Y21" s="1472"/>
      <c r="Z21" s="1472"/>
      <c r="AA21" s="1472"/>
      <c r="AB21" s="1472"/>
      <c r="AC21" s="1472"/>
      <c r="AD21" s="1472"/>
      <c r="AE21" s="1472"/>
      <c r="AF21" s="1472"/>
      <c r="AG21" s="1472"/>
      <c r="AH21" s="1472"/>
      <c r="AI21" s="1472"/>
      <c r="AJ21" s="1472"/>
      <c r="AK21" s="1472"/>
      <c r="AL21" s="1472"/>
      <c r="AM21" s="1472"/>
      <c r="AN21" s="1472"/>
      <c r="AO21" s="1472"/>
      <c r="AP21" s="1472"/>
      <c r="AQ21" s="1472"/>
      <c r="AR21" s="1472"/>
      <c r="AS21" s="1472"/>
      <c r="AT21" s="1472"/>
      <c r="AU21" s="1472"/>
      <c r="AV21" s="1472"/>
      <c r="AW21" s="1472"/>
      <c r="AX21" s="1472"/>
      <c r="AY21" s="1472"/>
      <c r="AZ21" s="1472"/>
      <c r="BA21" s="1472"/>
      <c r="BB21" s="1472"/>
      <c r="BC21" s="1472"/>
      <c r="BD21" s="1472"/>
      <c r="BE21" s="1472"/>
      <c r="BF21" s="1472"/>
      <c r="BG21" s="1472"/>
      <c r="BH21" s="1472"/>
      <c r="BI21" s="1472"/>
      <c r="BJ21" s="1472"/>
      <c r="BK21" s="1472"/>
      <c r="BL21" s="1472"/>
      <c r="BM21" s="1472"/>
      <c r="BN21" s="1472"/>
      <c r="BO21" s="1472"/>
      <c r="BP21" s="1472"/>
      <c r="BQ21" s="1472"/>
      <c r="BR21" s="1472"/>
      <c r="BS21" s="1472"/>
      <c r="BT21" s="1472"/>
      <c r="BU21" s="1472"/>
      <c r="BV21" s="1472"/>
      <c r="BW21" s="1462" t="s">
        <v>4557</v>
      </c>
      <c r="BX21" s="1463"/>
      <c r="BY21" s="1463"/>
      <c r="BZ21" s="1463"/>
      <c r="CA21" s="1463"/>
      <c r="CB21" s="1463"/>
      <c r="CC21" s="1463"/>
      <c r="CD21" s="1464"/>
      <c r="CE21" s="1389" t="str">
        <f ca="1">MID(SUVAHAVUJ!AF135,1,1)</f>
        <v xml:space="preserve"> </v>
      </c>
      <c r="CF21" s="1389"/>
      <c r="CG21" s="1389"/>
      <c r="CH21" s="1389"/>
      <c r="CI21" s="1389"/>
      <c r="CJ21" s="1389" t="str">
        <f ca="1">MID(SUVAHAVUJ!AF135,2,1)</f>
        <v xml:space="preserve"> </v>
      </c>
      <c r="CK21" s="1389"/>
      <c r="CL21" s="1389"/>
      <c r="CM21" s="1389"/>
      <c r="CN21" s="1389"/>
      <c r="CO21" s="1389"/>
      <c r="CP21" s="1389" t="str">
        <f ca="1">MID(SUVAHAVUJ!AF135,3,1)</f>
        <v xml:space="preserve"> </v>
      </c>
      <c r="CQ21" s="1389"/>
      <c r="CR21" s="1389"/>
      <c r="CS21" s="1389"/>
      <c r="CT21" s="1389"/>
      <c r="CU21" s="1389" t="str">
        <f ca="1">MID(SUVAHAVUJ!AF135,4,1)</f>
        <v xml:space="preserve"> </v>
      </c>
      <c r="CV21" s="1389"/>
      <c r="CW21" s="1389"/>
      <c r="CX21" s="1389"/>
      <c r="CY21" s="1389"/>
      <c r="CZ21" s="1389"/>
      <c r="DA21" s="1389" t="str">
        <f ca="1">MID(SUVAHAVUJ!AF135,5,1)</f>
        <v xml:space="preserve"> </v>
      </c>
      <c r="DB21" s="1389"/>
      <c r="DC21" s="1389"/>
      <c r="DD21" s="1389"/>
      <c r="DE21" s="1389"/>
      <c r="DF21" s="1389" t="str">
        <f ca="1">MID(SUVAHAVUJ!AF135,6,1)</f>
        <v xml:space="preserve"> </v>
      </c>
      <c r="DG21" s="1389"/>
      <c r="DH21" s="1389"/>
      <c r="DI21" s="1389"/>
      <c r="DJ21" s="1389"/>
      <c r="DK21" s="1389"/>
      <c r="DL21" s="1389" t="str">
        <f ca="1">MID(SUVAHAVUJ!AF135,7,1)</f>
        <v xml:space="preserve"> </v>
      </c>
      <c r="DM21" s="1389"/>
      <c r="DN21" s="1389"/>
      <c r="DO21" s="1389"/>
      <c r="DP21" s="1389"/>
      <c r="DQ21" s="1389"/>
      <c r="DR21" s="1389" t="str">
        <f ca="1">MID(SUVAHAVUJ!AF135,8,1)</f>
        <v xml:space="preserve"> </v>
      </c>
      <c r="DS21" s="1389"/>
      <c r="DT21" s="1389"/>
      <c r="DU21" s="1389"/>
      <c r="DV21" s="1389"/>
      <c r="DW21" s="1456" t="str">
        <f ca="1">MID(SUVAHAVUJ!AF135,9,1)</f>
        <v xml:space="preserve"> </v>
      </c>
      <c r="DX21" s="1456"/>
      <c r="DY21" s="1456"/>
      <c r="DZ21" s="1456"/>
      <c r="EA21" s="1456"/>
      <c r="EB21" s="1456"/>
      <c r="EC21" s="1456" t="str">
        <f ca="1">MID(SUVAHAVUJ!AF135,10,1)</f>
        <v xml:space="preserve"> </v>
      </c>
      <c r="ED21" s="1456"/>
      <c r="EE21" s="1456"/>
      <c r="EF21" s="1456"/>
      <c r="EG21" s="1456"/>
      <c r="EH21" s="1389" t="str">
        <f ca="1">MID(SUVAHAVUJ!AF135,11,1)</f>
        <v>0</v>
      </c>
      <c r="EI21" s="1389"/>
      <c r="EJ21" s="1389"/>
      <c r="EK21" s="1389"/>
      <c r="EL21" s="1389"/>
      <c r="EM21" s="1395"/>
      <c r="EN21" s="530"/>
      <c r="EO21" s="531"/>
      <c r="EP21" s="1389" t="str">
        <f ca="1">MID(SUVAHAVUJ!AG135,1,1)</f>
        <v xml:space="preserve"> </v>
      </c>
      <c r="EQ21" s="1389"/>
      <c r="ER21" s="1389"/>
      <c r="ES21" s="1389"/>
      <c r="ET21" s="1389"/>
      <c r="EU21" s="1389"/>
      <c r="EV21" s="1389" t="str">
        <f ca="1">MID(SUVAHAVUJ!AG135,2,1)</f>
        <v xml:space="preserve"> </v>
      </c>
      <c r="EW21" s="1389"/>
      <c r="EX21" s="1389"/>
      <c r="EY21" s="1389"/>
      <c r="EZ21" s="1389"/>
      <c r="FA21" s="1389" t="str">
        <f ca="1">MID(SUVAHAVUJ!AG135,3,1)</f>
        <v xml:space="preserve"> </v>
      </c>
      <c r="FB21" s="1389"/>
      <c r="FC21" s="1389"/>
      <c r="FD21" s="1389"/>
      <c r="FE21" s="1389"/>
      <c r="FF21" s="1389"/>
      <c r="FG21" s="1389" t="str">
        <f ca="1">MID(SUVAHAVUJ!AG135,4,1)</f>
        <v xml:space="preserve"> </v>
      </c>
      <c r="FH21" s="1389"/>
      <c r="FI21" s="1389"/>
      <c r="FJ21" s="1389"/>
      <c r="FK21" s="1389"/>
      <c r="FL21" s="1343" t="str">
        <f ca="1">MID(SUVAHAVUJ!AG135,5,1)</f>
        <v xml:space="preserve"> </v>
      </c>
      <c r="FM21" s="1343"/>
      <c r="FN21" s="1343"/>
      <c r="FO21" s="1343"/>
      <c r="FP21" s="1343"/>
      <c r="FQ21" s="1343"/>
      <c r="FR21" s="1343" t="str">
        <f ca="1">MID(SUVAHAVUJ!AG135,6,1)</f>
        <v xml:space="preserve"> </v>
      </c>
      <c r="FS21" s="1343"/>
      <c r="FT21" s="1343"/>
      <c r="FU21" s="1343"/>
      <c r="FV21" s="1343"/>
      <c r="FW21" s="1343" t="str">
        <f ca="1">MID(SUVAHAVUJ!AG135,7,1)</f>
        <v xml:space="preserve"> </v>
      </c>
      <c r="FX21" s="1343"/>
      <c r="FY21" s="1343"/>
      <c r="FZ21" s="1343"/>
      <c r="GA21" s="1343"/>
      <c r="GB21" s="1343"/>
      <c r="GC21" s="1343" t="str">
        <f ca="1">MID(SUVAHAVUJ!AG135,8,1)</f>
        <v xml:space="preserve"> </v>
      </c>
      <c r="GD21" s="1343"/>
      <c r="GE21" s="1343"/>
      <c r="GF21" s="1343"/>
      <c r="GG21" s="1343"/>
      <c r="GH21" s="1343" t="str">
        <f ca="1">MID(SUVAHAVUJ!AG135,9,1)</f>
        <v xml:space="preserve"> </v>
      </c>
      <c r="GI21" s="1343"/>
      <c r="GJ21" s="1343"/>
      <c r="GK21" s="1343"/>
      <c r="GL21" s="1343"/>
      <c r="GM21" s="1343"/>
      <c r="GN21" s="1343" t="str">
        <f ca="1">MID(SUVAHAVUJ!AG135,10,1)</f>
        <v xml:space="preserve"> </v>
      </c>
      <c r="GO21" s="1343"/>
      <c r="GP21" s="1343"/>
      <c r="GQ21" s="1343"/>
      <c r="GR21" s="1343"/>
      <c r="GS21" s="1343" t="str">
        <f ca="1">MID(SUVAHAVUJ!AG135,11,1)</f>
        <v>0</v>
      </c>
      <c r="GT21" s="1343"/>
      <c r="GU21" s="1343"/>
      <c r="GV21" s="1343"/>
      <c r="GW21" s="1396"/>
    </row>
    <row r="22" spans="1:205" ht="24" customHeight="1">
      <c r="B22" s="1473" t="s">
        <v>2402</v>
      </c>
      <c r="C22" s="1474"/>
      <c r="D22" s="1474"/>
      <c r="E22" s="1474"/>
      <c r="F22" s="1474"/>
      <c r="G22" s="1474"/>
      <c r="H22" s="1474"/>
      <c r="I22" s="1474"/>
      <c r="J22" s="1474"/>
      <c r="K22" s="1475"/>
      <c r="L22" s="1471" t="str">
        <f ca="1">SUVAHAVUJ!$D$136</f>
        <v>Záväzky z derivátových operácií (373A, 377A)</v>
      </c>
      <c r="M22" s="1472"/>
      <c r="N22" s="1472"/>
      <c r="O22" s="1472"/>
      <c r="P22" s="1472"/>
      <c r="Q22" s="1472"/>
      <c r="R22" s="1472"/>
      <c r="S22" s="1472"/>
      <c r="T22" s="1472"/>
      <c r="U22" s="1472"/>
      <c r="V22" s="1472"/>
      <c r="W22" s="1472"/>
      <c r="X22" s="1472"/>
      <c r="Y22" s="1472"/>
      <c r="Z22" s="1472"/>
      <c r="AA22" s="1472"/>
      <c r="AB22" s="1472"/>
      <c r="AC22" s="1472"/>
      <c r="AD22" s="1472"/>
      <c r="AE22" s="1472"/>
      <c r="AF22" s="1472"/>
      <c r="AG22" s="1472"/>
      <c r="AH22" s="1472"/>
      <c r="AI22" s="1472"/>
      <c r="AJ22" s="1472"/>
      <c r="AK22" s="1472"/>
      <c r="AL22" s="1472"/>
      <c r="AM22" s="1472"/>
      <c r="AN22" s="1472"/>
      <c r="AO22" s="1472"/>
      <c r="AP22" s="1472"/>
      <c r="AQ22" s="1472"/>
      <c r="AR22" s="1472"/>
      <c r="AS22" s="1472"/>
      <c r="AT22" s="1472"/>
      <c r="AU22" s="1472"/>
      <c r="AV22" s="1472"/>
      <c r="AW22" s="1472"/>
      <c r="AX22" s="1472"/>
      <c r="AY22" s="1472"/>
      <c r="AZ22" s="1472"/>
      <c r="BA22" s="1472"/>
      <c r="BB22" s="1472"/>
      <c r="BC22" s="1472"/>
      <c r="BD22" s="1472"/>
      <c r="BE22" s="1472"/>
      <c r="BF22" s="1472"/>
      <c r="BG22" s="1472"/>
      <c r="BH22" s="1472"/>
      <c r="BI22" s="1472"/>
      <c r="BJ22" s="1472"/>
      <c r="BK22" s="1472"/>
      <c r="BL22" s="1472"/>
      <c r="BM22" s="1472"/>
      <c r="BN22" s="1472"/>
      <c r="BO22" s="1472"/>
      <c r="BP22" s="1472"/>
      <c r="BQ22" s="1472"/>
      <c r="BR22" s="1472"/>
      <c r="BS22" s="1472"/>
      <c r="BT22" s="1472"/>
      <c r="BU22" s="1472"/>
      <c r="BV22" s="1472"/>
      <c r="BW22" s="1462" t="s">
        <v>2497</v>
      </c>
      <c r="BX22" s="1463"/>
      <c r="BY22" s="1463"/>
      <c r="BZ22" s="1463"/>
      <c r="CA22" s="1463"/>
      <c r="CB22" s="1463"/>
      <c r="CC22" s="1463"/>
      <c r="CD22" s="1464"/>
      <c r="CE22" s="1389" t="str">
        <f ca="1">MID(SUVAHAVUJ!AF136,1,1)</f>
        <v xml:space="preserve"> </v>
      </c>
      <c r="CF22" s="1389"/>
      <c r="CG22" s="1389"/>
      <c r="CH22" s="1389"/>
      <c r="CI22" s="1389"/>
      <c r="CJ22" s="1389" t="str">
        <f ca="1">MID(SUVAHAVUJ!AF136,2,1)</f>
        <v xml:space="preserve"> </v>
      </c>
      <c r="CK22" s="1389"/>
      <c r="CL22" s="1389"/>
      <c r="CM22" s="1389"/>
      <c r="CN22" s="1389"/>
      <c r="CO22" s="1389"/>
      <c r="CP22" s="1389" t="str">
        <f ca="1">MID(SUVAHAVUJ!AF136,3,1)</f>
        <v xml:space="preserve"> </v>
      </c>
      <c r="CQ22" s="1389"/>
      <c r="CR22" s="1389"/>
      <c r="CS22" s="1389"/>
      <c r="CT22" s="1389"/>
      <c r="CU22" s="1389" t="str">
        <f ca="1">MID(SUVAHAVUJ!AF136,4,1)</f>
        <v xml:space="preserve"> </v>
      </c>
      <c r="CV22" s="1389"/>
      <c r="CW22" s="1389"/>
      <c r="CX22" s="1389"/>
      <c r="CY22" s="1389"/>
      <c r="CZ22" s="1389"/>
      <c r="DA22" s="1389" t="str">
        <f ca="1">MID(SUVAHAVUJ!AF136,5,1)</f>
        <v xml:space="preserve"> </v>
      </c>
      <c r="DB22" s="1389"/>
      <c r="DC22" s="1389"/>
      <c r="DD22" s="1389"/>
      <c r="DE22" s="1389"/>
      <c r="DF22" s="1389" t="str">
        <f ca="1">MID(SUVAHAVUJ!AF136,6,1)</f>
        <v xml:space="preserve"> </v>
      </c>
      <c r="DG22" s="1389"/>
      <c r="DH22" s="1389"/>
      <c r="DI22" s="1389"/>
      <c r="DJ22" s="1389"/>
      <c r="DK22" s="1389"/>
      <c r="DL22" s="1389" t="str">
        <f ca="1">MID(SUVAHAVUJ!AF136,7,1)</f>
        <v xml:space="preserve"> </v>
      </c>
      <c r="DM22" s="1389"/>
      <c r="DN22" s="1389"/>
      <c r="DO22" s="1389"/>
      <c r="DP22" s="1389"/>
      <c r="DQ22" s="1389"/>
      <c r="DR22" s="1389" t="str">
        <f ca="1">MID(SUVAHAVUJ!AF136,8,1)</f>
        <v xml:space="preserve"> </v>
      </c>
      <c r="DS22" s="1389"/>
      <c r="DT22" s="1389"/>
      <c r="DU22" s="1389"/>
      <c r="DV22" s="1389"/>
      <c r="DW22" s="1456" t="str">
        <f ca="1">MID(SUVAHAVUJ!AF136,9,1)</f>
        <v xml:space="preserve"> </v>
      </c>
      <c r="DX22" s="1456"/>
      <c r="DY22" s="1456"/>
      <c r="DZ22" s="1456"/>
      <c r="EA22" s="1456"/>
      <c r="EB22" s="1456"/>
      <c r="EC22" s="1456" t="str">
        <f ca="1">MID(SUVAHAVUJ!AF136,10,1)</f>
        <v xml:space="preserve"> </v>
      </c>
      <c r="ED22" s="1456"/>
      <c r="EE22" s="1456"/>
      <c r="EF22" s="1456"/>
      <c r="EG22" s="1456"/>
      <c r="EH22" s="1389" t="str">
        <f ca="1">MID(SUVAHAVUJ!AF136,11,1)</f>
        <v>0</v>
      </c>
      <c r="EI22" s="1389"/>
      <c r="EJ22" s="1389"/>
      <c r="EK22" s="1389"/>
      <c r="EL22" s="1389"/>
      <c r="EM22" s="1395"/>
      <c r="EN22" s="530"/>
      <c r="EO22" s="531"/>
      <c r="EP22" s="1389" t="str">
        <f ca="1">MID(SUVAHAVUJ!AG136,1,1)</f>
        <v xml:space="preserve"> </v>
      </c>
      <c r="EQ22" s="1389"/>
      <c r="ER22" s="1389"/>
      <c r="ES22" s="1389"/>
      <c r="ET22" s="1389"/>
      <c r="EU22" s="1389"/>
      <c r="EV22" s="1389" t="str">
        <f ca="1">MID(SUVAHAVUJ!AG136,2,1)</f>
        <v xml:space="preserve"> </v>
      </c>
      <c r="EW22" s="1389"/>
      <c r="EX22" s="1389"/>
      <c r="EY22" s="1389"/>
      <c r="EZ22" s="1389"/>
      <c r="FA22" s="1389" t="str">
        <f ca="1">MID(SUVAHAVUJ!AG136,3,1)</f>
        <v xml:space="preserve"> </v>
      </c>
      <c r="FB22" s="1389"/>
      <c r="FC22" s="1389"/>
      <c r="FD22" s="1389"/>
      <c r="FE22" s="1389"/>
      <c r="FF22" s="1389"/>
      <c r="FG22" s="1389" t="str">
        <f ca="1">MID(SUVAHAVUJ!AG136,4,1)</f>
        <v xml:space="preserve"> </v>
      </c>
      <c r="FH22" s="1389"/>
      <c r="FI22" s="1389"/>
      <c r="FJ22" s="1389"/>
      <c r="FK22" s="1389"/>
      <c r="FL22" s="1343" t="str">
        <f ca="1">MID(SUVAHAVUJ!AG136,5,1)</f>
        <v xml:space="preserve"> </v>
      </c>
      <c r="FM22" s="1343"/>
      <c r="FN22" s="1343"/>
      <c r="FO22" s="1343"/>
      <c r="FP22" s="1343"/>
      <c r="FQ22" s="1343"/>
      <c r="FR22" s="1343" t="str">
        <f ca="1">MID(SUVAHAVUJ!AG136,6,1)</f>
        <v xml:space="preserve"> </v>
      </c>
      <c r="FS22" s="1343"/>
      <c r="FT22" s="1343"/>
      <c r="FU22" s="1343"/>
      <c r="FV22" s="1343"/>
      <c r="FW22" s="1343" t="str">
        <f ca="1">MID(SUVAHAVUJ!AG136,7,1)</f>
        <v xml:space="preserve"> </v>
      </c>
      <c r="FX22" s="1343"/>
      <c r="FY22" s="1343"/>
      <c r="FZ22" s="1343"/>
      <c r="GA22" s="1343"/>
      <c r="GB22" s="1343"/>
      <c r="GC22" s="1343" t="str">
        <f ca="1">MID(SUVAHAVUJ!AG136,8,1)</f>
        <v xml:space="preserve"> </v>
      </c>
      <c r="GD22" s="1343"/>
      <c r="GE22" s="1343"/>
      <c r="GF22" s="1343"/>
      <c r="GG22" s="1343"/>
      <c r="GH22" s="1343" t="str">
        <f ca="1">MID(SUVAHAVUJ!AG136,9,1)</f>
        <v xml:space="preserve"> </v>
      </c>
      <c r="GI22" s="1343"/>
      <c r="GJ22" s="1343"/>
      <c r="GK22" s="1343"/>
      <c r="GL22" s="1343"/>
      <c r="GM22" s="1343"/>
      <c r="GN22" s="1343" t="str">
        <f ca="1">MID(SUVAHAVUJ!AG136,10,1)</f>
        <v xml:space="preserve"> </v>
      </c>
      <c r="GO22" s="1343"/>
      <c r="GP22" s="1343"/>
      <c r="GQ22" s="1343"/>
      <c r="GR22" s="1343"/>
      <c r="GS22" s="1343" t="str">
        <f ca="1">MID(SUVAHAVUJ!AG136,11,1)</f>
        <v>0</v>
      </c>
      <c r="GT22" s="1343"/>
      <c r="GU22" s="1343"/>
      <c r="GV22" s="1343"/>
      <c r="GW22" s="1396"/>
    </row>
    <row r="23" spans="1:205" ht="24" customHeight="1">
      <c r="A23" s="540"/>
      <c r="B23" s="1473" t="s">
        <v>2407</v>
      </c>
      <c r="C23" s="1474"/>
      <c r="D23" s="1474"/>
      <c r="E23" s="1474"/>
      <c r="F23" s="1474"/>
      <c r="G23" s="1474"/>
      <c r="H23" s="1474"/>
      <c r="I23" s="1474"/>
      <c r="J23" s="1474"/>
      <c r="K23" s="1475"/>
      <c r="L23" s="1471" t="str">
        <f ca="1">SUVAHAVUJ!$D$137</f>
        <v>Iné záväzky (372A, 379A, 474A, 475A, 479A, 47XA)</v>
      </c>
      <c r="M23" s="1472"/>
      <c r="N23" s="1472"/>
      <c r="O23" s="1472"/>
      <c r="P23" s="1472"/>
      <c r="Q23" s="1472"/>
      <c r="R23" s="1472"/>
      <c r="S23" s="1472"/>
      <c r="T23" s="1472"/>
      <c r="U23" s="1472"/>
      <c r="V23" s="1472"/>
      <c r="W23" s="1472"/>
      <c r="X23" s="1472"/>
      <c r="Y23" s="1472"/>
      <c r="Z23" s="1472"/>
      <c r="AA23" s="1472"/>
      <c r="AB23" s="1472"/>
      <c r="AC23" s="1472"/>
      <c r="AD23" s="1472"/>
      <c r="AE23" s="1472"/>
      <c r="AF23" s="1472"/>
      <c r="AG23" s="1472"/>
      <c r="AH23" s="1472"/>
      <c r="AI23" s="1472"/>
      <c r="AJ23" s="1472"/>
      <c r="AK23" s="1472"/>
      <c r="AL23" s="1472"/>
      <c r="AM23" s="1472"/>
      <c r="AN23" s="1472"/>
      <c r="AO23" s="1472"/>
      <c r="AP23" s="1472"/>
      <c r="AQ23" s="1472"/>
      <c r="AR23" s="1472"/>
      <c r="AS23" s="1472"/>
      <c r="AT23" s="1472"/>
      <c r="AU23" s="1472"/>
      <c r="AV23" s="1472"/>
      <c r="AW23" s="1472"/>
      <c r="AX23" s="1472"/>
      <c r="AY23" s="1472"/>
      <c r="AZ23" s="1472"/>
      <c r="BA23" s="1472"/>
      <c r="BB23" s="1472"/>
      <c r="BC23" s="1472"/>
      <c r="BD23" s="1472"/>
      <c r="BE23" s="1472"/>
      <c r="BF23" s="1472"/>
      <c r="BG23" s="1472"/>
      <c r="BH23" s="1472"/>
      <c r="BI23" s="1472"/>
      <c r="BJ23" s="1472"/>
      <c r="BK23" s="1472"/>
      <c r="BL23" s="1472"/>
      <c r="BM23" s="1472"/>
      <c r="BN23" s="1472"/>
      <c r="BO23" s="1472"/>
      <c r="BP23" s="1472"/>
      <c r="BQ23" s="1472"/>
      <c r="BR23" s="1472"/>
      <c r="BS23" s="1472"/>
      <c r="BT23" s="1472"/>
      <c r="BU23" s="1472"/>
      <c r="BV23" s="1472"/>
      <c r="BW23" s="1462" t="s">
        <v>2498</v>
      </c>
      <c r="BX23" s="1463"/>
      <c r="BY23" s="1463"/>
      <c r="BZ23" s="1463"/>
      <c r="CA23" s="1463"/>
      <c r="CB23" s="1463"/>
      <c r="CC23" s="1463"/>
      <c r="CD23" s="1464"/>
      <c r="CE23" s="1389" t="str">
        <f ca="1">MID(SUVAHAVUJ!AF137,1,1)</f>
        <v xml:space="preserve"> </v>
      </c>
      <c r="CF23" s="1389"/>
      <c r="CG23" s="1389"/>
      <c r="CH23" s="1389"/>
      <c r="CI23" s="1389"/>
      <c r="CJ23" s="1389" t="str">
        <f ca="1">MID(SUVAHAVUJ!AF137,2,1)</f>
        <v xml:space="preserve"> </v>
      </c>
      <c r="CK23" s="1389"/>
      <c r="CL23" s="1389"/>
      <c r="CM23" s="1389"/>
      <c r="CN23" s="1389"/>
      <c r="CO23" s="1389"/>
      <c r="CP23" s="1389" t="str">
        <f ca="1">MID(SUVAHAVUJ!AF137,3,1)</f>
        <v xml:space="preserve"> </v>
      </c>
      <c r="CQ23" s="1389"/>
      <c r="CR23" s="1389"/>
      <c r="CS23" s="1389"/>
      <c r="CT23" s="1389"/>
      <c r="CU23" s="1389" t="str">
        <f ca="1">MID(SUVAHAVUJ!AF137,4,1)</f>
        <v xml:space="preserve"> </v>
      </c>
      <c r="CV23" s="1389"/>
      <c r="CW23" s="1389"/>
      <c r="CX23" s="1389"/>
      <c r="CY23" s="1389"/>
      <c r="CZ23" s="1389"/>
      <c r="DA23" s="1389" t="str">
        <f ca="1">MID(SUVAHAVUJ!AF137,5,1)</f>
        <v xml:space="preserve"> </v>
      </c>
      <c r="DB23" s="1389"/>
      <c r="DC23" s="1389"/>
      <c r="DD23" s="1389"/>
      <c r="DE23" s="1389"/>
      <c r="DF23" s="1389" t="str">
        <f ca="1">MID(SUVAHAVUJ!AF137,6,1)</f>
        <v xml:space="preserve"> </v>
      </c>
      <c r="DG23" s="1389"/>
      <c r="DH23" s="1389"/>
      <c r="DI23" s="1389"/>
      <c r="DJ23" s="1389"/>
      <c r="DK23" s="1389"/>
      <c r="DL23" s="1389" t="str">
        <f ca="1">MID(SUVAHAVUJ!AF137,7,1)</f>
        <v xml:space="preserve"> </v>
      </c>
      <c r="DM23" s="1389"/>
      <c r="DN23" s="1389"/>
      <c r="DO23" s="1389"/>
      <c r="DP23" s="1389"/>
      <c r="DQ23" s="1389"/>
      <c r="DR23" s="1389" t="str">
        <f ca="1">MID(SUVAHAVUJ!AF137,8,1)</f>
        <v xml:space="preserve"> </v>
      </c>
      <c r="DS23" s="1389"/>
      <c r="DT23" s="1389"/>
      <c r="DU23" s="1389"/>
      <c r="DV23" s="1389"/>
      <c r="DW23" s="1456" t="str">
        <f ca="1">MID(SUVAHAVUJ!AF137,9,1)</f>
        <v xml:space="preserve"> </v>
      </c>
      <c r="DX23" s="1456"/>
      <c r="DY23" s="1456"/>
      <c r="DZ23" s="1456"/>
      <c r="EA23" s="1456"/>
      <c r="EB23" s="1456"/>
      <c r="EC23" s="1456" t="str">
        <f ca="1">MID(SUVAHAVUJ!AF137,10,1)</f>
        <v xml:space="preserve"> </v>
      </c>
      <c r="ED23" s="1456"/>
      <c r="EE23" s="1456"/>
      <c r="EF23" s="1456"/>
      <c r="EG23" s="1456"/>
      <c r="EH23" s="1389" t="str">
        <f ca="1">MID(SUVAHAVUJ!AF137,11,1)</f>
        <v>0</v>
      </c>
      <c r="EI23" s="1389"/>
      <c r="EJ23" s="1389"/>
      <c r="EK23" s="1389"/>
      <c r="EL23" s="1389"/>
      <c r="EM23" s="1395"/>
      <c r="EN23" s="530"/>
      <c r="EO23" s="531"/>
      <c r="EP23" s="1389" t="str">
        <f ca="1">MID(SUVAHAVUJ!AG137,1,1)</f>
        <v xml:space="preserve"> </v>
      </c>
      <c r="EQ23" s="1389"/>
      <c r="ER23" s="1389"/>
      <c r="ES23" s="1389"/>
      <c r="ET23" s="1389"/>
      <c r="EU23" s="1389"/>
      <c r="EV23" s="1389" t="str">
        <f ca="1">MID(SUVAHAVUJ!AG137,2,1)</f>
        <v xml:space="preserve"> </v>
      </c>
      <c r="EW23" s="1389"/>
      <c r="EX23" s="1389"/>
      <c r="EY23" s="1389"/>
      <c r="EZ23" s="1389"/>
      <c r="FA23" s="1389" t="str">
        <f ca="1">MID(SUVAHAVUJ!AG137,3,1)</f>
        <v xml:space="preserve"> </v>
      </c>
      <c r="FB23" s="1389"/>
      <c r="FC23" s="1389"/>
      <c r="FD23" s="1389"/>
      <c r="FE23" s="1389"/>
      <c r="FF23" s="1389"/>
      <c r="FG23" s="1389" t="str">
        <f ca="1">MID(SUVAHAVUJ!AG137,4,1)</f>
        <v xml:space="preserve"> </v>
      </c>
      <c r="FH23" s="1389"/>
      <c r="FI23" s="1389"/>
      <c r="FJ23" s="1389"/>
      <c r="FK23" s="1389"/>
      <c r="FL23" s="1343" t="str">
        <f ca="1">MID(SUVAHAVUJ!AG137,5,1)</f>
        <v xml:space="preserve"> </v>
      </c>
      <c r="FM23" s="1343"/>
      <c r="FN23" s="1343"/>
      <c r="FO23" s="1343"/>
      <c r="FP23" s="1343"/>
      <c r="FQ23" s="1343"/>
      <c r="FR23" s="1343" t="str">
        <f ca="1">MID(SUVAHAVUJ!AG137,6,1)</f>
        <v xml:space="preserve"> </v>
      </c>
      <c r="FS23" s="1343"/>
      <c r="FT23" s="1343"/>
      <c r="FU23" s="1343"/>
      <c r="FV23" s="1343"/>
      <c r="FW23" s="1343" t="str">
        <f ca="1">MID(SUVAHAVUJ!AG137,7,1)</f>
        <v xml:space="preserve"> </v>
      </c>
      <c r="FX23" s="1343"/>
      <c r="FY23" s="1343"/>
      <c r="FZ23" s="1343"/>
      <c r="GA23" s="1343"/>
      <c r="GB23" s="1343"/>
      <c r="GC23" s="1343" t="str">
        <f ca="1">MID(SUVAHAVUJ!AG137,8,1)</f>
        <v xml:space="preserve"> </v>
      </c>
      <c r="GD23" s="1343"/>
      <c r="GE23" s="1343"/>
      <c r="GF23" s="1343"/>
      <c r="GG23" s="1343"/>
      <c r="GH23" s="1343" t="str">
        <f ca="1">MID(SUVAHAVUJ!AG137,9,1)</f>
        <v xml:space="preserve"> </v>
      </c>
      <c r="GI23" s="1343"/>
      <c r="GJ23" s="1343"/>
      <c r="GK23" s="1343"/>
      <c r="GL23" s="1343"/>
      <c r="GM23" s="1343"/>
      <c r="GN23" s="1343" t="str">
        <f ca="1">MID(SUVAHAVUJ!AG137,10,1)</f>
        <v xml:space="preserve"> </v>
      </c>
      <c r="GO23" s="1343"/>
      <c r="GP23" s="1343"/>
      <c r="GQ23" s="1343"/>
      <c r="GR23" s="1343"/>
      <c r="GS23" s="1343" t="str">
        <f ca="1">MID(SUVAHAVUJ!AG137,11,1)</f>
        <v>0</v>
      </c>
      <c r="GT23" s="1343"/>
      <c r="GU23" s="1343"/>
      <c r="GV23" s="1343"/>
      <c r="GW23" s="1396"/>
    </row>
    <row r="24" spans="1:205" ht="24" customHeight="1">
      <c r="A24" s="540"/>
      <c r="B24" s="1465" t="s">
        <v>2437</v>
      </c>
      <c r="C24" s="1466"/>
      <c r="D24" s="1466"/>
      <c r="E24" s="1466"/>
      <c r="F24" s="1466"/>
      <c r="G24" s="1466"/>
      <c r="H24" s="1466"/>
      <c r="I24" s="1466"/>
      <c r="J24" s="1466"/>
      <c r="K24" s="1467"/>
      <c r="L24" s="1460" t="str">
        <f ca="1">SUVAHAVUJ!$D$138</f>
        <v>Krátkodobé rezervy r. 137 + r. 138</v>
      </c>
      <c r="M24" s="1461"/>
      <c r="N24" s="1461"/>
      <c r="O24" s="1461"/>
      <c r="P24" s="1461"/>
      <c r="Q24" s="1461"/>
      <c r="R24" s="1461"/>
      <c r="S24" s="1461"/>
      <c r="T24" s="1461"/>
      <c r="U24" s="1461"/>
      <c r="V24" s="1461"/>
      <c r="W24" s="1461"/>
      <c r="X24" s="1461"/>
      <c r="Y24" s="1461"/>
      <c r="Z24" s="1461"/>
      <c r="AA24" s="1461"/>
      <c r="AB24" s="1461"/>
      <c r="AC24" s="1461"/>
      <c r="AD24" s="1461"/>
      <c r="AE24" s="1461"/>
      <c r="AF24" s="1461"/>
      <c r="AG24" s="1461"/>
      <c r="AH24" s="1461"/>
      <c r="AI24" s="1461"/>
      <c r="AJ24" s="1461"/>
      <c r="AK24" s="1461"/>
      <c r="AL24" s="1461"/>
      <c r="AM24" s="1461"/>
      <c r="AN24" s="1461"/>
      <c r="AO24" s="1461"/>
      <c r="AP24" s="1461"/>
      <c r="AQ24" s="1461"/>
      <c r="AR24" s="1461"/>
      <c r="AS24" s="1461"/>
      <c r="AT24" s="1461"/>
      <c r="AU24" s="1461"/>
      <c r="AV24" s="1461"/>
      <c r="AW24" s="1461"/>
      <c r="AX24" s="1461"/>
      <c r="AY24" s="1461"/>
      <c r="AZ24" s="1461"/>
      <c r="BA24" s="1461"/>
      <c r="BB24" s="1461"/>
      <c r="BC24" s="1461"/>
      <c r="BD24" s="1461"/>
      <c r="BE24" s="1461"/>
      <c r="BF24" s="1461"/>
      <c r="BG24" s="1461"/>
      <c r="BH24" s="1461"/>
      <c r="BI24" s="1461"/>
      <c r="BJ24" s="1461"/>
      <c r="BK24" s="1461"/>
      <c r="BL24" s="1461"/>
      <c r="BM24" s="1461"/>
      <c r="BN24" s="1461"/>
      <c r="BO24" s="1461"/>
      <c r="BP24" s="1461"/>
      <c r="BQ24" s="1461"/>
      <c r="BR24" s="1461"/>
      <c r="BS24" s="1461"/>
      <c r="BT24" s="1461"/>
      <c r="BU24" s="1461"/>
      <c r="BV24" s="1461"/>
      <c r="BW24" s="1489" t="s">
        <v>2499</v>
      </c>
      <c r="BX24" s="1490"/>
      <c r="BY24" s="1490"/>
      <c r="BZ24" s="1490"/>
      <c r="CA24" s="1490"/>
      <c r="CB24" s="1490"/>
      <c r="CC24" s="1490"/>
      <c r="CD24" s="1491"/>
      <c r="CE24" s="1389" t="str">
        <f ca="1">MID(SUVAHAVUJ!AF138,1,1)</f>
        <v xml:space="preserve"> </v>
      </c>
      <c r="CF24" s="1389"/>
      <c r="CG24" s="1389"/>
      <c r="CH24" s="1389"/>
      <c r="CI24" s="1389"/>
      <c r="CJ24" s="1389" t="str">
        <f ca="1">MID(SUVAHAVUJ!AF138,2,1)</f>
        <v xml:space="preserve"> </v>
      </c>
      <c r="CK24" s="1389"/>
      <c r="CL24" s="1389"/>
      <c r="CM24" s="1389"/>
      <c r="CN24" s="1389"/>
      <c r="CO24" s="1389"/>
      <c r="CP24" s="1389" t="str">
        <f ca="1">MID(SUVAHAVUJ!AF138,3,1)</f>
        <v xml:space="preserve"> </v>
      </c>
      <c r="CQ24" s="1389"/>
      <c r="CR24" s="1389"/>
      <c r="CS24" s="1389"/>
      <c r="CT24" s="1389"/>
      <c r="CU24" s="1389" t="str">
        <f ca="1">MID(SUVAHAVUJ!AF138,4,1)</f>
        <v xml:space="preserve"> </v>
      </c>
      <c r="CV24" s="1389"/>
      <c r="CW24" s="1389"/>
      <c r="CX24" s="1389"/>
      <c r="CY24" s="1389"/>
      <c r="CZ24" s="1389"/>
      <c r="DA24" s="1389" t="str">
        <f ca="1">MID(SUVAHAVUJ!AF138,5,1)</f>
        <v xml:space="preserve"> </v>
      </c>
      <c r="DB24" s="1389"/>
      <c r="DC24" s="1389"/>
      <c r="DD24" s="1389"/>
      <c r="DE24" s="1389"/>
      <c r="DF24" s="1389" t="str">
        <f ca="1">MID(SUVAHAVUJ!AF138,6,1)</f>
        <v xml:space="preserve"> </v>
      </c>
      <c r="DG24" s="1389"/>
      <c r="DH24" s="1389"/>
      <c r="DI24" s="1389"/>
      <c r="DJ24" s="1389"/>
      <c r="DK24" s="1389"/>
      <c r="DL24" s="1389" t="str">
        <f ca="1">MID(SUVAHAVUJ!AF138,7,1)</f>
        <v xml:space="preserve"> </v>
      </c>
      <c r="DM24" s="1389"/>
      <c r="DN24" s="1389"/>
      <c r="DO24" s="1389"/>
      <c r="DP24" s="1389"/>
      <c r="DQ24" s="1389"/>
      <c r="DR24" s="1389" t="str">
        <f ca="1">MID(SUVAHAVUJ!AF138,8,1)</f>
        <v xml:space="preserve"> </v>
      </c>
      <c r="DS24" s="1389"/>
      <c r="DT24" s="1389"/>
      <c r="DU24" s="1389"/>
      <c r="DV24" s="1389"/>
      <c r="DW24" s="1456" t="str">
        <f ca="1">MID(SUVAHAVUJ!AF138,9,1)</f>
        <v xml:space="preserve"> </v>
      </c>
      <c r="DX24" s="1456"/>
      <c r="DY24" s="1456"/>
      <c r="DZ24" s="1456"/>
      <c r="EA24" s="1456"/>
      <c r="EB24" s="1456"/>
      <c r="EC24" s="1456" t="str">
        <f ca="1">MID(SUVAHAVUJ!AF138,10,1)</f>
        <v xml:space="preserve"> </v>
      </c>
      <c r="ED24" s="1456"/>
      <c r="EE24" s="1456"/>
      <c r="EF24" s="1456"/>
      <c r="EG24" s="1456"/>
      <c r="EH24" s="1389" t="str">
        <f ca="1">MID(SUVAHAVUJ!AF138,11,1)</f>
        <v>0</v>
      </c>
      <c r="EI24" s="1389"/>
      <c r="EJ24" s="1389"/>
      <c r="EK24" s="1389"/>
      <c r="EL24" s="1389"/>
      <c r="EM24" s="1395"/>
      <c r="EN24" s="530"/>
      <c r="EO24" s="531"/>
      <c r="EP24" s="1389" t="str">
        <f ca="1">MID(SUVAHAVUJ!AG138,1,1)</f>
        <v xml:space="preserve"> </v>
      </c>
      <c r="EQ24" s="1389"/>
      <c r="ER24" s="1389"/>
      <c r="ES24" s="1389"/>
      <c r="ET24" s="1389"/>
      <c r="EU24" s="1389"/>
      <c r="EV24" s="1389" t="str">
        <f ca="1">MID(SUVAHAVUJ!AG138,2,1)</f>
        <v xml:space="preserve"> </v>
      </c>
      <c r="EW24" s="1389"/>
      <c r="EX24" s="1389"/>
      <c r="EY24" s="1389"/>
      <c r="EZ24" s="1389"/>
      <c r="FA24" s="1389" t="str">
        <f ca="1">MID(SUVAHAVUJ!AG138,3,1)</f>
        <v xml:space="preserve"> </v>
      </c>
      <c r="FB24" s="1389"/>
      <c r="FC24" s="1389"/>
      <c r="FD24" s="1389"/>
      <c r="FE24" s="1389"/>
      <c r="FF24" s="1389"/>
      <c r="FG24" s="1389" t="str">
        <f ca="1">MID(SUVAHAVUJ!AG138,4,1)</f>
        <v xml:space="preserve"> </v>
      </c>
      <c r="FH24" s="1389"/>
      <c r="FI24" s="1389"/>
      <c r="FJ24" s="1389"/>
      <c r="FK24" s="1389"/>
      <c r="FL24" s="1343" t="str">
        <f ca="1">MID(SUVAHAVUJ!AG138,5,1)</f>
        <v xml:space="preserve"> </v>
      </c>
      <c r="FM24" s="1343"/>
      <c r="FN24" s="1343"/>
      <c r="FO24" s="1343"/>
      <c r="FP24" s="1343"/>
      <c r="FQ24" s="1343"/>
      <c r="FR24" s="1343" t="str">
        <f ca="1">MID(SUVAHAVUJ!AG138,6,1)</f>
        <v xml:space="preserve"> </v>
      </c>
      <c r="FS24" s="1343"/>
      <c r="FT24" s="1343"/>
      <c r="FU24" s="1343"/>
      <c r="FV24" s="1343"/>
      <c r="FW24" s="1343" t="str">
        <f ca="1">MID(SUVAHAVUJ!AG138,7,1)</f>
        <v xml:space="preserve"> </v>
      </c>
      <c r="FX24" s="1343"/>
      <c r="FY24" s="1343"/>
      <c r="FZ24" s="1343"/>
      <c r="GA24" s="1343"/>
      <c r="GB24" s="1343"/>
      <c r="GC24" s="1343" t="str">
        <f ca="1">MID(SUVAHAVUJ!AG138,8,1)</f>
        <v xml:space="preserve"> </v>
      </c>
      <c r="GD24" s="1343"/>
      <c r="GE24" s="1343"/>
      <c r="GF24" s="1343"/>
      <c r="GG24" s="1343"/>
      <c r="GH24" s="1343" t="str">
        <f ca="1">MID(SUVAHAVUJ!AG138,9,1)</f>
        <v xml:space="preserve"> </v>
      </c>
      <c r="GI24" s="1343"/>
      <c r="GJ24" s="1343"/>
      <c r="GK24" s="1343"/>
      <c r="GL24" s="1343"/>
      <c r="GM24" s="1343"/>
      <c r="GN24" s="1343" t="str">
        <f ca="1">MID(SUVAHAVUJ!AG138,10,1)</f>
        <v xml:space="preserve"> </v>
      </c>
      <c r="GO24" s="1343"/>
      <c r="GP24" s="1343"/>
      <c r="GQ24" s="1343"/>
      <c r="GR24" s="1343"/>
      <c r="GS24" s="1343" t="str">
        <f ca="1">MID(SUVAHAVUJ!AG138,11,1)</f>
        <v>0</v>
      </c>
      <c r="GT24" s="1343"/>
      <c r="GU24" s="1343"/>
      <c r="GV24" s="1343"/>
      <c r="GW24" s="1396"/>
    </row>
    <row r="25" spans="1:205" ht="24" customHeight="1">
      <c r="A25" s="540"/>
      <c r="B25" s="1473" t="s">
        <v>2439</v>
      </c>
      <c r="C25" s="1474"/>
      <c r="D25" s="1474"/>
      <c r="E25" s="1474"/>
      <c r="F25" s="1474"/>
      <c r="G25" s="1474"/>
      <c r="H25" s="1474"/>
      <c r="I25" s="1474"/>
      <c r="J25" s="1474"/>
      <c r="K25" s="1475"/>
      <c r="L25" s="1471" t="str">
        <f ca="1">SUVAHAVUJ!$D$139</f>
        <v>Zákonné rezervy (323A, 451A)</v>
      </c>
      <c r="M25" s="1472"/>
      <c r="N25" s="1472"/>
      <c r="O25" s="1472"/>
      <c r="P25" s="1472"/>
      <c r="Q25" s="1472"/>
      <c r="R25" s="1472"/>
      <c r="S25" s="1472"/>
      <c r="T25" s="1472"/>
      <c r="U25" s="1472"/>
      <c r="V25" s="1472"/>
      <c r="W25" s="1472"/>
      <c r="X25" s="1472"/>
      <c r="Y25" s="1472"/>
      <c r="Z25" s="1472"/>
      <c r="AA25" s="1472"/>
      <c r="AB25" s="1472"/>
      <c r="AC25" s="1472"/>
      <c r="AD25" s="1472"/>
      <c r="AE25" s="1472"/>
      <c r="AF25" s="1472"/>
      <c r="AG25" s="1472"/>
      <c r="AH25" s="1472"/>
      <c r="AI25" s="1472"/>
      <c r="AJ25" s="1472"/>
      <c r="AK25" s="1472"/>
      <c r="AL25" s="1472"/>
      <c r="AM25" s="1472"/>
      <c r="AN25" s="1472"/>
      <c r="AO25" s="1472"/>
      <c r="AP25" s="1472"/>
      <c r="AQ25" s="1472"/>
      <c r="AR25" s="1472"/>
      <c r="AS25" s="1472"/>
      <c r="AT25" s="1472"/>
      <c r="AU25" s="1472"/>
      <c r="AV25" s="1472"/>
      <c r="AW25" s="1472"/>
      <c r="AX25" s="1472"/>
      <c r="AY25" s="1472"/>
      <c r="AZ25" s="1472"/>
      <c r="BA25" s="1472"/>
      <c r="BB25" s="1472"/>
      <c r="BC25" s="1472"/>
      <c r="BD25" s="1472"/>
      <c r="BE25" s="1472"/>
      <c r="BF25" s="1472"/>
      <c r="BG25" s="1472"/>
      <c r="BH25" s="1472"/>
      <c r="BI25" s="1472"/>
      <c r="BJ25" s="1472"/>
      <c r="BK25" s="1472"/>
      <c r="BL25" s="1472"/>
      <c r="BM25" s="1472"/>
      <c r="BN25" s="1472"/>
      <c r="BO25" s="1472"/>
      <c r="BP25" s="1472"/>
      <c r="BQ25" s="1472"/>
      <c r="BR25" s="1472"/>
      <c r="BS25" s="1472"/>
      <c r="BT25" s="1472"/>
      <c r="BU25" s="1472"/>
      <c r="BV25" s="1472"/>
      <c r="BW25" s="1462" t="s">
        <v>2500</v>
      </c>
      <c r="BX25" s="1463"/>
      <c r="BY25" s="1463"/>
      <c r="BZ25" s="1463"/>
      <c r="CA25" s="1463"/>
      <c r="CB25" s="1463"/>
      <c r="CC25" s="1463"/>
      <c r="CD25" s="1464"/>
      <c r="CE25" s="1389" t="str">
        <f ca="1">MID(SUVAHAVUJ!AF139,1,1)</f>
        <v xml:space="preserve"> </v>
      </c>
      <c r="CF25" s="1389"/>
      <c r="CG25" s="1389"/>
      <c r="CH25" s="1389"/>
      <c r="CI25" s="1389"/>
      <c r="CJ25" s="1389" t="str">
        <f ca="1">MID(SUVAHAVUJ!AF139,2,1)</f>
        <v xml:space="preserve"> </v>
      </c>
      <c r="CK25" s="1389"/>
      <c r="CL25" s="1389"/>
      <c r="CM25" s="1389"/>
      <c r="CN25" s="1389"/>
      <c r="CO25" s="1389"/>
      <c r="CP25" s="1389" t="str">
        <f ca="1">MID(SUVAHAVUJ!AF139,3,1)</f>
        <v xml:space="preserve"> </v>
      </c>
      <c r="CQ25" s="1389"/>
      <c r="CR25" s="1389"/>
      <c r="CS25" s="1389"/>
      <c r="CT25" s="1389"/>
      <c r="CU25" s="1389" t="str">
        <f ca="1">MID(SUVAHAVUJ!AF139,4,1)</f>
        <v xml:space="preserve"> </v>
      </c>
      <c r="CV25" s="1389"/>
      <c r="CW25" s="1389"/>
      <c r="CX25" s="1389"/>
      <c r="CY25" s="1389"/>
      <c r="CZ25" s="1389"/>
      <c r="DA25" s="1389" t="str">
        <f ca="1">MID(SUVAHAVUJ!AF139,5,1)</f>
        <v xml:space="preserve"> </v>
      </c>
      <c r="DB25" s="1389"/>
      <c r="DC25" s="1389"/>
      <c r="DD25" s="1389"/>
      <c r="DE25" s="1389"/>
      <c r="DF25" s="1389" t="str">
        <f ca="1">MID(SUVAHAVUJ!AF139,6,1)</f>
        <v xml:space="preserve"> </v>
      </c>
      <c r="DG25" s="1389"/>
      <c r="DH25" s="1389"/>
      <c r="DI25" s="1389"/>
      <c r="DJ25" s="1389"/>
      <c r="DK25" s="1389"/>
      <c r="DL25" s="1389" t="str">
        <f ca="1">MID(SUVAHAVUJ!AF139,7,1)</f>
        <v xml:space="preserve"> </v>
      </c>
      <c r="DM25" s="1389"/>
      <c r="DN25" s="1389"/>
      <c r="DO25" s="1389"/>
      <c r="DP25" s="1389"/>
      <c r="DQ25" s="1389"/>
      <c r="DR25" s="1389" t="str">
        <f ca="1">MID(SUVAHAVUJ!AF139,8,1)</f>
        <v xml:space="preserve"> </v>
      </c>
      <c r="DS25" s="1389"/>
      <c r="DT25" s="1389"/>
      <c r="DU25" s="1389"/>
      <c r="DV25" s="1389"/>
      <c r="DW25" s="1456" t="str">
        <f ca="1">MID(SUVAHAVUJ!AF139,9,1)</f>
        <v xml:space="preserve"> </v>
      </c>
      <c r="DX25" s="1456"/>
      <c r="DY25" s="1456"/>
      <c r="DZ25" s="1456"/>
      <c r="EA25" s="1456"/>
      <c r="EB25" s="1456"/>
      <c r="EC25" s="1456" t="str">
        <f ca="1">MID(SUVAHAVUJ!AF139,10,1)</f>
        <v xml:space="preserve"> </v>
      </c>
      <c r="ED25" s="1456"/>
      <c r="EE25" s="1456"/>
      <c r="EF25" s="1456"/>
      <c r="EG25" s="1456"/>
      <c r="EH25" s="1389" t="str">
        <f ca="1">MID(SUVAHAVUJ!AF139,11,1)</f>
        <v>0</v>
      </c>
      <c r="EI25" s="1389"/>
      <c r="EJ25" s="1389"/>
      <c r="EK25" s="1389"/>
      <c r="EL25" s="1389"/>
      <c r="EM25" s="1395"/>
      <c r="EN25" s="530"/>
      <c r="EO25" s="531"/>
      <c r="EP25" s="1389" t="str">
        <f ca="1">MID(SUVAHAVUJ!AG139,1,1)</f>
        <v xml:space="preserve"> </v>
      </c>
      <c r="EQ25" s="1389"/>
      <c r="ER25" s="1389"/>
      <c r="ES25" s="1389"/>
      <c r="ET25" s="1389"/>
      <c r="EU25" s="1389"/>
      <c r="EV25" s="1389" t="str">
        <f ca="1">MID(SUVAHAVUJ!AG139,2,1)</f>
        <v xml:space="preserve"> </v>
      </c>
      <c r="EW25" s="1389"/>
      <c r="EX25" s="1389"/>
      <c r="EY25" s="1389"/>
      <c r="EZ25" s="1389"/>
      <c r="FA25" s="1389" t="str">
        <f ca="1">MID(SUVAHAVUJ!AG139,3,1)</f>
        <v xml:space="preserve"> </v>
      </c>
      <c r="FB25" s="1389"/>
      <c r="FC25" s="1389"/>
      <c r="FD25" s="1389"/>
      <c r="FE25" s="1389"/>
      <c r="FF25" s="1389"/>
      <c r="FG25" s="1389" t="str">
        <f ca="1">MID(SUVAHAVUJ!AG139,4,1)</f>
        <v xml:space="preserve"> </v>
      </c>
      <c r="FH25" s="1389"/>
      <c r="FI25" s="1389"/>
      <c r="FJ25" s="1389"/>
      <c r="FK25" s="1389"/>
      <c r="FL25" s="1343" t="str">
        <f ca="1">MID(SUVAHAVUJ!AG139,5,1)</f>
        <v xml:space="preserve"> </v>
      </c>
      <c r="FM25" s="1343"/>
      <c r="FN25" s="1343"/>
      <c r="FO25" s="1343"/>
      <c r="FP25" s="1343"/>
      <c r="FQ25" s="1343"/>
      <c r="FR25" s="1343" t="str">
        <f ca="1">MID(SUVAHAVUJ!AG139,6,1)</f>
        <v xml:space="preserve"> </v>
      </c>
      <c r="FS25" s="1343"/>
      <c r="FT25" s="1343"/>
      <c r="FU25" s="1343"/>
      <c r="FV25" s="1343"/>
      <c r="FW25" s="1343" t="str">
        <f ca="1">MID(SUVAHAVUJ!AG139,7,1)</f>
        <v xml:space="preserve"> </v>
      </c>
      <c r="FX25" s="1343"/>
      <c r="FY25" s="1343"/>
      <c r="FZ25" s="1343"/>
      <c r="GA25" s="1343"/>
      <c r="GB25" s="1343"/>
      <c r="GC25" s="1343" t="str">
        <f ca="1">MID(SUVAHAVUJ!AG139,8,1)</f>
        <v xml:space="preserve"> </v>
      </c>
      <c r="GD25" s="1343"/>
      <c r="GE25" s="1343"/>
      <c r="GF25" s="1343"/>
      <c r="GG25" s="1343"/>
      <c r="GH25" s="1343" t="str">
        <f ca="1">MID(SUVAHAVUJ!AG139,9,1)</f>
        <v xml:space="preserve"> </v>
      </c>
      <c r="GI25" s="1343"/>
      <c r="GJ25" s="1343"/>
      <c r="GK25" s="1343"/>
      <c r="GL25" s="1343"/>
      <c r="GM25" s="1343"/>
      <c r="GN25" s="1343" t="str">
        <f ca="1">MID(SUVAHAVUJ!AG139,10,1)</f>
        <v xml:space="preserve"> </v>
      </c>
      <c r="GO25" s="1343"/>
      <c r="GP25" s="1343"/>
      <c r="GQ25" s="1343"/>
      <c r="GR25" s="1343"/>
      <c r="GS25" s="1343" t="str">
        <f ca="1">MID(SUVAHAVUJ!AG139,11,1)</f>
        <v>0</v>
      </c>
      <c r="GT25" s="1343"/>
      <c r="GU25" s="1343"/>
      <c r="GV25" s="1343"/>
      <c r="GW25" s="1396"/>
    </row>
    <row r="26" spans="1:205" ht="24" customHeight="1">
      <c r="A26" s="540"/>
      <c r="B26" s="1473" t="s">
        <v>2390</v>
      </c>
      <c r="C26" s="1474"/>
      <c r="D26" s="1474"/>
      <c r="E26" s="1474"/>
      <c r="F26" s="1474"/>
      <c r="G26" s="1474"/>
      <c r="H26" s="1474"/>
      <c r="I26" s="1474"/>
      <c r="J26" s="1474"/>
      <c r="K26" s="1475"/>
      <c r="L26" s="1471" t="str">
        <f ca="1">SUVAHAVUJ!$D$140</f>
        <v>Ostatné rezervy (323A, 32X, 459A, 45XA)</v>
      </c>
      <c r="M26" s="1472"/>
      <c r="N26" s="1472"/>
      <c r="O26" s="1472"/>
      <c r="P26" s="1472"/>
      <c r="Q26" s="1472"/>
      <c r="R26" s="1472"/>
      <c r="S26" s="1472"/>
      <c r="T26" s="1472"/>
      <c r="U26" s="1472"/>
      <c r="V26" s="1472"/>
      <c r="W26" s="1472"/>
      <c r="X26" s="1472"/>
      <c r="Y26" s="1472"/>
      <c r="Z26" s="1472"/>
      <c r="AA26" s="1472"/>
      <c r="AB26" s="1472"/>
      <c r="AC26" s="1472"/>
      <c r="AD26" s="1472"/>
      <c r="AE26" s="1472"/>
      <c r="AF26" s="1472"/>
      <c r="AG26" s="1472"/>
      <c r="AH26" s="1472"/>
      <c r="AI26" s="1472"/>
      <c r="AJ26" s="1472"/>
      <c r="AK26" s="1472"/>
      <c r="AL26" s="1472"/>
      <c r="AM26" s="1472"/>
      <c r="AN26" s="1472"/>
      <c r="AO26" s="1472"/>
      <c r="AP26" s="1472"/>
      <c r="AQ26" s="1472"/>
      <c r="AR26" s="1472"/>
      <c r="AS26" s="1472"/>
      <c r="AT26" s="1472"/>
      <c r="AU26" s="1472"/>
      <c r="AV26" s="1472"/>
      <c r="AW26" s="1472"/>
      <c r="AX26" s="1472"/>
      <c r="AY26" s="1472"/>
      <c r="AZ26" s="1472"/>
      <c r="BA26" s="1472"/>
      <c r="BB26" s="1472"/>
      <c r="BC26" s="1472"/>
      <c r="BD26" s="1472"/>
      <c r="BE26" s="1472"/>
      <c r="BF26" s="1472"/>
      <c r="BG26" s="1472"/>
      <c r="BH26" s="1472"/>
      <c r="BI26" s="1472"/>
      <c r="BJ26" s="1472"/>
      <c r="BK26" s="1472"/>
      <c r="BL26" s="1472"/>
      <c r="BM26" s="1472"/>
      <c r="BN26" s="1472"/>
      <c r="BO26" s="1472"/>
      <c r="BP26" s="1472"/>
      <c r="BQ26" s="1472"/>
      <c r="BR26" s="1472"/>
      <c r="BS26" s="1472"/>
      <c r="BT26" s="1472"/>
      <c r="BU26" s="1472"/>
      <c r="BV26" s="1472"/>
      <c r="BW26" s="1462" t="s">
        <v>2501</v>
      </c>
      <c r="BX26" s="1463"/>
      <c r="BY26" s="1463"/>
      <c r="BZ26" s="1463"/>
      <c r="CA26" s="1463"/>
      <c r="CB26" s="1463"/>
      <c r="CC26" s="1463"/>
      <c r="CD26" s="1464"/>
      <c r="CE26" s="1389" t="str">
        <f ca="1">MID(SUVAHAVUJ!AF140,1,1)</f>
        <v xml:space="preserve"> </v>
      </c>
      <c r="CF26" s="1389"/>
      <c r="CG26" s="1389"/>
      <c r="CH26" s="1389"/>
      <c r="CI26" s="1389"/>
      <c r="CJ26" s="1389" t="str">
        <f ca="1">MID(SUVAHAVUJ!AF140,2,1)</f>
        <v xml:space="preserve"> </v>
      </c>
      <c r="CK26" s="1389"/>
      <c r="CL26" s="1389"/>
      <c r="CM26" s="1389"/>
      <c r="CN26" s="1389"/>
      <c r="CO26" s="1389"/>
      <c r="CP26" s="1389" t="str">
        <f ca="1">MID(SUVAHAVUJ!AF140,3,1)</f>
        <v xml:space="preserve"> </v>
      </c>
      <c r="CQ26" s="1389"/>
      <c r="CR26" s="1389"/>
      <c r="CS26" s="1389"/>
      <c r="CT26" s="1389"/>
      <c r="CU26" s="1389" t="str">
        <f ca="1">MID(SUVAHAVUJ!AF140,4,1)</f>
        <v xml:space="preserve"> </v>
      </c>
      <c r="CV26" s="1389"/>
      <c r="CW26" s="1389"/>
      <c r="CX26" s="1389"/>
      <c r="CY26" s="1389"/>
      <c r="CZ26" s="1389"/>
      <c r="DA26" s="1389" t="str">
        <f ca="1">MID(SUVAHAVUJ!AF140,5,1)</f>
        <v xml:space="preserve"> </v>
      </c>
      <c r="DB26" s="1389"/>
      <c r="DC26" s="1389"/>
      <c r="DD26" s="1389"/>
      <c r="DE26" s="1389"/>
      <c r="DF26" s="1389" t="str">
        <f ca="1">MID(SUVAHAVUJ!AF140,6,1)</f>
        <v xml:space="preserve"> </v>
      </c>
      <c r="DG26" s="1389"/>
      <c r="DH26" s="1389"/>
      <c r="DI26" s="1389"/>
      <c r="DJ26" s="1389"/>
      <c r="DK26" s="1389"/>
      <c r="DL26" s="1389" t="str">
        <f ca="1">MID(SUVAHAVUJ!AF140,7,1)</f>
        <v xml:space="preserve"> </v>
      </c>
      <c r="DM26" s="1389"/>
      <c r="DN26" s="1389"/>
      <c r="DO26" s="1389"/>
      <c r="DP26" s="1389"/>
      <c r="DQ26" s="1389"/>
      <c r="DR26" s="1389" t="str">
        <f ca="1">MID(SUVAHAVUJ!AF140,8,1)</f>
        <v xml:space="preserve"> </v>
      </c>
      <c r="DS26" s="1389"/>
      <c r="DT26" s="1389"/>
      <c r="DU26" s="1389"/>
      <c r="DV26" s="1389"/>
      <c r="DW26" s="1456" t="str">
        <f ca="1">MID(SUVAHAVUJ!AF140,9,1)</f>
        <v xml:space="preserve"> </v>
      </c>
      <c r="DX26" s="1456"/>
      <c r="DY26" s="1456"/>
      <c r="DZ26" s="1456"/>
      <c r="EA26" s="1456"/>
      <c r="EB26" s="1456"/>
      <c r="EC26" s="1456" t="str">
        <f ca="1">MID(SUVAHAVUJ!AF140,10,1)</f>
        <v xml:space="preserve"> </v>
      </c>
      <c r="ED26" s="1456"/>
      <c r="EE26" s="1456"/>
      <c r="EF26" s="1456"/>
      <c r="EG26" s="1456"/>
      <c r="EH26" s="1389" t="str">
        <f ca="1">MID(SUVAHAVUJ!AF140,11,1)</f>
        <v>0</v>
      </c>
      <c r="EI26" s="1389"/>
      <c r="EJ26" s="1389"/>
      <c r="EK26" s="1389"/>
      <c r="EL26" s="1389"/>
      <c r="EM26" s="1395"/>
      <c r="EN26" s="530"/>
      <c r="EO26" s="531"/>
      <c r="EP26" s="1389" t="str">
        <f ca="1">MID(SUVAHAVUJ!AG140,1,1)</f>
        <v xml:space="preserve"> </v>
      </c>
      <c r="EQ26" s="1389"/>
      <c r="ER26" s="1389"/>
      <c r="ES26" s="1389"/>
      <c r="ET26" s="1389"/>
      <c r="EU26" s="1389"/>
      <c r="EV26" s="1389" t="str">
        <f ca="1">MID(SUVAHAVUJ!AG140,2,1)</f>
        <v xml:space="preserve"> </v>
      </c>
      <c r="EW26" s="1389"/>
      <c r="EX26" s="1389"/>
      <c r="EY26" s="1389"/>
      <c r="EZ26" s="1389"/>
      <c r="FA26" s="1389" t="str">
        <f ca="1">MID(SUVAHAVUJ!AG140,3,1)</f>
        <v xml:space="preserve"> </v>
      </c>
      <c r="FB26" s="1389"/>
      <c r="FC26" s="1389"/>
      <c r="FD26" s="1389"/>
      <c r="FE26" s="1389"/>
      <c r="FF26" s="1389"/>
      <c r="FG26" s="1389" t="str">
        <f ca="1">MID(SUVAHAVUJ!AG140,4,1)</f>
        <v xml:space="preserve"> </v>
      </c>
      <c r="FH26" s="1389"/>
      <c r="FI26" s="1389"/>
      <c r="FJ26" s="1389"/>
      <c r="FK26" s="1389"/>
      <c r="FL26" s="1343" t="str">
        <f ca="1">MID(SUVAHAVUJ!AG140,5,1)</f>
        <v xml:space="preserve"> </v>
      </c>
      <c r="FM26" s="1343"/>
      <c r="FN26" s="1343"/>
      <c r="FO26" s="1343"/>
      <c r="FP26" s="1343"/>
      <c r="FQ26" s="1343"/>
      <c r="FR26" s="1343" t="str">
        <f ca="1">MID(SUVAHAVUJ!AG140,6,1)</f>
        <v xml:space="preserve"> </v>
      </c>
      <c r="FS26" s="1343"/>
      <c r="FT26" s="1343"/>
      <c r="FU26" s="1343"/>
      <c r="FV26" s="1343"/>
      <c r="FW26" s="1343" t="str">
        <f ca="1">MID(SUVAHAVUJ!AG140,7,1)</f>
        <v xml:space="preserve"> </v>
      </c>
      <c r="FX26" s="1343"/>
      <c r="FY26" s="1343"/>
      <c r="FZ26" s="1343"/>
      <c r="GA26" s="1343"/>
      <c r="GB26" s="1343"/>
      <c r="GC26" s="1343" t="str">
        <f ca="1">MID(SUVAHAVUJ!AG140,8,1)</f>
        <v xml:space="preserve"> </v>
      </c>
      <c r="GD26" s="1343"/>
      <c r="GE26" s="1343"/>
      <c r="GF26" s="1343"/>
      <c r="GG26" s="1343"/>
      <c r="GH26" s="1343" t="str">
        <f ca="1">MID(SUVAHAVUJ!AG140,9,1)</f>
        <v xml:space="preserve"> </v>
      </c>
      <c r="GI26" s="1343"/>
      <c r="GJ26" s="1343"/>
      <c r="GK26" s="1343"/>
      <c r="GL26" s="1343"/>
      <c r="GM26" s="1343"/>
      <c r="GN26" s="1343" t="str">
        <f ca="1">MID(SUVAHAVUJ!AG140,10,1)</f>
        <v xml:space="preserve"> </v>
      </c>
      <c r="GO26" s="1343"/>
      <c r="GP26" s="1343"/>
      <c r="GQ26" s="1343"/>
      <c r="GR26" s="1343"/>
      <c r="GS26" s="1343" t="str">
        <f ca="1">MID(SUVAHAVUJ!AG140,11,1)</f>
        <v>0</v>
      </c>
      <c r="GT26" s="1343"/>
      <c r="GU26" s="1343"/>
      <c r="GV26" s="1343"/>
      <c r="GW26" s="1396"/>
    </row>
    <row r="27" spans="1:205" ht="24" customHeight="1">
      <c r="A27" s="540"/>
      <c r="B27" s="1495" t="s">
        <v>2502</v>
      </c>
      <c r="C27" s="1496"/>
      <c r="D27" s="1496"/>
      <c r="E27" s="1496"/>
      <c r="F27" s="1496"/>
      <c r="G27" s="1496"/>
      <c r="H27" s="1496"/>
      <c r="I27" s="1496"/>
      <c r="J27" s="1496"/>
      <c r="K27" s="1497"/>
      <c r="L27" s="1460" t="str">
        <f ca="1">SUVAHAVUJ!$D$141</f>
        <v>Bežné bankové úvery (221A, 231, 232, 23X, 461A, 46XA)</v>
      </c>
      <c r="M27" s="1461"/>
      <c r="N27" s="1461"/>
      <c r="O27" s="1461"/>
      <c r="P27" s="1461"/>
      <c r="Q27" s="1461"/>
      <c r="R27" s="1461"/>
      <c r="S27" s="1461"/>
      <c r="T27" s="1461"/>
      <c r="U27" s="1461"/>
      <c r="V27" s="1461"/>
      <c r="W27" s="1461"/>
      <c r="X27" s="1461"/>
      <c r="Y27" s="1461"/>
      <c r="Z27" s="1461"/>
      <c r="AA27" s="1461"/>
      <c r="AB27" s="1461"/>
      <c r="AC27" s="1461"/>
      <c r="AD27" s="1461"/>
      <c r="AE27" s="1461"/>
      <c r="AF27" s="1461"/>
      <c r="AG27" s="1461"/>
      <c r="AH27" s="1461"/>
      <c r="AI27" s="1461"/>
      <c r="AJ27" s="1461"/>
      <c r="AK27" s="1461"/>
      <c r="AL27" s="1461"/>
      <c r="AM27" s="1461"/>
      <c r="AN27" s="1461"/>
      <c r="AO27" s="1461"/>
      <c r="AP27" s="1461"/>
      <c r="AQ27" s="1461"/>
      <c r="AR27" s="1461"/>
      <c r="AS27" s="1461"/>
      <c r="AT27" s="1461"/>
      <c r="AU27" s="1461"/>
      <c r="AV27" s="1461"/>
      <c r="AW27" s="1461"/>
      <c r="AX27" s="1461"/>
      <c r="AY27" s="1461"/>
      <c r="AZ27" s="1461"/>
      <c r="BA27" s="1461"/>
      <c r="BB27" s="1461"/>
      <c r="BC27" s="1461"/>
      <c r="BD27" s="1461"/>
      <c r="BE27" s="1461"/>
      <c r="BF27" s="1461"/>
      <c r="BG27" s="1461"/>
      <c r="BH27" s="1461"/>
      <c r="BI27" s="1461"/>
      <c r="BJ27" s="1461"/>
      <c r="BK27" s="1461"/>
      <c r="BL27" s="1461"/>
      <c r="BM27" s="1461"/>
      <c r="BN27" s="1461"/>
      <c r="BO27" s="1461"/>
      <c r="BP27" s="1461"/>
      <c r="BQ27" s="1461"/>
      <c r="BR27" s="1461"/>
      <c r="BS27" s="1461"/>
      <c r="BT27" s="1461"/>
      <c r="BU27" s="1461"/>
      <c r="BV27" s="1461"/>
      <c r="BW27" s="1489" t="s">
        <v>4560</v>
      </c>
      <c r="BX27" s="1490"/>
      <c r="BY27" s="1490"/>
      <c r="BZ27" s="1490"/>
      <c r="CA27" s="1490"/>
      <c r="CB27" s="1490"/>
      <c r="CC27" s="1490" t="str">
        <f>MID([7]SUVAHAVUJ!AK68,6,1)</f>
        <v xml:space="preserve"> </v>
      </c>
      <c r="CD27" s="1491"/>
      <c r="CE27" s="1389" t="str">
        <f ca="1">MID(SUVAHAVUJ!AF141,1,1)</f>
        <v xml:space="preserve"> </v>
      </c>
      <c r="CF27" s="1389"/>
      <c r="CG27" s="1389"/>
      <c r="CH27" s="1389"/>
      <c r="CI27" s="1389"/>
      <c r="CJ27" s="1389" t="str">
        <f ca="1">MID(SUVAHAVUJ!AF141,2,1)</f>
        <v xml:space="preserve"> </v>
      </c>
      <c r="CK27" s="1389"/>
      <c r="CL27" s="1389"/>
      <c r="CM27" s="1389"/>
      <c r="CN27" s="1389"/>
      <c r="CO27" s="1389"/>
      <c r="CP27" s="1389" t="str">
        <f ca="1">MID(SUVAHAVUJ!AF141,3,1)</f>
        <v xml:space="preserve"> </v>
      </c>
      <c r="CQ27" s="1389"/>
      <c r="CR27" s="1389"/>
      <c r="CS27" s="1389"/>
      <c r="CT27" s="1389"/>
      <c r="CU27" s="1389" t="str">
        <f ca="1">MID(SUVAHAVUJ!AF141,4,1)</f>
        <v xml:space="preserve"> </v>
      </c>
      <c r="CV27" s="1389"/>
      <c r="CW27" s="1389"/>
      <c r="CX27" s="1389"/>
      <c r="CY27" s="1389"/>
      <c r="CZ27" s="1389"/>
      <c r="DA27" s="1389" t="str">
        <f ca="1">MID(SUVAHAVUJ!AF141,5,1)</f>
        <v xml:space="preserve"> </v>
      </c>
      <c r="DB27" s="1389"/>
      <c r="DC27" s="1389"/>
      <c r="DD27" s="1389"/>
      <c r="DE27" s="1389"/>
      <c r="DF27" s="1389" t="str">
        <f ca="1">MID(SUVAHAVUJ!AF141,6,1)</f>
        <v xml:space="preserve"> </v>
      </c>
      <c r="DG27" s="1389"/>
      <c r="DH27" s="1389"/>
      <c r="DI27" s="1389"/>
      <c r="DJ27" s="1389"/>
      <c r="DK27" s="1389"/>
      <c r="DL27" s="1389" t="str">
        <f ca="1">MID(SUVAHAVUJ!AF141,7,1)</f>
        <v xml:space="preserve"> </v>
      </c>
      <c r="DM27" s="1389"/>
      <c r="DN27" s="1389"/>
      <c r="DO27" s="1389"/>
      <c r="DP27" s="1389"/>
      <c r="DQ27" s="1389"/>
      <c r="DR27" s="1389" t="str">
        <f ca="1">MID(SUVAHAVUJ!AF141,8,1)</f>
        <v xml:space="preserve"> </v>
      </c>
      <c r="DS27" s="1389"/>
      <c r="DT27" s="1389"/>
      <c r="DU27" s="1389"/>
      <c r="DV27" s="1389"/>
      <c r="DW27" s="1456" t="str">
        <f ca="1">MID(SUVAHAVUJ!AF141,9,1)</f>
        <v xml:space="preserve"> </v>
      </c>
      <c r="DX27" s="1456"/>
      <c r="DY27" s="1456"/>
      <c r="DZ27" s="1456"/>
      <c r="EA27" s="1456"/>
      <c r="EB27" s="1456"/>
      <c r="EC27" s="1456" t="str">
        <f ca="1">MID(SUVAHAVUJ!AF141,10,1)</f>
        <v xml:space="preserve"> </v>
      </c>
      <c r="ED27" s="1456"/>
      <c r="EE27" s="1456"/>
      <c r="EF27" s="1456"/>
      <c r="EG27" s="1456"/>
      <c r="EH27" s="1389" t="str">
        <f ca="1">MID(SUVAHAVUJ!AF141,11,1)</f>
        <v>0</v>
      </c>
      <c r="EI27" s="1389"/>
      <c r="EJ27" s="1389"/>
      <c r="EK27" s="1389"/>
      <c r="EL27" s="1389"/>
      <c r="EM27" s="1395"/>
      <c r="EN27" s="530"/>
      <c r="EO27" s="531"/>
      <c r="EP27" s="1389" t="str">
        <f ca="1">MID(SUVAHAVUJ!AG141,1,1)</f>
        <v xml:space="preserve"> </v>
      </c>
      <c r="EQ27" s="1389"/>
      <c r="ER27" s="1389"/>
      <c r="ES27" s="1389"/>
      <c r="ET27" s="1389"/>
      <c r="EU27" s="1389"/>
      <c r="EV27" s="1389" t="str">
        <f ca="1">MID(SUVAHAVUJ!AG141,2,1)</f>
        <v xml:space="preserve"> </v>
      </c>
      <c r="EW27" s="1389"/>
      <c r="EX27" s="1389"/>
      <c r="EY27" s="1389"/>
      <c r="EZ27" s="1389"/>
      <c r="FA27" s="1389" t="str">
        <f ca="1">MID(SUVAHAVUJ!AG141,3,1)</f>
        <v xml:space="preserve"> </v>
      </c>
      <c r="FB27" s="1389"/>
      <c r="FC27" s="1389"/>
      <c r="FD27" s="1389"/>
      <c r="FE27" s="1389"/>
      <c r="FF27" s="1389"/>
      <c r="FG27" s="1389" t="str">
        <f ca="1">MID(SUVAHAVUJ!AG141,4,1)</f>
        <v xml:space="preserve"> </v>
      </c>
      <c r="FH27" s="1389"/>
      <c r="FI27" s="1389"/>
      <c r="FJ27" s="1389"/>
      <c r="FK27" s="1389"/>
      <c r="FL27" s="1343" t="str">
        <f ca="1">MID(SUVAHAVUJ!AG141,5,1)</f>
        <v xml:space="preserve"> </v>
      </c>
      <c r="FM27" s="1343"/>
      <c r="FN27" s="1343"/>
      <c r="FO27" s="1343"/>
      <c r="FP27" s="1343"/>
      <c r="FQ27" s="1343"/>
      <c r="FR27" s="1343" t="str">
        <f ca="1">MID(SUVAHAVUJ!AG141,6,1)</f>
        <v xml:space="preserve"> </v>
      </c>
      <c r="FS27" s="1343"/>
      <c r="FT27" s="1343"/>
      <c r="FU27" s="1343"/>
      <c r="FV27" s="1343"/>
      <c r="FW27" s="1343" t="str">
        <f ca="1">MID(SUVAHAVUJ!AG141,7,1)</f>
        <v xml:space="preserve"> </v>
      </c>
      <c r="FX27" s="1343"/>
      <c r="FY27" s="1343"/>
      <c r="FZ27" s="1343"/>
      <c r="GA27" s="1343"/>
      <c r="GB27" s="1343"/>
      <c r="GC27" s="1343" t="str">
        <f ca="1">MID(SUVAHAVUJ!AG141,8,1)</f>
        <v xml:space="preserve"> </v>
      </c>
      <c r="GD27" s="1343"/>
      <c r="GE27" s="1343"/>
      <c r="GF27" s="1343"/>
      <c r="GG27" s="1343"/>
      <c r="GH27" s="1343" t="str">
        <f ca="1">MID(SUVAHAVUJ!AG141,9,1)</f>
        <v xml:space="preserve"> </v>
      </c>
      <c r="GI27" s="1343"/>
      <c r="GJ27" s="1343"/>
      <c r="GK27" s="1343"/>
      <c r="GL27" s="1343"/>
      <c r="GM27" s="1343"/>
      <c r="GN27" s="1343" t="str">
        <f ca="1">MID(SUVAHAVUJ!AG141,10,1)</f>
        <v xml:space="preserve"> </v>
      </c>
      <c r="GO27" s="1343"/>
      <c r="GP27" s="1343"/>
      <c r="GQ27" s="1343"/>
      <c r="GR27" s="1343"/>
      <c r="GS27" s="1343" t="str">
        <f ca="1">MID(SUVAHAVUJ!AG141,11,1)</f>
        <v>0</v>
      </c>
      <c r="GT27" s="1343"/>
      <c r="GU27" s="1343"/>
      <c r="GV27" s="1343"/>
      <c r="GW27" s="1396"/>
    </row>
    <row r="28" spans="1:205" s="516" customFormat="1" ht="24" customHeight="1">
      <c r="A28" s="541"/>
      <c r="B28" s="1495" t="s">
        <v>2503</v>
      </c>
      <c r="C28" s="1496"/>
      <c r="D28" s="1496"/>
      <c r="E28" s="1496"/>
      <c r="F28" s="1496"/>
      <c r="G28" s="1496"/>
      <c r="H28" s="1496"/>
      <c r="I28" s="1496"/>
      <c r="J28" s="1496"/>
      <c r="K28" s="1497"/>
      <c r="L28" s="1460" t="str">
        <f ca="1">SUVAHAVUJ!$D$142</f>
        <v>Krátkodobé finančné výpomoci (241, 249, 24X, 473A,
 /-/255A)</v>
      </c>
      <c r="M28" s="1461"/>
      <c r="N28" s="1461"/>
      <c r="O28" s="1461"/>
      <c r="P28" s="1461"/>
      <c r="Q28" s="1461"/>
      <c r="R28" s="1461"/>
      <c r="S28" s="1461"/>
      <c r="T28" s="1461"/>
      <c r="U28" s="1461"/>
      <c r="V28" s="1461"/>
      <c r="W28" s="1461"/>
      <c r="X28" s="1461"/>
      <c r="Y28" s="1461"/>
      <c r="Z28" s="1461"/>
      <c r="AA28" s="1461"/>
      <c r="AB28" s="1461"/>
      <c r="AC28" s="1461"/>
      <c r="AD28" s="1461"/>
      <c r="AE28" s="1461"/>
      <c r="AF28" s="1461"/>
      <c r="AG28" s="1461"/>
      <c r="AH28" s="1461"/>
      <c r="AI28" s="1461"/>
      <c r="AJ28" s="1461"/>
      <c r="AK28" s="1461"/>
      <c r="AL28" s="1461"/>
      <c r="AM28" s="1461"/>
      <c r="AN28" s="1461"/>
      <c r="AO28" s="1461"/>
      <c r="AP28" s="1461"/>
      <c r="AQ28" s="1461"/>
      <c r="AR28" s="1461"/>
      <c r="AS28" s="1461"/>
      <c r="AT28" s="1461"/>
      <c r="AU28" s="1461"/>
      <c r="AV28" s="1461"/>
      <c r="AW28" s="1461"/>
      <c r="AX28" s="1461"/>
      <c r="AY28" s="1461"/>
      <c r="AZ28" s="1461"/>
      <c r="BA28" s="1461"/>
      <c r="BB28" s="1461"/>
      <c r="BC28" s="1461"/>
      <c r="BD28" s="1461"/>
      <c r="BE28" s="1461"/>
      <c r="BF28" s="1461"/>
      <c r="BG28" s="1461"/>
      <c r="BH28" s="1461"/>
      <c r="BI28" s="1461"/>
      <c r="BJ28" s="1461"/>
      <c r="BK28" s="1461"/>
      <c r="BL28" s="1461"/>
      <c r="BM28" s="1461"/>
      <c r="BN28" s="1461"/>
      <c r="BO28" s="1461"/>
      <c r="BP28" s="1461"/>
      <c r="BQ28" s="1461"/>
      <c r="BR28" s="1461"/>
      <c r="BS28" s="1461"/>
      <c r="BT28" s="1461"/>
      <c r="BU28" s="1461"/>
      <c r="BV28" s="1461"/>
      <c r="BW28" s="1489" t="s">
        <v>2504</v>
      </c>
      <c r="BX28" s="1490"/>
      <c r="BY28" s="1490"/>
      <c r="BZ28" s="1490"/>
      <c r="CA28" s="1490"/>
      <c r="CB28" s="1490"/>
      <c r="CC28" s="1490" t="str">
        <f>MID([7]SUVAHAVUJ!AI69,6,1)</f>
        <v xml:space="preserve"> </v>
      </c>
      <c r="CD28" s="1491"/>
      <c r="CE28" s="1389" t="str">
        <f ca="1">MID(SUVAHAVUJ!AF142,1,1)</f>
        <v xml:space="preserve"> </v>
      </c>
      <c r="CF28" s="1389"/>
      <c r="CG28" s="1389"/>
      <c r="CH28" s="1389"/>
      <c r="CI28" s="1389"/>
      <c r="CJ28" s="1389" t="str">
        <f ca="1">MID(SUVAHAVUJ!AF142,2,1)</f>
        <v xml:space="preserve"> </v>
      </c>
      <c r="CK28" s="1389"/>
      <c r="CL28" s="1389"/>
      <c r="CM28" s="1389"/>
      <c r="CN28" s="1389"/>
      <c r="CO28" s="1389"/>
      <c r="CP28" s="1389" t="str">
        <f ca="1">MID(SUVAHAVUJ!AF142,3,1)</f>
        <v xml:space="preserve"> </v>
      </c>
      <c r="CQ28" s="1389"/>
      <c r="CR28" s="1389"/>
      <c r="CS28" s="1389"/>
      <c r="CT28" s="1389"/>
      <c r="CU28" s="1389" t="str">
        <f ca="1">MID(SUVAHAVUJ!AF142,4,1)</f>
        <v xml:space="preserve"> </v>
      </c>
      <c r="CV28" s="1389"/>
      <c r="CW28" s="1389"/>
      <c r="CX28" s="1389"/>
      <c r="CY28" s="1389"/>
      <c r="CZ28" s="1389"/>
      <c r="DA28" s="1389" t="str">
        <f ca="1">MID(SUVAHAVUJ!AF142,5,1)</f>
        <v xml:space="preserve"> </v>
      </c>
      <c r="DB28" s="1389"/>
      <c r="DC28" s="1389"/>
      <c r="DD28" s="1389"/>
      <c r="DE28" s="1389"/>
      <c r="DF28" s="1389" t="str">
        <f ca="1">MID(SUVAHAVUJ!AF142,6,1)</f>
        <v xml:space="preserve"> </v>
      </c>
      <c r="DG28" s="1389"/>
      <c r="DH28" s="1389"/>
      <c r="DI28" s="1389"/>
      <c r="DJ28" s="1389"/>
      <c r="DK28" s="1389"/>
      <c r="DL28" s="1389" t="str">
        <f ca="1">MID(SUVAHAVUJ!AF142,7,1)</f>
        <v xml:space="preserve"> </v>
      </c>
      <c r="DM28" s="1389"/>
      <c r="DN28" s="1389"/>
      <c r="DO28" s="1389"/>
      <c r="DP28" s="1389"/>
      <c r="DQ28" s="1389"/>
      <c r="DR28" s="1389" t="str">
        <f ca="1">MID(SUVAHAVUJ!AF142,8,1)</f>
        <v xml:space="preserve"> </v>
      </c>
      <c r="DS28" s="1389"/>
      <c r="DT28" s="1389"/>
      <c r="DU28" s="1389"/>
      <c r="DV28" s="1389"/>
      <c r="DW28" s="1456" t="str">
        <f ca="1">MID(SUVAHAVUJ!AF142,9,1)</f>
        <v xml:space="preserve"> </v>
      </c>
      <c r="DX28" s="1456"/>
      <c r="DY28" s="1456"/>
      <c r="DZ28" s="1456"/>
      <c r="EA28" s="1456"/>
      <c r="EB28" s="1456"/>
      <c r="EC28" s="1456" t="str">
        <f ca="1">MID(SUVAHAVUJ!AF142,10,1)</f>
        <v xml:space="preserve"> </v>
      </c>
      <c r="ED28" s="1456"/>
      <c r="EE28" s="1456"/>
      <c r="EF28" s="1456"/>
      <c r="EG28" s="1456"/>
      <c r="EH28" s="1389" t="str">
        <f ca="1">MID(SUVAHAVUJ!AF142,11,1)</f>
        <v>0</v>
      </c>
      <c r="EI28" s="1389"/>
      <c r="EJ28" s="1389"/>
      <c r="EK28" s="1389"/>
      <c r="EL28" s="1389"/>
      <c r="EM28" s="1395"/>
      <c r="EN28" s="530"/>
      <c r="EO28" s="531"/>
      <c r="EP28" s="1389" t="str">
        <f ca="1">MID(SUVAHAVUJ!AG142,1,1)</f>
        <v xml:space="preserve"> </v>
      </c>
      <c r="EQ28" s="1389"/>
      <c r="ER28" s="1389"/>
      <c r="ES28" s="1389"/>
      <c r="ET28" s="1389"/>
      <c r="EU28" s="1389"/>
      <c r="EV28" s="1389" t="str">
        <f ca="1">MID(SUVAHAVUJ!AG142,2,1)</f>
        <v xml:space="preserve"> </v>
      </c>
      <c r="EW28" s="1389"/>
      <c r="EX28" s="1389"/>
      <c r="EY28" s="1389"/>
      <c r="EZ28" s="1389"/>
      <c r="FA28" s="1389" t="str">
        <f ca="1">MID(SUVAHAVUJ!AG142,3,1)</f>
        <v xml:space="preserve"> </v>
      </c>
      <c r="FB28" s="1389"/>
      <c r="FC28" s="1389"/>
      <c r="FD28" s="1389"/>
      <c r="FE28" s="1389"/>
      <c r="FF28" s="1389"/>
      <c r="FG28" s="1389" t="str">
        <f ca="1">MID(SUVAHAVUJ!AG142,4,1)</f>
        <v xml:space="preserve"> </v>
      </c>
      <c r="FH28" s="1389"/>
      <c r="FI28" s="1389"/>
      <c r="FJ28" s="1389"/>
      <c r="FK28" s="1389"/>
      <c r="FL28" s="1343" t="str">
        <f ca="1">MID(SUVAHAVUJ!AG142,5,1)</f>
        <v xml:space="preserve"> </v>
      </c>
      <c r="FM28" s="1343"/>
      <c r="FN28" s="1343"/>
      <c r="FO28" s="1343"/>
      <c r="FP28" s="1343"/>
      <c r="FQ28" s="1343"/>
      <c r="FR28" s="1343" t="str">
        <f ca="1">MID(SUVAHAVUJ!AG142,6,1)</f>
        <v xml:space="preserve"> </v>
      </c>
      <c r="FS28" s="1343"/>
      <c r="FT28" s="1343"/>
      <c r="FU28" s="1343"/>
      <c r="FV28" s="1343"/>
      <c r="FW28" s="1343" t="str">
        <f ca="1">MID(SUVAHAVUJ!AG142,7,1)</f>
        <v xml:space="preserve"> </v>
      </c>
      <c r="FX28" s="1343"/>
      <c r="FY28" s="1343"/>
      <c r="FZ28" s="1343"/>
      <c r="GA28" s="1343"/>
      <c r="GB28" s="1343"/>
      <c r="GC28" s="1343" t="str">
        <f ca="1">MID(SUVAHAVUJ!AG142,8,1)</f>
        <v xml:space="preserve"> </v>
      </c>
      <c r="GD28" s="1343"/>
      <c r="GE28" s="1343"/>
      <c r="GF28" s="1343"/>
      <c r="GG28" s="1343"/>
      <c r="GH28" s="1343" t="str">
        <f ca="1">MID(SUVAHAVUJ!AG142,9,1)</f>
        <v xml:space="preserve"> </v>
      </c>
      <c r="GI28" s="1343"/>
      <c r="GJ28" s="1343"/>
      <c r="GK28" s="1343"/>
      <c r="GL28" s="1343"/>
      <c r="GM28" s="1343"/>
      <c r="GN28" s="1343" t="str">
        <f ca="1">MID(SUVAHAVUJ!AG142,10,1)</f>
        <v xml:space="preserve"> </v>
      </c>
      <c r="GO28" s="1343"/>
      <c r="GP28" s="1343"/>
      <c r="GQ28" s="1343"/>
      <c r="GR28" s="1343"/>
      <c r="GS28" s="1343" t="str">
        <f ca="1">MID(SUVAHAVUJ!AG142,11,1)</f>
        <v>0</v>
      </c>
      <c r="GT28" s="1343"/>
      <c r="GU28" s="1343"/>
      <c r="GV28" s="1343"/>
      <c r="GW28" s="1396"/>
    </row>
    <row r="29" spans="1:205" ht="24" customHeight="1">
      <c r="A29" s="540"/>
      <c r="B29" s="1465" t="s">
        <v>2442</v>
      </c>
      <c r="C29" s="1466"/>
      <c r="D29" s="1466"/>
      <c r="E29" s="1466"/>
      <c r="F29" s="1466"/>
      <c r="G29" s="1466"/>
      <c r="H29" s="1466"/>
      <c r="I29" s="1466"/>
      <c r="J29" s="1466"/>
      <c r="K29" s="1467"/>
      <c r="L29" s="1460" t="str">
        <f ca="1">SUVAHAVUJ!$D$143</f>
        <v>Časové rozlíšenie súčet (r. 142 až r. 145)</v>
      </c>
      <c r="M29" s="1461"/>
      <c r="N29" s="1461"/>
      <c r="O29" s="1461"/>
      <c r="P29" s="1461"/>
      <c r="Q29" s="1461"/>
      <c r="R29" s="1461"/>
      <c r="S29" s="1461"/>
      <c r="T29" s="1461"/>
      <c r="U29" s="1461"/>
      <c r="V29" s="1461"/>
      <c r="W29" s="1461"/>
      <c r="X29" s="1461"/>
      <c r="Y29" s="1461"/>
      <c r="Z29" s="1461"/>
      <c r="AA29" s="1461"/>
      <c r="AB29" s="1461"/>
      <c r="AC29" s="1461"/>
      <c r="AD29" s="1461"/>
      <c r="AE29" s="1461"/>
      <c r="AF29" s="1461"/>
      <c r="AG29" s="1461"/>
      <c r="AH29" s="1461"/>
      <c r="AI29" s="1461"/>
      <c r="AJ29" s="1461"/>
      <c r="AK29" s="1461"/>
      <c r="AL29" s="1461"/>
      <c r="AM29" s="1461"/>
      <c r="AN29" s="1461"/>
      <c r="AO29" s="1461"/>
      <c r="AP29" s="1461"/>
      <c r="AQ29" s="1461"/>
      <c r="AR29" s="1461"/>
      <c r="AS29" s="1461"/>
      <c r="AT29" s="1461"/>
      <c r="AU29" s="1461"/>
      <c r="AV29" s="1461"/>
      <c r="AW29" s="1461"/>
      <c r="AX29" s="1461"/>
      <c r="AY29" s="1461"/>
      <c r="AZ29" s="1461"/>
      <c r="BA29" s="1461"/>
      <c r="BB29" s="1461"/>
      <c r="BC29" s="1461"/>
      <c r="BD29" s="1461"/>
      <c r="BE29" s="1461"/>
      <c r="BF29" s="1461"/>
      <c r="BG29" s="1461"/>
      <c r="BH29" s="1461"/>
      <c r="BI29" s="1461"/>
      <c r="BJ29" s="1461"/>
      <c r="BK29" s="1461"/>
      <c r="BL29" s="1461"/>
      <c r="BM29" s="1461"/>
      <c r="BN29" s="1461"/>
      <c r="BO29" s="1461"/>
      <c r="BP29" s="1461"/>
      <c r="BQ29" s="1461"/>
      <c r="BR29" s="1461"/>
      <c r="BS29" s="1461"/>
      <c r="BT29" s="1461"/>
      <c r="BU29" s="1461"/>
      <c r="BV29" s="1461"/>
      <c r="BW29" s="1489" t="s">
        <v>2505</v>
      </c>
      <c r="BX29" s="1490"/>
      <c r="BY29" s="1490"/>
      <c r="BZ29" s="1490"/>
      <c r="CA29" s="1490"/>
      <c r="CB29" s="1490"/>
      <c r="CC29" s="1490" t="str">
        <f>MID([7]SUVAHAVUJ!AK69,6,1)</f>
        <v xml:space="preserve"> </v>
      </c>
      <c r="CD29" s="1491"/>
      <c r="CE29" s="1389" t="str">
        <f ca="1">MID(SUVAHAVUJ!AF143,1,1)</f>
        <v xml:space="preserve"> </v>
      </c>
      <c r="CF29" s="1389"/>
      <c r="CG29" s="1389"/>
      <c r="CH29" s="1389"/>
      <c r="CI29" s="1389"/>
      <c r="CJ29" s="1389" t="str">
        <f ca="1">MID(SUVAHAVUJ!AF143,2,1)</f>
        <v xml:space="preserve"> </v>
      </c>
      <c r="CK29" s="1389"/>
      <c r="CL29" s="1389"/>
      <c r="CM29" s="1389"/>
      <c r="CN29" s="1389"/>
      <c r="CO29" s="1389"/>
      <c r="CP29" s="1389" t="str">
        <f ca="1">MID(SUVAHAVUJ!AF143,3,1)</f>
        <v xml:space="preserve"> </v>
      </c>
      <c r="CQ29" s="1389"/>
      <c r="CR29" s="1389"/>
      <c r="CS29" s="1389"/>
      <c r="CT29" s="1389"/>
      <c r="CU29" s="1389" t="str">
        <f ca="1">MID(SUVAHAVUJ!AF143,4,1)</f>
        <v xml:space="preserve"> </v>
      </c>
      <c r="CV29" s="1389"/>
      <c r="CW29" s="1389"/>
      <c r="CX29" s="1389"/>
      <c r="CY29" s="1389"/>
      <c r="CZ29" s="1389"/>
      <c r="DA29" s="1389" t="str">
        <f ca="1">MID(SUVAHAVUJ!AF143,5,1)</f>
        <v xml:space="preserve"> </v>
      </c>
      <c r="DB29" s="1389"/>
      <c r="DC29" s="1389"/>
      <c r="DD29" s="1389"/>
      <c r="DE29" s="1389"/>
      <c r="DF29" s="1389" t="str">
        <f ca="1">MID(SUVAHAVUJ!AF143,6,1)</f>
        <v xml:space="preserve"> </v>
      </c>
      <c r="DG29" s="1389"/>
      <c r="DH29" s="1389"/>
      <c r="DI29" s="1389"/>
      <c r="DJ29" s="1389"/>
      <c r="DK29" s="1389"/>
      <c r="DL29" s="1389" t="str">
        <f ca="1">MID(SUVAHAVUJ!AF143,7,1)</f>
        <v xml:space="preserve"> </v>
      </c>
      <c r="DM29" s="1389"/>
      <c r="DN29" s="1389"/>
      <c r="DO29" s="1389"/>
      <c r="DP29" s="1389"/>
      <c r="DQ29" s="1389"/>
      <c r="DR29" s="1389" t="str">
        <f ca="1">MID(SUVAHAVUJ!AF143,8,1)</f>
        <v xml:space="preserve"> </v>
      </c>
      <c r="DS29" s="1389"/>
      <c r="DT29" s="1389"/>
      <c r="DU29" s="1389"/>
      <c r="DV29" s="1389"/>
      <c r="DW29" s="1456" t="str">
        <f ca="1">MID(SUVAHAVUJ!AF143,9,1)</f>
        <v xml:space="preserve"> </v>
      </c>
      <c r="DX29" s="1456"/>
      <c r="DY29" s="1456"/>
      <c r="DZ29" s="1456"/>
      <c r="EA29" s="1456"/>
      <c r="EB29" s="1456"/>
      <c r="EC29" s="1456" t="str">
        <f ca="1">MID(SUVAHAVUJ!AF143,10,1)</f>
        <v xml:space="preserve"> </v>
      </c>
      <c r="ED29" s="1456"/>
      <c r="EE29" s="1456"/>
      <c r="EF29" s="1456"/>
      <c r="EG29" s="1456"/>
      <c r="EH29" s="1389" t="str">
        <f ca="1">MID(SUVAHAVUJ!AF143,11,1)</f>
        <v>0</v>
      </c>
      <c r="EI29" s="1389"/>
      <c r="EJ29" s="1389"/>
      <c r="EK29" s="1389"/>
      <c r="EL29" s="1389"/>
      <c r="EM29" s="1395"/>
      <c r="EN29" s="530"/>
      <c r="EO29" s="531"/>
      <c r="EP29" s="1389" t="str">
        <f ca="1">MID(SUVAHAVUJ!AG143,1,1)</f>
        <v xml:space="preserve"> </v>
      </c>
      <c r="EQ29" s="1389"/>
      <c r="ER29" s="1389"/>
      <c r="ES29" s="1389"/>
      <c r="ET29" s="1389"/>
      <c r="EU29" s="1389"/>
      <c r="EV29" s="1389" t="str">
        <f ca="1">MID(SUVAHAVUJ!AG143,2,1)</f>
        <v xml:space="preserve"> </v>
      </c>
      <c r="EW29" s="1389"/>
      <c r="EX29" s="1389"/>
      <c r="EY29" s="1389"/>
      <c r="EZ29" s="1389"/>
      <c r="FA29" s="1389" t="str">
        <f ca="1">MID(SUVAHAVUJ!AG143,3,1)</f>
        <v xml:space="preserve"> </v>
      </c>
      <c r="FB29" s="1389"/>
      <c r="FC29" s="1389"/>
      <c r="FD29" s="1389"/>
      <c r="FE29" s="1389"/>
      <c r="FF29" s="1389"/>
      <c r="FG29" s="1389" t="str">
        <f ca="1">MID(SUVAHAVUJ!AG143,4,1)</f>
        <v xml:space="preserve"> </v>
      </c>
      <c r="FH29" s="1389"/>
      <c r="FI29" s="1389"/>
      <c r="FJ29" s="1389"/>
      <c r="FK29" s="1389"/>
      <c r="FL29" s="1343" t="str">
        <f ca="1">MID(SUVAHAVUJ!AG143,5,1)</f>
        <v xml:space="preserve"> </v>
      </c>
      <c r="FM29" s="1343"/>
      <c r="FN29" s="1343"/>
      <c r="FO29" s="1343"/>
      <c r="FP29" s="1343"/>
      <c r="FQ29" s="1343"/>
      <c r="FR29" s="1343" t="str">
        <f ca="1">MID(SUVAHAVUJ!AG143,6,1)</f>
        <v xml:space="preserve"> </v>
      </c>
      <c r="FS29" s="1343"/>
      <c r="FT29" s="1343"/>
      <c r="FU29" s="1343"/>
      <c r="FV29" s="1343"/>
      <c r="FW29" s="1343" t="str">
        <f ca="1">MID(SUVAHAVUJ!AG143,7,1)</f>
        <v xml:space="preserve"> </v>
      </c>
      <c r="FX29" s="1343"/>
      <c r="FY29" s="1343"/>
      <c r="FZ29" s="1343"/>
      <c r="GA29" s="1343"/>
      <c r="GB29" s="1343"/>
      <c r="GC29" s="1343" t="str">
        <f ca="1">MID(SUVAHAVUJ!AG143,8,1)</f>
        <v xml:space="preserve"> </v>
      </c>
      <c r="GD29" s="1343"/>
      <c r="GE29" s="1343"/>
      <c r="GF29" s="1343"/>
      <c r="GG29" s="1343"/>
      <c r="GH29" s="1343" t="str">
        <f ca="1">MID(SUVAHAVUJ!AG143,9,1)</f>
        <v xml:space="preserve"> </v>
      </c>
      <c r="GI29" s="1343"/>
      <c r="GJ29" s="1343"/>
      <c r="GK29" s="1343"/>
      <c r="GL29" s="1343"/>
      <c r="GM29" s="1343"/>
      <c r="GN29" s="1343" t="str">
        <f ca="1">MID(SUVAHAVUJ!AG143,10,1)</f>
        <v xml:space="preserve"> </v>
      </c>
      <c r="GO29" s="1343"/>
      <c r="GP29" s="1343"/>
      <c r="GQ29" s="1343"/>
      <c r="GR29" s="1343"/>
      <c r="GS29" s="1343" t="str">
        <f ca="1">MID(SUVAHAVUJ!AG143,11,1)</f>
        <v>0</v>
      </c>
      <c r="GT29" s="1343"/>
      <c r="GU29" s="1343"/>
      <c r="GV29" s="1343"/>
      <c r="GW29" s="1396"/>
    </row>
    <row r="30" spans="1:205" s="516" customFormat="1" ht="24" customHeight="1">
      <c r="A30" s="541"/>
      <c r="B30" s="1473" t="s">
        <v>2444</v>
      </c>
      <c r="C30" s="1474"/>
      <c r="D30" s="1474"/>
      <c r="E30" s="1474"/>
      <c r="F30" s="1474"/>
      <c r="G30" s="1474"/>
      <c r="H30" s="1474"/>
      <c r="I30" s="1474"/>
      <c r="J30" s="1474"/>
      <c r="K30" s="1475"/>
      <c r="L30" s="1471" t="str">
        <f ca="1">SUVAHAVUJ!$D$144</f>
        <v>Výdavky budúcich období dlhodobé (383A)</v>
      </c>
      <c r="M30" s="1472"/>
      <c r="N30" s="1472"/>
      <c r="O30" s="1472"/>
      <c r="P30" s="1472"/>
      <c r="Q30" s="1472"/>
      <c r="R30" s="1472"/>
      <c r="S30" s="1472"/>
      <c r="T30" s="1472"/>
      <c r="U30" s="1472"/>
      <c r="V30" s="1472"/>
      <c r="W30" s="1472"/>
      <c r="X30" s="1472"/>
      <c r="Y30" s="1472"/>
      <c r="Z30" s="1472"/>
      <c r="AA30" s="1472"/>
      <c r="AB30" s="1472"/>
      <c r="AC30" s="1472"/>
      <c r="AD30" s="1472"/>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62" t="s">
        <v>2506</v>
      </c>
      <c r="BX30" s="1463"/>
      <c r="BY30" s="1463"/>
      <c r="BZ30" s="1463"/>
      <c r="CA30" s="1463"/>
      <c r="CB30" s="1463"/>
      <c r="CC30" s="1463" t="str">
        <f>MID([7]SUVAHAVUJ!AI70,6,1)</f>
        <v xml:space="preserve"> </v>
      </c>
      <c r="CD30" s="1464"/>
      <c r="CE30" s="1389" t="str">
        <f ca="1">MID(SUVAHAVUJ!AF144,1,1)</f>
        <v xml:space="preserve"> </v>
      </c>
      <c r="CF30" s="1389"/>
      <c r="CG30" s="1389"/>
      <c r="CH30" s="1389"/>
      <c r="CI30" s="1389"/>
      <c r="CJ30" s="1389" t="str">
        <f ca="1">MID(SUVAHAVUJ!AF144,2,1)</f>
        <v xml:space="preserve"> </v>
      </c>
      <c r="CK30" s="1389"/>
      <c r="CL30" s="1389"/>
      <c r="CM30" s="1389"/>
      <c r="CN30" s="1389"/>
      <c r="CO30" s="1389"/>
      <c r="CP30" s="1389" t="str">
        <f ca="1">MID(SUVAHAVUJ!AF144,3,1)</f>
        <v xml:space="preserve"> </v>
      </c>
      <c r="CQ30" s="1389"/>
      <c r="CR30" s="1389"/>
      <c r="CS30" s="1389"/>
      <c r="CT30" s="1389"/>
      <c r="CU30" s="1389" t="str">
        <f ca="1">MID(SUVAHAVUJ!AF144,4,1)</f>
        <v xml:space="preserve"> </v>
      </c>
      <c r="CV30" s="1389"/>
      <c r="CW30" s="1389"/>
      <c r="CX30" s="1389"/>
      <c r="CY30" s="1389"/>
      <c r="CZ30" s="1389"/>
      <c r="DA30" s="1389" t="str">
        <f ca="1">MID(SUVAHAVUJ!AF144,5,1)</f>
        <v xml:space="preserve"> </v>
      </c>
      <c r="DB30" s="1389"/>
      <c r="DC30" s="1389"/>
      <c r="DD30" s="1389"/>
      <c r="DE30" s="1389"/>
      <c r="DF30" s="1389" t="str">
        <f ca="1">MID(SUVAHAVUJ!AF144,6,1)</f>
        <v xml:space="preserve"> </v>
      </c>
      <c r="DG30" s="1389"/>
      <c r="DH30" s="1389"/>
      <c r="DI30" s="1389"/>
      <c r="DJ30" s="1389"/>
      <c r="DK30" s="1389"/>
      <c r="DL30" s="1389" t="str">
        <f ca="1">MID(SUVAHAVUJ!AF144,7,1)</f>
        <v xml:space="preserve"> </v>
      </c>
      <c r="DM30" s="1389"/>
      <c r="DN30" s="1389"/>
      <c r="DO30" s="1389"/>
      <c r="DP30" s="1389"/>
      <c r="DQ30" s="1389"/>
      <c r="DR30" s="1389" t="str">
        <f ca="1">MID(SUVAHAVUJ!AF144,8,1)</f>
        <v xml:space="preserve"> </v>
      </c>
      <c r="DS30" s="1389"/>
      <c r="DT30" s="1389"/>
      <c r="DU30" s="1389"/>
      <c r="DV30" s="1389"/>
      <c r="DW30" s="1456" t="str">
        <f ca="1">MID(SUVAHAVUJ!AF144,9,1)</f>
        <v xml:space="preserve"> </v>
      </c>
      <c r="DX30" s="1456"/>
      <c r="DY30" s="1456"/>
      <c r="DZ30" s="1456"/>
      <c r="EA30" s="1456"/>
      <c r="EB30" s="1456"/>
      <c r="EC30" s="1456" t="str">
        <f ca="1">MID(SUVAHAVUJ!AF144,10,1)</f>
        <v xml:space="preserve"> </v>
      </c>
      <c r="ED30" s="1456"/>
      <c r="EE30" s="1456"/>
      <c r="EF30" s="1456"/>
      <c r="EG30" s="1456"/>
      <c r="EH30" s="1389" t="str">
        <f ca="1">MID(SUVAHAVUJ!AF144,11,1)</f>
        <v>0</v>
      </c>
      <c r="EI30" s="1389"/>
      <c r="EJ30" s="1389"/>
      <c r="EK30" s="1389"/>
      <c r="EL30" s="1389"/>
      <c r="EM30" s="1395"/>
      <c r="EN30" s="530"/>
      <c r="EO30" s="531"/>
      <c r="EP30" s="1389" t="str">
        <f ca="1">MID(SUVAHAVUJ!AG144,1,1)</f>
        <v xml:space="preserve"> </v>
      </c>
      <c r="EQ30" s="1389"/>
      <c r="ER30" s="1389"/>
      <c r="ES30" s="1389"/>
      <c r="ET30" s="1389"/>
      <c r="EU30" s="1389"/>
      <c r="EV30" s="1389" t="str">
        <f ca="1">MID(SUVAHAVUJ!AG144,2,1)</f>
        <v xml:space="preserve"> </v>
      </c>
      <c r="EW30" s="1389"/>
      <c r="EX30" s="1389"/>
      <c r="EY30" s="1389"/>
      <c r="EZ30" s="1389"/>
      <c r="FA30" s="1389" t="str">
        <f ca="1">MID(SUVAHAVUJ!AG144,3,1)</f>
        <v xml:space="preserve"> </v>
      </c>
      <c r="FB30" s="1389"/>
      <c r="FC30" s="1389"/>
      <c r="FD30" s="1389"/>
      <c r="FE30" s="1389"/>
      <c r="FF30" s="1389"/>
      <c r="FG30" s="1389" t="str">
        <f ca="1">MID(SUVAHAVUJ!AG144,4,1)</f>
        <v xml:space="preserve"> </v>
      </c>
      <c r="FH30" s="1389"/>
      <c r="FI30" s="1389"/>
      <c r="FJ30" s="1389"/>
      <c r="FK30" s="1389"/>
      <c r="FL30" s="1343" t="str">
        <f ca="1">MID(SUVAHAVUJ!AG144,5,1)</f>
        <v xml:space="preserve"> </v>
      </c>
      <c r="FM30" s="1343"/>
      <c r="FN30" s="1343"/>
      <c r="FO30" s="1343"/>
      <c r="FP30" s="1343"/>
      <c r="FQ30" s="1343"/>
      <c r="FR30" s="1343" t="str">
        <f ca="1">MID(SUVAHAVUJ!AG144,6,1)</f>
        <v xml:space="preserve"> </v>
      </c>
      <c r="FS30" s="1343"/>
      <c r="FT30" s="1343"/>
      <c r="FU30" s="1343"/>
      <c r="FV30" s="1343"/>
      <c r="FW30" s="1343" t="str">
        <f ca="1">MID(SUVAHAVUJ!AG144,7,1)</f>
        <v xml:space="preserve"> </v>
      </c>
      <c r="FX30" s="1343"/>
      <c r="FY30" s="1343"/>
      <c r="FZ30" s="1343"/>
      <c r="GA30" s="1343"/>
      <c r="GB30" s="1343"/>
      <c r="GC30" s="1343" t="str">
        <f ca="1">MID(SUVAHAVUJ!AG144,8,1)</f>
        <v xml:space="preserve"> </v>
      </c>
      <c r="GD30" s="1343"/>
      <c r="GE30" s="1343"/>
      <c r="GF30" s="1343"/>
      <c r="GG30" s="1343"/>
      <c r="GH30" s="1343" t="str">
        <f ca="1">MID(SUVAHAVUJ!AG144,9,1)</f>
        <v xml:space="preserve"> </v>
      </c>
      <c r="GI30" s="1343"/>
      <c r="GJ30" s="1343"/>
      <c r="GK30" s="1343"/>
      <c r="GL30" s="1343"/>
      <c r="GM30" s="1343"/>
      <c r="GN30" s="1343" t="str">
        <f ca="1">MID(SUVAHAVUJ!AG144,10,1)</f>
        <v xml:space="preserve"> </v>
      </c>
      <c r="GO30" s="1343"/>
      <c r="GP30" s="1343"/>
      <c r="GQ30" s="1343"/>
      <c r="GR30" s="1343"/>
      <c r="GS30" s="1343" t="str">
        <f ca="1">MID(SUVAHAVUJ!AG144,11,1)</f>
        <v>0</v>
      </c>
      <c r="GT30" s="1343"/>
      <c r="GU30" s="1343"/>
      <c r="GV30" s="1343"/>
      <c r="GW30" s="1396"/>
    </row>
    <row r="31" spans="1:205" ht="24" customHeight="1">
      <c r="A31" s="540"/>
      <c r="B31" s="1473" t="s">
        <v>2390</v>
      </c>
      <c r="C31" s="1474"/>
      <c r="D31" s="1474"/>
      <c r="E31" s="1474"/>
      <c r="F31" s="1474"/>
      <c r="G31" s="1474"/>
      <c r="H31" s="1474"/>
      <c r="I31" s="1474"/>
      <c r="J31" s="1474"/>
      <c r="K31" s="1475"/>
      <c r="L31" s="1471" t="str">
        <f ca="1">SUVAHAVUJ!$D$145</f>
        <v>Výdavky budúcich období krátkodobé (383A)</v>
      </c>
      <c r="M31" s="1472"/>
      <c r="N31" s="1472"/>
      <c r="O31" s="1472"/>
      <c r="P31" s="1472"/>
      <c r="Q31" s="1472"/>
      <c r="R31" s="1472"/>
      <c r="S31" s="1472"/>
      <c r="T31" s="1472"/>
      <c r="U31" s="1472"/>
      <c r="V31" s="1472"/>
      <c r="W31" s="1472"/>
      <c r="X31" s="1472"/>
      <c r="Y31" s="1472"/>
      <c r="Z31" s="1472"/>
      <c r="AA31" s="1472"/>
      <c r="AB31" s="1472"/>
      <c r="AC31" s="1472"/>
      <c r="AD31" s="1472"/>
      <c r="AE31" s="1472"/>
      <c r="AF31" s="1472"/>
      <c r="AG31" s="1472"/>
      <c r="AH31" s="1472"/>
      <c r="AI31" s="1472"/>
      <c r="AJ31" s="1472"/>
      <c r="AK31" s="1472"/>
      <c r="AL31" s="1472"/>
      <c r="AM31" s="1472"/>
      <c r="AN31" s="1472"/>
      <c r="AO31" s="1472"/>
      <c r="AP31" s="1472"/>
      <c r="AQ31" s="1472"/>
      <c r="AR31" s="1472"/>
      <c r="AS31" s="1472"/>
      <c r="AT31" s="1472"/>
      <c r="AU31" s="1472"/>
      <c r="AV31" s="1472"/>
      <c r="AW31" s="1472"/>
      <c r="AX31" s="1472"/>
      <c r="AY31" s="1472"/>
      <c r="AZ31" s="1472"/>
      <c r="BA31" s="1472"/>
      <c r="BB31" s="1472"/>
      <c r="BC31" s="1472"/>
      <c r="BD31" s="1472"/>
      <c r="BE31" s="1472"/>
      <c r="BF31" s="1472"/>
      <c r="BG31" s="1472"/>
      <c r="BH31" s="1472"/>
      <c r="BI31" s="1472"/>
      <c r="BJ31" s="1472"/>
      <c r="BK31" s="1472"/>
      <c r="BL31" s="1472"/>
      <c r="BM31" s="1472"/>
      <c r="BN31" s="1472"/>
      <c r="BO31" s="1472"/>
      <c r="BP31" s="1472"/>
      <c r="BQ31" s="1472"/>
      <c r="BR31" s="1472"/>
      <c r="BS31" s="1472"/>
      <c r="BT31" s="1472"/>
      <c r="BU31" s="1472"/>
      <c r="BV31" s="1472"/>
      <c r="BW31" s="1462" t="s">
        <v>2507</v>
      </c>
      <c r="BX31" s="1463"/>
      <c r="BY31" s="1463"/>
      <c r="BZ31" s="1463"/>
      <c r="CA31" s="1463"/>
      <c r="CB31" s="1463"/>
      <c r="CC31" s="1463" t="str">
        <f>MID([7]SUVAHAVUJ!AK70,6,1)</f>
        <v xml:space="preserve"> </v>
      </c>
      <c r="CD31" s="1464"/>
      <c r="CE31" s="1389" t="str">
        <f ca="1">MID(SUVAHAVUJ!AF145,1,1)</f>
        <v xml:space="preserve"> </v>
      </c>
      <c r="CF31" s="1389"/>
      <c r="CG31" s="1389"/>
      <c r="CH31" s="1389"/>
      <c r="CI31" s="1389"/>
      <c r="CJ31" s="1389" t="str">
        <f ca="1">MID(SUVAHAVUJ!AF145,2,1)</f>
        <v xml:space="preserve"> </v>
      </c>
      <c r="CK31" s="1389"/>
      <c r="CL31" s="1389"/>
      <c r="CM31" s="1389"/>
      <c r="CN31" s="1389"/>
      <c r="CO31" s="1389"/>
      <c r="CP31" s="1389" t="str">
        <f ca="1">MID(SUVAHAVUJ!AF145,3,1)</f>
        <v xml:space="preserve"> </v>
      </c>
      <c r="CQ31" s="1389"/>
      <c r="CR31" s="1389"/>
      <c r="CS31" s="1389"/>
      <c r="CT31" s="1389"/>
      <c r="CU31" s="1389" t="str">
        <f ca="1">MID(SUVAHAVUJ!AF145,4,1)</f>
        <v xml:space="preserve"> </v>
      </c>
      <c r="CV31" s="1389"/>
      <c r="CW31" s="1389"/>
      <c r="CX31" s="1389"/>
      <c r="CY31" s="1389"/>
      <c r="CZ31" s="1389"/>
      <c r="DA31" s="1389" t="str">
        <f ca="1">MID(SUVAHAVUJ!AF145,5,1)</f>
        <v xml:space="preserve"> </v>
      </c>
      <c r="DB31" s="1389"/>
      <c r="DC31" s="1389"/>
      <c r="DD31" s="1389"/>
      <c r="DE31" s="1389"/>
      <c r="DF31" s="1389" t="str">
        <f ca="1">MID(SUVAHAVUJ!AF145,6,1)</f>
        <v xml:space="preserve"> </v>
      </c>
      <c r="DG31" s="1389"/>
      <c r="DH31" s="1389"/>
      <c r="DI31" s="1389"/>
      <c r="DJ31" s="1389"/>
      <c r="DK31" s="1389"/>
      <c r="DL31" s="1389" t="str">
        <f ca="1">MID(SUVAHAVUJ!AF145,7,1)</f>
        <v xml:space="preserve"> </v>
      </c>
      <c r="DM31" s="1389"/>
      <c r="DN31" s="1389"/>
      <c r="DO31" s="1389"/>
      <c r="DP31" s="1389"/>
      <c r="DQ31" s="1389"/>
      <c r="DR31" s="1389" t="str">
        <f ca="1">MID(SUVAHAVUJ!AF145,8,1)</f>
        <v xml:space="preserve"> </v>
      </c>
      <c r="DS31" s="1389"/>
      <c r="DT31" s="1389"/>
      <c r="DU31" s="1389"/>
      <c r="DV31" s="1389"/>
      <c r="DW31" s="1456" t="str">
        <f ca="1">MID(SUVAHAVUJ!AF145,9,1)</f>
        <v xml:space="preserve"> </v>
      </c>
      <c r="DX31" s="1456"/>
      <c r="DY31" s="1456"/>
      <c r="DZ31" s="1456"/>
      <c r="EA31" s="1456"/>
      <c r="EB31" s="1456"/>
      <c r="EC31" s="1456" t="str">
        <f ca="1">MID(SUVAHAVUJ!AF145,10,1)</f>
        <v xml:space="preserve"> </v>
      </c>
      <c r="ED31" s="1456"/>
      <c r="EE31" s="1456"/>
      <c r="EF31" s="1456"/>
      <c r="EG31" s="1456"/>
      <c r="EH31" s="1389" t="str">
        <f ca="1">MID(SUVAHAVUJ!AF145,11,1)</f>
        <v>0</v>
      </c>
      <c r="EI31" s="1389"/>
      <c r="EJ31" s="1389"/>
      <c r="EK31" s="1389"/>
      <c r="EL31" s="1389"/>
      <c r="EM31" s="1395"/>
      <c r="EN31" s="530"/>
      <c r="EO31" s="531"/>
      <c r="EP31" s="1389" t="str">
        <f ca="1">MID(SUVAHAVUJ!AG145,1,1)</f>
        <v xml:space="preserve"> </v>
      </c>
      <c r="EQ31" s="1389"/>
      <c r="ER31" s="1389"/>
      <c r="ES31" s="1389"/>
      <c r="ET31" s="1389"/>
      <c r="EU31" s="1389"/>
      <c r="EV31" s="1389" t="str">
        <f ca="1">MID(SUVAHAVUJ!AG145,2,1)</f>
        <v xml:space="preserve"> </v>
      </c>
      <c r="EW31" s="1389"/>
      <c r="EX31" s="1389"/>
      <c r="EY31" s="1389"/>
      <c r="EZ31" s="1389"/>
      <c r="FA31" s="1389" t="str">
        <f ca="1">MID(SUVAHAVUJ!AG145,3,1)</f>
        <v xml:space="preserve"> </v>
      </c>
      <c r="FB31" s="1389"/>
      <c r="FC31" s="1389"/>
      <c r="FD31" s="1389"/>
      <c r="FE31" s="1389"/>
      <c r="FF31" s="1389"/>
      <c r="FG31" s="1389" t="str">
        <f ca="1">MID(SUVAHAVUJ!AG145,4,1)</f>
        <v xml:space="preserve"> </v>
      </c>
      <c r="FH31" s="1389"/>
      <c r="FI31" s="1389"/>
      <c r="FJ31" s="1389"/>
      <c r="FK31" s="1389"/>
      <c r="FL31" s="1343" t="str">
        <f ca="1">MID(SUVAHAVUJ!AG145,5,1)</f>
        <v xml:space="preserve"> </v>
      </c>
      <c r="FM31" s="1343"/>
      <c r="FN31" s="1343"/>
      <c r="FO31" s="1343"/>
      <c r="FP31" s="1343"/>
      <c r="FQ31" s="1343"/>
      <c r="FR31" s="1343" t="str">
        <f ca="1">MID(SUVAHAVUJ!AG145,6,1)</f>
        <v xml:space="preserve"> </v>
      </c>
      <c r="FS31" s="1343"/>
      <c r="FT31" s="1343"/>
      <c r="FU31" s="1343"/>
      <c r="FV31" s="1343"/>
      <c r="FW31" s="1343" t="str">
        <f ca="1">MID(SUVAHAVUJ!AG145,7,1)</f>
        <v xml:space="preserve"> </v>
      </c>
      <c r="FX31" s="1343"/>
      <c r="FY31" s="1343"/>
      <c r="FZ31" s="1343"/>
      <c r="GA31" s="1343"/>
      <c r="GB31" s="1343"/>
      <c r="GC31" s="1343" t="str">
        <f ca="1">MID(SUVAHAVUJ!AG145,8,1)</f>
        <v xml:space="preserve"> </v>
      </c>
      <c r="GD31" s="1343"/>
      <c r="GE31" s="1343"/>
      <c r="GF31" s="1343"/>
      <c r="GG31" s="1343"/>
      <c r="GH31" s="1343" t="str">
        <f ca="1">MID(SUVAHAVUJ!AG145,9,1)</f>
        <v xml:space="preserve"> </v>
      </c>
      <c r="GI31" s="1343"/>
      <c r="GJ31" s="1343"/>
      <c r="GK31" s="1343"/>
      <c r="GL31" s="1343"/>
      <c r="GM31" s="1343"/>
      <c r="GN31" s="1343" t="str">
        <f ca="1">MID(SUVAHAVUJ!AG145,10,1)</f>
        <v xml:space="preserve"> </v>
      </c>
      <c r="GO31" s="1343"/>
      <c r="GP31" s="1343"/>
      <c r="GQ31" s="1343"/>
      <c r="GR31" s="1343"/>
      <c r="GS31" s="1343" t="str">
        <f ca="1">MID(SUVAHAVUJ!AG145,11,1)</f>
        <v>0</v>
      </c>
      <c r="GT31" s="1343"/>
      <c r="GU31" s="1343"/>
      <c r="GV31" s="1343"/>
      <c r="GW31" s="1396"/>
    </row>
    <row r="32" spans="1:205" s="516" customFormat="1" ht="24" customHeight="1">
      <c r="A32" s="541"/>
      <c r="B32" s="1473" t="s">
        <v>2391</v>
      </c>
      <c r="C32" s="1474"/>
      <c r="D32" s="1474"/>
      <c r="E32" s="1474"/>
      <c r="F32" s="1474"/>
      <c r="G32" s="1474"/>
      <c r="H32" s="1474"/>
      <c r="I32" s="1474"/>
      <c r="J32" s="1474"/>
      <c r="K32" s="1475"/>
      <c r="L32" s="1471" t="str">
        <f ca="1">SUVAHAVUJ!$D$146</f>
        <v>Výnosy budúcich období dlhodobé (384A)</v>
      </c>
      <c r="M32" s="1472"/>
      <c r="N32" s="1472"/>
      <c r="O32" s="1472"/>
      <c r="P32" s="1472"/>
      <c r="Q32" s="1472"/>
      <c r="R32" s="1472"/>
      <c r="S32" s="1472"/>
      <c r="T32" s="1472"/>
      <c r="U32" s="1472"/>
      <c r="V32" s="1472"/>
      <c r="W32" s="1472"/>
      <c r="X32" s="1472"/>
      <c r="Y32" s="1472"/>
      <c r="Z32" s="1472"/>
      <c r="AA32" s="1472"/>
      <c r="AB32" s="1472"/>
      <c r="AC32" s="1472"/>
      <c r="AD32" s="1472"/>
      <c r="AE32" s="1472"/>
      <c r="AF32" s="1472"/>
      <c r="AG32" s="1472"/>
      <c r="AH32" s="1472"/>
      <c r="AI32" s="1472"/>
      <c r="AJ32" s="1472"/>
      <c r="AK32" s="1472"/>
      <c r="AL32" s="1472"/>
      <c r="AM32" s="1472"/>
      <c r="AN32" s="1472"/>
      <c r="AO32" s="1472"/>
      <c r="AP32" s="1472"/>
      <c r="AQ32" s="1472"/>
      <c r="AR32" s="1472"/>
      <c r="AS32" s="1472"/>
      <c r="AT32" s="1472"/>
      <c r="AU32" s="1472"/>
      <c r="AV32" s="1472"/>
      <c r="AW32" s="1472"/>
      <c r="AX32" s="1472"/>
      <c r="AY32" s="1472"/>
      <c r="AZ32" s="1472"/>
      <c r="BA32" s="1472"/>
      <c r="BB32" s="1472"/>
      <c r="BC32" s="1472"/>
      <c r="BD32" s="1472"/>
      <c r="BE32" s="1472"/>
      <c r="BF32" s="1472"/>
      <c r="BG32" s="1472"/>
      <c r="BH32" s="1472"/>
      <c r="BI32" s="1472"/>
      <c r="BJ32" s="1472"/>
      <c r="BK32" s="1472"/>
      <c r="BL32" s="1472"/>
      <c r="BM32" s="1472"/>
      <c r="BN32" s="1472"/>
      <c r="BO32" s="1472"/>
      <c r="BP32" s="1472"/>
      <c r="BQ32" s="1472"/>
      <c r="BR32" s="1472"/>
      <c r="BS32" s="1472"/>
      <c r="BT32" s="1472"/>
      <c r="BU32" s="1472"/>
      <c r="BV32" s="1472"/>
      <c r="BW32" s="1462" t="s">
        <v>2508</v>
      </c>
      <c r="BX32" s="1463"/>
      <c r="BY32" s="1463"/>
      <c r="BZ32" s="1463"/>
      <c r="CA32" s="1463"/>
      <c r="CB32" s="1463"/>
      <c r="CC32" s="1463" t="str">
        <f>MID([7]SUVAHAVUJ!AI71,6,1)</f>
        <v xml:space="preserve"> </v>
      </c>
      <c r="CD32" s="1464"/>
      <c r="CE32" s="1389" t="str">
        <f ca="1">MID(SUVAHAVUJ!AF146,1,1)</f>
        <v xml:space="preserve"> </v>
      </c>
      <c r="CF32" s="1389"/>
      <c r="CG32" s="1389"/>
      <c r="CH32" s="1389"/>
      <c r="CI32" s="1389"/>
      <c r="CJ32" s="1389" t="str">
        <f ca="1">MID(SUVAHAVUJ!AF146,2,1)</f>
        <v xml:space="preserve"> </v>
      </c>
      <c r="CK32" s="1389"/>
      <c r="CL32" s="1389"/>
      <c r="CM32" s="1389"/>
      <c r="CN32" s="1389"/>
      <c r="CO32" s="1389"/>
      <c r="CP32" s="1389" t="str">
        <f ca="1">MID(SUVAHAVUJ!AF146,3,1)</f>
        <v xml:space="preserve"> </v>
      </c>
      <c r="CQ32" s="1389"/>
      <c r="CR32" s="1389"/>
      <c r="CS32" s="1389"/>
      <c r="CT32" s="1389"/>
      <c r="CU32" s="1389" t="str">
        <f ca="1">MID(SUVAHAVUJ!AF146,4,1)</f>
        <v xml:space="preserve"> </v>
      </c>
      <c r="CV32" s="1389"/>
      <c r="CW32" s="1389"/>
      <c r="CX32" s="1389"/>
      <c r="CY32" s="1389"/>
      <c r="CZ32" s="1389"/>
      <c r="DA32" s="1389" t="str">
        <f ca="1">MID(SUVAHAVUJ!AF146,5,1)</f>
        <v xml:space="preserve"> </v>
      </c>
      <c r="DB32" s="1389"/>
      <c r="DC32" s="1389"/>
      <c r="DD32" s="1389"/>
      <c r="DE32" s="1389"/>
      <c r="DF32" s="1389" t="str">
        <f ca="1">MID(SUVAHAVUJ!AF146,6,1)</f>
        <v xml:space="preserve"> </v>
      </c>
      <c r="DG32" s="1389"/>
      <c r="DH32" s="1389"/>
      <c r="DI32" s="1389"/>
      <c r="DJ32" s="1389"/>
      <c r="DK32" s="1389"/>
      <c r="DL32" s="1389" t="str">
        <f ca="1">MID(SUVAHAVUJ!AF146,7,1)</f>
        <v xml:space="preserve"> </v>
      </c>
      <c r="DM32" s="1389"/>
      <c r="DN32" s="1389"/>
      <c r="DO32" s="1389"/>
      <c r="DP32" s="1389"/>
      <c r="DQ32" s="1389"/>
      <c r="DR32" s="1389" t="str">
        <f ca="1">MID(SUVAHAVUJ!AF146,8,1)</f>
        <v xml:space="preserve"> </v>
      </c>
      <c r="DS32" s="1389"/>
      <c r="DT32" s="1389"/>
      <c r="DU32" s="1389"/>
      <c r="DV32" s="1389"/>
      <c r="DW32" s="1456" t="str">
        <f ca="1">MID(SUVAHAVUJ!AF146,9,1)</f>
        <v xml:space="preserve"> </v>
      </c>
      <c r="DX32" s="1456"/>
      <c r="DY32" s="1456"/>
      <c r="DZ32" s="1456"/>
      <c r="EA32" s="1456"/>
      <c r="EB32" s="1456"/>
      <c r="EC32" s="1456" t="str">
        <f ca="1">MID(SUVAHAVUJ!AF146,10,1)</f>
        <v xml:space="preserve"> </v>
      </c>
      <c r="ED32" s="1456"/>
      <c r="EE32" s="1456"/>
      <c r="EF32" s="1456"/>
      <c r="EG32" s="1456"/>
      <c r="EH32" s="1389" t="str">
        <f ca="1">MID(SUVAHAVUJ!AF146,11,1)</f>
        <v>0</v>
      </c>
      <c r="EI32" s="1389"/>
      <c r="EJ32" s="1389"/>
      <c r="EK32" s="1389"/>
      <c r="EL32" s="1389"/>
      <c r="EM32" s="1395"/>
      <c r="EN32" s="530"/>
      <c r="EO32" s="531"/>
      <c r="EP32" s="1389" t="str">
        <f ca="1">MID(SUVAHAVUJ!AG146,1,1)</f>
        <v xml:space="preserve"> </v>
      </c>
      <c r="EQ32" s="1389"/>
      <c r="ER32" s="1389"/>
      <c r="ES32" s="1389"/>
      <c r="ET32" s="1389"/>
      <c r="EU32" s="1389"/>
      <c r="EV32" s="1389" t="str">
        <f ca="1">MID(SUVAHAVUJ!AG146,2,1)</f>
        <v xml:space="preserve"> </v>
      </c>
      <c r="EW32" s="1389"/>
      <c r="EX32" s="1389"/>
      <c r="EY32" s="1389"/>
      <c r="EZ32" s="1389"/>
      <c r="FA32" s="1389" t="str">
        <f ca="1">MID(SUVAHAVUJ!AG146,3,1)</f>
        <v xml:space="preserve"> </v>
      </c>
      <c r="FB32" s="1389"/>
      <c r="FC32" s="1389"/>
      <c r="FD32" s="1389"/>
      <c r="FE32" s="1389"/>
      <c r="FF32" s="1389"/>
      <c r="FG32" s="1389" t="str">
        <f ca="1">MID(SUVAHAVUJ!AG146,4,1)</f>
        <v xml:space="preserve"> </v>
      </c>
      <c r="FH32" s="1389"/>
      <c r="FI32" s="1389"/>
      <c r="FJ32" s="1389"/>
      <c r="FK32" s="1389"/>
      <c r="FL32" s="1343" t="str">
        <f ca="1">MID(SUVAHAVUJ!AG146,5,1)</f>
        <v xml:space="preserve"> </v>
      </c>
      <c r="FM32" s="1343"/>
      <c r="FN32" s="1343"/>
      <c r="FO32" s="1343"/>
      <c r="FP32" s="1343"/>
      <c r="FQ32" s="1343"/>
      <c r="FR32" s="1343" t="str">
        <f ca="1">MID(SUVAHAVUJ!AG146,6,1)</f>
        <v xml:space="preserve"> </v>
      </c>
      <c r="FS32" s="1343"/>
      <c r="FT32" s="1343"/>
      <c r="FU32" s="1343"/>
      <c r="FV32" s="1343"/>
      <c r="FW32" s="1343" t="str">
        <f ca="1">MID(SUVAHAVUJ!AG146,7,1)</f>
        <v xml:space="preserve"> </v>
      </c>
      <c r="FX32" s="1343"/>
      <c r="FY32" s="1343"/>
      <c r="FZ32" s="1343"/>
      <c r="GA32" s="1343"/>
      <c r="GB32" s="1343"/>
      <c r="GC32" s="1343" t="str">
        <f ca="1">MID(SUVAHAVUJ!AG146,8,1)</f>
        <v xml:space="preserve"> </v>
      </c>
      <c r="GD32" s="1343"/>
      <c r="GE32" s="1343"/>
      <c r="GF32" s="1343"/>
      <c r="GG32" s="1343"/>
      <c r="GH32" s="1343" t="str">
        <f ca="1">MID(SUVAHAVUJ!AG146,9,1)</f>
        <v xml:space="preserve"> </v>
      </c>
      <c r="GI32" s="1343"/>
      <c r="GJ32" s="1343"/>
      <c r="GK32" s="1343"/>
      <c r="GL32" s="1343"/>
      <c r="GM32" s="1343"/>
      <c r="GN32" s="1343" t="str">
        <f ca="1">MID(SUVAHAVUJ!AG146,10,1)</f>
        <v xml:space="preserve"> </v>
      </c>
      <c r="GO32" s="1343"/>
      <c r="GP32" s="1343"/>
      <c r="GQ32" s="1343"/>
      <c r="GR32" s="1343"/>
      <c r="GS32" s="1343" t="str">
        <f ca="1">MID(SUVAHAVUJ!AG146,11,1)</f>
        <v>0</v>
      </c>
      <c r="GT32" s="1343"/>
      <c r="GU32" s="1343"/>
      <c r="GV32" s="1343"/>
      <c r="GW32" s="1396"/>
    </row>
    <row r="33" spans="1:205" ht="24" customHeight="1">
      <c r="A33" s="540"/>
      <c r="B33" s="1473" t="s">
        <v>2392</v>
      </c>
      <c r="C33" s="1474"/>
      <c r="D33" s="1474"/>
      <c r="E33" s="1474"/>
      <c r="F33" s="1474"/>
      <c r="G33" s="1474"/>
      <c r="H33" s="1474"/>
      <c r="I33" s="1474"/>
      <c r="J33" s="1474"/>
      <c r="K33" s="1475"/>
      <c r="L33" s="1471" t="str">
        <f ca="1">SUVAHAVUJ!$D$147</f>
        <v>Výnosy budúcich období krátkodobé (384A)</v>
      </c>
      <c r="M33" s="1472"/>
      <c r="N33" s="1472"/>
      <c r="O33" s="1472"/>
      <c r="P33" s="1472"/>
      <c r="Q33" s="1472"/>
      <c r="R33" s="1472"/>
      <c r="S33" s="1472"/>
      <c r="T33" s="1472"/>
      <c r="U33" s="1472"/>
      <c r="V33" s="1472"/>
      <c r="W33" s="1472"/>
      <c r="X33" s="1472"/>
      <c r="Y33" s="1472"/>
      <c r="Z33" s="1472"/>
      <c r="AA33" s="1472"/>
      <c r="AB33" s="1472"/>
      <c r="AC33" s="1472"/>
      <c r="AD33" s="1472"/>
      <c r="AE33" s="1472"/>
      <c r="AF33" s="1472"/>
      <c r="AG33" s="1472"/>
      <c r="AH33" s="1472"/>
      <c r="AI33" s="1472"/>
      <c r="AJ33" s="1472"/>
      <c r="AK33" s="1472"/>
      <c r="AL33" s="1472"/>
      <c r="AM33" s="1472"/>
      <c r="AN33" s="1472"/>
      <c r="AO33" s="1472"/>
      <c r="AP33" s="1472"/>
      <c r="AQ33" s="1472"/>
      <c r="AR33" s="1472"/>
      <c r="AS33" s="1472"/>
      <c r="AT33" s="1472"/>
      <c r="AU33" s="1472"/>
      <c r="AV33" s="1472"/>
      <c r="AW33" s="1472"/>
      <c r="AX33" s="1472"/>
      <c r="AY33" s="1472"/>
      <c r="AZ33" s="1472"/>
      <c r="BA33" s="1472"/>
      <c r="BB33" s="1472"/>
      <c r="BC33" s="1472"/>
      <c r="BD33" s="1472"/>
      <c r="BE33" s="1472"/>
      <c r="BF33" s="1472"/>
      <c r="BG33" s="1472"/>
      <c r="BH33" s="1472"/>
      <c r="BI33" s="1472"/>
      <c r="BJ33" s="1472"/>
      <c r="BK33" s="1472"/>
      <c r="BL33" s="1472"/>
      <c r="BM33" s="1472"/>
      <c r="BN33" s="1472"/>
      <c r="BO33" s="1472"/>
      <c r="BP33" s="1472"/>
      <c r="BQ33" s="1472"/>
      <c r="BR33" s="1472"/>
      <c r="BS33" s="1472"/>
      <c r="BT33" s="1472"/>
      <c r="BU33" s="1472"/>
      <c r="BV33" s="1472"/>
      <c r="BW33" s="1462" t="s">
        <v>2509</v>
      </c>
      <c r="BX33" s="1463"/>
      <c r="BY33" s="1463"/>
      <c r="BZ33" s="1463"/>
      <c r="CA33" s="1463"/>
      <c r="CB33" s="1463"/>
      <c r="CC33" s="1463" t="str">
        <f>MID([7]SUVAHAVUJ!AK71,6,1)</f>
        <v xml:space="preserve"> </v>
      </c>
      <c r="CD33" s="1464"/>
      <c r="CE33" s="1389" t="str">
        <f ca="1">MID(SUVAHAVUJ!AF147,1,1)</f>
        <v xml:space="preserve"> </v>
      </c>
      <c r="CF33" s="1389"/>
      <c r="CG33" s="1389"/>
      <c r="CH33" s="1389"/>
      <c r="CI33" s="1389"/>
      <c r="CJ33" s="1389" t="str">
        <f ca="1">MID(SUVAHAVUJ!AF147,2,1)</f>
        <v xml:space="preserve"> </v>
      </c>
      <c r="CK33" s="1389"/>
      <c r="CL33" s="1389"/>
      <c r="CM33" s="1389"/>
      <c r="CN33" s="1389"/>
      <c r="CO33" s="1389"/>
      <c r="CP33" s="1389" t="str">
        <f ca="1">MID(SUVAHAVUJ!AF147,3,1)</f>
        <v xml:space="preserve"> </v>
      </c>
      <c r="CQ33" s="1389"/>
      <c r="CR33" s="1389"/>
      <c r="CS33" s="1389"/>
      <c r="CT33" s="1389"/>
      <c r="CU33" s="1389" t="str">
        <f ca="1">MID(SUVAHAVUJ!AF147,4,1)</f>
        <v xml:space="preserve"> </v>
      </c>
      <c r="CV33" s="1389"/>
      <c r="CW33" s="1389"/>
      <c r="CX33" s="1389"/>
      <c r="CY33" s="1389"/>
      <c r="CZ33" s="1389"/>
      <c r="DA33" s="1389" t="str">
        <f ca="1">MID(SUVAHAVUJ!AF147,5,1)</f>
        <v xml:space="preserve"> </v>
      </c>
      <c r="DB33" s="1389"/>
      <c r="DC33" s="1389"/>
      <c r="DD33" s="1389"/>
      <c r="DE33" s="1389"/>
      <c r="DF33" s="1389" t="str">
        <f ca="1">MID(SUVAHAVUJ!AF147,6,1)</f>
        <v xml:space="preserve"> </v>
      </c>
      <c r="DG33" s="1389"/>
      <c r="DH33" s="1389"/>
      <c r="DI33" s="1389"/>
      <c r="DJ33" s="1389"/>
      <c r="DK33" s="1389"/>
      <c r="DL33" s="1389" t="str">
        <f ca="1">MID(SUVAHAVUJ!AF147,7,1)</f>
        <v xml:space="preserve"> </v>
      </c>
      <c r="DM33" s="1389"/>
      <c r="DN33" s="1389"/>
      <c r="DO33" s="1389"/>
      <c r="DP33" s="1389"/>
      <c r="DQ33" s="1389"/>
      <c r="DR33" s="1389" t="str">
        <f ca="1">MID(SUVAHAVUJ!AF147,8,1)</f>
        <v xml:space="preserve"> </v>
      </c>
      <c r="DS33" s="1389"/>
      <c r="DT33" s="1389"/>
      <c r="DU33" s="1389"/>
      <c r="DV33" s="1389"/>
      <c r="DW33" s="1456" t="str">
        <f ca="1">MID(SUVAHAVUJ!AF147,9,1)</f>
        <v xml:space="preserve"> </v>
      </c>
      <c r="DX33" s="1456"/>
      <c r="DY33" s="1456"/>
      <c r="DZ33" s="1456"/>
      <c r="EA33" s="1456"/>
      <c r="EB33" s="1456"/>
      <c r="EC33" s="1456" t="str">
        <f ca="1">MID(SUVAHAVUJ!AF147,10,1)</f>
        <v xml:space="preserve"> </v>
      </c>
      <c r="ED33" s="1456"/>
      <c r="EE33" s="1456"/>
      <c r="EF33" s="1456"/>
      <c r="EG33" s="1456"/>
      <c r="EH33" s="1389" t="str">
        <f ca="1">MID(SUVAHAVUJ!AF147,11,1)</f>
        <v>0</v>
      </c>
      <c r="EI33" s="1389"/>
      <c r="EJ33" s="1389"/>
      <c r="EK33" s="1389"/>
      <c r="EL33" s="1389"/>
      <c r="EM33" s="1395"/>
      <c r="EN33" s="530"/>
      <c r="EO33" s="531"/>
      <c r="EP33" s="1389" t="str">
        <f ca="1">MID(SUVAHAVUJ!AG147,1,1)</f>
        <v xml:space="preserve"> </v>
      </c>
      <c r="EQ33" s="1389"/>
      <c r="ER33" s="1389"/>
      <c r="ES33" s="1389"/>
      <c r="ET33" s="1389"/>
      <c r="EU33" s="1389"/>
      <c r="EV33" s="1389" t="str">
        <f ca="1">MID(SUVAHAVUJ!AG147,2,1)</f>
        <v xml:space="preserve"> </v>
      </c>
      <c r="EW33" s="1389"/>
      <c r="EX33" s="1389"/>
      <c r="EY33" s="1389"/>
      <c r="EZ33" s="1389"/>
      <c r="FA33" s="1389" t="str">
        <f ca="1">MID(SUVAHAVUJ!AG147,3,1)</f>
        <v xml:space="preserve"> </v>
      </c>
      <c r="FB33" s="1389"/>
      <c r="FC33" s="1389"/>
      <c r="FD33" s="1389"/>
      <c r="FE33" s="1389"/>
      <c r="FF33" s="1389"/>
      <c r="FG33" s="1389" t="str">
        <f ca="1">MID(SUVAHAVUJ!AG147,4,1)</f>
        <v xml:space="preserve"> </v>
      </c>
      <c r="FH33" s="1389"/>
      <c r="FI33" s="1389"/>
      <c r="FJ33" s="1389"/>
      <c r="FK33" s="1389"/>
      <c r="FL33" s="1343" t="str">
        <f ca="1">MID(SUVAHAVUJ!AG147,5,1)</f>
        <v xml:space="preserve"> </v>
      </c>
      <c r="FM33" s="1343"/>
      <c r="FN33" s="1343"/>
      <c r="FO33" s="1343"/>
      <c r="FP33" s="1343"/>
      <c r="FQ33" s="1343"/>
      <c r="FR33" s="1343" t="str">
        <f ca="1">MID(SUVAHAVUJ!AG147,6,1)</f>
        <v xml:space="preserve"> </v>
      </c>
      <c r="FS33" s="1343"/>
      <c r="FT33" s="1343"/>
      <c r="FU33" s="1343"/>
      <c r="FV33" s="1343"/>
      <c r="FW33" s="1343" t="str">
        <f ca="1">MID(SUVAHAVUJ!AG147,7,1)</f>
        <v xml:space="preserve"> </v>
      </c>
      <c r="FX33" s="1343"/>
      <c r="FY33" s="1343"/>
      <c r="FZ33" s="1343"/>
      <c r="GA33" s="1343"/>
      <c r="GB33" s="1343"/>
      <c r="GC33" s="1343" t="str">
        <f ca="1">MID(SUVAHAVUJ!AG147,8,1)</f>
        <v xml:space="preserve"> </v>
      </c>
      <c r="GD33" s="1343"/>
      <c r="GE33" s="1343"/>
      <c r="GF33" s="1343"/>
      <c r="GG33" s="1343"/>
      <c r="GH33" s="1343" t="str">
        <f ca="1">MID(SUVAHAVUJ!AG147,9,1)</f>
        <v xml:space="preserve"> </v>
      </c>
      <c r="GI33" s="1343"/>
      <c r="GJ33" s="1343"/>
      <c r="GK33" s="1343"/>
      <c r="GL33" s="1343"/>
      <c r="GM33" s="1343"/>
      <c r="GN33" s="1343" t="str">
        <f ca="1">MID(SUVAHAVUJ!AG147,10,1)</f>
        <v xml:space="preserve"> </v>
      </c>
      <c r="GO33" s="1343"/>
      <c r="GP33" s="1343"/>
      <c r="GQ33" s="1343"/>
      <c r="GR33" s="1343"/>
      <c r="GS33" s="1343" t="str">
        <f ca="1">MID(SUVAHAVUJ!AG147,11,1)</f>
        <v>0</v>
      </c>
      <c r="GT33" s="1343"/>
      <c r="GU33" s="1343"/>
      <c r="GV33" s="1343"/>
      <c r="GW33" s="1396"/>
    </row>
    <row r="34" spans="1:205" ht="12.75" customHeight="1" thickBot="1">
      <c r="A34" s="516"/>
      <c r="B34" s="532"/>
      <c r="C34" s="533"/>
      <c r="D34" s="533"/>
      <c r="E34" s="533"/>
      <c r="F34" s="533"/>
      <c r="G34" s="533"/>
      <c r="H34" s="533"/>
      <c r="I34" s="533"/>
      <c r="J34" s="533"/>
      <c r="K34" s="542"/>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33">
    <mergeCell ref="FW33:GB33"/>
    <mergeCell ref="GC33:GG33"/>
    <mergeCell ref="GH33:GM33"/>
    <mergeCell ref="FG32:FK32"/>
    <mergeCell ref="DW33:EB33"/>
    <mergeCell ref="EC33:EG33"/>
    <mergeCell ref="EH33:EM33"/>
    <mergeCell ref="FL32:FQ32"/>
    <mergeCell ref="FR32:FV32"/>
    <mergeCell ref="FW32:GB32"/>
    <mergeCell ref="CJ33:CO33"/>
    <mergeCell ref="CP33:CT33"/>
    <mergeCell ref="CU33:CZ33"/>
    <mergeCell ref="DA33:DE33"/>
    <mergeCell ref="B33:K33"/>
    <mergeCell ref="L33:BV33"/>
    <mergeCell ref="BW33:CD33"/>
    <mergeCell ref="CE33:CI33"/>
    <mergeCell ref="GN33:GR33"/>
    <mergeCell ref="GS33:GW33"/>
    <mergeCell ref="EP33:EU33"/>
    <mergeCell ref="EV32:EZ32"/>
    <mergeCell ref="FA32:FF32"/>
    <mergeCell ref="EV33:EZ33"/>
    <mergeCell ref="FA33:FF33"/>
    <mergeCell ref="FG33:FK33"/>
    <mergeCell ref="FL33:FQ33"/>
    <mergeCell ref="FR33:FV33"/>
    <mergeCell ref="DF33:DK33"/>
    <mergeCell ref="DL33:DQ33"/>
    <mergeCell ref="DR33:DV33"/>
    <mergeCell ref="CP32:CT32"/>
    <mergeCell ref="CU32:CZ32"/>
    <mergeCell ref="DA32:DE32"/>
    <mergeCell ref="DF32:DK32"/>
    <mergeCell ref="FW31:GB31"/>
    <mergeCell ref="GC31:GG31"/>
    <mergeCell ref="GH31:GM31"/>
    <mergeCell ref="GN31:GR31"/>
    <mergeCell ref="GS31:GW31"/>
    <mergeCell ref="DL32:DQ32"/>
    <mergeCell ref="DR32:DV32"/>
    <mergeCell ref="GH32:GM32"/>
    <mergeCell ref="DW32:EB32"/>
    <mergeCell ref="EC32:EG32"/>
    <mergeCell ref="B32:K32"/>
    <mergeCell ref="L32:BV32"/>
    <mergeCell ref="BW32:CD32"/>
    <mergeCell ref="CE32:CI32"/>
    <mergeCell ref="GN32:GR32"/>
    <mergeCell ref="GS32:GW32"/>
    <mergeCell ref="GC32:GG32"/>
    <mergeCell ref="CJ32:CO32"/>
    <mergeCell ref="EP31:EU31"/>
    <mergeCell ref="EV31:EZ31"/>
    <mergeCell ref="FA31:FF31"/>
    <mergeCell ref="EH32:EM32"/>
    <mergeCell ref="EP32:EU32"/>
    <mergeCell ref="CJ31:CO31"/>
    <mergeCell ref="CP31:CT31"/>
    <mergeCell ref="CU31:CZ31"/>
    <mergeCell ref="DA31:DE31"/>
    <mergeCell ref="FR31:FV31"/>
    <mergeCell ref="DF31:DK31"/>
    <mergeCell ref="DL31:DQ31"/>
    <mergeCell ref="DR31:DV31"/>
    <mergeCell ref="DW31:EB31"/>
    <mergeCell ref="EC31:EG31"/>
    <mergeCell ref="EH31:EM31"/>
    <mergeCell ref="B31:K31"/>
    <mergeCell ref="L31:BV31"/>
    <mergeCell ref="BW31:CD31"/>
    <mergeCell ref="CE31:CI31"/>
    <mergeCell ref="FG31:FK31"/>
    <mergeCell ref="FL31:FQ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EP29:EU29"/>
    <mergeCell ref="EV29:EZ29"/>
    <mergeCell ref="FA29:FF29"/>
    <mergeCell ref="FG29:FK29"/>
    <mergeCell ref="DF29:DK29"/>
    <mergeCell ref="DL29:DQ29"/>
    <mergeCell ref="GH30:GM30"/>
    <mergeCell ref="GH29:GM29"/>
    <mergeCell ref="GN29:GR29"/>
    <mergeCell ref="GS29:GW29"/>
    <mergeCell ref="FL29:FQ29"/>
    <mergeCell ref="FR29:FV29"/>
    <mergeCell ref="DR29:DV29"/>
    <mergeCell ref="DW29:EB29"/>
    <mergeCell ref="EC29:EG29"/>
    <mergeCell ref="EH29:EM29"/>
    <mergeCell ref="GN30:GR30"/>
    <mergeCell ref="GS30:GW30"/>
    <mergeCell ref="FL30:FQ30"/>
    <mergeCell ref="FR30:FV30"/>
    <mergeCell ref="FW30:GB30"/>
    <mergeCell ref="GC30:GG30"/>
    <mergeCell ref="DL30:DQ30"/>
    <mergeCell ref="DR30:DV30"/>
    <mergeCell ref="B29:K29"/>
    <mergeCell ref="L29:BV29"/>
    <mergeCell ref="BW29:CD29"/>
    <mergeCell ref="CE29:CI29"/>
    <mergeCell ref="CJ29:CO29"/>
    <mergeCell ref="CP29:CT29"/>
    <mergeCell ref="CU29:CZ29"/>
    <mergeCell ref="DA29:DE29"/>
    <mergeCell ref="DW28:EB28"/>
    <mergeCell ref="EC28:EG28"/>
    <mergeCell ref="EH28:EM28"/>
    <mergeCell ref="EP28:EU28"/>
    <mergeCell ref="EV28:EZ28"/>
    <mergeCell ref="FA28:FF28"/>
    <mergeCell ref="CP28:CT28"/>
    <mergeCell ref="CU28:CZ28"/>
    <mergeCell ref="FW27:GB27"/>
    <mergeCell ref="GC27:GG27"/>
    <mergeCell ref="FG27:FK27"/>
    <mergeCell ref="DA28:DE28"/>
    <mergeCell ref="DF28:DK28"/>
    <mergeCell ref="DL28:DQ28"/>
    <mergeCell ref="DR28:DV28"/>
    <mergeCell ref="FG28:FK28"/>
    <mergeCell ref="GH28:GM28"/>
    <mergeCell ref="GH27:GM27"/>
    <mergeCell ref="GN27:GR27"/>
    <mergeCell ref="GS27:GW27"/>
    <mergeCell ref="FL27:FQ27"/>
    <mergeCell ref="FR27:FV27"/>
    <mergeCell ref="B28:K28"/>
    <mergeCell ref="L28:BV28"/>
    <mergeCell ref="BW28:CD28"/>
    <mergeCell ref="CE28:CI28"/>
    <mergeCell ref="GN28:GR28"/>
    <mergeCell ref="GS28:GW28"/>
    <mergeCell ref="FL28:FQ28"/>
    <mergeCell ref="FR28:FV28"/>
    <mergeCell ref="FW28:GB28"/>
    <mergeCell ref="GC28:GG28"/>
    <mergeCell ref="CJ28:CO28"/>
    <mergeCell ref="EP27:EU27"/>
    <mergeCell ref="EV27:EZ27"/>
    <mergeCell ref="FA27:FF27"/>
    <mergeCell ref="DF27:DK27"/>
    <mergeCell ref="DL27:DQ27"/>
    <mergeCell ref="DR27:DV27"/>
    <mergeCell ref="DW27:EB27"/>
    <mergeCell ref="EC27:EG27"/>
    <mergeCell ref="EH27:EM27"/>
    <mergeCell ref="CJ27:CO27"/>
    <mergeCell ref="CP27:CT27"/>
    <mergeCell ref="CU27:CZ27"/>
    <mergeCell ref="DA27:DE27"/>
    <mergeCell ref="B27:K27"/>
    <mergeCell ref="L27:BV27"/>
    <mergeCell ref="BW27:CD27"/>
    <mergeCell ref="CE27:CI27"/>
    <mergeCell ref="DW26:EB26"/>
    <mergeCell ref="EC26:EG26"/>
    <mergeCell ref="EH26:EM26"/>
    <mergeCell ref="EP26:EU26"/>
    <mergeCell ref="EV26:EZ26"/>
    <mergeCell ref="FA26:FF26"/>
    <mergeCell ref="CP26:CT26"/>
    <mergeCell ref="CU26:CZ26"/>
    <mergeCell ref="FW25:GB25"/>
    <mergeCell ref="GC25:GG25"/>
    <mergeCell ref="FG25:FK25"/>
    <mergeCell ref="DA26:DE26"/>
    <mergeCell ref="DF26:DK26"/>
    <mergeCell ref="DL26:DQ26"/>
    <mergeCell ref="DR26:DV26"/>
    <mergeCell ref="FG26:FK26"/>
    <mergeCell ref="GH26:GM26"/>
    <mergeCell ref="GH25:GM25"/>
    <mergeCell ref="GN25:GR25"/>
    <mergeCell ref="GS25:GW25"/>
    <mergeCell ref="FL25:FQ25"/>
    <mergeCell ref="FR25:FV25"/>
    <mergeCell ref="B26:K26"/>
    <mergeCell ref="L26:BV26"/>
    <mergeCell ref="BW26:CD26"/>
    <mergeCell ref="CE26:CI26"/>
    <mergeCell ref="GN26:GR26"/>
    <mergeCell ref="GS26:GW26"/>
    <mergeCell ref="FL26:FQ26"/>
    <mergeCell ref="FR26:FV26"/>
    <mergeCell ref="FW26:GB26"/>
    <mergeCell ref="GC26:GG26"/>
    <mergeCell ref="CJ26:CO26"/>
    <mergeCell ref="EP25:EU25"/>
    <mergeCell ref="EV25:EZ25"/>
    <mergeCell ref="FA25:FF25"/>
    <mergeCell ref="DF25:DK25"/>
    <mergeCell ref="DL25:DQ25"/>
    <mergeCell ref="DR25:DV25"/>
    <mergeCell ref="DW25:EB25"/>
    <mergeCell ref="EC25:EG25"/>
    <mergeCell ref="EH25:EM25"/>
    <mergeCell ref="CJ25:CO25"/>
    <mergeCell ref="CP25:CT25"/>
    <mergeCell ref="CU25:CZ25"/>
    <mergeCell ref="DA25:DE25"/>
    <mergeCell ref="B25:K25"/>
    <mergeCell ref="L25:BV25"/>
    <mergeCell ref="BW25:CD25"/>
    <mergeCell ref="CE25:CI25"/>
    <mergeCell ref="DW24:EB24"/>
    <mergeCell ref="EC24:EG24"/>
    <mergeCell ref="EH24:EM24"/>
    <mergeCell ref="EP24:EU24"/>
    <mergeCell ref="EV24:EZ24"/>
    <mergeCell ref="FA24:FF24"/>
    <mergeCell ref="CP24:CT24"/>
    <mergeCell ref="CU24:CZ24"/>
    <mergeCell ref="FW23:GB23"/>
    <mergeCell ref="GC23:GG23"/>
    <mergeCell ref="FG23:FK23"/>
    <mergeCell ref="DA24:DE24"/>
    <mergeCell ref="DF24:DK24"/>
    <mergeCell ref="DL24:DQ24"/>
    <mergeCell ref="DR24:DV24"/>
    <mergeCell ref="FG24:FK24"/>
    <mergeCell ref="GH24:GM24"/>
    <mergeCell ref="GH23:GM23"/>
    <mergeCell ref="GN23:GR23"/>
    <mergeCell ref="GS23:GW23"/>
    <mergeCell ref="FL23:FQ23"/>
    <mergeCell ref="FR23:FV23"/>
    <mergeCell ref="B24:K24"/>
    <mergeCell ref="L24:BV24"/>
    <mergeCell ref="BW24:CD24"/>
    <mergeCell ref="CE24:CI24"/>
    <mergeCell ref="GN24:GR24"/>
    <mergeCell ref="GS24:GW24"/>
    <mergeCell ref="FL24:FQ24"/>
    <mergeCell ref="FR24:FV24"/>
    <mergeCell ref="FW24:GB24"/>
    <mergeCell ref="GC24:GG24"/>
    <mergeCell ref="CJ24:CO24"/>
    <mergeCell ref="EP23:EU23"/>
    <mergeCell ref="EV23:EZ23"/>
    <mergeCell ref="FA23:FF23"/>
    <mergeCell ref="DF23:DK23"/>
    <mergeCell ref="DL23:DQ23"/>
    <mergeCell ref="DR23:DV23"/>
    <mergeCell ref="DW23:EB23"/>
    <mergeCell ref="EC23:EG23"/>
    <mergeCell ref="EH23:EM23"/>
    <mergeCell ref="CJ23:CO23"/>
    <mergeCell ref="CP23:CT23"/>
    <mergeCell ref="CU23:CZ23"/>
    <mergeCell ref="DA23:DE23"/>
    <mergeCell ref="B23:K23"/>
    <mergeCell ref="L23:BV23"/>
    <mergeCell ref="BW23:CD23"/>
    <mergeCell ref="CE23:CI23"/>
    <mergeCell ref="DW22:EB22"/>
    <mergeCell ref="EC22:EG22"/>
    <mergeCell ref="EH22:EM22"/>
    <mergeCell ref="EP22:EU22"/>
    <mergeCell ref="EV22:EZ22"/>
    <mergeCell ref="FA22:FF22"/>
    <mergeCell ref="CP22:CT22"/>
    <mergeCell ref="CU22:CZ22"/>
    <mergeCell ref="FW21:GB21"/>
    <mergeCell ref="GC21:GG21"/>
    <mergeCell ref="FG21:FK21"/>
    <mergeCell ref="DA22:DE22"/>
    <mergeCell ref="DF22:DK22"/>
    <mergeCell ref="DL22:DQ22"/>
    <mergeCell ref="DR22:DV22"/>
    <mergeCell ref="FG22:FK22"/>
    <mergeCell ref="GH22:GM22"/>
    <mergeCell ref="GH21:GM21"/>
    <mergeCell ref="GN21:GR21"/>
    <mergeCell ref="GS21:GW21"/>
    <mergeCell ref="FL21:FQ21"/>
    <mergeCell ref="FR21:FV21"/>
    <mergeCell ref="B22:K22"/>
    <mergeCell ref="L22:BV22"/>
    <mergeCell ref="BW22:CD22"/>
    <mergeCell ref="CE22:CI22"/>
    <mergeCell ref="GN22:GR22"/>
    <mergeCell ref="GS22:GW22"/>
    <mergeCell ref="FL22:FQ22"/>
    <mergeCell ref="FR22:FV22"/>
    <mergeCell ref="FW22:GB22"/>
    <mergeCell ref="GC22:GG22"/>
    <mergeCell ref="CJ22:CO22"/>
    <mergeCell ref="EP21:EU21"/>
    <mergeCell ref="EV21:EZ21"/>
    <mergeCell ref="FA21:FF21"/>
    <mergeCell ref="DF21:DK21"/>
    <mergeCell ref="DL21:DQ21"/>
    <mergeCell ref="DR21:DV21"/>
    <mergeCell ref="DW21:EB21"/>
    <mergeCell ref="EC21:EG21"/>
    <mergeCell ref="EH21:EM21"/>
    <mergeCell ref="CJ21:CO21"/>
    <mergeCell ref="CP21:CT21"/>
    <mergeCell ref="CU21:CZ21"/>
    <mergeCell ref="DA21:DE21"/>
    <mergeCell ref="B21:K21"/>
    <mergeCell ref="L21:BV21"/>
    <mergeCell ref="BW21:CD21"/>
    <mergeCell ref="CE21:CI21"/>
    <mergeCell ref="DW20:EB20"/>
    <mergeCell ref="EC20:EG20"/>
    <mergeCell ref="EH20:EM20"/>
    <mergeCell ref="EP20:EU20"/>
    <mergeCell ref="EV20:EZ20"/>
    <mergeCell ref="FA20:FF20"/>
    <mergeCell ref="CP20:CT20"/>
    <mergeCell ref="CU20:CZ20"/>
    <mergeCell ref="FW19:GB19"/>
    <mergeCell ref="GC19:GG19"/>
    <mergeCell ref="FG19:FK19"/>
    <mergeCell ref="DA20:DE20"/>
    <mergeCell ref="DF20:DK20"/>
    <mergeCell ref="DL20:DQ20"/>
    <mergeCell ref="DR20:DV20"/>
    <mergeCell ref="FG20:FK20"/>
    <mergeCell ref="GH20:GM20"/>
    <mergeCell ref="GH19:GM19"/>
    <mergeCell ref="GN19:GR19"/>
    <mergeCell ref="GS19:GW19"/>
    <mergeCell ref="FL19:FQ19"/>
    <mergeCell ref="FR19:FV19"/>
    <mergeCell ref="B20:K20"/>
    <mergeCell ref="L20:BV20"/>
    <mergeCell ref="BW20:CD20"/>
    <mergeCell ref="CE20:CI20"/>
    <mergeCell ref="GN20:GR20"/>
    <mergeCell ref="GS20:GW20"/>
    <mergeCell ref="FL20:FQ20"/>
    <mergeCell ref="FR20:FV20"/>
    <mergeCell ref="FW20:GB20"/>
    <mergeCell ref="GC20:GG20"/>
    <mergeCell ref="CJ20:CO20"/>
    <mergeCell ref="EP19:EU19"/>
    <mergeCell ref="EV19:EZ19"/>
    <mergeCell ref="FA19:FF19"/>
    <mergeCell ref="DF19:DK19"/>
    <mergeCell ref="DL19:DQ19"/>
    <mergeCell ref="DR19:DV19"/>
    <mergeCell ref="DW19:EB19"/>
    <mergeCell ref="EC19:EG19"/>
    <mergeCell ref="EH19:EM19"/>
    <mergeCell ref="CJ19:CO19"/>
    <mergeCell ref="CP19:CT19"/>
    <mergeCell ref="CU19:CZ19"/>
    <mergeCell ref="DA19:DE19"/>
    <mergeCell ref="B19:K19"/>
    <mergeCell ref="L19:BV19"/>
    <mergeCell ref="BW19:CD19"/>
    <mergeCell ref="CE19:CI19"/>
    <mergeCell ref="DW18:EB18"/>
    <mergeCell ref="EC18:EG18"/>
    <mergeCell ref="EH18:EM18"/>
    <mergeCell ref="EP18:EU18"/>
    <mergeCell ref="EV18:EZ18"/>
    <mergeCell ref="FA18:FF18"/>
    <mergeCell ref="CP18:CT18"/>
    <mergeCell ref="CU18:CZ18"/>
    <mergeCell ref="FW17:GB17"/>
    <mergeCell ref="GC17:GG17"/>
    <mergeCell ref="FG17:FK17"/>
    <mergeCell ref="DA18:DE18"/>
    <mergeCell ref="DF18:DK18"/>
    <mergeCell ref="DL18:DQ18"/>
    <mergeCell ref="DR18:DV18"/>
    <mergeCell ref="FG18:FK18"/>
    <mergeCell ref="GH18:GM18"/>
    <mergeCell ref="GH17:GM17"/>
    <mergeCell ref="GN17:GR17"/>
    <mergeCell ref="GS17:GW17"/>
    <mergeCell ref="FL17:FQ17"/>
    <mergeCell ref="FR17:FV17"/>
    <mergeCell ref="B18:K18"/>
    <mergeCell ref="L18:BV18"/>
    <mergeCell ref="BW18:CD18"/>
    <mergeCell ref="CE18:CI18"/>
    <mergeCell ref="GN18:GR18"/>
    <mergeCell ref="GS18:GW18"/>
    <mergeCell ref="FL18:FQ18"/>
    <mergeCell ref="FR18:FV18"/>
    <mergeCell ref="FW18:GB18"/>
    <mergeCell ref="GC18:GG18"/>
    <mergeCell ref="CJ18:CO18"/>
    <mergeCell ref="EP17:EU17"/>
    <mergeCell ref="EV17:EZ17"/>
    <mergeCell ref="FA17:FF17"/>
    <mergeCell ref="DF17:DK17"/>
    <mergeCell ref="DL17:DQ17"/>
    <mergeCell ref="DR17:DV17"/>
    <mergeCell ref="DW17:EB17"/>
    <mergeCell ref="EC17:EG17"/>
    <mergeCell ref="EH17:EM17"/>
    <mergeCell ref="CJ17:CO17"/>
    <mergeCell ref="CP17:CT17"/>
    <mergeCell ref="CU17:CZ17"/>
    <mergeCell ref="DA17:DE17"/>
    <mergeCell ref="B17:K17"/>
    <mergeCell ref="L17:BV17"/>
    <mergeCell ref="BW17:CD17"/>
    <mergeCell ref="CE17:CI17"/>
    <mergeCell ref="DW16:EB16"/>
    <mergeCell ref="EC16:EG16"/>
    <mergeCell ref="EH16:EM16"/>
    <mergeCell ref="EP16:EU16"/>
    <mergeCell ref="EV16:EZ16"/>
    <mergeCell ref="FA16:FF16"/>
    <mergeCell ref="CP16:CT16"/>
    <mergeCell ref="CU16:CZ16"/>
    <mergeCell ref="FW15:GB15"/>
    <mergeCell ref="GC15:GG15"/>
    <mergeCell ref="FG15:FK15"/>
    <mergeCell ref="DA16:DE16"/>
    <mergeCell ref="DF16:DK16"/>
    <mergeCell ref="DL16:DQ16"/>
    <mergeCell ref="DR16:DV16"/>
    <mergeCell ref="FG16:FK16"/>
    <mergeCell ref="GH16:GM16"/>
    <mergeCell ref="GH15:GM15"/>
    <mergeCell ref="GN15:GR15"/>
    <mergeCell ref="GS15:GW15"/>
    <mergeCell ref="FL15:FQ15"/>
    <mergeCell ref="FR15:FV15"/>
    <mergeCell ref="B16:K16"/>
    <mergeCell ref="L16:BV16"/>
    <mergeCell ref="BW16:CD16"/>
    <mergeCell ref="CE16:CI16"/>
    <mergeCell ref="GN16:GR16"/>
    <mergeCell ref="GS16:GW16"/>
    <mergeCell ref="FL16:FQ16"/>
    <mergeCell ref="FR16:FV16"/>
    <mergeCell ref="FW16:GB16"/>
    <mergeCell ref="GC16:GG16"/>
    <mergeCell ref="CJ16:CO16"/>
    <mergeCell ref="EP15:EU15"/>
    <mergeCell ref="EV15:EZ15"/>
    <mergeCell ref="FA15:FF15"/>
    <mergeCell ref="DF15:DK15"/>
    <mergeCell ref="DL15:DQ15"/>
    <mergeCell ref="DR15:DV15"/>
    <mergeCell ref="DW15:EB15"/>
    <mergeCell ref="EC15:EG15"/>
    <mergeCell ref="EH15:EM15"/>
    <mergeCell ref="CJ15:CO15"/>
    <mergeCell ref="CP15:CT15"/>
    <mergeCell ref="CU15:CZ15"/>
    <mergeCell ref="DA15:DE15"/>
    <mergeCell ref="B15:K15"/>
    <mergeCell ref="L15:BV15"/>
    <mergeCell ref="BW15:CD15"/>
    <mergeCell ref="CE15:CI15"/>
    <mergeCell ref="DW14:EB14"/>
    <mergeCell ref="EC14:EG14"/>
    <mergeCell ref="EH14:EM14"/>
    <mergeCell ref="EP14:EU14"/>
    <mergeCell ref="EV14:EZ14"/>
    <mergeCell ref="FA14:FF14"/>
    <mergeCell ref="CP14:CT14"/>
    <mergeCell ref="CU14:CZ14"/>
    <mergeCell ref="FW13:GB13"/>
    <mergeCell ref="GC13:GG13"/>
    <mergeCell ref="FG13:FK13"/>
    <mergeCell ref="DA14:DE14"/>
    <mergeCell ref="DF14:DK14"/>
    <mergeCell ref="DL14:DQ14"/>
    <mergeCell ref="DR14:DV14"/>
    <mergeCell ref="FG14:FK14"/>
    <mergeCell ref="GH14:GM14"/>
    <mergeCell ref="GH13:GM13"/>
    <mergeCell ref="GN13:GR13"/>
    <mergeCell ref="GS13:GW13"/>
    <mergeCell ref="FL13:FQ13"/>
    <mergeCell ref="FR13:FV13"/>
    <mergeCell ref="B14:K14"/>
    <mergeCell ref="L14:BV14"/>
    <mergeCell ref="BW14:CD14"/>
    <mergeCell ref="CE14:CI14"/>
    <mergeCell ref="GN14:GR14"/>
    <mergeCell ref="GS14:GW14"/>
    <mergeCell ref="FL14:FQ14"/>
    <mergeCell ref="FR14:FV14"/>
    <mergeCell ref="FW14:GB14"/>
    <mergeCell ref="GC14:GG14"/>
    <mergeCell ref="CJ14:CO14"/>
    <mergeCell ref="EP13:EU13"/>
    <mergeCell ref="EV13:EZ13"/>
    <mergeCell ref="FA13:FF13"/>
    <mergeCell ref="DF13:DK13"/>
    <mergeCell ref="DL13:DQ13"/>
    <mergeCell ref="DR13:DV13"/>
    <mergeCell ref="DW13:EB13"/>
    <mergeCell ref="EC13:EG13"/>
    <mergeCell ref="EH13:EM13"/>
    <mergeCell ref="CJ13:CO13"/>
    <mergeCell ref="CP13:CT13"/>
    <mergeCell ref="CU13:CZ13"/>
    <mergeCell ref="DA13:DE13"/>
    <mergeCell ref="B13:K13"/>
    <mergeCell ref="L13:BV13"/>
    <mergeCell ref="BW13:CD13"/>
    <mergeCell ref="CE13:CI13"/>
    <mergeCell ref="DW12:EB12"/>
    <mergeCell ref="EC12:EG12"/>
    <mergeCell ref="EH12:EM12"/>
    <mergeCell ref="EP12:EU12"/>
    <mergeCell ref="EV12:EZ12"/>
    <mergeCell ref="FA12:FF12"/>
    <mergeCell ref="CP12:CT12"/>
    <mergeCell ref="CU12:CZ12"/>
    <mergeCell ref="FW11:GB11"/>
    <mergeCell ref="GC11:GG11"/>
    <mergeCell ref="FG11:FK11"/>
    <mergeCell ref="DA12:DE12"/>
    <mergeCell ref="DF12:DK12"/>
    <mergeCell ref="DL12:DQ12"/>
    <mergeCell ref="DR12:DV12"/>
    <mergeCell ref="FG12:FK12"/>
    <mergeCell ref="GH12:GM12"/>
    <mergeCell ref="GH11:GM11"/>
    <mergeCell ref="GN11:GR11"/>
    <mergeCell ref="GS11:GW11"/>
    <mergeCell ref="FL11:FQ11"/>
    <mergeCell ref="FR11:FV11"/>
    <mergeCell ref="B12:K12"/>
    <mergeCell ref="L12:BV12"/>
    <mergeCell ref="BW12:CD12"/>
    <mergeCell ref="CE12:CI12"/>
    <mergeCell ref="GN12:GR12"/>
    <mergeCell ref="GS12:GW12"/>
    <mergeCell ref="FL12:FQ12"/>
    <mergeCell ref="FR12:FV12"/>
    <mergeCell ref="FW12:GB12"/>
    <mergeCell ref="GC12:GG12"/>
    <mergeCell ref="CJ12:CO12"/>
    <mergeCell ref="EP11:EU11"/>
    <mergeCell ref="EV11:EZ11"/>
    <mergeCell ref="FA11:FF11"/>
    <mergeCell ref="DF11:DK11"/>
    <mergeCell ref="DL11:DQ11"/>
    <mergeCell ref="DR11:DV11"/>
    <mergeCell ref="DW11:EB11"/>
    <mergeCell ref="EC11:EG11"/>
    <mergeCell ref="EH11:EM11"/>
    <mergeCell ref="CJ11:CO11"/>
    <mergeCell ref="CP11:CT11"/>
    <mergeCell ref="CU11:CZ11"/>
    <mergeCell ref="DA11:DE11"/>
    <mergeCell ref="B11:K11"/>
    <mergeCell ref="L11:BV11"/>
    <mergeCell ref="BW11:CD11"/>
    <mergeCell ref="CE11:CI11"/>
    <mergeCell ref="DW10:EB10"/>
    <mergeCell ref="EC10:EG10"/>
    <mergeCell ref="EH10:EM10"/>
    <mergeCell ref="EP10:EU10"/>
    <mergeCell ref="EV10:EZ10"/>
    <mergeCell ref="FA10:FF10"/>
    <mergeCell ref="CP10:CT10"/>
    <mergeCell ref="CU10:CZ10"/>
    <mergeCell ref="FW9:GB9"/>
    <mergeCell ref="GC9:GG9"/>
    <mergeCell ref="FG9:FK9"/>
    <mergeCell ref="DA10:DE10"/>
    <mergeCell ref="DF10:DK10"/>
    <mergeCell ref="DL10:DQ10"/>
    <mergeCell ref="DR10:DV10"/>
    <mergeCell ref="FG10:FK10"/>
    <mergeCell ref="GH10:GM10"/>
    <mergeCell ref="GH9:GM9"/>
    <mergeCell ref="GN9:GR9"/>
    <mergeCell ref="GS9:GW9"/>
    <mergeCell ref="FL9:FQ9"/>
    <mergeCell ref="FR9:FV9"/>
    <mergeCell ref="B10:K10"/>
    <mergeCell ref="L10:BV10"/>
    <mergeCell ref="BW10:CD10"/>
    <mergeCell ref="CE10:CI10"/>
    <mergeCell ref="GN10:GR10"/>
    <mergeCell ref="GS10:GW10"/>
    <mergeCell ref="FL10:FQ10"/>
    <mergeCell ref="FR10:FV10"/>
    <mergeCell ref="FW10:GB10"/>
    <mergeCell ref="GC10:GG10"/>
    <mergeCell ref="CJ10:CO10"/>
    <mergeCell ref="EP9:EU9"/>
    <mergeCell ref="EV9:EZ9"/>
    <mergeCell ref="FA9:FF9"/>
    <mergeCell ref="DF9:DK9"/>
    <mergeCell ref="DL9:DQ9"/>
    <mergeCell ref="DR9:DV9"/>
    <mergeCell ref="DW9:EB9"/>
    <mergeCell ref="EC9:EG9"/>
    <mergeCell ref="EH9:EM9"/>
    <mergeCell ref="CJ9:CO9"/>
    <mergeCell ref="CP9:CT9"/>
    <mergeCell ref="CU9:CZ9"/>
    <mergeCell ref="DA9:DE9"/>
    <mergeCell ref="B9:K9"/>
    <mergeCell ref="L9:BV9"/>
    <mergeCell ref="BW9:CD9"/>
    <mergeCell ref="CE9:CI9"/>
    <mergeCell ref="DW8:EB8"/>
    <mergeCell ref="EC8:EG8"/>
    <mergeCell ref="EH8:EM8"/>
    <mergeCell ref="EP8:EU8"/>
    <mergeCell ref="EV8:EZ8"/>
    <mergeCell ref="FA8:FF8"/>
    <mergeCell ref="CP8:CT8"/>
    <mergeCell ref="CU8:CZ8"/>
    <mergeCell ref="FW7:GB7"/>
    <mergeCell ref="GC7:GG7"/>
    <mergeCell ref="FG7:FK7"/>
    <mergeCell ref="DA8:DE8"/>
    <mergeCell ref="DF8:DK8"/>
    <mergeCell ref="DL8:DQ8"/>
    <mergeCell ref="DR8:DV8"/>
    <mergeCell ref="FG8:FK8"/>
    <mergeCell ref="GH8:GM8"/>
    <mergeCell ref="GH7:GM7"/>
    <mergeCell ref="GN7:GR7"/>
    <mergeCell ref="GS7:GW7"/>
    <mergeCell ref="FL7:FQ7"/>
    <mergeCell ref="FR7:FV7"/>
    <mergeCell ref="B8:K8"/>
    <mergeCell ref="L8:BV8"/>
    <mergeCell ref="BW8:CD8"/>
    <mergeCell ref="CE8:CI8"/>
    <mergeCell ref="GN8:GR8"/>
    <mergeCell ref="GS8:GW8"/>
    <mergeCell ref="FL8:FQ8"/>
    <mergeCell ref="FR8:FV8"/>
    <mergeCell ref="FW8:GB8"/>
    <mergeCell ref="GC8:GG8"/>
    <mergeCell ref="CJ8:CO8"/>
    <mergeCell ref="EP7:EU7"/>
    <mergeCell ref="EV7:EZ7"/>
    <mergeCell ref="FA7:FF7"/>
    <mergeCell ref="DF7:DK7"/>
    <mergeCell ref="DL7:DQ7"/>
    <mergeCell ref="DR7:DV7"/>
    <mergeCell ref="DW7:EB7"/>
    <mergeCell ref="EC7:EG7"/>
    <mergeCell ref="EH7:EM7"/>
    <mergeCell ref="CJ7:CO7"/>
    <mergeCell ref="CP7:CT7"/>
    <mergeCell ref="CU7:CZ7"/>
    <mergeCell ref="DA7:DE7"/>
    <mergeCell ref="B7:K7"/>
    <mergeCell ref="L7:BV7"/>
    <mergeCell ref="BW7:CD7"/>
    <mergeCell ref="CE7:CI7"/>
    <mergeCell ref="DF6:DK6"/>
    <mergeCell ref="FG6:FK6"/>
    <mergeCell ref="DW6:EB6"/>
    <mergeCell ref="EC6:EG6"/>
    <mergeCell ref="EH6:EM6"/>
    <mergeCell ref="EP6:EU6"/>
    <mergeCell ref="EV6:EZ6"/>
    <mergeCell ref="FA6:FF6"/>
    <mergeCell ref="FR6:FV6"/>
    <mergeCell ref="DL6:DQ6"/>
    <mergeCell ref="DR6:DV6"/>
    <mergeCell ref="B5:K5"/>
    <mergeCell ref="L5:BV5"/>
    <mergeCell ref="BW5:CD5"/>
    <mergeCell ref="CE5:EM5"/>
    <mergeCell ref="CP6:CT6"/>
    <mergeCell ref="CU6:CZ6"/>
    <mergeCell ref="DA6:DE6"/>
    <mergeCell ref="FT4:GW4"/>
    <mergeCell ref="EN5:GW5"/>
    <mergeCell ref="B6:K6"/>
    <mergeCell ref="L6:BV6"/>
    <mergeCell ref="BW6:CD6"/>
    <mergeCell ref="CE6:CI6"/>
    <mergeCell ref="CJ6:CO6"/>
    <mergeCell ref="GN6:GR6"/>
    <mergeCell ref="GS6:GW6"/>
    <mergeCell ref="FL6:FQ6"/>
    <mergeCell ref="DR4:DV4"/>
    <mergeCell ref="DW4:EB4"/>
    <mergeCell ref="EC4:EG4"/>
    <mergeCell ref="FW6:GB6"/>
    <mergeCell ref="GC6:GG6"/>
    <mergeCell ref="GH6:GM6"/>
    <mergeCell ref="EY4:FC4"/>
    <mergeCell ref="FD4:FI4"/>
    <mergeCell ref="FJ4:FN4"/>
    <mergeCell ref="FO4:FS4"/>
    <mergeCell ref="J2:AJ2"/>
    <mergeCell ref="AK2:AR2"/>
    <mergeCell ref="AT2:CS2"/>
    <mergeCell ref="CW2:DC2"/>
    <mergeCell ref="EH4:EM4"/>
    <mergeCell ref="EN4:ER4"/>
    <mergeCell ref="CC4:CG4"/>
    <mergeCell ref="CH4:CM4"/>
    <mergeCell ref="CN4:CR4"/>
    <mergeCell ref="CS4:CX4"/>
    <mergeCell ref="DE2:EU2"/>
    <mergeCell ref="BA4:BF4"/>
    <mergeCell ref="BG4:BK4"/>
    <mergeCell ref="BL4:BQ4"/>
    <mergeCell ref="BR4:BV4"/>
    <mergeCell ref="BW4:CB4"/>
    <mergeCell ref="ES4:EX4"/>
    <mergeCell ref="CY4:DC4"/>
    <mergeCell ref="DD4:DI4"/>
    <mergeCell ref="DL4:DQ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5.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O1" sqref="O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231</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2551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4200</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76"/>
      <c r="DJ4" s="539"/>
      <c r="DK4" s="529"/>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9"/>
      <c r="FP4" s="1439"/>
      <c r="FQ4" s="1439"/>
      <c r="FR4" s="1439"/>
      <c r="FS4" s="1477"/>
      <c r="FT4" s="1478"/>
      <c r="FU4" s="1478"/>
      <c r="FV4" s="1478"/>
      <c r="FW4" s="1478"/>
      <c r="FX4" s="1478"/>
      <c r="FY4" s="1478"/>
      <c r="FZ4" s="1478"/>
      <c r="GA4" s="1478"/>
      <c r="GB4" s="1478"/>
      <c r="GC4" s="1478"/>
      <c r="GD4" s="1478"/>
      <c r="GE4" s="1478"/>
      <c r="GF4" s="1478"/>
      <c r="GG4" s="1478"/>
      <c r="GH4" s="1478"/>
      <c r="GI4" s="1478"/>
      <c r="GJ4" s="1478"/>
      <c r="GK4" s="1478"/>
      <c r="GL4" s="1478"/>
      <c r="GM4" s="1478"/>
      <c r="GN4" s="1478"/>
      <c r="GO4" s="1478"/>
      <c r="GP4" s="1478"/>
      <c r="GQ4" s="1478"/>
      <c r="GR4" s="1478"/>
      <c r="GS4" s="1478"/>
      <c r="GT4" s="1478"/>
      <c r="GU4" s="1478"/>
      <c r="GV4" s="1478"/>
      <c r="GW4" s="1478"/>
    </row>
    <row r="5" spans="1:205" s="516" customFormat="1" ht="11.25" customHeight="1">
      <c r="B5" s="1498" t="s">
        <v>227</v>
      </c>
      <c r="C5" s="1498"/>
      <c r="D5" s="1498"/>
      <c r="E5" s="1498"/>
      <c r="F5" s="1498"/>
      <c r="G5" s="1498"/>
      <c r="H5" s="1498"/>
      <c r="I5" s="1498"/>
      <c r="J5" s="1498"/>
      <c r="K5" s="1498"/>
      <c r="L5" s="1499" t="s">
        <v>232</v>
      </c>
      <c r="M5" s="1499"/>
      <c r="N5" s="1499"/>
      <c r="O5" s="1499"/>
      <c r="P5" s="1499"/>
      <c r="Q5" s="1499"/>
      <c r="R5" s="1499"/>
      <c r="S5" s="1499"/>
      <c r="T5" s="1499"/>
      <c r="U5" s="1499"/>
      <c r="V5" s="1499"/>
      <c r="W5" s="1499"/>
      <c r="X5" s="1499"/>
      <c r="Y5" s="1499"/>
      <c r="Z5" s="1499"/>
      <c r="AA5" s="1499"/>
      <c r="AB5" s="1499"/>
      <c r="AC5" s="1499"/>
      <c r="AD5" s="1499"/>
      <c r="AE5" s="1499"/>
      <c r="AF5" s="1499"/>
      <c r="AG5" s="1499"/>
      <c r="AH5" s="1499"/>
      <c r="AI5" s="1499"/>
      <c r="AJ5" s="1499"/>
      <c r="AK5" s="1499"/>
      <c r="AL5" s="1499"/>
      <c r="AM5" s="1499"/>
      <c r="AN5" s="1499"/>
      <c r="AO5" s="1499"/>
      <c r="AP5" s="1499"/>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499"/>
      <c r="BM5" s="1499"/>
      <c r="BN5" s="1499"/>
      <c r="BO5" s="1499"/>
      <c r="BP5" s="1499"/>
      <c r="BQ5" s="1499"/>
      <c r="BR5" s="1499"/>
      <c r="BS5" s="1499"/>
      <c r="BT5" s="1499"/>
      <c r="BU5" s="1499"/>
      <c r="BV5" s="1499"/>
      <c r="BW5" s="1500" t="str">
        <f ca="1">'S 008'!$BW$5</f>
        <v>Číslo riadku</v>
      </c>
      <c r="BX5" s="1500"/>
      <c r="BY5" s="1500"/>
      <c r="BZ5" s="1500"/>
      <c r="CA5" s="1500"/>
      <c r="CB5" s="1500"/>
      <c r="CC5" s="1500"/>
      <c r="CD5" s="1500"/>
      <c r="CE5" s="1501" t="s">
        <v>32</v>
      </c>
      <c r="CF5" s="1501"/>
      <c r="CG5" s="1501"/>
      <c r="CH5" s="1501"/>
      <c r="CI5" s="1501"/>
      <c r="CJ5" s="1501"/>
      <c r="CK5" s="1501"/>
      <c r="CL5" s="1501"/>
      <c r="CM5" s="1501"/>
      <c r="CN5" s="1501"/>
      <c r="CO5" s="1501"/>
      <c r="CP5" s="1501"/>
      <c r="CQ5" s="1501"/>
      <c r="CR5" s="1501"/>
      <c r="CS5" s="1501"/>
      <c r="CT5" s="1501"/>
      <c r="CU5" s="1501"/>
      <c r="CV5" s="1501"/>
      <c r="CW5" s="1501"/>
      <c r="CX5" s="1501"/>
      <c r="CY5" s="1501"/>
      <c r="CZ5" s="1501"/>
      <c r="DA5" s="1501"/>
      <c r="DB5" s="1501"/>
      <c r="DC5" s="1501"/>
      <c r="DD5" s="1501"/>
      <c r="DE5" s="1501"/>
      <c r="DF5" s="1501"/>
      <c r="DG5" s="1501"/>
      <c r="DH5" s="1501"/>
      <c r="DI5" s="1501"/>
      <c r="DJ5" s="1501"/>
      <c r="DK5" s="1501"/>
      <c r="DL5" s="1501"/>
      <c r="DM5" s="1501"/>
      <c r="DN5" s="1501"/>
      <c r="DO5" s="1501"/>
      <c r="DP5" s="1501"/>
      <c r="DQ5" s="1501"/>
      <c r="DR5" s="1501"/>
      <c r="DS5" s="1501"/>
      <c r="DT5" s="1501"/>
      <c r="DU5" s="1501"/>
      <c r="DV5" s="1501"/>
      <c r="DW5" s="1501"/>
      <c r="DX5" s="1501"/>
      <c r="DY5" s="1501"/>
      <c r="DZ5" s="1501"/>
      <c r="EA5" s="1501"/>
      <c r="EB5" s="1501"/>
      <c r="EC5" s="1501"/>
      <c r="ED5" s="1501"/>
      <c r="EE5" s="1501"/>
      <c r="EF5" s="1501"/>
      <c r="EG5" s="1501"/>
      <c r="EH5" s="1501"/>
      <c r="EI5" s="1501"/>
      <c r="EJ5" s="1501"/>
      <c r="EK5" s="1501"/>
      <c r="EL5" s="1501"/>
      <c r="EM5" s="1501"/>
      <c r="EN5" s="1501"/>
      <c r="EO5" s="1501"/>
      <c r="EP5" s="1501"/>
      <c r="EQ5" s="1501"/>
      <c r="ER5" s="1501"/>
      <c r="ES5" s="1501"/>
      <c r="ET5" s="1501"/>
      <c r="EU5" s="1501"/>
      <c r="EV5" s="1501"/>
      <c r="EW5" s="1501"/>
      <c r="EX5" s="1501"/>
      <c r="EY5" s="1501"/>
      <c r="EZ5" s="1501"/>
      <c r="FA5" s="1501"/>
      <c r="FB5" s="1501"/>
      <c r="FC5" s="1501"/>
      <c r="FD5" s="1501"/>
      <c r="FE5" s="1501"/>
      <c r="FF5" s="1501"/>
      <c r="FG5" s="1501"/>
      <c r="FH5" s="1501"/>
      <c r="FI5" s="1501"/>
      <c r="FJ5" s="1501"/>
      <c r="FK5" s="1501"/>
      <c r="FL5" s="1501"/>
      <c r="FM5" s="1501"/>
      <c r="FN5" s="1501"/>
      <c r="FO5" s="1501"/>
      <c r="FP5" s="1501"/>
      <c r="FQ5" s="1501"/>
      <c r="FR5" s="1501"/>
      <c r="FS5" s="1501"/>
      <c r="FT5" s="1501"/>
      <c r="FU5" s="1501"/>
      <c r="FV5" s="1501"/>
      <c r="FW5" s="1501"/>
      <c r="FX5" s="1501"/>
      <c r="FY5" s="1501"/>
      <c r="FZ5" s="1501"/>
      <c r="GA5" s="1501"/>
      <c r="GB5" s="1501"/>
      <c r="GC5" s="1501"/>
      <c r="GD5" s="1501"/>
      <c r="GE5" s="1501"/>
      <c r="GF5" s="1501"/>
      <c r="GG5" s="1501"/>
      <c r="GH5" s="1501"/>
      <c r="GI5" s="1501"/>
      <c r="GJ5" s="1501"/>
      <c r="GK5" s="1501"/>
      <c r="GL5" s="1501"/>
      <c r="GM5" s="1501"/>
      <c r="GN5" s="1501"/>
      <c r="GO5" s="1501"/>
      <c r="GP5" s="1501"/>
      <c r="GQ5" s="1501"/>
      <c r="GR5" s="1501"/>
      <c r="GS5" s="1501"/>
      <c r="GT5" s="1501"/>
      <c r="GU5" s="1501"/>
      <c r="GV5" s="1501"/>
      <c r="GW5" s="1501"/>
    </row>
    <row r="6" spans="1:205" ht="25.5" customHeight="1">
      <c r="B6" s="1498"/>
      <c r="C6" s="1498"/>
      <c r="D6" s="1498"/>
      <c r="E6" s="1498"/>
      <c r="F6" s="1498"/>
      <c r="G6" s="1498"/>
      <c r="H6" s="1498"/>
      <c r="I6" s="1498"/>
      <c r="J6" s="1498"/>
      <c r="K6" s="1498"/>
      <c r="L6" s="1499"/>
      <c r="M6" s="1499"/>
      <c r="N6" s="1499"/>
      <c r="O6" s="1499"/>
      <c r="P6" s="1499"/>
      <c r="Q6" s="1499"/>
      <c r="R6" s="1499"/>
      <c r="S6" s="1499"/>
      <c r="T6" s="1499"/>
      <c r="U6" s="1499"/>
      <c r="V6" s="1499"/>
      <c r="W6" s="1499"/>
      <c r="X6" s="1499"/>
      <c r="Y6" s="1499"/>
      <c r="Z6" s="1499"/>
      <c r="AA6" s="1499"/>
      <c r="AB6" s="1499"/>
      <c r="AC6" s="1499"/>
      <c r="AD6" s="1499"/>
      <c r="AE6" s="1499"/>
      <c r="AF6" s="1499"/>
      <c r="AG6" s="1499"/>
      <c r="AH6" s="1499"/>
      <c r="AI6" s="1499"/>
      <c r="AJ6" s="1499"/>
      <c r="AK6" s="1499"/>
      <c r="AL6" s="1499"/>
      <c r="AM6" s="1499"/>
      <c r="AN6" s="1499"/>
      <c r="AO6" s="1499"/>
      <c r="AP6" s="1499"/>
      <c r="AQ6" s="1499"/>
      <c r="AR6" s="1499"/>
      <c r="AS6" s="1499"/>
      <c r="AT6" s="1499"/>
      <c r="AU6" s="1499"/>
      <c r="AV6" s="1499"/>
      <c r="AW6" s="1499"/>
      <c r="AX6" s="1499"/>
      <c r="AY6" s="1499"/>
      <c r="AZ6" s="1499"/>
      <c r="BA6" s="1499"/>
      <c r="BB6" s="1499"/>
      <c r="BC6" s="1499"/>
      <c r="BD6" s="1499"/>
      <c r="BE6" s="1499"/>
      <c r="BF6" s="1499"/>
      <c r="BG6" s="1499"/>
      <c r="BH6" s="1499"/>
      <c r="BI6" s="1499"/>
      <c r="BJ6" s="1499"/>
      <c r="BK6" s="1499"/>
      <c r="BL6" s="1499"/>
      <c r="BM6" s="1499"/>
      <c r="BN6" s="1499"/>
      <c r="BO6" s="1499"/>
      <c r="BP6" s="1499"/>
      <c r="BQ6" s="1499"/>
      <c r="BR6" s="1499"/>
      <c r="BS6" s="1499"/>
      <c r="BT6" s="1499"/>
      <c r="BU6" s="1499"/>
      <c r="BV6" s="1499"/>
      <c r="BW6" s="1500"/>
      <c r="BX6" s="1500"/>
      <c r="BY6" s="1500"/>
      <c r="BZ6" s="1500"/>
      <c r="CA6" s="1500"/>
      <c r="CB6" s="1500"/>
      <c r="CC6" s="1500"/>
      <c r="CD6" s="1500"/>
      <c r="CE6" s="1502" t="str">
        <f ca="1">'S 009'!CE5</f>
        <v>Bežné účtovné obdobie</v>
      </c>
      <c r="CF6" s="1502"/>
      <c r="CG6" s="1502"/>
      <c r="CH6" s="1502"/>
      <c r="CI6" s="1502"/>
      <c r="CJ6" s="1502"/>
      <c r="CK6" s="1502"/>
      <c r="CL6" s="1502"/>
      <c r="CM6" s="1502"/>
      <c r="CN6" s="1502"/>
      <c r="CO6" s="1502"/>
      <c r="CP6" s="1502"/>
      <c r="CQ6" s="1502"/>
      <c r="CR6" s="1502"/>
      <c r="CS6" s="1502"/>
      <c r="CT6" s="1502"/>
      <c r="CU6" s="1502"/>
      <c r="CV6" s="1502"/>
      <c r="CW6" s="1502"/>
      <c r="CX6" s="1502"/>
      <c r="CY6" s="1502"/>
      <c r="CZ6" s="1502"/>
      <c r="DA6" s="1502"/>
      <c r="DB6" s="1502"/>
      <c r="DC6" s="1502"/>
      <c r="DD6" s="1502"/>
      <c r="DE6" s="1502"/>
      <c r="DF6" s="1502"/>
      <c r="DG6" s="1502"/>
      <c r="DH6" s="1502"/>
      <c r="DI6" s="1502"/>
      <c r="DJ6" s="1502"/>
      <c r="DK6" s="1502"/>
      <c r="DL6" s="1502"/>
      <c r="DM6" s="1502"/>
      <c r="DN6" s="1502"/>
      <c r="DO6" s="1502"/>
      <c r="DP6" s="1502"/>
      <c r="DQ6" s="1502"/>
      <c r="DR6" s="1502"/>
      <c r="DS6" s="1502"/>
      <c r="DT6" s="1502"/>
      <c r="DU6" s="1502"/>
      <c r="DV6" s="1502"/>
      <c r="DW6" s="1502"/>
      <c r="DX6" s="1502"/>
      <c r="DY6" s="1502"/>
      <c r="DZ6" s="1502"/>
      <c r="EA6" s="1502"/>
      <c r="EB6" s="1502"/>
      <c r="EC6" s="1502"/>
      <c r="ED6" s="1502"/>
      <c r="EE6" s="1502"/>
      <c r="EF6" s="1502"/>
      <c r="EG6" s="1502"/>
      <c r="EH6" s="1502"/>
      <c r="EI6" s="1502"/>
      <c r="EJ6" s="1502"/>
      <c r="EK6" s="1502"/>
      <c r="EL6" s="1502"/>
      <c r="EM6" s="1503"/>
      <c r="EN6" s="1504">
        <f ca="1">'S 009'!EN5</f>
        <v>0</v>
      </c>
      <c r="EO6" s="1505"/>
      <c r="EP6" s="1505"/>
      <c r="EQ6" s="1505"/>
      <c r="ER6" s="1505"/>
      <c r="ES6" s="1505"/>
      <c r="ET6" s="1505"/>
      <c r="EU6" s="1505"/>
      <c r="EV6" s="1505"/>
      <c r="EW6" s="1505"/>
      <c r="EX6" s="1505"/>
      <c r="EY6" s="1505"/>
      <c r="EZ6" s="1505"/>
      <c r="FA6" s="1505"/>
      <c r="FB6" s="1505"/>
      <c r="FC6" s="1505"/>
      <c r="FD6" s="1505"/>
      <c r="FE6" s="1505"/>
      <c r="FF6" s="1505"/>
      <c r="FG6" s="1505"/>
      <c r="FH6" s="1505"/>
      <c r="FI6" s="1505"/>
      <c r="FJ6" s="1505"/>
      <c r="FK6" s="1505"/>
      <c r="FL6" s="1505"/>
      <c r="FM6" s="1505"/>
      <c r="FN6" s="1505"/>
      <c r="FO6" s="1505"/>
      <c r="FP6" s="1505"/>
      <c r="FQ6" s="1505"/>
      <c r="FR6" s="1505"/>
      <c r="FS6" s="1505"/>
      <c r="FT6" s="1505"/>
      <c r="FU6" s="1505"/>
      <c r="FV6" s="1505"/>
      <c r="FW6" s="1505"/>
      <c r="FX6" s="1505"/>
      <c r="FY6" s="1505"/>
      <c r="FZ6" s="1505"/>
      <c r="GA6" s="1505"/>
      <c r="GB6" s="1505"/>
      <c r="GC6" s="1505"/>
      <c r="GD6" s="1505"/>
      <c r="GE6" s="1505"/>
      <c r="GF6" s="1505"/>
      <c r="GG6" s="1505"/>
      <c r="GH6" s="1505"/>
      <c r="GI6" s="1505"/>
      <c r="GJ6" s="1505"/>
      <c r="GK6" s="1505"/>
      <c r="GL6" s="1505"/>
      <c r="GM6" s="1505"/>
      <c r="GN6" s="1505"/>
      <c r="GO6" s="1505"/>
      <c r="GP6" s="1505"/>
      <c r="GQ6" s="1505"/>
      <c r="GR6" s="1505"/>
      <c r="GS6" s="1505"/>
      <c r="GT6" s="1505"/>
      <c r="GU6" s="1505"/>
      <c r="GV6" s="1505"/>
      <c r="GW6" s="1506"/>
    </row>
    <row r="7" spans="1:205" s="516" customFormat="1" ht="24.6" customHeight="1">
      <c r="B7" s="1489" t="s">
        <v>2510</v>
      </c>
      <c r="C7" s="1490"/>
      <c r="D7" s="1490"/>
      <c r="E7" s="1490"/>
      <c r="F7" s="1490"/>
      <c r="G7" s="1490"/>
      <c r="H7" s="1490"/>
      <c r="I7" s="1490"/>
      <c r="J7" s="1490"/>
      <c r="K7" s="1491"/>
      <c r="L7" s="1460" t="str">
        <f ca="1">SUVAHAVUJ!$D$149</f>
        <v>Čistý obrat (časť účt. tr. 6 podľa zákona)</v>
      </c>
      <c r="M7" s="1461"/>
      <c r="N7" s="1461"/>
      <c r="O7" s="1461"/>
      <c r="P7" s="1461"/>
      <c r="Q7" s="1461"/>
      <c r="R7" s="1461"/>
      <c r="S7" s="1461"/>
      <c r="T7" s="1461"/>
      <c r="U7" s="1461"/>
      <c r="V7" s="1461"/>
      <c r="W7" s="1461"/>
      <c r="X7" s="1461"/>
      <c r="Y7" s="1461"/>
      <c r="Z7" s="1461"/>
      <c r="AA7" s="1461"/>
      <c r="AB7" s="1461"/>
      <c r="AC7" s="1461"/>
      <c r="AD7" s="1461"/>
      <c r="AE7" s="1461"/>
      <c r="AF7" s="1461"/>
      <c r="AG7" s="1461"/>
      <c r="AH7" s="1461"/>
      <c r="AI7" s="1461"/>
      <c r="AJ7" s="1461"/>
      <c r="AK7" s="1461"/>
      <c r="AL7" s="1461"/>
      <c r="AM7" s="1461"/>
      <c r="AN7" s="1461"/>
      <c r="AO7" s="1461"/>
      <c r="AP7" s="1461"/>
      <c r="AQ7" s="1461"/>
      <c r="AR7" s="1461"/>
      <c r="AS7" s="1461"/>
      <c r="AT7" s="1461"/>
      <c r="AU7" s="1461"/>
      <c r="AV7" s="1461"/>
      <c r="AW7" s="1461"/>
      <c r="AX7" s="1461"/>
      <c r="AY7" s="1461"/>
      <c r="AZ7" s="1461"/>
      <c r="BA7" s="1461"/>
      <c r="BB7" s="1461"/>
      <c r="BC7" s="1461"/>
      <c r="BD7" s="1461"/>
      <c r="BE7" s="1461"/>
      <c r="BF7" s="1461"/>
      <c r="BG7" s="1461"/>
      <c r="BH7" s="1461"/>
      <c r="BI7" s="1461"/>
      <c r="BJ7" s="1461"/>
      <c r="BK7" s="1461"/>
      <c r="BL7" s="1461"/>
      <c r="BM7" s="1461"/>
      <c r="BN7" s="1461"/>
      <c r="BO7" s="1461"/>
      <c r="BP7" s="1461"/>
      <c r="BQ7" s="1461"/>
      <c r="BR7" s="1461"/>
      <c r="BS7" s="1461"/>
      <c r="BT7" s="1461"/>
      <c r="BU7" s="1461"/>
      <c r="BV7" s="1461"/>
      <c r="BW7" s="1462" t="s">
        <v>2384</v>
      </c>
      <c r="BX7" s="1463"/>
      <c r="BY7" s="1463"/>
      <c r="BZ7" s="1463"/>
      <c r="CA7" s="1463"/>
      <c r="CB7" s="1463"/>
      <c r="CC7" s="1463"/>
      <c r="CD7" s="1464"/>
      <c r="CE7" s="1389" t="str">
        <f ca="1">MID(SUVAHAVUJ!AF149,1,1)</f>
        <v xml:space="preserve"> </v>
      </c>
      <c r="CF7" s="1389"/>
      <c r="CG7" s="1389"/>
      <c r="CH7" s="1389"/>
      <c r="CI7" s="1389"/>
      <c r="CJ7" s="1389" t="str">
        <f ca="1">MID(SUVAHAVUJ!AF149,2,1)</f>
        <v xml:space="preserve"> </v>
      </c>
      <c r="CK7" s="1389"/>
      <c r="CL7" s="1389"/>
      <c r="CM7" s="1389"/>
      <c r="CN7" s="1389"/>
      <c r="CO7" s="1389"/>
      <c r="CP7" s="1389" t="str">
        <f ca="1">MID(SUVAHAVUJ!AF149,3,1)</f>
        <v xml:space="preserve"> </v>
      </c>
      <c r="CQ7" s="1389"/>
      <c r="CR7" s="1389"/>
      <c r="CS7" s="1389"/>
      <c r="CT7" s="1389"/>
      <c r="CU7" s="1389" t="str">
        <f ca="1">MID(SUVAHAVUJ!AF149,4,1)</f>
        <v xml:space="preserve"> </v>
      </c>
      <c r="CV7" s="1389"/>
      <c r="CW7" s="1389"/>
      <c r="CX7" s="1389"/>
      <c r="CY7" s="1389"/>
      <c r="CZ7" s="1389"/>
      <c r="DA7" s="1389" t="str">
        <f ca="1">MID(SUVAHAVUJ!AF149,5,1)</f>
        <v xml:space="preserve"> </v>
      </c>
      <c r="DB7" s="1389"/>
      <c r="DC7" s="1389"/>
      <c r="DD7" s="1389"/>
      <c r="DE7" s="1389"/>
      <c r="DF7" s="1389" t="str">
        <f ca="1">MID(SUVAHAVUJ!AF149,6,1)</f>
        <v xml:space="preserve"> </v>
      </c>
      <c r="DG7" s="1389"/>
      <c r="DH7" s="1389"/>
      <c r="DI7" s="1389"/>
      <c r="DJ7" s="1389"/>
      <c r="DK7" s="1389"/>
      <c r="DL7" s="1389" t="str">
        <f ca="1">MID(SUVAHAVUJ!AF149,7,1)</f>
        <v xml:space="preserve"> </v>
      </c>
      <c r="DM7" s="1389"/>
      <c r="DN7" s="1389"/>
      <c r="DO7" s="1389"/>
      <c r="DP7" s="1389"/>
      <c r="DQ7" s="1389"/>
      <c r="DR7" s="1389" t="str">
        <f ca="1">MID(SUVAHAVUJ!AF149,8,1)</f>
        <v xml:space="preserve"> </v>
      </c>
      <c r="DS7" s="1389"/>
      <c r="DT7" s="1389"/>
      <c r="DU7" s="1389"/>
      <c r="DV7" s="1389"/>
      <c r="DW7" s="1456" t="str">
        <f ca="1">MID(SUVAHAVUJ!AF149,9,1)</f>
        <v xml:space="preserve"> </v>
      </c>
      <c r="DX7" s="1456"/>
      <c r="DY7" s="1456"/>
      <c r="DZ7" s="1456"/>
      <c r="EA7" s="1456"/>
      <c r="EB7" s="1456"/>
      <c r="EC7" s="1456" t="str">
        <f ca="1">MID(SUVAHAVUJ!AF149,10,1)</f>
        <v xml:space="preserve"> </v>
      </c>
      <c r="ED7" s="1456"/>
      <c r="EE7" s="1456"/>
      <c r="EF7" s="1456"/>
      <c r="EG7" s="1456"/>
      <c r="EH7" s="1389" t="str">
        <f ca="1">MID(SUVAHAVUJ!AF149,11,1)</f>
        <v>0</v>
      </c>
      <c r="EI7" s="1389"/>
      <c r="EJ7" s="1389"/>
      <c r="EK7" s="1389"/>
      <c r="EL7" s="1389"/>
      <c r="EM7" s="1395"/>
      <c r="EN7" s="530"/>
      <c r="EO7" s="531"/>
      <c r="EP7" s="1389" t="str">
        <f ca="1">MID(SUVAHAVUJ!AG149,1,1)</f>
        <v xml:space="preserve"> </v>
      </c>
      <c r="EQ7" s="1389"/>
      <c r="ER7" s="1389"/>
      <c r="ES7" s="1389"/>
      <c r="ET7" s="1389"/>
      <c r="EU7" s="1389"/>
      <c r="EV7" s="1389" t="str">
        <f ca="1">MID(SUVAHAVUJ!AG149,2,1)</f>
        <v xml:space="preserve"> </v>
      </c>
      <c r="EW7" s="1389"/>
      <c r="EX7" s="1389"/>
      <c r="EY7" s="1389"/>
      <c r="EZ7" s="1389"/>
      <c r="FA7" s="1389" t="str">
        <f ca="1">MID(SUVAHAVUJ!AG149,3,1)</f>
        <v xml:space="preserve"> </v>
      </c>
      <c r="FB7" s="1389"/>
      <c r="FC7" s="1389"/>
      <c r="FD7" s="1389"/>
      <c r="FE7" s="1389"/>
      <c r="FF7" s="1389"/>
      <c r="FG7" s="1389" t="str">
        <f ca="1">MID(SUVAHAVUJ!AG149,4,1)</f>
        <v xml:space="preserve"> </v>
      </c>
      <c r="FH7" s="1389"/>
      <c r="FI7" s="1389"/>
      <c r="FJ7" s="1389"/>
      <c r="FK7" s="1389"/>
      <c r="FL7" s="1343" t="str">
        <f ca="1">MID(SUVAHAVUJ!AG149,5,1)</f>
        <v xml:space="preserve"> </v>
      </c>
      <c r="FM7" s="1343"/>
      <c r="FN7" s="1343"/>
      <c r="FO7" s="1343"/>
      <c r="FP7" s="1343"/>
      <c r="FQ7" s="1343"/>
      <c r="FR7" s="1343" t="str">
        <f ca="1">MID(SUVAHAVUJ!AG149,6,1)</f>
        <v xml:space="preserve"> </v>
      </c>
      <c r="FS7" s="1343"/>
      <c r="FT7" s="1343"/>
      <c r="FU7" s="1343"/>
      <c r="FV7" s="1343"/>
      <c r="FW7" s="1343" t="str">
        <f ca="1">MID(SUVAHAVUJ!AG149,7,1)</f>
        <v xml:space="preserve"> </v>
      </c>
      <c r="FX7" s="1343"/>
      <c r="FY7" s="1343"/>
      <c r="FZ7" s="1343"/>
      <c r="GA7" s="1343"/>
      <c r="GB7" s="1343"/>
      <c r="GC7" s="1343" t="str">
        <f ca="1">MID(SUVAHAVUJ!AG149,8,1)</f>
        <v xml:space="preserve"> </v>
      </c>
      <c r="GD7" s="1343"/>
      <c r="GE7" s="1343"/>
      <c r="GF7" s="1343"/>
      <c r="GG7" s="1343"/>
      <c r="GH7" s="1343" t="str">
        <f ca="1">MID(SUVAHAVUJ!AG149,9,1)</f>
        <v xml:space="preserve"> </v>
      </c>
      <c r="GI7" s="1343"/>
      <c r="GJ7" s="1343"/>
      <c r="GK7" s="1343"/>
      <c r="GL7" s="1343"/>
      <c r="GM7" s="1343"/>
      <c r="GN7" s="1343" t="str">
        <f ca="1">MID(SUVAHAVUJ!AG149,10,1)</f>
        <v xml:space="preserve"> </v>
      </c>
      <c r="GO7" s="1343"/>
      <c r="GP7" s="1343"/>
      <c r="GQ7" s="1343"/>
      <c r="GR7" s="1343"/>
      <c r="GS7" s="1343" t="str">
        <f ca="1">MID(SUVAHAVUJ!AG149,11,1)</f>
        <v>0</v>
      </c>
      <c r="GT7" s="1343"/>
      <c r="GU7" s="1343"/>
      <c r="GV7" s="1343"/>
      <c r="GW7" s="1396"/>
    </row>
    <row r="8" spans="1:205" ht="24.6" customHeight="1">
      <c r="B8" s="1489" t="s">
        <v>2511</v>
      </c>
      <c r="C8" s="1490"/>
      <c r="D8" s="1490"/>
      <c r="E8" s="1490"/>
      <c r="F8" s="1490"/>
      <c r="G8" s="1490"/>
      <c r="H8" s="1490"/>
      <c r="I8" s="1490"/>
      <c r="J8" s="1490"/>
      <c r="K8" s="1491"/>
      <c r="L8" s="1460" t="str">
        <f ca="1">SUVAHAVUJ!$D$150</f>
        <v xml:space="preserve">Výnosy z hospodárskej činnosti spolu súčet
(r. 03 až r. 09) </v>
      </c>
      <c r="M8" s="1461"/>
      <c r="N8" s="1461"/>
      <c r="O8" s="1461"/>
      <c r="P8" s="1461"/>
      <c r="Q8" s="1461"/>
      <c r="R8" s="1461"/>
      <c r="S8" s="1461"/>
      <c r="T8" s="1461"/>
      <c r="U8" s="1461"/>
      <c r="V8" s="1461"/>
      <c r="W8" s="1461"/>
      <c r="X8" s="1461"/>
      <c r="Y8" s="1461"/>
      <c r="Z8" s="1461"/>
      <c r="AA8" s="1461"/>
      <c r="AB8" s="1461"/>
      <c r="AC8" s="1461"/>
      <c r="AD8" s="1461"/>
      <c r="AE8" s="1461"/>
      <c r="AF8" s="1461"/>
      <c r="AG8" s="1461"/>
      <c r="AH8" s="1461"/>
      <c r="AI8" s="1461"/>
      <c r="AJ8" s="1461"/>
      <c r="AK8" s="1461"/>
      <c r="AL8" s="1461"/>
      <c r="AM8" s="1461"/>
      <c r="AN8" s="1461"/>
      <c r="AO8" s="1461"/>
      <c r="AP8" s="1461"/>
      <c r="AQ8" s="1461"/>
      <c r="AR8" s="1461"/>
      <c r="AS8" s="1461"/>
      <c r="AT8" s="1461"/>
      <c r="AU8" s="1461"/>
      <c r="AV8" s="1461"/>
      <c r="AW8" s="1461"/>
      <c r="AX8" s="1461"/>
      <c r="AY8" s="1461"/>
      <c r="AZ8" s="1461"/>
      <c r="BA8" s="1461"/>
      <c r="BB8" s="1461"/>
      <c r="BC8" s="1461"/>
      <c r="BD8" s="1461"/>
      <c r="BE8" s="1461"/>
      <c r="BF8" s="1461"/>
      <c r="BG8" s="1461"/>
      <c r="BH8" s="1461"/>
      <c r="BI8" s="1461"/>
      <c r="BJ8" s="1461"/>
      <c r="BK8" s="1461"/>
      <c r="BL8" s="1461"/>
      <c r="BM8" s="1461"/>
      <c r="BN8" s="1461"/>
      <c r="BO8" s="1461"/>
      <c r="BP8" s="1461"/>
      <c r="BQ8" s="1461"/>
      <c r="BR8" s="1461"/>
      <c r="BS8" s="1461"/>
      <c r="BT8" s="1461"/>
      <c r="BU8" s="1461"/>
      <c r="BV8" s="1461"/>
      <c r="BW8" s="1462" t="s">
        <v>2385</v>
      </c>
      <c r="BX8" s="1463"/>
      <c r="BY8" s="1463"/>
      <c r="BZ8" s="1463"/>
      <c r="CA8" s="1463"/>
      <c r="CB8" s="1463"/>
      <c r="CC8" s="1463"/>
      <c r="CD8" s="1464"/>
      <c r="CE8" s="1389" t="str">
        <f ca="1">MID(SUVAHAVUJ!AF150,1,1)</f>
        <v xml:space="preserve"> </v>
      </c>
      <c r="CF8" s="1389"/>
      <c r="CG8" s="1389"/>
      <c r="CH8" s="1389"/>
      <c r="CI8" s="1389"/>
      <c r="CJ8" s="1389" t="str">
        <f ca="1">MID(SUVAHAVUJ!AF150,2,1)</f>
        <v xml:space="preserve"> </v>
      </c>
      <c r="CK8" s="1389"/>
      <c r="CL8" s="1389"/>
      <c r="CM8" s="1389"/>
      <c r="CN8" s="1389"/>
      <c r="CO8" s="1389"/>
      <c r="CP8" s="1389" t="str">
        <f ca="1">MID(SUVAHAVUJ!AF150,3,1)</f>
        <v xml:space="preserve"> </v>
      </c>
      <c r="CQ8" s="1389"/>
      <c r="CR8" s="1389"/>
      <c r="CS8" s="1389"/>
      <c r="CT8" s="1389"/>
      <c r="CU8" s="1389" t="str">
        <f ca="1">MID(SUVAHAVUJ!AF150,4,1)</f>
        <v xml:space="preserve"> </v>
      </c>
      <c r="CV8" s="1389"/>
      <c r="CW8" s="1389"/>
      <c r="CX8" s="1389"/>
      <c r="CY8" s="1389"/>
      <c r="CZ8" s="1389"/>
      <c r="DA8" s="1389" t="str">
        <f ca="1">MID(SUVAHAVUJ!AF150,5,1)</f>
        <v xml:space="preserve"> </v>
      </c>
      <c r="DB8" s="1389"/>
      <c r="DC8" s="1389"/>
      <c r="DD8" s="1389"/>
      <c r="DE8" s="1389"/>
      <c r="DF8" s="1389" t="str">
        <f ca="1">MID(SUVAHAVUJ!AF150,6,1)</f>
        <v xml:space="preserve"> </v>
      </c>
      <c r="DG8" s="1389"/>
      <c r="DH8" s="1389"/>
      <c r="DI8" s="1389"/>
      <c r="DJ8" s="1389"/>
      <c r="DK8" s="1389"/>
      <c r="DL8" s="1389" t="str">
        <f ca="1">MID(SUVAHAVUJ!AF150,7,1)</f>
        <v xml:space="preserve"> </v>
      </c>
      <c r="DM8" s="1389"/>
      <c r="DN8" s="1389"/>
      <c r="DO8" s="1389"/>
      <c r="DP8" s="1389"/>
      <c r="DQ8" s="1389"/>
      <c r="DR8" s="1389" t="str">
        <f ca="1">MID(SUVAHAVUJ!AF150,8,1)</f>
        <v xml:space="preserve"> </v>
      </c>
      <c r="DS8" s="1389"/>
      <c r="DT8" s="1389"/>
      <c r="DU8" s="1389"/>
      <c r="DV8" s="1389"/>
      <c r="DW8" s="1456" t="str">
        <f ca="1">MID(SUVAHAVUJ!AF150,9,1)</f>
        <v xml:space="preserve"> </v>
      </c>
      <c r="DX8" s="1456"/>
      <c r="DY8" s="1456"/>
      <c r="DZ8" s="1456"/>
      <c r="EA8" s="1456"/>
      <c r="EB8" s="1456"/>
      <c r="EC8" s="1456" t="str">
        <f ca="1">MID(SUVAHAVUJ!AF150,10,1)</f>
        <v xml:space="preserve"> </v>
      </c>
      <c r="ED8" s="1456"/>
      <c r="EE8" s="1456"/>
      <c r="EF8" s="1456"/>
      <c r="EG8" s="1456"/>
      <c r="EH8" s="1389" t="str">
        <f ca="1">MID(SUVAHAVUJ!AF150,11,1)</f>
        <v>0</v>
      </c>
      <c r="EI8" s="1389"/>
      <c r="EJ8" s="1389"/>
      <c r="EK8" s="1389"/>
      <c r="EL8" s="1389"/>
      <c r="EM8" s="1395"/>
      <c r="EN8" s="530"/>
      <c r="EO8" s="531"/>
      <c r="EP8" s="1389" t="str">
        <f ca="1">MID(SUVAHAVUJ!AG150,1,1)</f>
        <v xml:space="preserve"> </v>
      </c>
      <c r="EQ8" s="1389"/>
      <c r="ER8" s="1389"/>
      <c r="ES8" s="1389"/>
      <c r="ET8" s="1389"/>
      <c r="EU8" s="1389"/>
      <c r="EV8" s="1389" t="str">
        <f ca="1">MID(SUVAHAVUJ!AG150,2,1)</f>
        <v xml:space="preserve"> </v>
      </c>
      <c r="EW8" s="1389"/>
      <c r="EX8" s="1389"/>
      <c r="EY8" s="1389"/>
      <c r="EZ8" s="1389"/>
      <c r="FA8" s="1389" t="str">
        <f ca="1">MID(SUVAHAVUJ!AG150,3,1)</f>
        <v xml:space="preserve"> </v>
      </c>
      <c r="FB8" s="1389"/>
      <c r="FC8" s="1389"/>
      <c r="FD8" s="1389"/>
      <c r="FE8" s="1389"/>
      <c r="FF8" s="1389"/>
      <c r="FG8" s="1389" t="str">
        <f ca="1">MID(SUVAHAVUJ!AG150,4,1)</f>
        <v xml:space="preserve"> </v>
      </c>
      <c r="FH8" s="1389"/>
      <c r="FI8" s="1389"/>
      <c r="FJ8" s="1389"/>
      <c r="FK8" s="1389"/>
      <c r="FL8" s="1343" t="str">
        <f ca="1">MID(SUVAHAVUJ!AG150,5,1)</f>
        <v xml:space="preserve"> </v>
      </c>
      <c r="FM8" s="1343"/>
      <c r="FN8" s="1343"/>
      <c r="FO8" s="1343"/>
      <c r="FP8" s="1343"/>
      <c r="FQ8" s="1343"/>
      <c r="FR8" s="1343" t="str">
        <f ca="1">MID(SUVAHAVUJ!AG150,6,1)</f>
        <v xml:space="preserve"> </v>
      </c>
      <c r="FS8" s="1343"/>
      <c r="FT8" s="1343"/>
      <c r="FU8" s="1343"/>
      <c r="FV8" s="1343"/>
      <c r="FW8" s="1343" t="str">
        <f ca="1">MID(SUVAHAVUJ!AG150,7,1)</f>
        <v xml:space="preserve"> </v>
      </c>
      <c r="FX8" s="1343"/>
      <c r="FY8" s="1343"/>
      <c r="FZ8" s="1343"/>
      <c r="GA8" s="1343"/>
      <c r="GB8" s="1343"/>
      <c r="GC8" s="1343" t="str">
        <f ca="1">MID(SUVAHAVUJ!AG150,8,1)</f>
        <v xml:space="preserve"> </v>
      </c>
      <c r="GD8" s="1343"/>
      <c r="GE8" s="1343"/>
      <c r="GF8" s="1343"/>
      <c r="GG8" s="1343"/>
      <c r="GH8" s="1343" t="str">
        <f ca="1">MID(SUVAHAVUJ!AG150,9,1)</f>
        <v xml:space="preserve"> </v>
      </c>
      <c r="GI8" s="1343"/>
      <c r="GJ8" s="1343"/>
      <c r="GK8" s="1343"/>
      <c r="GL8" s="1343"/>
      <c r="GM8" s="1343"/>
      <c r="GN8" s="1343" t="str">
        <f ca="1">MID(SUVAHAVUJ!AG150,10,1)</f>
        <v xml:space="preserve"> </v>
      </c>
      <c r="GO8" s="1343"/>
      <c r="GP8" s="1343"/>
      <c r="GQ8" s="1343"/>
      <c r="GR8" s="1343"/>
      <c r="GS8" s="1343" t="str">
        <f ca="1">MID(SUVAHAVUJ!AG150,11,1)</f>
        <v>0</v>
      </c>
      <c r="GT8" s="1343"/>
      <c r="GU8" s="1343"/>
      <c r="GV8" s="1343"/>
      <c r="GW8" s="1396"/>
    </row>
    <row r="9" spans="1:205" ht="24.6" customHeight="1">
      <c r="B9" s="1507" t="s">
        <v>2512</v>
      </c>
      <c r="C9" s="1508"/>
      <c r="D9" s="1508"/>
      <c r="E9" s="1508"/>
      <c r="F9" s="1508"/>
      <c r="G9" s="1508"/>
      <c r="H9" s="1508"/>
      <c r="I9" s="1508"/>
      <c r="J9" s="1508"/>
      <c r="K9" s="1509"/>
      <c r="L9" s="1471" t="str">
        <f ca="1">SUVAHAVUJ!$D$151</f>
        <v>Tržby z predaja tovaru (604, 607)</v>
      </c>
      <c r="M9" s="1472"/>
      <c r="N9" s="1472"/>
      <c r="O9" s="1472"/>
      <c r="P9" s="1472"/>
      <c r="Q9" s="1472"/>
      <c r="R9" s="1472"/>
      <c r="S9" s="1472"/>
      <c r="T9" s="1472"/>
      <c r="U9" s="1472"/>
      <c r="V9" s="1472"/>
      <c r="W9" s="1472"/>
      <c r="X9" s="1472"/>
      <c r="Y9" s="1472"/>
      <c r="Z9" s="1472"/>
      <c r="AA9" s="1472"/>
      <c r="AB9" s="1472"/>
      <c r="AC9" s="1472"/>
      <c r="AD9" s="1472"/>
      <c r="AE9" s="1472"/>
      <c r="AF9" s="1472"/>
      <c r="AG9" s="1472"/>
      <c r="AH9" s="1472"/>
      <c r="AI9" s="1472"/>
      <c r="AJ9" s="1472"/>
      <c r="AK9" s="1472"/>
      <c r="AL9" s="1472"/>
      <c r="AM9" s="1472"/>
      <c r="AN9" s="1472"/>
      <c r="AO9" s="1472"/>
      <c r="AP9" s="1472"/>
      <c r="AQ9" s="1472"/>
      <c r="AR9" s="1472"/>
      <c r="AS9" s="1472"/>
      <c r="AT9" s="1472"/>
      <c r="AU9" s="1472"/>
      <c r="AV9" s="1472"/>
      <c r="AW9" s="1472"/>
      <c r="AX9" s="1472"/>
      <c r="AY9" s="1472"/>
      <c r="AZ9" s="1472"/>
      <c r="BA9" s="1472"/>
      <c r="BB9" s="1472"/>
      <c r="BC9" s="1472"/>
      <c r="BD9" s="1472"/>
      <c r="BE9" s="1472"/>
      <c r="BF9" s="1472"/>
      <c r="BG9" s="1472"/>
      <c r="BH9" s="1472"/>
      <c r="BI9" s="1472"/>
      <c r="BJ9" s="1472"/>
      <c r="BK9" s="1472"/>
      <c r="BL9" s="1472"/>
      <c r="BM9" s="1472"/>
      <c r="BN9" s="1472"/>
      <c r="BO9" s="1472"/>
      <c r="BP9" s="1472"/>
      <c r="BQ9" s="1472"/>
      <c r="BR9" s="1472"/>
      <c r="BS9" s="1472"/>
      <c r="BT9" s="1472"/>
      <c r="BU9" s="1472"/>
      <c r="BV9" s="1472"/>
      <c r="BW9" s="1462" t="s">
        <v>2387</v>
      </c>
      <c r="BX9" s="1463"/>
      <c r="BY9" s="1463"/>
      <c r="BZ9" s="1463"/>
      <c r="CA9" s="1463"/>
      <c r="CB9" s="1463"/>
      <c r="CC9" s="1463"/>
      <c r="CD9" s="1464"/>
      <c r="CE9" s="1389" t="str">
        <f ca="1">MID(SUVAHAVUJ!AF151,1,1)</f>
        <v xml:space="preserve"> </v>
      </c>
      <c r="CF9" s="1389"/>
      <c r="CG9" s="1389"/>
      <c r="CH9" s="1389"/>
      <c r="CI9" s="1389"/>
      <c r="CJ9" s="1389" t="str">
        <f ca="1">MID(SUVAHAVUJ!AF151,2,1)</f>
        <v xml:space="preserve"> </v>
      </c>
      <c r="CK9" s="1389"/>
      <c r="CL9" s="1389"/>
      <c r="CM9" s="1389"/>
      <c r="CN9" s="1389"/>
      <c r="CO9" s="1389"/>
      <c r="CP9" s="1389" t="str">
        <f ca="1">MID(SUVAHAVUJ!AF151,3,1)</f>
        <v xml:space="preserve"> </v>
      </c>
      <c r="CQ9" s="1389"/>
      <c r="CR9" s="1389"/>
      <c r="CS9" s="1389"/>
      <c r="CT9" s="1389"/>
      <c r="CU9" s="1389" t="str">
        <f ca="1">MID(SUVAHAVUJ!AF151,4,1)</f>
        <v xml:space="preserve"> </v>
      </c>
      <c r="CV9" s="1389"/>
      <c r="CW9" s="1389"/>
      <c r="CX9" s="1389"/>
      <c r="CY9" s="1389"/>
      <c r="CZ9" s="1389"/>
      <c r="DA9" s="1389" t="str">
        <f ca="1">MID(SUVAHAVUJ!AF151,5,1)</f>
        <v xml:space="preserve"> </v>
      </c>
      <c r="DB9" s="1389"/>
      <c r="DC9" s="1389"/>
      <c r="DD9" s="1389"/>
      <c r="DE9" s="1389"/>
      <c r="DF9" s="1389" t="str">
        <f ca="1">MID(SUVAHAVUJ!AF151,6,1)</f>
        <v xml:space="preserve"> </v>
      </c>
      <c r="DG9" s="1389"/>
      <c r="DH9" s="1389"/>
      <c r="DI9" s="1389"/>
      <c r="DJ9" s="1389"/>
      <c r="DK9" s="1389"/>
      <c r="DL9" s="1389" t="str">
        <f ca="1">MID(SUVAHAVUJ!AF151,7,1)</f>
        <v xml:space="preserve"> </v>
      </c>
      <c r="DM9" s="1389"/>
      <c r="DN9" s="1389"/>
      <c r="DO9" s="1389"/>
      <c r="DP9" s="1389"/>
      <c r="DQ9" s="1389"/>
      <c r="DR9" s="1389" t="str">
        <f ca="1">MID(SUVAHAVUJ!AF151,8,1)</f>
        <v xml:space="preserve"> </v>
      </c>
      <c r="DS9" s="1389"/>
      <c r="DT9" s="1389"/>
      <c r="DU9" s="1389"/>
      <c r="DV9" s="1389"/>
      <c r="DW9" s="1456" t="str">
        <f ca="1">MID(SUVAHAVUJ!AF151,9,1)</f>
        <v xml:space="preserve"> </v>
      </c>
      <c r="DX9" s="1456"/>
      <c r="DY9" s="1456"/>
      <c r="DZ9" s="1456"/>
      <c r="EA9" s="1456"/>
      <c r="EB9" s="1456"/>
      <c r="EC9" s="1456" t="str">
        <f ca="1">MID(SUVAHAVUJ!AF151,10,1)</f>
        <v xml:space="preserve"> </v>
      </c>
      <c r="ED9" s="1456"/>
      <c r="EE9" s="1456"/>
      <c r="EF9" s="1456"/>
      <c r="EG9" s="1456"/>
      <c r="EH9" s="1389" t="str">
        <f ca="1">MID(SUVAHAVUJ!AF151,11,1)</f>
        <v>0</v>
      </c>
      <c r="EI9" s="1389"/>
      <c r="EJ9" s="1389"/>
      <c r="EK9" s="1389"/>
      <c r="EL9" s="1389"/>
      <c r="EM9" s="1395"/>
      <c r="EN9" s="530"/>
      <c r="EO9" s="531"/>
      <c r="EP9" s="1389" t="str">
        <f ca="1">MID(SUVAHAVUJ!AG151,1,1)</f>
        <v xml:space="preserve"> </v>
      </c>
      <c r="EQ9" s="1389"/>
      <c r="ER9" s="1389"/>
      <c r="ES9" s="1389"/>
      <c r="ET9" s="1389"/>
      <c r="EU9" s="1389"/>
      <c r="EV9" s="1389" t="str">
        <f ca="1">MID(SUVAHAVUJ!AG151,2,1)</f>
        <v xml:space="preserve"> </v>
      </c>
      <c r="EW9" s="1389"/>
      <c r="EX9" s="1389"/>
      <c r="EY9" s="1389"/>
      <c r="EZ9" s="1389"/>
      <c r="FA9" s="1389" t="str">
        <f ca="1">MID(SUVAHAVUJ!AG151,3,1)</f>
        <v xml:space="preserve"> </v>
      </c>
      <c r="FB9" s="1389"/>
      <c r="FC9" s="1389"/>
      <c r="FD9" s="1389"/>
      <c r="FE9" s="1389"/>
      <c r="FF9" s="1389"/>
      <c r="FG9" s="1389" t="str">
        <f ca="1">MID(SUVAHAVUJ!AG151,4,1)</f>
        <v xml:space="preserve"> </v>
      </c>
      <c r="FH9" s="1389"/>
      <c r="FI9" s="1389"/>
      <c r="FJ9" s="1389"/>
      <c r="FK9" s="1389"/>
      <c r="FL9" s="1343" t="str">
        <f ca="1">MID(SUVAHAVUJ!AG151,5,1)</f>
        <v xml:space="preserve"> </v>
      </c>
      <c r="FM9" s="1343"/>
      <c r="FN9" s="1343"/>
      <c r="FO9" s="1343"/>
      <c r="FP9" s="1343"/>
      <c r="FQ9" s="1343"/>
      <c r="FR9" s="1343" t="str">
        <f ca="1">MID(SUVAHAVUJ!AG151,6,1)</f>
        <v xml:space="preserve"> </v>
      </c>
      <c r="FS9" s="1343"/>
      <c r="FT9" s="1343"/>
      <c r="FU9" s="1343"/>
      <c r="FV9" s="1343"/>
      <c r="FW9" s="1343" t="str">
        <f ca="1">MID(SUVAHAVUJ!AG151,7,1)</f>
        <v xml:space="preserve"> </v>
      </c>
      <c r="FX9" s="1343"/>
      <c r="FY9" s="1343"/>
      <c r="FZ9" s="1343"/>
      <c r="GA9" s="1343"/>
      <c r="GB9" s="1343"/>
      <c r="GC9" s="1343" t="str">
        <f ca="1">MID(SUVAHAVUJ!AG151,8,1)</f>
        <v xml:space="preserve"> </v>
      </c>
      <c r="GD9" s="1343"/>
      <c r="GE9" s="1343"/>
      <c r="GF9" s="1343"/>
      <c r="GG9" s="1343"/>
      <c r="GH9" s="1343" t="str">
        <f ca="1">MID(SUVAHAVUJ!AG151,9,1)</f>
        <v xml:space="preserve"> </v>
      </c>
      <c r="GI9" s="1343"/>
      <c r="GJ9" s="1343"/>
      <c r="GK9" s="1343"/>
      <c r="GL9" s="1343"/>
      <c r="GM9" s="1343"/>
      <c r="GN9" s="1343" t="str">
        <f ca="1">MID(SUVAHAVUJ!AG151,10,1)</f>
        <v xml:space="preserve"> </v>
      </c>
      <c r="GO9" s="1343"/>
      <c r="GP9" s="1343"/>
      <c r="GQ9" s="1343"/>
      <c r="GR9" s="1343"/>
      <c r="GS9" s="1343" t="str">
        <f ca="1">MID(SUVAHAVUJ!AG151,11,1)</f>
        <v>0</v>
      </c>
      <c r="GT9" s="1343"/>
      <c r="GU9" s="1343"/>
      <c r="GV9" s="1343"/>
      <c r="GW9" s="1396"/>
    </row>
    <row r="10" spans="1:205" ht="24.6" customHeight="1">
      <c r="B10" s="1507" t="s">
        <v>233</v>
      </c>
      <c r="C10" s="1508"/>
      <c r="D10" s="1508"/>
      <c r="E10" s="1508"/>
      <c r="F10" s="1508"/>
      <c r="G10" s="1508"/>
      <c r="H10" s="1508"/>
      <c r="I10" s="1508"/>
      <c r="J10" s="1508"/>
      <c r="K10" s="1509"/>
      <c r="L10" s="1471" t="str">
        <f ca="1">SUVAHAVUJ!$D$152</f>
        <v>Tržby z predaja vlastných výrobkov (601)</v>
      </c>
      <c r="M10" s="1472"/>
      <c r="N10" s="1472"/>
      <c r="O10" s="1472"/>
      <c r="P10" s="1472"/>
      <c r="Q10" s="1472"/>
      <c r="R10" s="1472"/>
      <c r="S10" s="1472"/>
      <c r="T10" s="1472"/>
      <c r="U10" s="1472"/>
      <c r="V10" s="1472"/>
      <c r="W10" s="1472"/>
      <c r="X10" s="1472"/>
      <c r="Y10" s="1472"/>
      <c r="Z10" s="1472"/>
      <c r="AA10" s="1472"/>
      <c r="AB10" s="1472"/>
      <c r="AC10" s="1472"/>
      <c r="AD10" s="1472"/>
      <c r="AE10" s="1472"/>
      <c r="AF10" s="1472"/>
      <c r="AG10" s="1472"/>
      <c r="AH10" s="1472"/>
      <c r="AI10" s="1472"/>
      <c r="AJ10" s="1472"/>
      <c r="AK10" s="1472"/>
      <c r="AL10" s="1472"/>
      <c r="AM10" s="1472"/>
      <c r="AN10" s="1472"/>
      <c r="AO10" s="1472"/>
      <c r="AP10" s="1472"/>
      <c r="AQ10" s="1472"/>
      <c r="AR10" s="1472"/>
      <c r="AS10" s="1472"/>
      <c r="AT10" s="1472"/>
      <c r="AU10" s="1472"/>
      <c r="AV10" s="1472"/>
      <c r="AW10" s="1472"/>
      <c r="AX10" s="1472"/>
      <c r="AY10" s="1472"/>
      <c r="AZ10" s="1472"/>
      <c r="BA10" s="1472"/>
      <c r="BB10" s="1472"/>
      <c r="BC10" s="1472"/>
      <c r="BD10" s="1472"/>
      <c r="BE10" s="1472"/>
      <c r="BF10" s="1472"/>
      <c r="BG10" s="1472"/>
      <c r="BH10" s="1472"/>
      <c r="BI10" s="1472"/>
      <c r="BJ10" s="1472"/>
      <c r="BK10" s="1472"/>
      <c r="BL10" s="1472"/>
      <c r="BM10" s="1472"/>
      <c r="BN10" s="1472"/>
      <c r="BO10" s="1472"/>
      <c r="BP10" s="1472"/>
      <c r="BQ10" s="1472"/>
      <c r="BR10" s="1472"/>
      <c r="BS10" s="1472"/>
      <c r="BT10" s="1472"/>
      <c r="BU10" s="1472"/>
      <c r="BV10" s="1472"/>
      <c r="BW10" s="1462" t="s">
        <v>4096</v>
      </c>
      <c r="BX10" s="1463"/>
      <c r="BY10" s="1463"/>
      <c r="BZ10" s="1463"/>
      <c r="CA10" s="1463"/>
      <c r="CB10" s="1463"/>
      <c r="CC10" s="1463"/>
      <c r="CD10" s="1464"/>
      <c r="CE10" s="1389" t="str">
        <f ca="1">MID(SUVAHAVUJ!AF152,1,1)</f>
        <v xml:space="preserve"> </v>
      </c>
      <c r="CF10" s="1389"/>
      <c r="CG10" s="1389"/>
      <c r="CH10" s="1389"/>
      <c r="CI10" s="1389"/>
      <c r="CJ10" s="1389" t="str">
        <f ca="1">MID(SUVAHAVUJ!AF152,2,1)</f>
        <v xml:space="preserve"> </v>
      </c>
      <c r="CK10" s="1389"/>
      <c r="CL10" s="1389"/>
      <c r="CM10" s="1389"/>
      <c r="CN10" s="1389"/>
      <c r="CO10" s="1389"/>
      <c r="CP10" s="1389" t="str">
        <f ca="1">MID(SUVAHAVUJ!AF152,3,1)</f>
        <v xml:space="preserve"> </v>
      </c>
      <c r="CQ10" s="1389"/>
      <c r="CR10" s="1389"/>
      <c r="CS10" s="1389"/>
      <c r="CT10" s="1389"/>
      <c r="CU10" s="1389" t="str">
        <f ca="1">MID(SUVAHAVUJ!AF152,4,1)</f>
        <v xml:space="preserve"> </v>
      </c>
      <c r="CV10" s="1389"/>
      <c r="CW10" s="1389"/>
      <c r="CX10" s="1389"/>
      <c r="CY10" s="1389"/>
      <c r="CZ10" s="1389"/>
      <c r="DA10" s="1389" t="str">
        <f ca="1">MID(SUVAHAVUJ!AF152,5,1)</f>
        <v xml:space="preserve"> </v>
      </c>
      <c r="DB10" s="1389"/>
      <c r="DC10" s="1389"/>
      <c r="DD10" s="1389"/>
      <c r="DE10" s="1389"/>
      <c r="DF10" s="1389" t="str">
        <f ca="1">MID(SUVAHAVUJ!AF152,6,1)</f>
        <v xml:space="preserve"> </v>
      </c>
      <c r="DG10" s="1389"/>
      <c r="DH10" s="1389"/>
      <c r="DI10" s="1389"/>
      <c r="DJ10" s="1389"/>
      <c r="DK10" s="1389"/>
      <c r="DL10" s="1389" t="str">
        <f ca="1">MID(SUVAHAVUJ!AF152,7,1)</f>
        <v xml:space="preserve"> </v>
      </c>
      <c r="DM10" s="1389"/>
      <c r="DN10" s="1389"/>
      <c r="DO10" s="1389"/>
      <c r="DP10" s="1389"/>
      <c r="DQ10" s="1389"/>
      <c r="DR10" s="1389" t="str">
        <f ca="1">MID(SUVAHAVUJ!AF152,8,1)</f>
        <v xml:space="preserve"> </v>
      </c>
      <c r="DS10" s="1389"/>
      <c r="DT10" s="1389"/>
      <c r="DU10" s="1389"/>
      <c r="DV10" s="1389"/>
      <c r="DW10" s="1456" t="str">
        <f ca="1">MID(SUVAHAVUJ!AF152,9,1)</f>
        <v xml:space="preserve"> </v>
      </c>
      <c r="DX10" s="1456"/>
      <c r="DY10" s="1456"/>
      <c r="DZ10" s="1456"/>
      <c r="EA10" s="1456"/>
      <c r="EB10" s="1456"/>
      <c r="EC10" s="1456" t="str">
        <f ca="1">MID(SUVAHAVUJ!AF152,10,1)</f>
        <v xml:space="preserve"> </v>
      </c>
      <c r="ED10" s="1456"/>
      <c r="EE10" s="1456"/>
      <c r="EF10" s="1456"/>
      <c r="EG10" s="1456"/>
      <c r="EH10" s="1389" t="str">
        <f ca="1">MID(SUVAHAVUJ!AF152,11,1)</f>
        <v>0</v>
      </c>
      <c r="EI10" s="1389"/>
      <c r="EJ10" s="1389"/>
      <c r="EK10" s="1389"/>
      <c r="EL10" s="1389"/>
      <c r="EM10" s="1395"/>
      <c r="EN10" s="530"/>
      <c r="EO10" s="531"/>
      <c r="EP10" s="1389" t="str">
        <f ca="1">MID(SUVAHAVUJ!AG152,1,1)</f>
        <v xml:space="preserve"> </v>
      </c>
      <c r="EQ10" s="1389"/>
      <c r="ER10" s="1389"/>
      <c r="ES10" s="1389"/>
      <c r="ET10" s="1389"/>
      <c r="EU10" s="1389"/>
      <c r="EV10" s="1389" t="str">
        <f ca="1">MID(SUVAHAVUJ!AG152,2,1)</f>
        <v xml:space="preserve"> </v>
      </c>
      <c r="EW10" s="1389"/>
      <c r="EX10" s="1389"/>
      <c r="EY10" s="1389"/>
      <c r="EZ10" s="1389"/>
      <c r="FA10" s="1389" t="str">
        <f ca="1">MID(SUVAHAVUJ!AG152,3,1)</f>
        <v xml:space="preserve"> </v>
      </c>
      <c r="FB10" s="1389"/>
      <c r="FC10" s="1389"/>
      <c r="FD10" s="1389"/>
      <c r="FE10" s="1389"/>
      <c r="FF10" s="1389"/>
      <c r="FG10" s="1389" t="str">
        <f ca="1">MID(SUVAHAVUJ!AG152,4,1)</f>
        <v xml:space="preserve"> </v>
      </c>
      <c r="FH10" s="1389"/>
      <c r="FI10" s="1389"/>
      <c r="FJ10" s="1389"/>
      <c r="FK10" s="1389"/>
      <c r="FL10" s="1343" t="str">
        <f ca="1">MID(SUVAHAVUJ!AG152,5,1)</f>
        <v xml:space="preserve"> </v>
      </c>
      <c r="FM10" s="1343"/>
      <c r="FN10" s="1343"/>
      <c r="FO10" s="1343"/>
      <c r="FP10" s="1343"/>
      <c r="FQ10" s="1343"/>
      <c r="FR10" s="1343" t="str">
        <f ca="1">MID(SUVAHAVUJ!AG152,6,1)</f>
        <v xml:space="preserve"> </v>
      </c>
      <c r="FS10" s="1343"/>
      <c r="FT10" s="1343"/>
      <c r="FU10" s="1343"/>
      <c r="FV10" s="1343"/>
      <c r="FW10" s="1343" t="str">
        <f ca="1">MID(SUVAHAVUJ!AG152,7,1)</f>
        <v xml:space="preserve"> </v>
      </c>
      <c r="FX10" s="1343"/>
      <c r="FY10" s="1343"/>
      <c r="FZ10" s="1343"/>
      <c r="GA10" s="1343"/>
      <c r="GB10" s="1343"/>
      <c r="GC10" s="1343" t="str">
        <f ca="1">MID(SUVAHAVUJ!AG152,8,1)</f>
        <v xml:space="preserve"> </v>
      </c>
      <c r="GD10" s="1343"/>
      <c r="GE10" s="1343"/>
      <c r="GF10" s="1343"/>
      <c r="GG10" s="1343"/>
      <c r="GH10" s="1343" t="str">
        <f ca="1">MID(SUVAHAVUJ!AG152,9,1)</f>
        <v xml:space="preserve"> </v>
      </c>
      <c r="GI10" s="1343"/>
      <c r="GJ10" s="1343"/>
      <c r="GK10" s="1343"/>
      <c r="GL10" s="1343"/>
      <c r="GM10" s="1343"/>
      <c r="GN10" s="1343" t="str">
        <f ca="1">MID(SUVAHAVUJ!AG152,10,1)</f>
        <v xml:space="preserve"> </v>
      </c>
      <c r="GO10" s="1343"/>
      <c r="GP10" s="1343"/>
      <c r="GQ10" s="1343"/>
      <c r="GR10" s="1343"/>
      <c r="GS10" s="1343" t="str">
        <f ca="1">MID(SUVAHAVUJ!AG152,11,1)</f>
        <v>0</v>
      </c>
      <c r="GT10" s="1343"/>
      <c r="GU10" s="1343"/>
      <c r="GV10" s="1343"/>
      <c r="GW10" s="1396"/>
    </row>
    <row r="11" spans="1:205" ht="24.6" customHeight="1">
      <c r="B11" s="1507" t="s">
        <v>2514</v>
      </c>
      <c r="C11" s="1508"/>
      <c r="D11" s="1508"/>
      <c r="E11" s="1508"/>
      <c r="F11" s="1508"/>
      <c r="G11" s="1508"/>
      <c r="H11" s="1508"/>
      <c r="I11" s="1508"/>
      <c r="J11" s="1508"/>
      <c r="K11" s="1509"/>
      <c r="L11" s="1471" t="str">
        <f ca="1">SUVAHAVUJ!$D$153</f>
        <v>Tržby z predaja služieb (602, 606)</v>
      </c>
      <c r="M11" s="1472"/>
      <c r="N11" s="1472"/>
      <c r="O11" s="1472"/>
      <c r="P11" s="1472"/>
      <c r="Q11" s="1472"/>
      <c r="R11" s="1472"/>
      <c r="S11" s="1472"/>
      <c r="T11" s="1472"/>
      <c r="U11" s="1472"/>
      <c r="V11" s="1472"/>
      <c r="W11" s="1472"/>
      <c r="X11" s="1472"/>
      <c r="Y11" s="1472"/>
      <c r="Z11" s="1472"/>
      <c r="AA11" s="1472"/>
      <c r="AB11" s="1472"/>
      <c r="AC11" s="1472"/>
      <c r="AD11" s="1472"/>
      <c r="AE11" s="1472"/>
      <c r="AF11" s="1472"/>
      <c r="AG11" s="1472"/>
      <c r="AH11" s="1472"/>
      <c r="AI11" s="1472"/>
      <c r="AJ11" s="1472"/>
      <c r="AK11" s="1472"/>
      <c r="AL11" s="1472"/>
      <c r="AM11" s="1472"/>
      <c r="AN11" s="1472"/>
      <c r="AO11" s="1472"/>
      <c r="AP11" s="1472"/>
      <c r="AQ11" s="1472"/>
      <c r="AR11" s="1472"/>
      <c r="AS11" s="1472"/>
      <c r="AT11" s="1472"/>
      <c r="AU11" s="1472"/>
      <c r="AV11" s="1472"/>
      <c r="AW11" s="1472"/>
      <c r="AX11" s="1472"/>
      <c r="AY11" s="1472"/>
      <c r="AZ11" s="1472"/>
      <c r="BA11" s="1472"/>
      <c r="BB11" s="1472"/>
      <c r="BC11" s="1472"/>
      <c r="BD11" s="1472"/>
      <c r="BE11" s="1472"/>
      <c r="BF11" s="1472"/>
      <c r="BG11" s="1472"/>
      <c r="BH11" s="1472"/>
      <c r="BI11" s="1472"/>
      <c r="BJ11" s="1472"/>
      <c r="BK11" s="1472"/>
      <c r="BL11" s="1472"/>
      <c r="BM11" s="1472"/>
      <c r="BN11" s="1472"/>
      <c r="BO11" s="1472"/>
      <c r="BP11" s="1472"/>
      <c r="BQ11" s="1472"/>
      <c r="BR11" s="1472"/>
      <c r="BS11" s="1472"/>
      <c r="BT11" s="1472"/>
      <c r="BU11" s="1472"/>
      <c r="BV11" s="1472"/>
      <c r="BW11" s="1462" t="s">
        <v>4097</v>
      </c>
      <c r="BX11" s="1463"/>
      <c r="BY11" s="1463"/>
      <c r="BZ11" s="1463"/>
      <c r="CA11" s="1463"/>
      <c r="CB11" s="1463"/>
      <c r="CC11" s="1463"/>
      <c r="CD11" s="1464"/>
      <c r="CE11" s="1389" t="str">
        <f ca="1">MID(SUVAHAVUJ!AF153,1,1)</f>
        <v xml:space="preserve"> </v>
      </c>
      <c r="CF11" s="1389"/>
      <c r="CG11" s="1389"/>
      <c r="CH11" s="1389"/>
      <c r="CI11" s="1389"/>
      <c r="CJ11" s="1389" t="str">
        <f ca="1">MID(SUVAHAVUJ!AF153,2,1)</f>
        <v xml:space="preserve"> </v>
      </c>
      <c r="CK11" s="1389"/>
      <c r="CL11" s="1389"/>
      <c r="CM11" s="1389"/>
      <c r="CN11" s="1389"/>
      <c r="CO11" s="1389"/>
      <c r="CP11" s="1389" t="str">
        <f ca="1">MID(SUVAHAVUJ!AF153,3,1)</f>
        <v xml:space="preserve"> </v>
      </c>
      <c r="CQ11" s="1389"/>
      <c r="CR11" s="1389"/>
      <c r="CS11" s="1389"/>
      <c r="CT11" s="1389"/>
      <c r="CU11" s="1389" t="str">
        <f ca="1">MID(SUVAHAVUJ!AF153,4,1)</f>
        <v xml:space="preserve"> </v>
      </c>
      <c r="CV11" s="1389"/>
      <c r="CW11" s="1389"/>
      <c r="CX11" s="1389"/>
      <c r="CY11" s="1389"/>
      <c r="CZ11" s="1389"/>
      <c r="DA11" s="1389" t="str">
        <f ca="1">MID(SUVAHAVUJ!AF153,5,1)</f>
        <v xml:space="preserve"> </v>
      </c>
      <c r="DB11" s="1389"/>
      <c r="DC11" s="1389"/>
      <c r="DD11" s="1389"/>
      <c r="DE11" s="1389"/>
      <c r="DF11" s="1389" t="str">
        <f ca="1">MID(SUVAHAVUJ!AF153,6,1)</f>
        <v xml:space="preserve"> </v>
      </c>
      <c r="DG11" s="1389"/>
      <c r="DH11" s="1389"/>
      <c r="DI11" s="1389"/>
      <c r="DJ11" s="1389"/>
      <c r="DK11" s="1389"/>
      <c r="DL11" s="1389" t="str">
        <f ca="1">MID(SUVAHAVUJ!AF153,7,1)</f>
        <v xml:space="preserve"> </v>
      </c>
      <c r="DM11" s="1389"/>
      <c r="DN11" s="1389"/>
      <c r="DO11" s="1389"/>
      <c r="DP11" s="1389"/>
      <c r="DQ11" s="1389"/>
      <c r="DR11" s="1389" t="str">
        <f ca="1">MID(SUVAHAVUJ!AF153,8,1)</f>
        <v xml:space="preserve"> </v>
      </c>
      <c r="DS11" s="1389"/>
      <c r="DT11" s="1389"/>
      <c r="DU11" s="1389"/>
      <c r="DV11" s="1389"/>
      <c r="DW11" s="1456" t="str">
        <f ca="1">MID(SUVAHAVUJ!AF153,9,1)</f>
        <v xml:space="preserve"> </v>
      </c>
      <c r="DX11" s="1456"/>
      <c r="DY11" s="1456"/>
      <c r="DZ11" s="1456"/>
      <c r="EA11" s="1456"/>
      <c r="EB11" s="1456"/>
      <c r="EC11" s="1456" t="str">
        <f ca="1">MID(SUVAHAVUJ!AF153,10,1)</f>
        <v xml:space="preserve"> </v>
      </c>
      <c r="ED11" s="1456"/>
      <c r="EE11" s="1456"/>
      <c r="EF11" s="1456"/>
      <c r="EG11" s="1456"/>
      <c r="EH11" s="1389" t="str">
        <f ca="1">MID(SUVAHAVUJ!AF153,11,1)</f>
        <v>0</v>
      </c>
      <c r="EI11" s="1389"/>
      <c r="EJ11" s="1389"/>
      <c r="EK11" s="1389"/>
      <c r="EL11" s="1389"/>
      <c r="EM11" s="1395"/>
      <c r="EN11" s="530"/>
      <c r="EO11" s="531"/>
      <c r="EP11" s="1389" t="str">
        <f ca="1">MID(SUVAHAVUJ!AG153,1,1)</f>
        <v xml:space="preserve"> </v>
      </c>
      <c r="EQ11" s="1389"/>
      <c r="ER11" s="1389"/>
      <c r="ES11" s="1389"/>
      <c r="ET11" s="1389"/>
      <c r="EU11" s="1389"/>
      <c r="EV11" s="1389" t="str">
        <f ca="1">MID(SUVAHAVUJ!AG153,2,1)</f>
        <v xml:space="preserve"> </v>
      </c>
      <c r="EW11" s="1389"/>
      <c r="EX11" s="1389"/>
      <c r="EY11" s="1389"/>
      <c r="EZ11" s="1389"/>
      <c r="FA11" s="1389" t="str">
        <f ca="1">MID(SUVAHAVUJ!AG153,3,1)</f>
        <v xml:space="preserve"> </v>
      </c>
      <c r="FB11" s="1389"/>
      <c r="FC11" s="1389"/>
      <c r="FD11" s="1389"/>
      <c r="FE11" s="1389"/>
      <c r="FF11" s="1389"/>
      <c r="FG11" s="1389" t="str">
        <f ca="1">MID(SUVAHAVUJ!AG153,4,1)</f>
        <v xml:space="preserve"> </v>
      </c>
      <c r="FH11" s="1389"/>
      <c r="FI11" s="1389"/>
      <c r="FJ11" s="1389"/>
      <c r="FK11" s="1389"/>
      <c r="FL11" s="1343" t="str">
        <f ca="1">MID(SUVAHAVUJ!AG153,5,1)</f>
        <v xml:space="preserve"> </v>
      </c>
      <c r="FM11" s="1343"/>
      <c r="FN11" s="1343"/>
      <c r="FO11" s="1343"/>
      <c r="FP11" s="1343"/>
      <c r="FQ11" s="1343"/>
      <c r="FR11" s="1343" t="str">
        <f ca="1">MID(SUVAHAVUJ!AG153,6,1)</f>
        <v xml:space="preserve"> </v>
      </c>
      <c r="FS11" s="1343"/>
      <c r="FT11" s="1343"/>
      <c r="FU11" s="1343"/>
      <c r="FV11" s="1343"/>
      <c r="FW11" s="1343" t="str">
        <f ca="1">MID(SUVAHAVUJ!AG153,7,1)</f>
        <v xml:space="preserve"> </v>
      </c>
      <c r="FX11" s="1343"/>
      <c r="FY11" s="1343"/>
      <c r="FZ11" s="1343"/>
      <c r="GA11" s="1343"/>
      <c r="GB11" s="1343"/>
      <c r="GC11" s="1343" t="str">
        <f ca="1">MID(SUVAHAVUJ!AG153,8,1)</f>
        <v xml:space="preserve"> </v>
      </c>
      <c r="GD11" s="1343"/>
      <c r="GE11" s="1343"/>
      <c r="GF11" s="1343"/>
      <c r="GG11" s="1343"/>
      <c r="GH11" s="1343" t="str">
        <f ca="1">MID(SUVAHAVUJ!AG153,9,1)</f>
        <v xml:space="preserve"> </v>
      </c>
      <c r="GI11" s="1343"/>
      <c r="GJ11" s="1343"/>
      <c r="GK11" s="1343"/>
      <c r="GL11" s="1343"/>
      <c r="GM11" s="1343"/>
      <c r="GN11" s="1343" t="str">
        <f ca="1">MID(SUVAHAVUJ!AG153,10,1)</f>
        <v xml:space="preserve"> </v>
      </c>
      <c r="GO11" s="1343"/>
      <c r="GP11" s="1343"/>
      <c r="GQ11" s="1343"/>
      <c r="GR11" s="1343"/>
      <c r="GS11" s="1343" t="str">
        <f ca="1">MID(SUVAHAVUJ!AG153,11,1)</f>
        <v>0</v>
      </c>
      <c r="GT11" s="1343"/>
      <c r="GU11" s="1343"/>
      <c r="GV11" s="1343"/>
      <c r="GW11" s="1396"/>
    </row>
    <row r="12" spans="1:205" ht="24.6" customHeight="1">
      <c r="B12" s="1507" t="s">
        <v>2515</v>
      </c>
      <c r="C12" s="1508"/>
      <c r="D12" s="1508"/>
      <c r="E12" s="1508"/>
      <c r="F12" s="1508"/>
      <c r="G12" s="1508"/>
      <c r="H12" s="1508"/>
      <c r="I12" s="1508"/>
      <c r="J12" s="1508"/>
      <c r="K12" s="1509"/>
      <c r="L12" s="1471" t="str">
        <f ca="1">SUVAHAVUJ!$D$154</f>
        <v>Zmeny stavu vnútroorganizačných zásob (+/-)
(účtová skupina 61)</v>
      </c>
      <c r="M12" s="1472"/>
      <c r="N12" s="1472"/>
      <c r="O12" s="1472"/>
      <c r="P12" s="1472"/>
      <c r="Q12" s="1472"/>
      <c r="R12" s="1472"/>
      <c r="S12" s="1472"/>
      <c r="T12" s="1472"/>
      <c r="U12" s="1472"/>
      <c r="V12" s="1472"/>
      <c r="W12" s="1472"/>
      <c r="X12" s="1472"/>
      <c r="Y12" s="1472"/>
      <c r="Z12" s="1472"/>
      <c r="AA12" s="1472"/>
      <c r="AB12" s="1472"/>
      <c r="AC12" s="1472"/>
      <c r="AD12" s="1472"/>
      <c r="AE12" s="1472"/>
      <c r="AF12" s="1472"/>
      <c r="AG12" s="1472"/>
      <c r="AH12" s="1472"/>
      <c r="AI12" s="1472"/>
      <c r="AJ12" s="1472"/>
      <c r="AK12" s="1472"/>
      <c r="AL12" s="1472"/>
      <c r="AM12" s="1472"/>
      <c r="AN12" s="1472"/>
      <c r="AO12" s="1472"/>
      <c r="AP12" s="1472"/>
      <c r="AQ12" s="1472"/>
      <c r="AR12" s="1472"/>
      <c r="AS12" s="1472"/>
      <c r="AT12" s="1472"/>
      <c r="AU12" s="1472"/>
      <c r="AV12" s="1472"/>
      <c r="AW12" s="1472"/>
      <c r="AX12" s="1472"/>
      <c r="AY12" s="1472"/>
      <c r="AZ12" s="1472"/>
      <c r="BA12" s="1472"/>
      <c r="BB12" s="1472"/>
      <c r="BC12" s="1472"/>
      <c r="BD12" s="1472"/>
      <c r="BE12" s="1472"/>
      <c r="BF12" s="1472"/>
      <c r="BG12" s="1472"/>
      <c r="BH12" s="1472"/>
      <c r="BI12" s="1472"/>
      <c r="BJ12" s="1472"/>
      <c r="BK12" s="1472"/>
      <c r="BL12" s="1472"/>
      <c r="BM12" s="1472"/>
      <c r="BN12" s="1472"/>
      <c r="BO12" s="1472"/>
      <c r="BP12" s="1472"/>
      <c r="BQ12" s="1472"/>
      <c r="BR12" s="1472"/>
      <c r="BS12" s="1472"/>
      <c r="BT12" s="1472"/>
      <c r="BU12" s="1472"/>
      <c r="BV12" s="1472"/>
      <c r="BW12" s="1462" t="s">
        <v>4098</v>
      </c>
      <c r="BX12" s="1463"/>
      <c r="BY12" s="1463"/>
      <c r="BZ12" s="1463"/>
      <c r="CA12" s="1463"/>
      <c r="CB12" s="1463"/>
      <c r="CC12" s="1463"/>
      <c r="CD12" s="1464"/>
      <c r="CE12" s="1389" t="str">
        <f ca="1">MID(SUVAHAVUJ!AF154,1,1)</f>
        <v xml:space="preserve"> </v>
      </c>
      <c r="CF12" s="1389"/>
      <c r="CG12" s="1389"/>
      <c r="CH12" s="1389"/>
      <c r="CI12" s="1389"/>
      <c r="CJ12" s="1389" t="str">
        <f ca="1">MID(SUVAHAVUJ!AF154,2,1)</f>
        <v xml:space="preserve"> </v>
      </c>
      <c r="CK12" s="1389"/>
      <c r="CL12" s="1389"/>
      <c r="CM12" s="1389"/>
      <c r="CN12" s="1389"/>
      <c r="CO12" s="1389"/>
      <c r="CP12" s="1389" t="str">
        <f ca="1">MID(SUVAHAVUJ!AF154,3,1)</f>
        <v xml:space="preserve"> </v>
      </c>
      <c r="CQ12" s="1389"/>
      <c r="CR12" s="1389"/>
      <c r="CS12" s="1389"/>
      <c r="CT12" s="1389"/>
      <c r="CU12" s="1389" t="str">
        <f ca="1">MID(SUVAHAVUJ!AF154,4,1)</f>
        <v xml:space="preserve"> </v>
      </c>
      <c r="CV12" s="1389"/>
      <c r="CW12" s="1389"/>
      <c r="CX12" s="1389"/>
      <c r="CY12" s="1389"/>
      <c r="CZ12" s="1389"/>
      <c r="DA12" s="1389" t="str">
        <f ca="1">MID(SUVAHAVUJ!AF154,5,1)</f>
        <v xml:space="preserve"> </v>
      </c>
      <c r="DB12" s="1389"/>
      <c r="DC12" s="1389"/>
      <c r="DD12" s="1389"/>
      <c r="DE12" s="1389"/>
      <c r="DF12" s="1389" t="str">
        <f ca="1">MID(SUVAHAVUJ!AF154,6,1)</f>
        <v xml:space="preserve"> </v>
      </c>
      <c r="DG12" s="1389"/>
      <c r="DH12" s="1389"/>
      <c r="DI12" s="1389"/>
      <c r="DJ12" s="1389"/>
      <c r="DK12" s="1389"/>
      <c r="DL12" s="1389" t="str">
        <f ca="1">MID(SUVAHAVUJ!AF154,7,1)</f>
        <v xml:space="preserve"> </v>
      </c>
      <c r="DM12" s="1389"/>
      <c r="DN12" s="1389"/>
      <c r="DO12" s="1389"/>
      <c r="DP12" s="1389"/>
      <c r="DQ12" s="1389"/>
      <c r="DR12" s="1389" t="str">
        <f ca="1">MID(SUVAHAVUJ!AF154,8,1)</f>
        <v xml:space="preserve"> </v>
      </c>
      <c r="DS12" s="1389"/>
      <c r="DT12" s="1389"/>
      <c r="DU12" s="1389"/>
      <c r="DV12" s="1389"/>
      <c r="DW12" s="1456" t="str">
        <f ca="1">MID(SUVAHAVUJ!AF154,9,1)</f>
        <v xml:space="preserve"> </v>
      </c>
      <c r="DX12" s="1456"/>
      <c r="DY12" s="1456"/>
      <c r="DZ12" s="1456"/>
      <c r="EA12" s="1456"/>
      <c r="EB12" s="1456"/>
      <c r="EC12" s="1456" t="str">
        <f ca="1">MID(SUVAHAVUJ!AF154,10,1)</f>
        <v xml:space="preserve"> </v>
      </c>
      <c r="ED12" s="1456"/>
      <c r="EE12" s="1456"/>
      <c r="EF12" s="1456"/>
      <c r="EG12" s="1456"/>
      <c r="EH12" s="1389" t="str">
        <f ca="1">MID(SUVAHAVUJ!AF154,11,1)</f>
        <v>0</v>
      </c>
      <c r="EI12" s="1389"/>
      <c r="EJ12" s="1389"/>
      <c r="EK12" s="1389"/>
      <c r="EL12" s="1389"/>
      <c r="EM12" s="1395"/>
      <c r="EN12" s="530"/>
      <c r="EO12" s="531"/>
      <c r="EP12" s="1389" t="str">
        <f ca="1">MID(SUVAHAVUJ!AG154,1,1)</f>
        <v xml:space="preserve"> </v>
      </c>
      <c r="EQ12" s="1389"/>
      <c r="ER12" s="1389"/>
      <c r="ES12" s="1389"/>
      <c r="ET12" s="1389"/>
      <c r="EU12" s="1389"/>
      <c r="EV12" s="1389" t="str">
        <f ca="1">MID(SUVAHAVUJ!AG154,2,1)</f>
        <v xml:space="preserve"> </v>
      </c>
      <c r="EW12" s="1389"/>
      <c r="EX12" s="1389"/>
      <c r="EY12" s="1389"/>
      <c r="EZ12" s="1389"/>
      <c r="FA12" s="1389" t="str">
        <f ca="1">MID(SUVAHAVUJ!AG154,3,1)</f>
        <v xml:space="preserve"> </v>
      </c>
      <c r="FB12" s="1389"/>
      <c r="FC12" s="1389"/>
      <c r="FD12" s="1389"/>
      <c r="FE12" s="1389"/>
      <c r="FF12" s="1389"/>
      <c r="FG12" s="1389" t="str">
        <f ca="1">MID(SUVAHAVUJ!AG154,4,1)</f>
        <v xml:space="preserve"> </v>
      </c>
      <c r="FH12" s="1389"/>
      <c r="FI12" s="1389"/>
      <c r="FJ12" s="1389"/>
      <c r="FK12" s="1389"/>
      <c r="FL12" s="1343" t="str">
        <f ca="1">MID(SUVAHAVUJ!AG154,5,1)</f>
        <v xml:space="preserve"> </v>
      </c>
      <c r="FM12" s="1343"/>
      <c r="FN12" s="1343"/>
      <c r="FO12" s="1343"/>
      <c r="FP12" s="1343"/>
      <c r="FQ12" s="1343"/>
      <c r="FR12" s="1343" t="str">
        <f ca="1">MID(SUVAHAVUJ!AG154,6,1)</f>
        <v xml:space="preserve"> </v>
      </c>
      <c r="FS12" s="1343"/>
      <c r="FT12" s="1343"/>
      <c r="FU12" s="1343"/>
      <c r="FV12" s="1343"/>
      <c r="FW12" s="1343" t="str">
        <f ca="1">MID(SUVAHAVUJ!AG154,7,1)</f>
        <v xml:space="preserve"> </v>
      </c>
      <c r="FX12" s="1343"/>
      <c r="FY12" s="1343"/>
      <c r="FZ12" s="1343"/>
      <c r="GA12" s="1343"/>
      <c r="GB12" s="1343"/>
      <c r="GC12" s="1343" t="str">
        <f ca="1">MID(SUVAHAVUJ!AG154,8,1)</f>
        <v xml:space="preserve"> </v>
      </c>
      <c r="GD12" s="1343"/>
      <c r="GE12" s="1343"/>
      <c r="GF12" s="1343"/>
      <c r="GG12" s="1343"/>
      <c r="GH12" s="1343" t="str">
        <f ca="1">MID(SUVAHAVUJ!AG154,9,1)</f>
        <v xml:space="preserve"> </v>
      </c>
      <c r="GI12" s="1343"/>
      <c r="GJ12" s="1343"/>
      <c r="GK12" s="1343"/>
      <c r="GL12" s="1343"/>
      <c r="GM12" s="1343"/>
      <c r="GN12" s="1343" t="str">
        <f ca="1">MID(SUVAHAVUJ!AG154,10,1)</f>
        <v xml:space="preserve"> </v>
      </c>
      <c r="GO12" s="1343"/>
      <c r="GP12" s="1343"/>
      <c r="GQ12" s="1343"/>
      <c r="GR12" s="1343"/>
      <c r="GS12" s="1343" t="str">
        <f ca="1">MID(SUVAHAVUJ!AG154,11,1)</f>
        <v>0</v>
      </c>
      <c r="GT12" s="1343"/>
      <c r="GU12" s="1343"/>
      <c r="GV12" s="1343"/>
      <c r="GW12" s="1396"/>
    </row>
    <row r="13" spans="1:205" ht="24.6" customHeight="1">
      <c r="B13" s="1507" t="s">
        <v>2516</v>
      </c>
      <c r="C13" s="1508"/>
      <c r="D13" s="1508"/>
      <c r="E13" s="1508"/>
      <c r="F13" s="1508"/>
      <c r="G13" s="1508"/>
      <c r="H13" s="1508"/>
      <c r="I13" s="1508"/>
      <c r="J13" s="1508"/>
      <c r="K13" s="1509"/>
      <c r="L13" s="1471" t="str">
        <f ca="1">SUVAHAVUJ!$D$155</f>
        <v>Aktivácia (účtová skupina 62)</v>
      </c>
      <c r="M13" s="1472"/>
      <c r="N13" s="1472"/>
      <c r="O13" s="1472"/>
      <c r="P13" s="1472"/>
      <c r="Q13" s="1472"/>
      <c r="R13" s="1472"/>
      <c r="S13" s="1472"/>
      <c r="T13" s="1472"/>
      <c r="U13" s="1472"/>
      <c r="V13" s="1472"/>
      <c r="W13" s="1472"/>
      <c r="X13" s="1472"/>
      <c r="Y13" s="1472"/>
      <c r="Z13" s="1472"/>
      <c r="AA13" s="1472"/>
      <c r="AB13" s="1472"/>
      <c r="AC13" s="1472"/>
      <c r="AD13" s="1472"/>
      <c r="AE13" s="1472"/>
      <c r="AF13" s="1472"/>
      <c r="AG13" s="1472"/>
      <c r="AH13" s="1472"/>
      <c r="AI13" s="1472"/>
      <c r="AJ13" s="1472"/>
      <c r="AK13" s="1472"/>
      <c r="AL13" s="1472"/>
      <c r="AM13" s="1472"/>
      <c r="AN13" s="1472"/>
      <c r="AO13" s="1472"/>
      <c r="AP13" s="1472"/>
      <c r="AQ13" s="1472"/>
      <c r="AR13" s="1472"/>
      <c r="AS13" s="1472"/>
      <c r="AT13" s="1472"/>
      <c r="AU13" s="1472"/>
      <c r="AV13" s="1472"/>
      <c r="AW13" s="1472"/>
      <c r="AX13" s="1472"/>
      <c r="AY13" s="1472"/>
      <c r="AZ13" s="1472"/>
      <c r="BA13" s="1472"/>
      <c r="BB13" s="1472"/>
      <c r="BC13" s="1472"/>
      <c r="BD13" s="1472"/>
      <c r="BE13" s="1472"/>
      <c r="BF13" s="1472"/>
      <c r="BG13" s="1472"/>
      <c r="BH13" s="1472"/>
      <c r="BI13" s="1472"/>
      <c r="BJ13" s="1472"/>
      <c r="BK13" s="1472"/>
      <c r="BL13" s="1472"/>
      <c r="BM13" s="1472"/>
      <c r="BN13" s="1472"/>
      <c r="BO13" s="1472"/>
      <c r="BP13" s="1472"/>
      <c r="BQ13" s="1472"/>
      <c r="BR13" s="1472"/>
      <c r="BS13" s="1472"/>
      <c r="BT13" s="1472"/>
      <c r="BU13" s="1472"/>
      <c r="BV13" s="1472"/>
      <c r="BW13" s="1462" t="s">
        <v>4099</v>
      </c>
      <c r="BX13" s="1463"/>
      <c r="BY13" s="1463"/>
      <c r="BZ13" s="1463"/>
      <c r="CA13" s="1463"/>
      <c r="CB13" s="1463"/>
      <c r="CC13" s="1463"/>
      <c r="CD13" s="1464"/>
      <c r="CE13" s="1389" t="str">
        <f ca="1">MID(SUVAHAVUJ!AF155,1,1)</f>
        <v xml:space="preserve"> </v>
      </c>
      <c r="CF13" s="1389"/>
      <c r="CG13" s="1389"/>
      <c r="CH13" s="1389"/>
      <c r="CI13" s="1389"/>
      <c r="CJ13" s="1389" t="str">
        <f ca="1">MID(SUVAHAVUJ!AF155,2,1)</f>
        <v xml:space="preserve"> </v>
      </c>
      <c r="CK13" s="1389"/>
      <c r="CL13" s="1389"/>
      <c r="CM13" s="1389"/>
      <c r="CN13" s="1389"/>
      <c r="CO13" s="1389"/>
      <c r="CP13" s="1389" t="str">
        <f ca="1">MID(SUVAHAVUJ!AF155,3,1)</f>
        <v xml:space="preserve"> </v>
      </c>
      <c r="CQ13" s="1389"/>
      <c r="CR13" s="1389"/>
      <c r="CS13" s="1389"/>
      <c r="CT13" s="1389"/>
      <c r="CU13" s="1389" t="str">
        <f ca="1">MID(SUVAHAVUJ!AF155,4,1)</f>
        <v xml:space="preserve"> </v>
      </c>
      <c r="CV13" s="1389"/>
      <c r="CW13" s="1389"/>
      <c r="CX13" s="1389"/>
      <c r="CY13" s="1389"/>
      <c r="CZ13" s="1389"/>
      <c r="DA13" s="1389" t="str">
        <f ca="1">MID(SUVAHAVUJ!AF155,5,1)</f>
        <v xml:space="preserve"> </v>
      </c>
      <c r="DB13" s="1389"/>
      <c r="DC13" s="1389"/>
      <c r="DD13" s="1389"/>
      <c r="DE13" s="1389"/>
      <c r="DF13" s="1389" t="str">
        <f ca="1">MID(SUVAHAVUJ!AF155,6,1)</f>
        <v xml:space="preserve"> </v>
      </c>
      <c r="DG13" s="1389"/>
      <c r="DH13" s="1389"/>
      <c r="DI13" s="1389"/>
      <c r="DJ13" s="1389"/>
      <c r="DK13" s="1389"/>
      <c r="DL13" s="1389" t="str">
        <f ca="1">MID(SUVAHAVUJ!AF155,7,1)</f>
        <v xml:space="preserve"> </v>
      </c>
      <c r="DM13" s="1389"/>
      <c r="DN13" s="1389"/>
      <c r="DO13" s="1389"/>
      <c r="DP13" s="1389"/>
      <c r="DQ13" s="1389"/>
      <c r="DR13" s="1389" t="str">
        <f ca="1">MID(SUVAHAVUJ!AF155,8,1)</f>
        <v xml:space="preserve"> </v>
      </c>
      <c r="DS13" s="1389"/>
      <c r="DT13" s="1389"/>
      <c r="DU13" s="1389"/>
      <c r="DV13" s="1389"/>
      <c r="DW13" s="1456" t="str">
        <f ca="1">MID(SUVAHAVUJ!AF155,9,1)</f>
        <v xml:space="preserve"> </v>
      </c>
      <c r="DX13" s="1456"/>
      <c r="DY13" s="1456"/>
      <c r="DZ13" s="1456"/>
      <c r="EA13" s="1456"/>
      <c r="EB13" s="1456"/>
      <c r="EC13" s="1456" t="str">
        <f ca="1">MID(SUVAHAVUJ!AF155,10,1)</f>
        <v xml:space="preserve"> </v>
      </c>
      <c r="ED13" s="1456"/>
      <c r="EE13" s="1456"/>
      <c r="EF13" s="1456"/>
      <c r="EG13" s="1456"/>
      <c r="EH13" s="1389" t="str">
        <f ca="1">MID(SUVAHAVUJ!AF155,11,1)</f>
        <v>0</v>
      </c>
      <c r="EI13" s="1389"/>
      <c r="EJ13" s="1389"/>
      <c r="EK13" s="1389"/>
      <c r="EL13" s="1389"/>
      <c r="EM13" s="1395"/>
      <c r="EN13" s="530"/>
      <c r="EO13" s="531"/>
      <c r="EP13" s="1389" t="str">
        <f ca="1">MID(SUVAHAVUJ!AG155,1,1)</f>
        <v xml:space="preserve"> </v>
      </c>
      <c r="EQ13" s="1389"/>
      <c r="ER13" s="1389"/>
      <c r="ES13" s="1389"/>
      <c r="ET13" s="1389"/>
      <c r="EU13" s="1389"/>
      <c r="EV13" s="1389" t="str">
        <f ca="1">MID(SUVAHAVUJ!AG155,2,1)</f>
        <v xml:space="preserve"> </v>
      </c>
      <c r="EW13" s="1389"/>
      <c r="EX13" s="1389"/>
      <c r="EY13" s="1389"/>
      <c r="EZ13" s="1389"/>
      <c r="FA13" s="1389" t="str">
        <f ca="1">MID(SUVAHAVUJ!AG155,3,1)</f>
        <v xml:space="preserve"> </v>
      </c>
      <c r="FB13" s="1389"/>
      <c r="FC13" s="1389"/>
      <c r="FD13" s="1389"/>
      <c r="FE13" s="1389"/>
      <c r="FF13" s="1389"/>
      <c r="FG13" s="1389" t="str">
        <f ca="1">MID(SUVAHAVUJ!AG155,4,1)</f>
        <v xml:space="preserve"> </v>
      </c>
      <c r="FH13" s="1389"/>
      <c r="FI13" s="1389"/>
      <c r="FJ13" s="1389"/>
      <c r="FK13" s="1389"/>
      <c r="FL13" s="1343" t="str">
        <f ca="1">MID(SUVAHAVUJ!AG155,5,1)</f>
        <v xml:space="preserve"> </v>
      </c>
      <c r="FM13" s="1343"/>
      <c r="FN13" s="1343"/>
      <c r="FO13" s="1343"/>
      <c r="FP13" s="1343"/>
      <c r="FQ13" s="1343"/>
      <c r="FR13" s="1343" t="str">
        <f ca="1">MID(SUVAHAVUJ!AG155,6,1)</f>
        <v xml:space="preserve"> </v>
      </c>
      <c r="FS13" s="1343"/>
      <c r="FT13" s="1343"/>
      <c r="FU13" s="1343"/>
      <c r="FV13" s="1343"/>
      <c r="FW13" s="1343" t="str">
        <f ca="1">MID(SUVAHAVUJ!AG155,7,1)</f>
        <v xml:space="preserve"> </v>
      </c>
      <c r="FX13" s="1343"/>
      <c r="FY13" s="1343"/>
      <c r="FZ13" s="1343"/>
      <c r="GA13" s="1343"/>
      <c r="GB13" s="1343"/>
      <c r="GC13" s="1343" t="str">
        <f ca="1">MID(SUVAHAVUJ!AG155,8,1)</f>
        <v xml:space="preserve"> </v>
      </c>
      <c r="GD13" s="1343"/>
      <c r="GE13" s="1343"/>
      <c r="GF13" s="1343"/>
      <c r="GG13" s="1343"/>
      <c r="GH13" s="1343" t="str">
        <f ca="1">MID(SUVAHAVUJ!AG155,9,1)</f>
        <v xml:space="preserve"> </v>
      </c>
      <c r="GI13" s="1343"/>
      <c r="GJ13" s="1343"/>
      <c r="GK13" s="1343"/>
      <c r="GL13" s="1343"/>
      <c r="GM13" s="1343"/>
      <c r="GN13" s="1343" t="str">
        <f ca="1">MID(SUVAHAVUJ!AG155,10,1)</f>
        <v xml:space="preserve"> </v>
      </c>
      <c r="GO13" s="1343"/>
      <c r="GP13" s="1343"/>
      <c r="GQ13" s="1343"/>
      <c r="GR13" s="1343"/>
      <c r="GS13" s="1343" t="str">
        <f ca="1">MID(SUVAHAVUJ!AG155,11,1)</f>
        <v>0</v>
      </c>
      <c r="GT13" s="1343"/>
      <c r="GU13" s="1343"/>
      <c r="GV13" s="1343"/>
      <c r="GW13" s="1396"/>
    </row>
    <row r="14" spans="1:205" ht="24.6" customHeight="1">
      <c r="B14" s="1507" t="s">
        <v>2517</v>
      </c>
      <c r="C14" s="1508"/>
      <c r="D14" s="1508"/>
      <c r="E14" s="1508"/>
      <c r="F14" s="1508"/>
      <c r="G14" s="1508"/>
      <c r="H14" s="1508"/>
      <c r="I14" s="1508"/>
      <c r="J14" s="1508"/>
      <c r="K14" s="1509"/>
      <c r="L14" s="1471" t="str">
        <f ca="1">SUVAHAVUJ!$D$156</f>
        <v>Tržby z predaja dlhodobého nehmotného majetku, dlhodobého hmotného majetku a materiálu (641, 642)</v>
      </c>
      <c r="M14" s="1472"/>
      <c r="N14" s="1472"/>
      <c r="O14" s="1472"/>
      <c r="P14" s="1472"/>
      <c r="Q14" s="1472"/>
      <c r="R14" s="1472"/>
      <c r="S14" s="1472"/>
      <c r="T14" s="1472"/>
      <c r="U14" s="1472"/>
      <c r="V14" s="1472"/>
      <c r="W14" s="1472"/>
      <c r="X14" s="1472"/>
      <c r="Y14" s="1472"/>
      <c r="Z14" s="1472"/>
      <c r="AA14" s="1472"/>
      <c r="AB14" s="1472"/>
      <c r="AC14" s="1472"/>
      <c r="AD14" s="1472"/>
      <c r="AE14" s="1472"/>
      <c r="AF14" s="1472"/>
      <c r="AG14" s="1472"/>
      <c r="AH14" s="1472"/>
      <c r="AI14" s="1472"/>
      <c r="AJ14" s="1472"/>
      <c r="AK14" s="1472"/>
      <c r="AL14" s="1472"/>
      <c r="AM14" s="1472"/>
      <c r="AN14" s="1472"/>
      <c r="AO14" s="1472"/>
      <c r="AP14" s="1472"/>
      <c r="AQ14" s="1472"/>
      <c r="AR14" s="1472"/>
      <c r="AS14" s="1472"/>
      <c r="AT14" s="1472"/>
      <c r="AU14" s="1472"/>
      <c r="AV14" s="1472"/>
      <c r="AW14" s="1472"/>
      <c r="AX14" s="1472"/>
      <c r="AY14" s="1472"/>
      <c r="AZ14" s="1472"/>
      <c r="BA14" s="1472"/>
      <c r="BB14" s="1472"/>
      <c r="BC14" s="1472"/>
      <c r="BD14" s="1472"/>
      <c r="BE14" s="1472"/>
      <c r="BF14" s="1472"/>
      <c r="BG14" s="1472"/>
      <c r="BH14" s="1472"/>
      <c r="BI14" s="1472"/>
      <c r="BJ14" s="1472"/>
      <c r="BK14" s="1472"/>
      <c r="BL14" s="1472"/>
      <c r="BM14" s="1472"/>
      <c r="BN14" s="1472"/>
      <c r="BO14" s="1472"/>
      <c r="BP14" s="1472"/>
      <c r="BQ14" s="1472"/>
      <c r="BR14" s="1472"/>
      <c r="BS14" s="1472"/>
      <c r="BT14" s="1472"/>
      <c r="BU14" s="1472"/>
      <c r="BV14" s="1472"/>
      <c r="BW14" s="1462" t="s">
        <v>4100</v>
      </c>
      <c r="BX14" s="1463"/>
      <c r="BY14" s="1463"/>
      <c r="BZ14" s="1463"/>
      <c r="CA14" s="1463"/>
      <c r="CB14" s="1463"/>
      <c r="CC14" s="1463"/>
      <c r="CD14" s="1464"/>
      <c r="CE14" s="1389" t="str">
        <f ca="1">MID(SUVAHAVUJ!AF156,1,1)</f>
        <v xml:space="preserve"> </v>
      </c>
      <c r="CF14" s="1389"/>
      <c r="CG14" s="1389"/>
      <c r="CH14" s="1389"/>
      <c r="CI14" s="1389"/>
      <c r="CJ14" s="1389" t="str">
        <f ca="1">MID(SUVAHAVUJ!AF156,2,1)</f>
        <v xml:space="preserve"> </v>
      </c>
      <c r="CK14" s="1389"/>
      <c r="CL14" s="1389"/>
      <c r="CM14" s="1389"/>
      <c r="CN14" s="1389"/>
      <c r="CO14" s="1389"/>
      <c r="CP14" s="1389" t="str">
        <f ca="1">MID(SUVAHAVUJ!AF156,3,1)</f>
        <v xml:space="preserve"> </v>
      </c>
      <c r="CQ14" s="1389"/>
      <c r="CR14" s="1389"/>
      <c r="CS14" s="1389"/>
      <c r="CT14" s="1389"/>
      <c r="CU14" s="1389" t="str">
        <f ca="1">MID(SUVAHAVUJ!AF156,4,1)</f>
        <v xml:space="preserve"> </v>
      </c>
      <c r="CV14" s="1389"/>
      <c r="CW14" s="1389"/>
      <c r="CX14" s="1389"/>
      <c r="CY14" s="1389"/>
      <c r="CZ14" s="1389"/>
      <c r="DA14" s="1389" t="str">
        <f ca="1">MID(SUVAHAVUJ!AF156,5,1)</f>
        <v xml:space="preserve"> </v>
      </c>
      <c r="DB14" s="1389"/>
      <c r="DC14" s="1389"/>
      <c r="DD14" s="1389"/>
      <c r="DE14" s="1389"/>
      <c r="DF14" s="1389" t="str">
        <f ca="1">MID(SUVAHAVUJ!AF156,6,1)</f>
        <v xml:space="preserve"> </v>
      </c>
      <c r="DG14" s="1389"/>
      <c r="DH14" s="1389"/>
      <c r="DI14" s="1389"/>
      <c r="DJ14" s="1389"/>
      <c r="DK14" s="1389"/>
      <c r="DL14" s="1389" t="str">
        <f ca="1">MID(SUVAHAVUJ!AF156,7,1)</f>
        <v xml:space="preserve"> </v>
      </c>
      <c r="DM14" s="1389"/>
      <c r="DN14" s="1389"/>
      <c r="DO14" s="1389"/>
      <c r="DP14" s="1389"/>
      <c r="DQ14" s="1389"/>
      <c r="DR14" s="1389" t="str">
        <f ca="1">MID(SUVAHAVUJ!AF156,8,1)</f>
        <v xml:space="preserve"> </v>
      </c>
      <c r="DS14" s="1389"/>
      <c r="DT14" s="1389"/>
      <c r="DU14" s="1389"/>
      <c r="DV14" s="1389"/>
      <c r="DW14" s="1456" t="str">
        <f ca="1">MID(SUVAHAVUJ!AF156,9,1)</f>
        <v xml:space="preserve"> </v>
      </c>
      <c r="DX14" s="1456"/>
      <c r="DY14" s="1456"/>
      <c r="DZ14" s="1456"/>
      <c r="EA14" s="1456"/>
      <c r="EB14" s="1456"/>
      <c r="EC14" s="1456" t="str">
        <f ca="1">MID(SUVAHAVUJ!AF156,10,1)</f>
        <v xml:space="preserve"> </v>
      </c>
      <c r="ED14" s="1456"/>
      <c r="EE14" s="1456"/>
      <c r="EF14" s="1456"/>
      <c r="EG14" s="1456"/>
      <c r="EH14" s="1389" t="str">
        <f ca="1">MID(SUVAHAVUJ!AF156,11,1)</f>
        <v>0</v>
      </c>
      <c r="EI14" s="1389"/>
      <c r="EJ14" s="1389"/>
      <c r="EK14" s="1389"/>
      <c r="EL14" s="1389"/>
      <c r="EM14" s="1395"/>
      <c r="EN14" s="530"/>
      <c r="EO14" s="531"/>
      <c r="EP14" s="1389" t="str">
        <f ca="1">MID(SUVAHAVUJ!AG156,1,1)</f>
        <v xml:space="preserve"> </v>
      </c>
      <c r="EQ14" s="1389"/>
      <c r="ER14" s="1389"/>
      <c r="ES14" s="1389"/>
      <c r="ET14" s="1389"/>
      <c r="EU14" s="1389"/>
      <c r="EV14" s="1389" t="str">
        <f ca="1">MID(SUVAHAVUJ!AG156,2,1)</f>
        <v xml:space="preserve"> </v>
      </c>
      <c r="EW14" s="1389"/>
      <c r="EX14" s="1389"/>
      <c r="EY14" s="1389"/>
      <c r="EZ14" s="1389"/>
      <c r="FA14" s="1389" t="str">
        <f ca="1">MID(SUVAHAVUJ!AG156,3,1)</f>
        <v xml:space="preserve"> </v>
      </c>
      <c r="FB14" s="1389"/>
      <c r="FC14" s="1389"/>
      <c r="FD14" s="1389"/>
      <c r="FE14" s="1389"/>
      <c r="FF14" s="1389"/>
      <c r="FG14" s="1389" t="str">
        <f ca="1">MID(SUVAHAVUJ!AG156,4,1)</f>
        <v xml:space="preserve"> </v>
      </c>
      <c r="FH14" s="1389"/>
      <c r="FI14" s="1389"/>
      <c r="FJ14" s="1389"/>
      <c r="FK14" s="1389"/>
      <c r="FL14" s="1343" t="str">
        <f ca="1">MID(SUVAHAVUJ!AG156,5,1)</f>
        <v xml:space="preserve"> </v>
      </c>
      <c r="FM14" s="1343"/>
      <c r="FN14" s="1343"/>
      <c r="FO14" s="1343"/>
      <c r="FP14" s="1343"/>
      <c r="FQ14" s="1343"/>
      <c r="FR14" s="1343" t="str">
        <f ca="1">MID(SUVAHAVUJ!AG156,6,1)</f>
        <v xml:space="preserve"> </v>
      </c>
      <c r="FS14" s="1343"/>
      <c r="FT14" s="1343"/>
      <c r="FU14" s="1343"/>
      <c r="FV14" s="1343"/>
      <c r="FW14" s="1343" t="str">
        <f ca="1">MID(SUVAHAVUJ!AG156,7,1)</f>
        <v xml:space="preserve"> </v>
      </c>
      <c r="FX14" s="1343"/>
      <c r="FY14" s="1343"/>
      <c r="FZ14" s="1343"/>
      <c r="GA14" s="1343"/>
      <c r="GB14" s="1343"/>
      <c r="GC14" s="1343" t="str">
        <f ca="1">MID(SUVAHAVUJ!AG156,8,1)</f>
        <v xml:space="preserve"> </v>
      </c>
      <c r="GD14" s="1343"/>
      <c r="GE14" s="1343"/>
      <c r="GF14" s="1343"/>
      <c r="GG14" s="1343"/>
      <c r="GH14" s="1343" t="str">
        <f ca="1">MID(SUVAHAVUJ!AG156,9,1)</f>
        <v xml:space="preserve"> </v>
      </c>
      <c r="GI14" s="1343"/>
      <c r="GJ14" s="1343"/>
      <c r="GK14" s="1343"/>
      <c r="GL14" s="1343"/>
      <c r="GM14" s="1343"/>
      <c r="GN14" s="1343" t="str">
        <f ca="1">MID(SUVAHAVUJ!AG156,10,1)</f>
        <v xml:space="preserve"> </v>
      </c>
      <c r="GO14" s="1343"/>
      <c r="GP14" s="1343"/>
      <c r="GQ14" s="1343"/>
      <c r="GR14" s="1343"/>
      <c r="GS14" s="1343" t="str">
        <f ca="1">MID(SUVAHAVUJ!AG156,11,1)</f>
        <v>0</v>
      </c>
      <c r="GT14" s="1343"/>
      <c r="GU14" s="1343"/>
      <c r="GV14" s="1343"/>
      <c r="GW14" s="1396"/>
    </row>
    <row r="15" spans="1:205" ht="24.6" customHeight="1">
      <c r="B15" s="1507" t="s">
        <v>2518</v>
      </c>
      <c r="C15" s="1508"/>
      <c r="D15" s="1508"/>
      <c r="E15" s="1508"/>
      <c r="F15" s="1508"/>
      <c r="G15" s="1508"/>
      <c r="H15" s="1508"/>
      <c r="I15" s="1508"/>
      <c r="J15" s="1508"/>
      <c r="K15" s="1509"/>
      <c r="L15" s="1471" t="str">
        <f ca="1">SUVAHAVUJ!$D$157</f>
        <v>Ostatné výnosy z hospodárskej činnosti (644, 645, 646, 648, 655, 657)</v>
      </c>
      <c r="M15" s="1472"/>
      <c r="N15" s="1472"/>
      <c r="O15" s="1472"/>
      <c r="P15" s="1472"/>
      <c r="Q15" s="1472"/>
      <c r="R15" s="1472"/>
      <c r="S15" s="1472"/>
      <c r="T15" s="1472"/>
      <c r="U15" s="1472"/>
      <c r="V15" s="1472"/>
      <c r="W15" s="1472"/>
      <c r="X15" s="1472"/>
      <c r="Y15" s="1472"/>
      <c r="Z15" s="1472"/>
      <c r="AA15" s="1472"/>
      <c r="AB15" s="1472"/>
      <c r="AC15" s="1472"/>
      <c r="AD15" s="1472"/>
      <c r="AE15" s="1472"/>
      <c r="AF15" s="1472"/>
      <c r="AG15" s="1472"/>
      <c r="AH15" s="1472"/>
      <c r="AI15" s="1472"/>
      <c r="AJ15" s="1472"/>
      <c r="AK15" s="1472"/>
      <c r="AL15" s="1472"/>
      <c r="AM15" s="1472"/>
      <c r="AN15" s="1472"/>
      <c r="AO15" s="1472"/>
      <c r="AP15" s="1472"/>
      <c r="AQ15" s="1472"/>
      <c r="AR15" s="1472"/>
      <c r="AS15" s="1472"/>
      <c r="AT15" s="1472"/>
      <c r="AU15" s="1472"/>
      <c r="AV15" s="1472"/>
      <c r="AW15" s="1472"/>
      <c r="AX15" s="1472"/>
      <c r="AY15" s="1472"/>
      <c r="AZ15" s="1472"/>
      <c r="BA15" s="1472"/>
      <c r="BB15" s="1472"/>
      <c r="BC15" s="1472"/>
      <c r="BD15" s="1472"/>
      <c r="BE15" s="1472"/>
      <c r="BF15" s="1472"/>
      <c r="BG15" s="1472"/>
      <c r="BH15" s="1472"/>
      <c r="BI15" s="1472"/>
      <c r="BJ15" s="1472"/>
      <c r="BK15" s="1472"/>
      <c r="BL15" s="1472"/>
      <c r="BM15" s="1472"/>
      <c r="BN15" s="1472"/>
      <c r="BO15" s="1472"/>
      <c r="BP15" s="1472"/>
      <c r="BQ15" s="1472"/>
      <c r="BR15" s="1472"/>
      <c r="BS15" s="1472"/>
      <c r="BT15" s="1472"/>
      <c r="BU15" s="1472"/>
      <c r="BV15" s="1472"/>
      <c r="BW15" s="1462" t="s">
        <v>2394</v>
      </c>
      <c r="BX15" s="1463"/>
      <c r="BY15" s="1463"/>
      <c r="BZ15" s="1463"/>
      <c r="CA15" s="1463"/>
      <c r="CB15" s="1463"/>
      <c r="CC15" s="1463"/>
      <c r="CD15" s="1464"/>
      <c r="CE15" s="1389" t="str">
        <f ca="1">MID(SUVAHAVUJ!AF157,1,1)</f>
        <v xml:space="preserve"> </v>
      </c>
      <c r="CF15" s="1389"/>
      <c r="CG15" s="1389"/>
      <c r="CH15" s="1389"/>
      <c r="CI15" s="1389"/>
      <c r="CJ15" s="1389" t="str">
        <f ca="1">MID(SUVAHAVUJ!AF157,2,1)</f>
        <v xml:space="preserve"> </v>
      </c>
      <c r="CK15" s="1389"/>
      <c r="CL15" s="1389"/>
      <c r="CM15" s="1389"/>
      <c r="CN15" s="1389"/>
      <c r="CO15" s="1389"/>
      <c r="CP15" s="1389" t="str">
        <f ca="1">MID(SUVAHAVUJ!AF157,3,1)</f>
        <v xml:space="preserve"> </v>
      </c>
      <c r="CQ15" s="1389"/>
      <c r="CR15" s="1389"/>
      <c r="CS15" s="1389"/>
      <c r="CT15" s="1389"/>
      <c r="CU15" s="1389" t="str">
        <f ca="1">MID(SUVAHAVUJ!AF157,4,1)</f>
        <v xml:space="preserve"> </v>
      </c>
      <c r="CV15" s="1389"/>
      <c r="CW15" s="1389"/>
      <c r="CX15" s="1389"/>
      <c r="CY15" s="1389"/>
      <c r="CZ15" s="1389"/>
      <c r="DA15" s="1389" t="str">
        <f ca="1">MID(SUVAHAVUJ!AF157,5,1)</f>
        <v xml:space="preserve"> </v>
      </c>
      <c r="DB15" s="1389"/>
      <c r="DC15" s="1389"/>
      <c r="DD15" s="1389"/>
      <c r="DE15" s="1389"/>
      <c r="DF15" s="1389" t="str">
        <f ca="1">MID(SUVAHAVUJ!AF157,6,1)</f>
        <v xml:space="preserve"> </v>
      </c>
      <c r="DG15" s="1389"/>
      <c r="DH15" s="1389"/>
      <c r="DI15" s="1389"/>
      <c r="DJ15" s="1389"/>
      <c r="DK15" s="1389"/>
      <c r="DL15" s="1389" t="str">
        <f ca="1">MID(SUVAHAVUJ!AF157,7,1)</f>
        <v xml:space="preserve"> </v>
      </c>
      <c r="DM15" s="1389"/>
      <c r="DN15" s="1389"/>
      <c r="DO15" s="1389"/>
      <c r="DP15" s="1389"/>
      <c r="DQ15" s="1389"/>
      <c r="DR15" s="1389" t="str">
        <f ca="1">MID(SUVAHAVUJ!AF157,8,1)</f>
        <v xml:space="preserve"> </v>
      </c>
      <c r="DS15" s="1389"/>
      <c r="DT15" s="1389"/>
      <c r="DU15" s="1389"/>
      <c r="DV15" s="1389"/>
      <c r="DW15" s="1456" t="str">
        <f ca="1">MID(SUVAHAVUJ!AF157,9,1)</f>
        <v xml:space="preserve"> </v>
      </c>
      <c r="DX15" s="1456"/>
      <c r="DY15" s="1456"/>
      <c r="DZ15" s="1456"/>
      <c r="EA15" s="1456"/>
      <c r="EB15" s="1456"/>
      <c r="EC15" s="1456" t="str">
        <f ca="1">MID(SUVAHAVUJ!AF157,10,1)</f>
        <v xml:space="preserve"> </v>
      </c>
      <c r="ED15" s="1456"/>
      <c r="EE15" s="1456"/>
      <c r="EF15" s="1456"/>
      <c r="EG15" s="1456"/>
      <c r="EH15" s="1389" t="str">
        <f ca="1">MID(SUVAHAVUJ!AF157,11,1)</f>
        <v>0</v>
      </c>
      <c r="EI15" s="1389"/>
      <c r="EJ15" s="1389"/>
      <c r="EK15" s="1389"/>
      <c r="EL15" s="1389"/>
      <c r="EM15" s="1395"/>
      <c r="EN15" s="530"/>
      <c r="EO15" s="531"/>
      <c r="EP15" s="1389" t="str">
        <f ca="1">MID(SUVAHAVUJ!AG157,1,1)</f>
        <v xml:space="preserve"> </v>
      </c>
      <c r="EQ15" s="1389"/>
      <c r="ER15" s="1389"/>
      <c r="ES15" s="1389"/>
      <c r="ET15" s="1389"/>
      <c r="EU15" s="1389"/>
      <c r="EV15" s="1389" t="str">
        <f ca="1">MID(SUVAHAVUJ!AG157,2,1)</f>
        <v xml:space="preserve"> </v>
      </c>
      <c r="EW15" s="1389"/>
      <c r="EX15" s="1389"/>
      <c r="EY15" s="1389"/>
      <c r="EZ15" s="1389"/>
      <c r="FA15" s="1389" t="str">
        <f ca="1">MID(SUVAHAVUJ!AG157,3,1)</f>
        <v xml:space="preserve"> </v>
      </c>
      <c r="FB15" s="1389"/>
      <c r="FC15" s="1389"/>
      <c r="FD15" s="1389"/>
      <c r="FE15" s="1389"/>
      <c r="FF15" s="1389"/>
      <c r="FG15" s="1389" t="str">
        <f ca="1">MID(SUVAHAVUJ!AG157,4,1)</f>
        <v xml:space="preserve"> </v>
      </c>
      <c r="FH15" s="1389"/>
      <c r="FI15" s="1389"/>
      <c r="FJ15" s="1389"/>
      <c r="FK15" s="1389"/>
      <c r="FL15" s="1343" t="str">
        <f ca="1">MID(SUVAHAVUJ!AG157,5,1)</f>
        <v xml:space="preserve"> </v>
      </c>
      <c r="FM15" s="1343"/>
      <c r="FN15" s="1343"/>
      <c r="FO15" s="1343"/>
      <c r="FP15" s="1343"/>
      <c r="FQ15" s="1343"/>
      <c r="FR15" s="1343" t="str">
        <f ca="1">MID(SUVAHAVUJ!AG157,6,1)</f>
        <v xml:space="preserve"> </v>
      </c>
      <c r="FS15" s="1343"/>
      <c r="FT15" s="1343"/>
      <c r="FU15" s="1343"/>
      <c r="FV15" s="1343"/>
      <c r="FW15" s="1343" t="str">
        <f ca="1">MID(SUVAHAVUJ!AG157,7,1)</f>
        <v xml:space="preserve"> </v>
      </c>
      <c r="FX15" s="1343"/>
      <c r="FY15" s="1343"/>
      <c r="FZ15" s="1343"/>
      <c r="GA15" s="1343"/>
      <c r="GB15" s="1343"/>
      <c r="GC15" s="1343" t="str">
        <f ca="1">MID(SUVAHAVUJ!AG157,8,1)</f>
        <v xml:space="preserve"> </v>
      </c>
      <c r="GD15" s="1343"/>
      <c r="GE15" s="1343"/>
      <c r="GF15" s="1343"/>
      <c r="GG15" s="1343"/>
      <c r="GH15" s="1343" t="str">
        <f ca="1">MID(SUVAHAVUJ!AG157,9,1)</f>
        <v xml:space="preserve"> </v>
      </c>
      <c r="GI15" s="1343"/>
      <c r="GJ15" s="1343"/>
      <c r="GK15" s="1343"/>
      <c r="GL15" s="1343"/>
      <c r="GM15" s="1343"/>
      <c r="GN15" s="1343" t="str">
        <f ca="1">MID(SUVAHAVUJ!AG157,10,1)</f>
        <v xml:space="preserve"> </v>
      </c>
      <c r="GO15" s="1343"/>
      <c r="GP15" s="1343"/>
      <c r="GQ15" s="1343"/>
      <c r="GR15" s="1343"/>
      <c r="GS15" s="1343" t="str">
        <f ca="1">MID(SUVAHAVUJ!AG157,11,1)</f>
        <v>0</v>
      </c>
      <c r="GT15" s="1343"/>
      <c r="GU15" s="1343"/>
      <c r="GV15" s="1343"/>
      <c r="GW15" s="1396"/>
    </row>
    <row r="16" spans="1:205" ht="24.6" customHeight="1">
      <c r="B16" s="1489" t="s">
        <v>2511</v>
      </c>
      <c r="C16" s="1490"/>
      <c r="D16" s="1490"/>
      <c r="E16" s="1490"/>
      <c r="F16" s="1490"/>
      <c r="G16" s="1490"/>
      <c r="H16" s="1490"/>
      <c r="I16" s="1490"/>
      <c r="J16" s="1490"/>
      <c r="K16" s="1491"/>
      <c r="L16" s="1460" t="str">
        <f ca="1">SUVAHAVUJ!$D$158</f>
        <v>Náklady na hospodársku činnosť spolu r. 11 + r. 12
+ r. 13 + r. 14 + r. 15 + r. 20 +r. 21 + r. 24 + r. 25 + r. 26</v>
      </c>
      <c r="M16" s="1461"/>
      <c r="N16" s="1461"/>
      <c r="O16" s="1461"/>
      <c r="P16" s="1461"/>
      <c r="Q16" s="1461"/>
      <c r="R16" s="1461"/>
      <c r="S16" s="1461"/>
      <c r="T16" s="1461"/>
      <c r="U16" s="1461"/>
      <c r="V16" s="1461"/>
      <c r="W16" s="1461"/>
      <c r="X16" s="1461"/>
      <c r="Y16" s="1461"/>
      <c r="Z16" s="1461"/>
      <c r="AA16" s="1461"/>
      <c r="AB16" s="1461"/>
      <c r="AC16" s="1461"/>
      <c r="AD16" s="1461"/>
      <c r="AE16" s="1461"/>
      <c r="AF16" s="1461"/>
      <c r="AG16" s="1461"/>
      <c r="AH16" s="1461"/>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2" t="s">
        <v>4109</v>
      </c>
      <c r="BX16" s="1463"/>
      <c r="BY16" s="1463"/>
      <c r="BZ16" s="1463"/>
      <c r="CA16" s="1463"/>
      <c r="CB16" s="1463"/>
      <c r="CC16" s="1463"/>
      <c r="CD16" s="1464"/>
      <c r="CE16" s="1389" t="str">
        <f ca="1">MID(SUVAHAVUJ!AF158,1,1)</f>
        <v xml:space="preserve"> </v>
      </c>
      <c r="CF16" s="1389"/>
      <c r="CG16" s="1389"/>
      <c r="CH16" s="1389"/>
      <c r="CI16" s="1389"/>
      <c r="CJ16" s="1389" t="str">
        <f ca="1">MID(SUVAHAVUJ!AF158,2,1)</f>
        <v xml:space="preserve"> </v>
      </c>
      <c r="CK16" s="1389"/>
      <c r="CL16" s="1389"/>
      <c r="CM16" s="1389"/>
      <c r="CN16" s="1389"/>
      <c r="CO16" s="1389"/>
      <c r="CP16" s="1389" t="str">
        <f ca="1">MID(SUVAHAVUJ!AF158,3,1)</f>
        <v xml:space="preserve"> </v>
      </c>
      <c r="CQ16" s="1389"/>
      <c r="CR16" s="1389"/>
      <c r="CS16" s="1389"/>
      <c r="CT16" s="1389"/>
      <c r="CU16" s="1389" t="str">
        <f ca="1">MID(SUVAHAVUJ!AF158,4,1)</f>
        <v xml:space="preserve"> </v>
      </c>
      <c r="CV16" s="1389"/>
      <c r="CW16" s="1389"/>
      <c r="CX16" s="1389"/>
      <c r="CY16" s="1389"/>
      <c r="CZ16" s="1389"/>
      <c r="DA16" s="1389" t="str">
        <f ca="1">MID(SUVAHAVUJ!AF158,5,1)</f>
        <v xml:space="preserve"> </v>
      </c>
      <c r="DB16" s="1389"/>
      <c r="DC16" s="1389"/>
      <c r="DD16" s="1389"/>
      <c r="DE16" s="1389"/>
      <c r="DF16" s="1389" t="str">
        <f ca="1">MID(SUVAHAVUJ!AF158,6,1)</f>
        <v xml:space="preserve"> </v>
      </c>
      <c r="DG16" s="1389"/>
      <c r="DH16" s="1389"/>
      <c r="DI16" s="1389"/>
      <c r="DJ16" s="1389"/>
      <c r="DK16" s="1389"/>
      <c r="DL16" s="1389" t="str">
        <f ca="1">MID(SUVAHAVUJ!AF158,7,1)</f>
        <v xml:space="preserve"> </v>
      </c>
      <c r="DM16" s="1389"/>
      <c r="DN16" s="1389"/>
      <c r="DO16" s="1389"/>
      <c r="DP16" s="1389"/>
      <c r="DQ16" s="1389"/>
      <c r="DR16" s="1389" t="str">
        <f ca="1">MID(SUVAHAVUJ!AF158,8,1)</f>
        <v xml:space="preserve"> </v>
      </c>
      <c r="DS16" s="1389"/>
      <c r="DT16" s="1389"/>
      <c r="DU16" s="1389"/>
      <c r="DV16" s="1389"/>
      <c r="DW16" s="1456" t="str">
        <f ca="1">MID(SUVAHAVUJ!AF158,9,1)</f>
        <v xml:space="preserve"> </v>
      </c>
      <c r="DX16" s="1456"/>
      <c r="DY16" s="1456"/>
      <c r="DZ16" s="1456"/>
      <c r="EA16" s="1456"/>
      <c r="EB16" s="1456"/>
      <c r="EC16" s="1456" t="str">
        <f ca="1">MID(SUVAHAVUJ!AF158,10,1)</f>
        <v xml:space="preserve"> </v>
      </c>
      <c r="ED16" s="1456"/>
      <c r="EE16" s="1456"/>
      <c r="EF16" s="1456"/>
      <c r="EG16" s="1456"/>
      <c r="EH16" s="1389" t="str">
        <f ca="1">MID(SUVAHAVUJ!AF158,11,1)</f>
        <v>0</v>
      </c>
      <c r="EI16" s="1389"/>
      <c r="EJ16" s="1389"/>
      <c r="EK16" s="1389"/>
      <c r="EL16" s="1389"/>
      <c r="EM16" s="1395"/>
      <c r="EN16" s="530"/>
      <c r="EO16" s="531"/>
      <c r="EP16" s="1389" t="str">
        <f ca="1">MID(SUVAHAVUJ!AG158,1,1)</f>
        <v xml:space="preserve"> </v>
      </c>
      <c r="EQ16" s="1389"/>
      <c r="ER16" s="1389"/>
      <c r="ES16" s="1389"/>
      <c r="ET16" s="1389"/>
      <c r="EU16" s="1389"/>
      <c r="EV16" s="1389" t="str">
        <f ca="1">MID(SUVAHAVUJ!AG158,2,1)</f>
        <v xml:space="preserve"> </v>
      </c>
      <c r="EW16" s="1389"/>
      <c r="EX16" s="1389"/>
      <c r="EY16" s="1389"/>
      <c r="EZ16" s="1389"/>
      <c r="FA16" s="1389" t="str">
        <f ca="1">MID(SUVAHAVUJ!AG158,3,1)</f>
        <v xml:space="preserve"> </v>
      </c>
      <c r="FB16" s="1389"/>
      <c r="FC16" s="1389"/>
      <c r="FD16" s="1389"/>
      <c r="FE16" s="1389"/>
      <c r="FF16" s="1389"/>
      <c r="FG16" s="1389" t="str">
        <f ca="1">MID(SUVAHAVUJ!AG158,4,1)</f>
        <v xml:space="preserve"> </v>
      </c>
      <c r="FH16" s="1389"/>
      <c r="FI16" s="1389"/>
      <c r="FJ16" s="1389"/>
      <c r="FK16" s="1389"/>
      <c r="FL16" s="1343" t="str">
        <f ca="1">MID(SUVAHAVUJ!AG158,5,1)</f>
        <v xml:space="preserve"> </v>
      </c>
      <c r="FM16" s="1343"/>
      <c r="FN16" s="1343"/>
      <c r="FO16" s="1343"/>
      <c r="FP16" s="1343"/>
      <c r="FQ16" s="1343"/>
      <c r="FR16" s="1343" t="str">
        <f ca="1">MID(SUVAHAVUJ!AG158,6,1)</f>
        <v xml:space="preserve"> </v>
      </c>
      <c r="FS16" s="1343"/>
      <c r="FT16" s="1343"/>
      <c r="FU16" s="1343"/>
      <c r="FV16" s="1343"/>
      <c r="FW16" s="1343" t="str">
        <f ca="1">MID(SUVAHAVUJ!AG158,7,1)</f>
        <v xml:space="preserve"> </v>
      </c>
      <c r="FX16" s="1343"/>
      <c r="FY16" s="1343"/>
      <c r="FZ16" s="1343"/>
      <c r="GA16" s="1343"/>
      <c r="GB16" s="1343"/>
      <c r="GC16" s="1343" t="str">
        <f ca="1">MID(SUVAHAVUJ!AG158,8,1)</f>
        <v xml:space="preserve"> </v>
      </c>
      <c r="GD16" s="1343"/>
      <c r="GE16" s="1343"/>
      <c r="GF16" s="1343"/>
      <c r="GG16" s="1343"/>
      <c r="GH16" s="1343" t="str">
        <f ca="1">MID(SUVAHAVUJ!AG158,9,1)</f>
        <v xml:space="preserve"> </v>
      </c>
      <c r="GI16" s="1343"/>
      <c r="GJ16" s="1343"/>
      <c r="GK16" s="1343"/>
      <c r="GL16" s="1343"/>
      <c r="GM16" s="1343"/>
      <c r="GN16" s="1343" t="str">
        <f ca="1">MID(SUVAHAVUJ!AG158,10,1)</f>
        <v xml:space="preserve"> </v>
      </c>
      <c r="GO16" s="1343"/>
      <c r="GP16" s="1343"/>
      <c r="GQ16" s="1343"/>
      <c r="GR16" s="1343"/>
      <c r="GS16" s="1343" t="str">
        <f ca="1">MID(SUVAHAVUJ!AG158,11,1)</f>
        <v>0</v>
      </c>
      <c r="GT16" s="1343"/>
      <c r="GU16" s="1343"/>
      <c r="GV16" s="1343"/>
      <c r="GW16" s="1396"/>
    </row>
    <row r="17" spans="1:205" ht="24.6" customHeight="1">
      <c r="B17" s="1507" t="s">
        <v>2386</v>
      </c>
      <c r="C17" s="1508"/>
      <c r="D17" s="1508"/>
      <c r="E17" s="1508"/>
      <c r="F17" s="1508"/>
      <c r="G17" s="1508"/>
      <c r="H17" s="1508"/>
      <c r="I17" s="1508"/>
      <c r="J17" s="1508"/>
      <c r="K17" s="1509"/>
      <c r="L17" s="1471" t="str">
        <f ca="1">SUVAHAVUJ!$D$159</f>
        <v>Náklady vynaložené na obstaranie predaného tovaru (504, 507)</v>
      </c>
      <c r="M17" s="1472"/>
      <c r="N17" s="1472"/>
      <c r="O17" s="1472"/>
      <c r="P17" s="1472"/>
      <c r="Q17" s="1472"/>
      <c r="R17" s="1472"/>
      <c r="S17" s="1472"/>
      <c r="T17" s="1472"/>
      <c r="U17" s="1472"/>
      <c r="V17" s="1472"/>
      <c r="W17" s="1472"/>
      <c r="X17" s="1472"/>
      <c r="Y17" s="1472"/>
      <c r="Z17" s="1472"/>
      <c r="AA17" s="1472"/>
      <c r="AB17" s="1472"/>
      <c r="AC17" s="1472"/>
      <c r="AD17" s="1472"/>
      <c r="AE17" s="1472"/>
      <c r="AF17" s="1472"/>
      <c r="AG17" s="1472"/>
      <c r="AH17" s="1472"/>
      <c r="AI17" s="1472"/>
      <c r="AJ17" s="1472"/>
      <c r="AK17" s="1472"/>
      <c r="AL17" s="1472"/>
      <c r="AM17" s="1472"/>
      <c r="AN17" s="1472"/>
      <c r="AO17" s="1472"/>
      <c r="AP17" s="1472"/>
      <c r="AQ17" s="1472"/>
      <c r="AR17" s="1472"/>
      <c r="AS17" s="1472"/>
      <c r="AT17" s="1472"/>
      <c r="AU17" s="1472"/>
      <c r="AV17" s="1472"/>
      <c r="AW17" s="1472"/>
      <c r="AX17" s="1472"/>
      <c r="AY17" s="1472"/>
      <c r="AZ17" s="1472"/>
      <c r="BA17" s="1472"/>
      <c r="BB17" s="1472"/>
      <c r="BC17" s="1472"/>
      <c r="BD17" s="1472"/>
      <c r="BE17" s="1472"/>
      <c r="BF17" s="1472"/>
      <c r="BG17" s="1472"/>
      <c r="BH17" s="1472"/>
      <c r="BI17" s="1472"/>
      <c r="BJ17" s="1472"/>
      <c r="BK17" s="1472"/>
      <c r="BL17" s="1472"/>
      <c r="BM17" s="1472"/>
      <c r="BN17" s="1472"/>
      <c r="BO17" s="1472"/>
      <c r="BP17" s="1472"/>
      <c r="BQ17" s="1472"/>
      <c r="BR17" s="1472"/>
      <c r="BS17" s="1472"/>
      <c r="BT17" s="1472"/>
      <c r="BU17" s="1472"/>
      <c r="BV17" s="1472"/>
      <c r="BW17" s="1462" t="s">
        <v>2398</v>
      </c>
      <c r="BX17" s="1463"/>
      <c r="BY17" s="1463"/>
      <c r="BZ17" s="1463"/>
      <c r="CA17" s="1463"/>
      <c r="CB17" s="1463"/>
      <c r="CC17" s="1463"/>
      <c r="CD17" s="1464"/>
      <c r="CE17" s="1389" t="str">
        <f ca="1">MID(SUVAHAVUJ!AF159,1,1)</f>
        <v xml:space="preserve"> </v>
      </c>
      <c r="CF17" s="1389"/>
      <c r="CG17" s="1389"/>
      <c r="CH17" s="1389"/>
      <c r="CI17" s="1389"/>
      <c r="CJ17" s="1389" t="str">
        <f ca="1">MID(SUVAHAVUJ!AF159,2,1)</f>
        <v xml:space="preserve"> </v>
      </c>
      <c r="CK17" s="1389"/>
      <c r="CL17" s="1389"/>
      <c r="CM17" s="1389"/>
      <c r="CN17" s="1389"/>
      <c r="CO17" s="1389"/>
      <c r="CP17" s="1389" t="str">
        <f ca="1">MID(SUVAHAVUJ!AF159,3,1)</f>
        <v xml:space="preserve"> </v>
      </c>
      <c r="CQ17" s="1389"/>
      <c r="CR17" s="1389"/>
      <c r="CS17" s="1389"/>
      <c r="CT17" s="1389"/>
      <c r="CU17" s="1389" t="str">
        <f ca="1">MID(SUVAHAVUJ!AF159,4,1)</f>
        <v xml:space="preserve"> </v>
      </c>
      <c r="CV17" s="1389"/>
      <c r="CW17" s="1389"/>
      <c r="CX17" s="1389"/>
      <c r="CY17" s="1389"/>
      <c r="CZ17" s="1389"/>
      <c r="DA17" s="1389" t="str">
        <f ca="1">MID(SUVAHAVUJ!AF159,5,1)</f>
        <v xml:space="preserve"> </v>
      </c>
      <c r="DB17" s="1389"/>
      <c r="DC17" s="1389"/>
      <c r="DD17" s="1389"/>
      <c r="DE17" s="1389"/>
      <c r="DF17" s="1389" t="str">
        <f ca="1">MID(SUVAHAVUJ!AF159,6,1)</f>
        <v xml:space="preserve"> </v>
      </c>
      <c r="DG17" s="1389"/>
      <c r="DH17" s="1389"/>
      <c r="DI17" s="1389"/>
      <c r="DJ17" s="1389"/>
      <c r="DK17" s="1389"/>
      <c r="DL17" s="1389" t="str">
        <f ca="1">MID(SUVAHAVUJ!AF159,7,1)</f>
        <v xml:space="preserve"> </v>
      </c>
      <c r="DM17" s="1389"/>
      <c r="DN17" s="1389"/>
      <c r="DO17" s="1389"/>
      <c r="DP17" s="1389"/>
      <c r="DQ17" s="1389"/>
      <c r="DR17" s="1389" t="str">
        <f ca="1">MID(SUVAHAVUJ!AF159,8,1)</f>
        <v xml:space="preserve"> </v>
      </c>
      <c r="DS17" s="1389"/>
      <c r="DT17" s="1389"/>
      <c r="DU17" s="1389"/>
      <c r="DV17" s="1389"/>
      <c r="DW17" s="1456" t="str">
        <f ca="1">MID(SUVAHAVUJ!AF159,9,1)</f>
        <v xml:space="preserve"> </v>
      </c>
      <c r="DX17" s="1456"/>
      <c r="DY17" s="1456"/>
      <c r="DZ17" s="1456"/>
      <c r="EA17" s="1456"/>
      <c r="EB17" s="1456"/>
      <c r="EC17" s="1456" t="str">
        <f ca="1">MID(SUVAHAVUJ!AF159,10,1)</f>
        <v xml:space="preserve"> </v>
      </c>
      <c r="ED17" s="1456"/>
      <c r="EE17" s="1456"/>
      <c r="EF17" s="1456"/>
      <c r="EG17" s="1456"/>
      <c r="EH17" s="1389" t="str">
        <f ca="1">MID(SUVAHAVUJ!AF159,11,1)</f>
        <v>0</v>
      </c>
      <c r="EI17" s="1389"/>
      <c r="EJ17" s="1389"/>
      <c r="EK17" s="1389"/>
      <c r="EL17" s="1389"/>
      <c r="EM17" s="1395"/>
      <c r="EN17" s="530"/>
      <c r="EO17" s="531"/>
      <c r="EP17" s="1389" t="str">
        <f ca="1">MID(SUVAHAVUJ!AG159,1,1)</f>
        <v xml:space="preserve"> </v>
      </c>
      <c r="EQ17" s="1389"/>
      <c r="ER17" s="1389"/>
      <c r="ES17" s="1389"/>
      <c r="ET17" s="1389"/>
      <c r="EU17" s="1389"/>
      <c r="EV17" s="1389" t="str">
        <f ca="1">MID(SUVAHAVUJ!AG159,2,1)</f>
        <v xml:space="preserve"> </v>
      </c>
      <c r="EW17" s="1389"/>
      <c r="EX17" s="1389"/>
      <c r="EY17" s="1389"/>
      <c r="EZ17" s="1389"/>
      <c r="FA17" s="1389" t="str">
        <f ca="1">MID(SUVAHAVUJ!AG159,3,1)</f>
        <v xml:space="preserve"> </v>
      </c>
      <c r="FB17" s="1389"/>
      <c r="FC17" s="1389"/>
      <c r="FD17" s="1389"/>
      <c r="FE17" s="1389"/>
      <c r="FF17" s="1389"/>
      <c r="FG17" s="1389" t="str">
        <f ca="1">MID(SUVAHAVUJ!AG159,4,1)</f>
        <v xml:space="preserve"> </v>
      </c>
      <c r="FH17" s="1389"/>
      <c r="FI17" s="1389"/>
      <c r="FJ17" s="1389"/>
      <c r="FK17" s="1389"/>
      <c r="FL17" s="1343" t="str">
        <f ca="1">MID(SUVAHAVUJ!AG159,5,1)</f>
        <v xml:space="preserve"> </v>
      </c>
      <c r="FM17" s="1343"/>
      <c r="FN17" s="1343"/>
      <c r="FO17" s="1343"/>
      <c r="FP17" s="1343"/>
      <c r="FQ17" s="1343"/>
      <c r="FR17" s="1343" t="str">
        <f ca="1">MID(SUVAHAVUJ!AG159,6,1)</f>
        <v xml:space="preserve"> </v>
      </c>
      <c r="FS17" s="1343"/>
      <c r="FT17" s="1343"/>
      <c r="FU17" s="1343"/>
      <c r="FV17" s="1343"/>
      <c r="FW17" s="1343" t="str">
        <f ca="1">MID(SUVAHAVUJ!AG159,7,1)</f>
        <v xml:space="preserve"> </v>
      </c>
      <c r="FX17" s="1343"/>
      <c r="FY17" s="1343"/>
      <c r="FZ17" s="1343"/>
      <c r="GA17" s="1343"/>
      <c r="GB17" s="1343"/>
      <c r="GC17" s="1343" t="str">
        <f ca="1">MID(SUVAHAVUJ!AG159,8,1)</f>
        <v xml:space="preserve"> </v>
      </c>
      <c r="GD17" s="1343"/>
      <c r="GE17" s="1343"/>
      <c r="GF17" s="1343"/>
      <c r="GG17" s="1343"/>
      <c r="GH17" s="1343" t="str">
        <f ca="1">MID(SUVAHAVUJ!AG159,9,1)</f>
        <v xml:space="preserve"> </v>
      </c>
      <c r="GI17" s="1343"/>
      <c r="GJ17" s="1343"/>
      <c r="GK17" s="1343"/>
      <c r="GL17" s="1343"/>
      <c r="GM17" s="1343"/>
      <c r="GN17" s="1343" t="str">
        <f ca="1">MID(SUVAHAVUJ!AG159,10,1)</f>
        <v xml:space="preserve"> </v>
      </c>
      <c r="GO17" s="1343"/>
      <c r="GP17" s="1343"/>
      <c r="GQ17" s="1343"/>
      <c r="GR17" s="1343"/>
      <c r="GS17" s="1343" t="str">
        <f ca="1">MID(SUVAHAVUJ!AG159,11,1)</f>
        <v>0</v>
      </c>
      <c r="GT17" s="1343"/>
      <c r="GU17" s="1343"/>
      <c r="GV17" s="1343"/>
      <c r="GW17" s="1396"/>
    </row>
    <row r="18" spans="1:205" ht="24.6" customHeight="1">
      <c r="B18" s="1507" t="s">
        <v>2410</v>
      </c>
      <c r="C18" s="1508"/>
      <c r="D18" s="1508"/>
      <c r="E18" s="1508"/>
      <c r="F18" s="1508"/>
      <c r="G18" s="1508"/>
      <c r="H18" s="1508"/>
      <c r="I18" s="1508"/>
      <c r="J18" s="1508"/>
      <c r="K18" s="1509"/>
      <c r="L18" s="1471" t="str">
        <f ca="1">SUVAHAVUJ!$D$160</f>
        <v>Spotreba materiálu, energie a ostatných neskladovateľných dodávok (501, 502, 503)</v>
      </c>
      <c r="M18" s="1472"/>
      <c r="N18" s="1472"/>
      <c r="O18" s="1472"/>
      <c r="P18" s="1472"/>
      <c r="Q18" s="1472"/>
      <c r="R18" s="1472"/>
      <c r="S18" s="1472"/>
      <c r="T18" s="1472"/>
      <c r="U18" s="1472"/>
      <c r="V18" s="1472"/>
      <c r="W18" s="1472"/>
      <c r="X18" s="1472"/>
      <c r="Y18" s="1472"/>
      <c r="Z18" s="1472"/>
      <c r="AA18" s="1472"/>
      <c r="AB18" s="1472"/>
      <c r="AC18" s="1472"/>
      <c r="AD18" s="1472"/>
      <c r="AE18" s="1472"/>
      <c r="AF18" s="1472"/>
      <c r="AG18" s="1472"/>
      <c r="AH18" s="1472"/>
      <c r="AI18" s="1472"/>
      <c r="AJ18" s="1472"/>
      <c r="AK18" s="1472"/>
      <c r="AL18" s="1472"/>
      <c r="AM18" s="1472"/>
      <c r="AN18" s="1472"/>
      <c r="AO18" s="1472"/>
      <c r="AP18" s="1472"/>
      <c r="AQ18" s="1472"/>
      <c r="AR18" s="1472"/>
      <c r="AS18" s="1472"/>
      <c r="AT18" s="1472"/>
      <c r="AU18" s="1472"/>
      <c r="AV18" s="1472"/>
      <c r="AW18" s="1472"/>
      <c r="AX18" s="1472"/>
      <c r="AY18" s="1472"/>
      <c r="AZ18" s="1472"/>
      <c r="BA18" s="1472"/>
      <c r="BB18" s="1472"/>
      <c r="BC18" s="1472"/>
      <c r="BD18" s="1472"/>
      <c r="BE18" s="1472"/>
      <c r="BF18" s="1472"/>
      <c r="BG18" s="1472"/>
      <c r="BH18" s="1472"/>
      <c r="BI18" s="1472"/>
      <c r="BJ18" s="1472"/>
      <c r="BK18" s="1472"/>
      <c r="BL18" s="1472"/>
      <c r="BM18" s="1472"/>
      <c r="BN18" s="1472"/>
      <c r="BO18" s="1472"/>
      <c r="BP18" s="1472"/>
      <c r="BQ18" s="1472"/>
      <c r="BR18" s="1472"/>
      <c r="BS18" s="1472"/>
      <c r="BT18" s="1472"/>
      <c r="BU18" s="1472"/>
      <c r="BV18" s="1472"/>
      <c r="BW18" s="1462" t="s">
        <v>4101</v>
      </c>
      <c r="BX18" s="1463"/>
      <c r="BY18" s="1463"/>
      <c r="BZ18" s="1463"/>
      <c r="CA18" s="1463"/>
      <c r="CB18" s="1463"/>
      <c r="CC18" s="1463"/>
      <c r="CD18" s="1464"/>
      <c r="CE18" s="1389" t="str">
        <f ca="1">MID(SUVAHAVUJ!AF160,1,1)</f>
        <v xml:space="preserve"> </v>
      </c>
      <c r="CF18" s="1389"/>
      <c r="CG18" s="1389"/>
      <c r="CH18" s="1389"/>
      <c r="CI18" s="1389"/>
      <c r="CJ18" s="1389" t="str">
        <f ca="1">MID(SUVAHAVUJ!AF160,2,1)</f>
        <v xml:space="preserve"> </v>
      </c>
      <c r="CK18" s="1389"/>
      <c r="CL18" s="1389"/>
      <c r="CM18" s="1389"/>
      <c r="CN18" s="1389"/>
      <c r="CO18" s="1389"/>
      <c r="CP18" s="1389" t="str">
        <f ca="1">MID(SUVAHAVUJ!AF160,3,1)</f>
        <v xml:space="preserve"> </v>
      </c>
      <c r="CQ18" s="1389"/>
      <c r="CR18" s="1389"/>
      <c r="CS18" s="1389"/>
      <c r="CT18" s="1389"/>
      <c r="CU18" s="1389" t="str">
        <f ca="1">MID(SUVAHAVUJ!AF160,4,1)</f>
        <v xml:space="preserve"> </v>
      </c>
      <c r="CV18" s="1389"/>
      <c r="CW18" s="1389"/>
      <c r="CX18" s="1389"/>
      <c r="CY18" s="1389"/>
      <c r="CZ18" s="1389"/>
      <c r="DA18" s="1389" t="str">
        <f ca="1">MID(SUVAHAVUJ!AF160,5,1)</f>
        <v xml:space="preserve"> </v>
      </c>
      <c r="DB18" s="1389"/>
      <c r="DC18" s="1389"/>
      <c r="DD18" s="1389"/>
      <c r="DE18" s="1389"/>
      <c r="DF18" s="1389" t="str">
        <f ca="1">MID(SUVAHAVUJ!AF160,6,1)</f>
        <v xml:space="preserve"> </v>
      </c>
      <c r="DG18" s="1389"/>
      <c r="DH18" s="1389"/>
      <c r="DI18" s="1389"/>
      <c r="DJ18" s="1389"/>
      <c r="DK18" s="1389"/>
      <c r="DL18" s="1389" t="str">
        <f ca="1">MID(SUVAHAVUJ!AF160,7,1)</f>
        <v xml:space="preserve"> </v>
      </c>
      <c r="DM18" s="1389"/>
      <c r="DN18" s="1389"/>
      <c r="DO18" s="1389"/>
      <c r="DP18" s="1389"/>
      <c r="DQ18" s="1389"/>
      <c r="DR18" s="1389" t="str">
        <f ca="1">MID(SUVAHAVUJ!AF160,8,1)</f>
        <v xml:space="preserve"> </v>
      </c>
      <c r="DS18" s="1389"/>
      <c r="DT18" s="1389"/>
      <c r="DU18" s="1389"/>
      <c r="DV18" s="1389"/>
      <c r="DW18" s="1456" t="str">
        <f ca="1">MID(SUVAHAVUJ!AF160,9,1)</f>
        <v xml:space="preserve"> </v>
      </c>
      <c r="DX18" s="1456"/>
      <c r="DY18" s="1456"/>
      <c r="DZ18" s="1456"/>
      <c r="EA18" s="1456"/>
      <c r="EB18" s="1456"/>
      <c r="EC18" s="1456" t="str">
        <f ca="1">MID(SUVAHAVUJ!AF160,10,1)</f>
        <v xml:space="preserve"> </v>
      </c>
      <c r="ED18" s="1456"/>
      <c r="EE18" s="1456"/>
      <c r="EF18" s="1456"/>
      <c r="EG18" s="1456"/>
      <c r="EH18" s="1389" t="str">
        <f ca="1">MID(SUVAHAVUJ!AF160,11,1)</f>
        <v>0</v>
      </c>
      <c r="EI18" s="1389"/>
      <c r="EJ18" s="1389"/>
      <c r="EK18" s="1389"/>
      <c r="EL18" s="1389"/>
      <c r="EM18" s="1395"/>
      <c r="EN18" s="530"/>
      <c r="EO18" s="531"/>
      <c r="EP18" s="1389" t="str">
        <f ca="1">MID(SUVAHAVUJ!AG160,1,1)</f>
        <v xml:space="preserve"> </v>
      </c>
      <c r="EQ18" s="1389"/>
      <c r="ER18" s="1389"/>
      <c r="ES18" s="1389"/>
      <c r="ET18" s="1389"/>
      <c r="EU18" s="1389"/>
      <c r="EV18" s="1389" t="str">
        <f ca="1">MID(SUVAHAVUJ!AG160,2,1)</f>
        <v xml:space="preserve"> </v>
      </c>
      <c r="EW18" s="1389"/>
      <c r="EX18" s="1389"/>
      <c r="EY18" s="1389"/>
      <c r="EZ18" s="1389"/>
      <c r="FA18" s="1389" t="str">
        <f ca="1">MID(SUVAHAVUJ!AG160,3,1)</f>
        <v xml:space="preserve"> </v>
      </c>
      <c r="FB18" s="1389"/>
      <c r="FC18" s="1389"/>
      <c r="FD18" s="1389"/>
      <c r="FE18" s="1389"/>
      <c r="FF18" s="1389"/>
      <c r="FG18" s="1389" t="str">
        <f ca="1">MID(SUVAHAVUJ!AG160,4,1)</f>
        <v xml:space="preserve"> </v>
      </c>
      <c r="FH18" s="1389"/>
      <c r="FI18" s="1389"/>
      <c r="FJ18" s="1389"/>
      <c r="FK18" s="1389"/>
      <c r="FL18" s="1343" t="str">
        <f ca="1">MID(SUVAHAVUJ!AG160,5,1)</f>
        <v xml:space="preserve"> </v>
      </c>
      <c r="FM18" s="1343"/>
      <c r="FN18" s="1343"/>
      <c r="FO18" s="1343"/>
      <c r="FP18" s="1343"/>
      <c r="FQ18" s="1343"/>
      <c r="FR18" s="1343" t="str">
        <f ca="1">MID(SUVAHAVUJ!AG160,6,1)</f>
        <v xml:space="preserve"> </v>
      </c>
      <c r="FS18" s="1343"/>
      <c r="FT18" s="1343"/>
      <c r="FU18" s="1343"/>
      <c r="FV18" s="1343"/>
      <c r="FW18" s="1343" t="str">
        <f ca="1">MID(SUVAHAVUJ!AG160,7,1)</f>
        <v xml:space="preserve"> </v>
      </c>
      <c r="FX18" s="1343"/>
      <c r="FY18" s="1343"/>
      <c r="FZ18" s="1343"/>
      <c r="GA18" s="1343"/>
      <c r="GB18" s="1343"/>
      <c r="GC18" s="1343" t="str">
        <f ca="1">MID(SUVAHAVUJ!AG160,8,1)</f>
        <v xml:space="preserve"> </v>
      </c>
      <c r="GD18" s="1343"/>
      <c r="GE18" s="1343"/>
      <c r="GF18" s="1343"/>
      <c r="GG18" s="1343"/>
      <c r="GH18" s="1343" t="str">
        <f ca="1">MID(SUVAHAVUJ!AG160,9,1)</f>
        <v xml:space="preserve"> </v>
      </c>
      <c r="GI18" s="1343"/>
      <c r="GJ18" s="1343"/>
      <c r="GK18" s="1343"/>
      <c r="GL18" s="1343"/>
      <c r="GM18" s="1343"/>
      <c r="GN18" s="1343" t="str">
        <f ca="1">MID(SUVAHAVUJ!AG160,10,1)</f>
        <v xml:space="preserve"> </v>
      </c>
      <c r="GO18" s="1343"/>
      <c r="GP18" s="1343"/>
      <c r="GQ18" s="1343"/>
      <c r="GR18" s="1343"/>
      <c r="GS18" s="1343" t="str">
        <f ca="1">MID(SUVAHAVUJ!AG160,11,1)</f>
        <v>0</v>
      </c>
      <c r="GT18" s="1343"/>
      <c r="GU18" s="1343"/>
      <c r="GV18" s="1343"/>
      <c r="GW18" s="1396"/>
    </row>
    <row r="19" spans="1:205" ht="24.6" customHeight="1">
      <c r="B19" s="1507" t="s">
        <v>2442</v>
      </c>
      <c r="C19" s="1508"/>
      <c r="D19" s="1508"/>
      <c r="E19" s="1508"/>
      <c r="F19" s="1508"/>
      <c r="G19" s="1508"/>
      <c r="H19" s="1508"/>
      <c r="I19" s="1508"/>
      <c r="J19" s="1508"/>
      <c r="K19" s="1509"/>
      <c r="L19" s="1471" t="str">
        <f ca="1">SUVAHAVUJ!$D$161</f>
        <v>Opravné položky k zásobám (+/-) (505)</v>
      </c>
      <c r="M19" s="1472"/>
      <c r="N19" s="1472"/>
      <c r="O19" s="1472"/>
      <c r="P19" s="1472"/>
      <c r="Q19" s="1472"/>
      <c r="R19" s="1472"/>
      <c r="S19" s="1472"/>
      <c r="T19" s="1472"/>
      <c r="U19" s="1472"/>
      <c r="V19" s="1472"/>
      <c r="W19" s="1472"/>
      <c r="X19" s="1472"/>
      <c r="Y19" s="1472"/>
      <c r="Z19" s="1472"/>
      <c r="AA19" s="1472"/>
      <c r="AB19" s="1472"/>
      <c r="AC19" s="1472"/>
      <c r="AD19" s="1472"/>
      <c r="AE19" s="1472"/>
      <c r="AF19" s="1472"/>
      <c r="AG19" s="1472"/>
      <c r="AH19" s="1472"/>
      <c r="AI19" s="1472"/>
      <c r="AJ19" s="1472"/>
      <c r="AK19" s="1472"/>
      <c r="AL19" s="1472"/>
      <c r="AM19" s="1472"/>
      <c r="AN19" s="1472"/>
      <c r="AO19" s="1472"/>
      <c r="AP19" s="1472"/>
      <c r="AQ19" s="1472"/>
      <c r="AR19" s="1472"/>
      <c r="AS19" s="1472"/>
      <c r="AT19" s="1472"/>
      <c r="AU19" s="1472"/>
      <c r="AV19" s="1472"/>
      <c r="AW19" s="1472"/>
      <c r="AX19" s="1472"/>
      <c r="AY19" s="1472"/>
      <c r="AZ19" s="1472"/>
      <c r="BA19" s="1472"/>
      <c r="BB19" s="1472"/>
      <c r="BC19" s="1472"/>
      <c r="BD19" s="1472"/>
      <c r="BE19" s="1472"/>
      <c r="BF19" s="1472"/>
      <c r="BG19" s="1472"/>
      <c r="BH19" s="1472"/>
      <c r="BI19" s="1472"/>
      <c r="BJ19" s="1472"/>
      <c r="BK19" s="1472"/>
      <c r="BL19" s="1472"/>
      <c r="BM19" s="1472"/>
      <c r="BN19" s="1472"/>
      <c r="BO19" s="1472"/>
      <c r="BP19" s="1472"/>
      <c r="BQ19" s="1472"/>
      <c r="BR19" s="1472"/>
      <c r="BS19" s="1472"/>
      <c r="BT19" s="1472"/>
      <c r="BU19" s="1472"/>
      <c r="BV19" s="1472"/>
      <c r="BW19" s="1462" t="s">
        <v>4102</v>
      </c>
      <c r="BX19" s="1463"/>
      <c r="BY19" s="1463"/>
      <c r="BZ19" s="1463"/>
      <c r="CA19" s="1463"/>
      <c r="CB19" s="1463"/>
      <c r="CC19" s="1463"/>
      <c r="CD19" s="1464"/>
      <c r="CE19" s="1389" t="str">
        <f ca="1">MID(SUVAHAVUJ!AF161,1,1)</f>
        <v xml:space="preserve"> </v>
      </c>
      <c r="CF19" s="1389"/>
      <c r="CG19" s="1389"/>
      <c r="CH19" s="1389"/>
      <c r="CI19" s="1389"/>
      <c r="CJ19" s="1389" t="str">
        <f ca="1">MID(SUVAHAVUJ!AF161,2,1)</f>
        <v xml:space="preserve"> </v>
      </c>
      <c r="CK19" s="1389"/>
      <c r="CL19" s="1389"/>
      <c r="CM19" s="1389"/>
      <c r="CN19" s="1389"/>
      <c r="CO19" s="1389"/>
      <c r="CP19" s="1389" t="str">
        <f ca="1">MID(SUVAHAVUJ!AF161,3,1)</f>
        <v xml:space="preserve"> </v>
      </c>
      <c r="CQ19" s="1389"/>
      <c r="CR19" s="1389"/>
      <c r="CS19" s="1389"/>
      <c r="CT19" s="1389"/>
      <c r="CU19" s="1389" t="str">
        <f ca="1">MID(SUVAHAVUJ!AF161,4,1)</f>
        <v xml:space="preserve"> </v>
      </c>
      <c r="CV19" s="1389"/>
      <c r="CW19" s="1389"/>
      <c r="CX19" s="1389"/>
      <c r="CY19" s="1389"/>
      <c r="CZ19" s="1389"/>
      <c r="DA19" s="1389" t="str">
        <f ca="1">MID(SUVAHAVUJ!AF161,5,1)</f>
        <v xml:space="preserve"> </v>
      </c>
      <c r="DB19" s="1389"/>
      <c r="DC19" s="1389"/>
      <c r="DD19" s="1389"/>
      <c r="DE19" s="1389"/>
      <c r="DF19" s="1389" t="str">
        <f ca="1">MID(SUVAHAVUJ!AF161,6,1)</f>
        <v xml:space="preserve"> </v>
      </c>
      <c r="DG19" s="1389"/>
      <c r="DH19" s="1389"/>
      <c r="DI19" s="1389"/>
      <c r="DJ19" s="1389"/>
      <c r="DK19" s="1389"/>
      <c r="DL19" s="1389" t="str">
        <f ca="1">MID(SUVAHAVUJ!AF161,7,1)</f>
        <v xml:space="preserve"> </v>
      </c>
      <c r="DM19" s="1389"/>
      <c r="DN19" s="1389"/>
      <c r="DO19" s="1389"/>
      <c r="DP19" s="1389"/>
      <c r="DQ19" s="1389"/>
      <c r="DR19" s="1389" t="str">
        <f ca="1">MID(SUVAHAVUJ!AF161,8,1)</f>
        <v xml:space="preserve"> </v>
      </c>
      <c r="DS19" s="1389"/>
      <c r="DT19" s="1389"/>
      <c r="DU19" s="1389"/>
      <c r="DV19" s="1389"/>
      <c r="DW19" s="1456" t="str">
        <f ca="1">MID(SUVAHAVUJ!AF161,9,1)</f>
        <v xml:space="preserve"> </v>
      </c>
      <c r="DX19" s="1456"/>
      <c r="DY19" s="1456"/>
      <c r="DZ19" s="1456"/>
      <c r="EA19" s="1456"/>
      <c r="EB19" s="1456"/>
      <c r="EC19" s="1456" t="str">
        <f ca="1">MID(SUVAHAVUJ!AF161,10,1)</f>
        <v xml:space="preserve"> </v>
      </c>
      <c r="ED19" s="1456"/>
      <c r="EE19" s="1456"/>
      <c r="EF19" s="1456"/>
      <c r="EG19" s="1456"/>
      <c r="EH19" s="1389" t="str">
        <f ca="1">MID(SUVAHAVUJ!AF161,11,1)</f>
        <v>0</v>
      </c>
      <c r="EI19" s="1389"/>
      <c r="EJ19" s="1389"/>
      <c r="EK19" s="1389"/>
      <c r="EL19" s="1389"/>
      <c r="EM19" s="1395"/>
      <c r="EN19" s="530"/>
      <c r="EO19" s="531"/>
      <c r="EP19" s="1389" t="str">
        <f ca="1">MID(SUVAHAVUJ!AG161,1,1)</f>
        <v xml:space="preserve"> </v>
      </c>
      <c r="EQ19" s="1389"/>
      <c r="ER19" s="1389"/>
      <c r="ES19" s="1389"/>
      <c r="ET19" s="1389"/>
      <c r="EU19" s="1389"/>
      <c r="EV19" s="1389" t="str">
        <f ca="1">MID(SUVAHAVUJ!AG161,2,1)</f>
        <v xml:space="preserve"> </v>
      </c>
      <c r="EW19" s="1389"/>
      <c r="EX19" s="1389"/>
      <c r="EY19" s="1389"/>
      <c r="EZ19" s="1389"/>
      <c r="FA19" s="1389" t="str">
        <f ca="1">MID(SUVAHAVUJ!AG161,3,1)</f>
        <v xml:space="preserve"> </v>
      </c>
      <c r="FB19" s="1389"/>
      <c r="FC19" s="1389"/>
      <c r="FD19" s="1389"/>
      <c r="FE19" s="1389"/>
      <c r="FF19" s="1389"/>
      <c r="FG19" s="1389" t="str">
        <f ca="1">MID(SUVAHAVUJ!AG161,4,1)</f>
        <v xml:space="preserve"> </v>
      </c>
      <c r="FH19" s="1389"/>
      <c r="FI19" s="1389"/>
      <c r="FJ19" s="1389"/>
      <c r="FK19" s="1389"/>
      <c r="FL19" s="1343" t="str">
        <f ca="1">MID(SUVAHAVUJ!AG161,5,1)</f>
        <v xml:space="preserve"> </v>
      </c>
      <c r="FM19" s="1343"/>
      <c r="FN19" s="1343"/>
      <c r="FO19" s="1343"/>
      <c r="FP19" s="1343"/>
      <c r="FQ19" s="1343"/>
      <c r="FR19" s="1343" t="str">
        <f ca="1">MID(SUVAHAVUJ!AG161,6,1)</f>
        <v xml:space="preserve"> </v>
      </c>
      <c r="FS19" s="1343"/>
      <c r="FT19" s="1343"/>
      <c r="FU19" s="1343"/>
      <c r="FV19" s="1343"/>
      <c r="FW19" s="1343" t="str">
        <f ca="1">MID(SUVAHAVUJ!AG161,7,1)</f>
        <v xml:space="preserve"> </v>
      </c>
      <c r="FX19" s="1343"/>
      <c r="FY19" s="1343"/>
      <c r="FZ19" s="1343"/>
      <c r="GA19" s="1343"/>
      <c r="GB19" s="1343"/>
      <c r="GC19" s="1343" t="str">
        <f ca="1">MID(SUVAHAVUJ!AG161,8,1)</f>
        <v xml:space="preserve"> </v>
      </c>
      <c r="GD19" s="1343"/>
      <c r="GE19" s="1343"/>
      <c r="GF19" s="1343"/>
      <c r="GG19" s="1343"/>
      <c r="GH19" s="1343" t="str">
        <f ca="1">MID(SUVAHAVUJ!AG161,9,1)</f>
        <v xml:space="preserve"> </v>
      </c>
      <c r="GI19" s="1343"/>
      <c r="GJ19" s="1343"/>
      <c r="GK19" s="1343"/>
      <c r="GL19" s="1343"/>
      <c r="GM19" s="1343"/>
      <c r="GN19" s="1343" t="str">
        <f ca="1">MID(SUVAHAVUJ!AG161,10,1)</f>
        <v xml:space="preserve"> </v>
      </c>
      <c r="GO19" s="1343"/>
      <c r="GP19" s="1343"/>
      <c r="GQ19" s="1343"/>
      <c r="GR19" s="1343"/>
      <c r="GS19" s="1343" t="str">
        <f ca="1">MID(SUVAHAVUJ!AG161,11,1)</f>
        <v>0</v>
      </c>
      <c r="GT19" s="1343"/>
      <c r="GU19" s="1343"/>
      <c r="GV19" s="1343"/>
      <c r="GW19" s="1396"/>
    </row>
    <row r="20" spans="1:205" ht="24.6" customHeight="1">
      <c r="B20" s="1507" t="s">
        <v>2519</v>
      </c>
      <c r="C20" s="1508"/>
      <c r="D20" s="1508"/>
      <c r="E20" s="1508"/>
      <c r="F20" s="1508"/>
      <c r="G20" s="1508"/>
      <c r="H20" s="1508"/>
      <c r="I20" s="1508"/>
      <c r="J20" s="1508"/>
      <c r="K20" s="1509"/>
      <c r="L20" s="1471" t="str">
        <f ca="1">SUVAHAVUJ!$D$162</f>
        <v>Služby (účtová skupina 51)</v>
      </c>
      <c r="M20" s="1472"/>
      <c r="N20" s="1472"/>
      <c r="O20" s="1472"/>
      <c r="P20" s="1472"/>
      <c r="Q20" s="1472"/>
      <c r="R20" s="1472"/>
      <c r="S20" s="1472"/>
      <c r="T20" s="1472"/>
      <c r="U20" s="1472"/>
      <c r="V20" s="1472"/>
      <c r="W20" s="1472"/>
      <c r="X20" s="1472"/>
      <c r="Y20" s="1472"/>
      <c r="Z20" s="1472"/>
      <c r="AA20" s="1472"/>
      <c r="AB20" s="1472"/>
      <c r="AC20" s="1472"/>
      <c r="AD20" s="1472"/>
      <c r="AE20" s="1472"/>
      <c r="AF20" s="1472"/>
      <c r="AG20" s="1472"/>
      <c r="AH20" s="1472"/>
      <c r="AI20" s="1472"/>
      <c r="AJ20" s="1472"/>
      <c r="AK20" s="1472"/>
      <c r="AL20" s="1472"/>
      <c r="AM20" s="1472"/>
      <c r="AN20" s="1472"/>
      <c r="AO20" s="1472"/>
      <c r="AP20" s="1472"/>
      <c r="AQ20" s="1472"/>
      <c r="AR20" s="1472"/>
      <c r="AS20" s="1472"/>
      <c r="AT20" s="1472"/>
      <c r="AU20" s="1472"/>
      <c r="AV20" s="1472"/>
      <c r="AW20" s="1472"/>
      <c r="AX20" s="1472"/>
      <c r="AY20" s="1472"/>
      <c r="AZ20" s="1472"/>
      <c r="BA20" s="1472"/>
      <c r="BB20" s="1472"/>
      <c r="BC20" s="1472"/>
      <c r="BD20" s="1472"/>
      <c r="BE20" s="1472"/>
      <c r="BF20" s="1472"/>
      <c r="BG20" s="1472"/>
      <c r="BH20" s="1472"/>
      <c r="BI20" s="1472"/>
      <c r="BJ20" s="1472"/>
      <c r="BK20" s="1472"/>
      <c r="BL20" s="1472"/>
      <c r="BM20" s="1472"/>
      <c r="BN20" s="1472"/>
      <c r="BO20" s="1472"/>
      <c r="BP20" s="1472"/>
      <c r="BQ20" s="1472"/>
      <c r="BR20" s="1472"/>
      <c r="BS20" s="1472"/>
      <c r="BT20" s="1472"/>
      <c r="BU20" s="1472"/>
      <c r="BV20" s="1472"/>
      <c r="BW20" s="1462" t="s">
        <v>4103</v>
      </c>
      <c r="BX20" s="1463"/>
      <c r="BY20" s="1463"/>
      <c r="BZ20" s="1463"/>
      <c r="CA20" s="1463"/>
      <c r="CB20" s="1463"/>
      <c r="CC20" s="1463"/>
      <c r="CD20" s="1464"/>
      <c r="CE20" s="1389" t="str">
        <f ca="1">MID(SUVAHAVUJ!AF162,1,1)</f>
        <v xml:space="preserve"> </v>
      </c>
      <c r="CF20" s="1389"/>
      <c r="CG20" s="1389"/>
      <c r="CH20" s="1389"/>
      <c r="CI20" s="1389"/>
      <c r="CJ20" s="1389" t="str">
        <f ca="1">MID(SUVAHAVUJ!AF162,2,1)</f>
        <v xml:space="preserve"> </v>
      </c>
      <c r="CK20" s="1389"/>
      <c r="CL20" s="1389"/>
      <c r="CM20" s="1389"/>
      <c r="CN20" s="1389"/>
      <c r="CO20" s="1389"/>
      <c r="CP20" s="1389" t="str">
        <f ca="1">MID(SUVAHAVUJ!AF162,3,1)</f>
        <v xml:space="preserve"> </v>
      </c>
      <c r="CQ20" s="1389"/>
      <c r="CR20" s="1389"/>
      <c r="CS20" s="1389"/>
      <c r="CT20" s="1389"/>
      <c r="CU20" s="1389" t="str">
        <f ca="1">MID(SUVAHAVUJ!AF162,4,1)</f>
        <v xml:space="preserve"> </v>
      </c>
      <c r="CV20" s="1389"/>
      <c r="CW20" s="1389"/>
      <c r="CX20" s="1389"/>
      <c r="CY20" s="1389"/>
      <c r="CZ20" s="1389"/>
      <c r="DA20" s="1389" t="str">
        <f ca="1">MID(SUVAHAVUJ!AF162,5,1)</f>
        <v xml:space="preserve"> </v>
      </c>
      <c r="DB20" s="1389"/>
      <c r="DC20" s="1389"/>
      <c r="DD20" s="1389"/>
      <c r="DE20" s="1389"/>
      <c r="DF20" s="1389" t="str">
        <f ca="1">MID(SUVAHAVUJ!AF162,6,1)</f>
        <v xml:space="preserve"> </v>
      </c>
      <c r="DG20" s="1389"/>
      <c r="DH20" s="1389"/>
      <c r="DI20" s="1389"/>
      <c r="DJ20" s="1389"/>
      <c r="DK20" s="1389"/>
      <c r="DL20" s="1389" t="str">
        <f ca="1">MID(SUVAHAVUJ!AF162,7,1)</f>
        <v xml:space="preserve"> </v>
      </c>
      <c r="DM20" s="1389"/>
      <c r="DN20" s="1389"/>
      <c r="DO20" s="1389"/>
      <c r="DP20" s="1389"/>
      <c r="DQ20" s="1389"/>
      <c r="DR20" s="1389" t="str">
        <f ca="1">MID(SUVAHAVUJ!AF162,8,1)</f>
        <v xml:space="preserve"> </v>
      </c>
      <c r="DS20" s="1389"/>
      <c r="DT20" s="1389"/>
      <c r="DU20" s="1389"/>
      <c r="DV20" s="1389"/>
      <c r="DW20" s="1456" t="str">
        <f ca="1">MID(SUVAHAVUJ!AF162,9,1)</f>
        <v xml:space="preserve"> </v>
      </c>
      <c r="DX20" s="1456"/>
      <c r="DY20" s="1456"/>
      <c r="DZ20" s="1456"/>
      <c r="EA20" s="1456"/>
      <c r="EB20" s="1456"/>
      <c r="EC20" s="1456" t="str">
        <f ca="1">MID(SUVAHAVUJ!AF162,10,1)</f>
        <v xml:space="preserve"> </v>
      </c>
      <c r="ED20" s="1456"/>
      <c r="EE20" s="1456"/>
      <c r="EF20" s="1456"/>
      <c r="EG20" s="1456"/>
      <c r="EH20" s="1389" t="str">
        <f ca="1">MID(SUVAHAVUJ!AF162,11,1)</f>
        <v>0</v>
      </c>
      <c r="EI20" s="1389"/>
      <c r="EJ20" s="1389"/>
      <c r="EK20" s="1389"/>
      <c r="EL20" s="1389"/>
      <c r="EM20" s="1395"/>
      <c r="EN20" s="530"/>
      <c r="EO20" s="531"/>
      <c r="EP20" s="1389" t="str">
        <f ca="1">MID(SUVAHAVUJ!AG162,1,1)</f>
        <v xml:space="preserve"> </v>
      </c>
      <c r="EQ20" s="1389"/>
      <c r="ER20" s="1389"/>
      <c r="ES20" s="1389"/>
      <c r="ET20" s="1389"/>
      <c r="EU20" s="1389"/>
      <c r="EV20" s="1389" t="str">
        <f ca="1">MID(SUVAHAVUJ!AG162,2,1)</f>
        <v xml:space="preserve"> </v>
      </c>
      <c r="EW20" s="1389"/>
      <c r="EX20" s="1389"/>
      <c r="EY20" s="1389"/>
      <c r="EZ20" s="1389"/>
      <c r="FA20" s="1389" t="str">
        <f ca="1">MID(SUVAHAVUJ!AG162,3,1)</f>
        <v xml:space="preserve"> </v>
      </c>
      <c r="FB20" s="1389"/>
      <c r="FC20" s="1389"/>
      <c r="FD20" s="1389"/>
      <c r="FE20" s="1389"/>
      <c r="FF20" s="1389"/>
      <c r="FG20" s="1389" t="str">
        <f ca="1">MID(SUVAHAVUJ!AG162,4,1)</f>
        <v xml:space="preserve"> </v>
      </c>
      <c r="FH20" s="1389"/>
      <c r="FI20" s="1389"/>
      <c r="FJ20" s="1389"/>
      <c r="FK20" s="1389"/>
      <c r="FL20" s="1343" t="str">
        <f ca="1">MID(SUVAHAVUJ!AG162,5,1)</f>
        <v xml:space="preserve"> </v>
      </c>
      <c r="FM20" s="1343"/>
      <c r="FN20" s="1343"/>
      <c r="FO20" s="1343"/>
      <c r="FP20" s="1343"/>
      <c r="FQ20" s="1343"/>
      <c r="FR20" s="1343" t="str">
        <f ca="1">MID(SUVAHAVUJ!AG162,6,1)</f>
        <v xml:space="preserve"> </v>
      </c>
      <c r="FS20" s="1343"/>
      <c r="FT20" s="1343"/>
      <c r="FU20" s="1343"/>
      <c r="FV20" s="1343"/>
      <c r="FW20" s="1343" t="str">
        <f ca="1">MID(SUVAHAVUJ!AG162,7,1)</f>
        <v xml:space="preserve"> </v>
      </c>
      <c r="FX20" s="1343"/>
      <c r="FY20" s="1343"/>
      <c r="FZ20" s="1343"/>
      <c r="GA20" s="1343"/>
      <c r="GB20" s="1343"/>
      <c r="GC20" s="1343" t="str">
        <f ca="1">MID(SUVAHAVUJ!AG162,8,1)</f>
        <v xml:space="preserve"> </v>
      </c>
      <c r="GD20" s="1343"/>
      <c r="GE20" s="1343"/>
      <c r="GF20" s="1343"/>
      <c r="GG20" s="1343"/>
      <c r="GH20" s="1343" t="str">
        <f ca="1">MID(SUVAHAVUJ!AG162,9,1)</f>
        <v xml:space="preserve"> </v>
      </c>
      <c r="GI20" s="1343"/>
      <c r="GJ20" s="1343"/>
      <c r="GK20" s="1343"/>
      <c r="GL20" s="1343"/>
      <c r="GM20" s="1343"/>
      <c r="GN20" s="1343" t="str">
        <f ca="1">MID(SUVAHAVUJ!AG162,10,1)</f>
        <v xml:space="preserve"> </v>
      </c>
      <c r="GO20" s="1343"/>
      <c r="GP20" s="1343"/>
      <c r="GQ20" s="1343"/>
      <c r="GR20" s="1343"/>
      <c r="GS20" s="1343" t="str">
        <f ca="1">MID(SUVAHAVUJ!AG162,11,1)</f>
        <v>0</v>
      </c>
      <c r="GT20" s="1343"/>
      <c r="GU20" s="1343"/>
      <c r="GV20" s="1343"/>
      <c r="GW20" s="1396"/>
    </row>
    <row r="21" spans="1:205" ht="24.6" customHeight="1">
      <c r="B21" s="1507" t="s">
        <v>2520</v>
      </c>
      <c r="C21" s="1508"/>
      <c r="D21" s="1508"/>
      <c r="E21" s="1508"/>
      <c r="F21" s="1508"/>
      <c r="G21" s="1508"/>
      <c r="H21" s="1508"/>
      <c r="I21" s="1508"/>
      <c r="J21" s="1508"/>
      <c r="K21" s="1509"/>
      <c r="L21" s="1471" t="str">
        <f ca="1">SUVAHAVUJ!$D$163</f>
        <v>Osobné náklady súčet (r. 16 až r. 19)</v>
      </c>
      <c r="M21" s="1472"/>
      <c r="N21" s="1472"/>
      <c r="O21" s="1472"/>
      <c r="P21" s="1472"/>
      <c r="Q21" s="1472"/>
      <c r="R21" s="1472"/>
      <c r="S21" s="1472"/>
      <c r="T21" s="1472"/>
      <c r="U21" s="1472"/>
      <c r="V21" s="1472"/>
      <c r="W21" s="1472"/>
      <c r="X21" s="1472"/>
      <c r="Y21" s="1472"/>
      <c r="Z21" s="1472"/>
      <c r="AA21" s="1472"/>
      <c r="AB21" s="1472"/>
      <c r="AC21" s="1472"/>
      <c r="AD21" s="1472"/>
      <c r="AE21" s="1472"/>
      <c r="AF21" s="1472"/>
      <c r="AG21" s="1472"/>
      <c r="AH21" s="1472"/>
      <c r="AI21" s="1472"/>
      <c r="AJ21" s="1472"/>
      <c r="AK21" s="1472"/>
      <c r="AL21" s="1472"/>
      <c r="AM21" s="1472"/>
      <c r="AN21" s="1472"/>
      <c r="AO21" s="1472"/>
      <c r="AP21" s="1472"/>
      <c r="AQ21" s="1472"/>
      <c r="AR21" s="1472"/>
      <c r="AS21" s="1472"/>
      <c r="AT21" s="1472"/>
      <c r="AU21" s="1472"/>
      <c r="AV21" s="1472"/>
      <c r="AW21" s="1472"/>
      <c r="AX21" s="1472"/>
      <c r="AY21" s="1472"/>
      <c r="AZ21" s="1472"/>
      <c r="BA21" s="1472"/>
      <c r="BB21" s="1472"/>
      <c r="BC21" s="1472"/>
      <c r="BD21" s="1472"/>
      <c r="BE21" s="1472"/>
      <c r="BF21" s="1472"/>
      <c r="BG21" s="1472"/>
      <c r="BH21" s="1472"/>
      <c r="BI21" s="1472"/>
      <c r="BJ21" s="1472"/>
      <c r="BK21" s="1472"/>
      <c r="BL21" s="1472"/>
      <c r="BM21" s="1472"/>
      <c r="BN21" s="1472"/>
      <c r="BO21" s="1472"/>
      <c r="BP21" s="1472"/>
      <c r="BQ21" s="1472"/>
      <c r="BR21" s="1472"/>
      <c r="BS21" s="1472"/>
      <c r="BT21" s="1472"/>
      <c r="BU21" s="1472"/>
      <c r="BV21" s="1472"/>
      <c r="BW21" s="1462" t="s">
        <v>4104</v>
      </c>
      <c r="BX21" s="1463"/>
      <c r="BY21" s="1463"/>
      <c r="BZ21" s="1463"/>
      <c r="CA21" s="1463"/>
      <c r="CB21" s="1463"/>
      <c r="CC21" s="1463"/>
      <c r="CD21" s="1464"/>
      <c r="CE21" s="1389" t="str">
        <f ca="1">MID(SUVAHAVUJ!AF163,1,1)</f>
        <v xml:space="preserve"> </v>
      </c>
      <c r="CF21" s="1389"/>
      <c r="CG21" s="1389"/>
      <c r="CH21" s="1389"/>
      <c r="CI21" s="1389"/>
      <c r="CJ21" s="1389" t="str">
        <f ca="1">MID(SUVAHAVUJ!AF163,2,1)</f>
        <v xml:space="preserve"> </v>
      </c>
      <c r="CK21" s="1389"/>
      <c r="CL21" s="1389"/>
      <c r="CM21" s="1389"/>
      <c r="CN21" s="1389"/>
      <c r="CO21" s="1389"/>
      <c r="CP21" s="1389" t="str">
        <f ca="1">MID(SUVAHAVUJ!AF163,3,1)</f>
        <v xml:space="preserve"> </v>
      </c>
      <c r="CQ21" s="1389"/>
      <c r="CR21" s="1389"/>
      <c r="CS21" s="1389"/>
      <c r="CT21" s="1389"/>
      <c r="CU21" s="1389" t="str">
        <f ca="1">MID(SUVAHAVUJ!AF163,4,1)</f>
        <v xml:space="preserve"> </v>
      </c>
      <c r="CV21" s="1389"/>
      <c r="CW21" s="1389"/>
      <c r="CX21" s="1389"/>
      <c r="CY21" s="1389"/>
      <c r="CZ21" s="1389"/>
      <c r="DA21" s="1389" t="str">
        <f ca="1">MID(SUVAHAVUJ!AF163,5,1)</f>
        <v xml:space="preserve"> </v>
      </c>
      <c r="DB21" s="1389"/>
      <c r="DC21" s="1389"/>
      <c r="DD21" s="1389"/>
      <c r="DE21" s="1389"/>
      <c r="DF21" s="1389" t="str">
        <f ca="1">MID(SUVAHAVUJ!AF163,6,1)</f>
        <v xml:space="preserve"> </v>
      </c>
      <c r="DG21" s="1389"/>
      <c r="DH21" s="1389"/>
      <c r="DI21" s="1389"/>
      <c r="DJ21" s="1389"/>
      <c r="DK21" s="1389"/>
      <c r="DL21" s="1389" t="str">
        <f ca="1">MID(SUVAHAVUJ!AF163,7,1)</f>
        <v xml:space="preserve"> </v>
      </c>
      <c r="DM21" s="1389"/>
      <c r="DN21" s="1389"/>
      <c r="DO21" s="1389"/>
      <c r="DP21" s="1389"/>
      <c r="DQ21" s="1389"/>
      <c r="DR21" s="1389" t="str">
        <f ca="1">MID(SUVAHAVUJ!AF163,8,1)</f>
        <v xml:space="preserve"> </v>
      </c>
      <c r="DS21" s="1389"/>
      <c r="DT21" s="1389"/>
      <c r="DU21" s="1389"/>
      <c r="DV21" s="1389"/>
      <c r="DW21" s="1456" t="str">
        <f ca="1">MID(SUVAHAVUJ!AF163,9,1)</f>
        <v xml:space="preserve"> </v>
      </c>
      <c r="DX21" s="1456"/>
      <c r="DY21" s="1456"/>
      <c r="DZ21" s="1456"/>
      <c r="EA21" s="1456"/>
      <c r="EB21" s="1456"/>
      <c r="EC21" s="1456" t="str">
        <f ca="1">MID(SUVAHAVUJ!AF163,10,1)</f>
        <v xml:space="preserve"> </v>
      </c>
      <c r="ED21" s="1456"/>
      <c r="EE21" s="1456"/>
      <c r="EF21" s="1456"/>
      <c r="EG21" s="1456"/>
      <c r="EH21" s="1389" t="str">
        <f ca="1">MID(SUVAHAVUJ!AF163,11,1)</f>
        <v>0</v>
      </c>
      <c r="EI21" s="1389"/>
      <c r="EJ21" s="1389"/>
      <c r="EK21" s="1389"/>
      <c r="EL21" s="1389"/>
      <c r="EM21" s="1395"/>
      <c r="EN21" s="530"/>
      <c r="EO21" s="531"/>
      <c r="EP21" s="1389" t="str">
        <f ca="1">MID(SUVAHAVUJ!AG163,1,1)</f>
        <v xml:space="preserve"> </v>
      </c>
      <c r="EQ21" s="1389"/>
      <c r="ER21" s="1389"/>
      <c r="ES21" s="1389"/>
      <c r="ET21" s="1389"/>
      <c r="EU21" s="1389"/>
      <c r="EV21" s="1389" t="str">
        <f ca="1">MID(SUVAHAVUJ!AG163,2,1)</f>
        <v xml:space="preserve"> </v>
      </c>
      <c r="EW21" s="1389"/>
      <c r="EX21" s="1389"/>
      <c r="EY21" s="1389"/>
      <c r="EZ21" s="1389"/>
      <c r="FA21" s="1389" t="str">
        <f ca="1">MID(SUVAHAVUJ!AG163,3,1)</f>
        <v xml:space="preserve"> </v>
      </c>
      <c r="FB21" s="1389"/>
      <c r="FC21" s="1389"/>
      <c r="FD21" s="1389"/>
      <c r="FE21" s="1389"/>
      <c r="FF21" s="1389"/>
      <c r="FG21" s="1389" t="str">
        <f ca="1">MID(SUVAHAVUJ!AG163,4,1)</f>
        <v xml:space="preserve"> </v>
      </c>
      <c r="FH21" s="1389"/>
      <c r="FI21" s="1389"/>
      <c r="FJ21" s="1389"/>
      <c r="FK21" s="1389"/>
      <c r="FL21" s="1343" t="str">
        <f ca="1">MID(SUVAHAVUJ!AG163,5,1)</f>
        <v xml:space="preserve"> </v>
      </c>
      <c r="FM21" s="1343"/>
      <c r="FN21" s="1343"/>
      <c r="FO21" s="1343"/>
      <c r="FP21" s="1343"/>
      <c r="FQ21" s="1343"/>
      <c r="FR21" s="1343" t="str">
        <f ca="1">MID(SUVAHAVUJ!AG163,6,1)</f>
        <v xml:space="preserve"> </v>
      </c>
      <c r="FS21" s="1343"/>
      <c r="FT21" s="1343"/>
      <c r="FU21" s="1343"/>
      <c r="FV21" s="1343"/>
      <c r="FW21" s="1343" t="str">
        <f ca="1">MID(SUVAHAVUJ!AG163,7,1)</f>
        <v xml:space="preserve"> </v>
      </c>
      <c r="FX21" s="1343"/>
      <c r="FY21" s="1343"/>
      <c r="FZ21" s="1343"/>
      <c r="GA21" s="1343"/>
      <c r="GB21" s="1343"/>
      <c r="GC21" s="1343" t="str">
        <f ca="1">MID(SUVAHAVUJ!AG163,8,1)</f>
        <v xml:space="preserve"> </v>
      </c>
      <c r="GD21" s="1343"/>
      <c r="GE21" s="1343"/>
      <c r="GF21" s="1343"/>
      <c r="GG21" s="1343"/>
      <c r="GH21" s="1343" t="str">
        <f ca="1">MID(SUVAHAVUJ!AG163,9,1)</f>
        <v xml:space="preserve"> </v>
      </c>
      <c r="GI21" s="1343"/>
      <c r="GJ21" s="1343"/>
      <c r="GK21" s="1343"/>
      <c r="GL21" s="1343"/>
      <c r="GM21" s="1343"/>
      <c r="GN21" s="1343" t="str">
        <f ca="1">MID(SUVAHAVUJ!AG163,10,1)</f>
        <v xml:space="preserve"> </v>
      </c>
      <c r="GO21" s="1343"/>
      <c r="GP21" s="1343"/>
      <c r="GQ21" s="1343"/>
      <c r="GR21" s="1343"/>
      <c r="GS21" s="1343" t="str">
        <f ca="1">MID(SUVAHAVUJ!AG163,11,1)</f>
        <v>0</v>
      </c>
      <c r="GT21" s="1343"/>
      <c r="GU21" s="1343"/>
      <c r="GV21" s="1343"/>
      <c r="GW21" s="1396"/>
    </row>
    <row r="22" spans="1:205" ht="24.6" customHeight="1">
      <c r="B22" s="1507" t="s">
        <v>2521</v>
      </c>
      <c r="C22" s="1508"/>
      <c r="D22" s="1508"/>
      <c r="E22" s="1508"/>
      <c r="F22" s="1508"/>
      <c r="G22" s="1508"/>
      <c r="H22" s="1508"/>
      <c r="I22" s="1508"/>
      <c r="J22" s="1508"/>
      <c r="K22" s="1509"/>
      <c r="L22" s="1471" t="str">
        <f ca="1">SUVAHAVUJ!$D$164</f>
        <v>Mzdové náklady (521, 522)</v>
      </c>
      <c r="M22" s="1472"/>
      <c r="N22" s="1472"/>
      <c r="O22" s="1472"/>
      <c r="P22" s="1472"/>
      <c r="Q22" s="1472"/>
      <c r="R22" s="1472"/>
      <c r="S22" s="1472"/>
      <c r="T22" s="1472"/>
      <c r="U22" s="1472"/>
      <c r="V22" s="1472"/>
      <c r="W22" s="1472"/>
      <c r="X22" s="1472"/>
      <c r="Y22" s="1472"/>
      <c r="Z22" s="1472"/>
      <c r="AA22" s="1472"/>
      <c r="AB22" s="1472"/>
      <c r="AC22" s="1472"/>
      <c r="AD22" s="1472"/>
      <c r="AE22" s="1472"/>
      <c r="AF22" s="1472"/>
      <c r="AG22" s="1472"/>
      <c r="AH22" s="1472"/>
      <c r="AI22" s="1472"/>
      <c r="AJ22" s="1472"/>
      <c r="AK22" s="1472"/>
      <c r="AL22" s="1472"/>
      <c r="AM22" s="1472"/>
      <c r="AN22" s="1472"/>
      <c r="AO22" s="1472"/>
      <c r="AP22" s="1472"/>
      <c r="AQ22" s="1472"/>
      <c r="AR22" s="1472"/>
      <c r="AS22" s="1472"/>
      <c r="AT22" s="1472"/>
      <c r="AU22" s="1472"/>
      <c r="AV22" s="1472"/>
      <c r="AW22" s="1472"/>
      <c r="AX22" s="1472"/>
      <c r="AY22" s="1472"/>
      <c r="AZ22" s="1472"/>
      <c r="BA22" s="1472"/>
      <c r="BB22" s="1472"/>
      <c r="BC22" s="1472"/>
      <c r="BD22" s="1472"/>
      <c r="BE22" s="1472"/>
      <c r="BF22" s="1472"/>
      <c r="BG22" s="1472"/>
      <c r="BH22" s="1472"/>
      <c r="BI22" s="1472"/>
      <c r="BJ22" s="1472"/>
      <c r="BK22" s="1472"/>
      <c r="BL22" s="1472"/>
      <c r="BM22" s="1472"/>
      <c r="BN22" s="1472"/>
      <c r="BO22" s="1472"/>
      <c r="BP22" s="1472"/>
      <c r="BQ22" s="1472"/>
      <c r="BR22" s="1472"/>
      <c r="BS22" s="1472"/>
      <c r="BT22" s="1472"/>
      <c r="BU22" s="1472"/>
      <c r="BV22" s="1472"/>
      <c r="BW22" s="1462" t="s">
        <v>4105</v>
      </c>
      <c r="BX22" s="1463"/>
      <c r="BY22" s="1463"/>
      <c r="BZ22" s="1463"/>
      <c r="CA22" s="1463"/>
      <c r="CB22" s="1463"/>
      <c r="CC22" s="1463"/>
      <c r="CD22" s="1464"/>
      <c r="CE22" s="1389" t="str">
        <f ca="1">MID(SUVAHAVUJ!AF164,1,1)</f>
        <v xml:space="preserve"> </v>
      </c>
      <c r="CF22" s="1389"/>
      <c r="CG22" s="1389"/>
      <c r="CH22" s="1389"/>
      <c r="CI22" s="1389"/>
      <c r="CJ22" s="1389" t="str">
        <f ca="1">MID(SUVAHAVUJ!AF164,2,1)</f>
        <v xml:space="preserve"> </v>
      </c>
      <c r="CK22" s="1389"/>
      <c r="CL22" s="1389"/>
      <c r="CM22" s="1389"/>
      <c r="CN22" s="1389"/>
      <c r="CO22" s="1389"/>
      <c r="CP22" s="1389" t="str">
        <f ca="1">MID(SUVAHAVUJ!AF164,3,1)</f>
        <v xml:space="preserve"> </v>
      </c>
      <c r="CQ22" s="1389"/>
      <c r="CR22" s="1389"/>
      <c r="CS22" s="1389"/>
      <c r="CT22" s="1389"/>
      <c r="CU22" s="1389" t="str">
        <f ca="1">MID(SUVAHAVUJ!AF164,4,1)</f>
        <v xml:space="preserve"> </v>
      </c>
      <c r="CV22" s="1389"/>
      <c r="CW22" s="1389"/>
      <c r="CX22" s="1389"/>
      <c r="CY22" s="1389"/>
      <c r="CZ22" s="1389"/>
      <c r="DA22" s="1389" t="str">
        <f ca="1">MID(SUVAHAVUJ!AF164,5,1)</f>
        <v xml:space="preserve"> </v>
      </c>
      <c r="DB22" s="1389"/>
      <c r="DC22" s="1389"/>
      <c r="DD22" s="1389"/>
      <c r="DE22" s="1389"/>
      <c r="DF22" s="1389" t="str">
        <f ca="1">MID(SUVAHAVUJ!AF164,6,1)</f>
        <v xml:space="preserve"> </v>
      </c>
      <c r="DG22" s="1389"/>
      <c r="DH22" s="1389"/>
      <c r="DI22" s="1389"/>
      <c r="DJ22" s="1389"/>
      <c r="DK22" s="1389"/>
      <c r="DL22" s="1389" t="str">
        <f ca="1">MID(SUVAHAVUJ!AF164,7,1)</f>
        <v xml:space="preserve"> </v>
      </c>
      <c r="DM22" s="1389"/>
      <c r="DN22" s="1389"/>
      <c r="DO22" s="1389"/>
      <c r="DP22" s="1389"/>
      <c r="DQ22" s="1389"/>
      <c r="DR22" s="1389" t="str">
        <f ca="1">MID(SUVAHAVUJ!AF164,8,1)</f>
        <v xml:space="preserve"> </v>
      </c>
      <c r="DS22" s="1389"/>
      <c r="DT22" s="1389"/>
      <c r="DU22" s="1389"/>
      <c r="DV22" s="1389"/>
      <c r="DW22" s="1456" t="str">
        <f ca="1">MID(SUVAHAVUJ!AF164,9,1)</f>
        <v xml:space="preserve"> </v>
      </c>
      <c r="DX22" s="1456"/>
      <c r="DY22" s="1456"/>
      <c r="DZ22" s="1456"/>
      <c r="EA22" s="1456"/>
      <c r="EB22" s="1456"/>
      <c r="EC22" s="1456" t="str">
        <f ca="1">MID(SUVAHAVUJ!AF164,10,1)</f>
        <v xml:space="preserve"> </v>
      </c>
      <c r="ED22" s="1456"/>
      <c r="EE22" s="1456"/>
      <c r="EF22" s="1456"/>
      <c r="EG22" s="1456"/>
      <c r="EH22" s="1389" t="str">
        <f ca="1">MID(SUVAHAVUJ!AF164,11,1)</f>
        <v>0</v>
      </c>
      <c r="EI22" s="1389"/>
      <c r="EJ22" s="1389"/>
      <c r="EK22" s="1389"/>
      <c r="EL22" s="1389"/>
      <c r="EM22" s="1395"/>
      <c r="EN22" s="530"/>
      <c r="EO22" s="531"/>
      <c r="EP22" s="1389" t="str">
        <f ca="1">MID(SUVAHAVUJ!AG164,1,1)</f>
        <v xml:space="preserve"> </v>
      </c>
      <c r="EQ22" s="1389"/>
      <c r="ER22" s="1389"/>
      <c r="ES22" s="1389"/>
      <c r="ET22" s="1389"/>
      <c r="EU22" s="1389"/>
      <c r="EV22" s="1389" t="str">
        <f ca="1">MID(SUVAHAVUJ!AG164,2,1)</f>
        <v xml:space="preserve"> </v>
      </c>
      <c r="EW22" s="1389"/>
      <c r="EX22" s="1389"/>
      <c r="EY22" s="1389"/>
      <c r="EZ22" s="1389"/>
      <c r="FA22" s="1389" t="str">
        <f ca="1">MID(SUVAHAVUJ!AG164,3,1)</f>
        <v xml:space="preserve"> </v>
      </c>
      <c r="FB22" s="1389"/>
      <c r="FC22" s="1389"/>
      <c r="FD22" s="1389"/>
      <c r="FE22" s="1389"/>
      <c r="FF22" s="1389"/>
      <c r="FG22" s="1389" t="str">
        <f ca="1">MID(SUVAHAVUJ!AG164,4,1)</f>
        <v xml:space="preserve"> </v>
      </c>
      <c r="FH22" s="1389"/>
      <c r="FI22" s="1389"/>
      <c r="FJ22" s="1389"/>
      <c r="FK22" s="1389"/>
      <c r="FL22" s="1343" t="str">
        <f ca="1">MID(SUVAHAVUJ!AG164,5,1)</f>
        <v xml:space="preserve"> </v>
      </c>
      <c r="FM22" s="1343"/>
      <c r="FN22" s="1343"/>
      <c r="FO22" s="1343"/>
      <c r="FP22" s="1343"/>
      <c r="FQ22" s="1343"/>
      <c r="FR22" s="1343" t="str">
        <f ca="1">MID(SUVAHAVUJ!AG164,6,1)</f>
        <v xml:space="preserve"> </v>
      </c>
      <c r="FS22" s="1343"/>
      <c r="FT22" s="1343"/>
      <c r="FU22" s="1343"/>
      <c r="FV22" s="1343"/>
      <c r="FW22" s="1343" t="str">
        <f ca="1">MID(SUVAHAVUJ!AG164,7,1)</f>
        <v xml:space="preserve"> </v>
      </c>
      <c r="FX22" s="1343"/>
      <c r="FY22" s="1343"/>
      <c r="FZ22" s="1343"/>
      <c r="GA22" s="1343"/>
      <c r="GB22" s="1343"/>
      <c r="GC22" s="1343" t="str">
        <f ca="1">MID(SUVAHAVUJ!AG164,8,1)</f>
        <v xml:space="preserve"> </v>
      </c>
      <c r="GD22" s="1343"/>
      <c r="GE22" s="1343"/>
      <c r="GF22" s="1343"/>
      <c r="GG22" s="1343"/>
      <c r="GH22" s="1343" t="str">
        <f ca="1">MID(SUVAHAVUJ!AG164,9,1)</f>
        <v xml:space="preserve"> </v>
      </c>
      <c r="GI22" s="1343"/>
      <c r="GJ22" s="1343"/>
      <c r="GK22" s="1343"/>
      <c r="GL22" s="1343"/>
      <c r="GM22" s="1343"/>
      <c r="GN22" s="1343" t="str">
        <f ca="1">MID(SUVAHAVUJ!AG164,10,1)</f>
        <v xml:space="preserve"> </v>
      </c>
      <c r="GO22" s="1343"/>
      <c r="GP22" s="1343"/>
      <c r="GQ22" s="1343"/>
      <c r="GR22" s="1343"/>
      <c r="GS22" s="1343" t="str">
        <f ca="1">MID(SUVAHAVUJ!AG164,11,1)</f>
        <v>0</v>
      </c>
      <c r="GT22" s="1343"/>
      <c r="GU22" s="1343"/>
      <c r="GV22" s="1343"/>
      <c r="GW22" s="1396"/>
    </row>
    <row r="23" spans="1:205" ht="24.6" customHeight="1">
      <c r="B23" s="1510" t="s">
        <v>2390</v>
      </c>
      <c r="C23" s="1511"/>
      <c r="D23" s="1511"/>
      <c r="E23" s="1511"/>
      <c r="F23" s="1511"/>
      <c r="G23" s="1511"/>
      <c r="H23" s="1511"/>
      <c r="I23" s="1511"/>
      <c r="J23" s="1511"/>
      <c r="K23" s="1512"/>
      <c r="L23" s="1471" t="str">
        <f ca="1">SUVAHAVUJ!$D$165</f>
        <v>Odmeny členom orgánov spoločnosti a družstva (523)</v>
      </c>
      <c r="M23" s="1472"/>
      <c r="N23" s="1472"/>
      <c r="O23" s="1472"/>
      <c r="P23" s="1472"/>
      <c r="Q23" s="1472"/>
      <c r="R23" s="1472"/>
      <c r="S23" s="1472"/>
      <c r="T23" s="1472"/>
      <c r="U23" s="1472"/>
      <c r="V23" s="1472"/>
      <c r="W23" s="1472"/>
      <c r="X23" s="1472"/>
      <c r="Y23" s="1472"/>
      <c r="Z23" s="1472"/>
      <c r="AA23" s="1472"/>
      <c r="AB23" s="1472"/>
      <c r="AC23" s="1472"/>
      <c r="AD23" s="1472"/>
      <c r="AE23" s="1472"/>
      <c r="AF23" s="1472"/>
      <c r="AG23" s="1472"/>
      <c r="AH23" s="1472"/>
      <c r="AI23" s="1472"/>
      <c r="AJ23" s="1472"/>
      <c r="AK23" s="1472"/>
      <c r="AL23" s="1472"/>
      <c r="AM23" s="1472"/>
      <c r="AN23" s="1472"/>
      <c r="AO23" s="1472"/>
      <c r="AP23" s="1472"/>
      <c r="AQ23" s="1472"/>
      <c r="AR23" s="1472"/>
      <c r="AS23" s="1472"/>
      <c r="AT23" s="1472"/>
      <c r="AU23" s="1472"/>
      <c r="AV23" s="1472"/>
      <c r="AW23" s="1472"/>
      <c r="AX23" s="1472"/>
      <c r="AY23" s="1472"/>
      <c r="AZ23" s="1472"/>
      <c r="BA23" s="1472"/>
      <c r="BB23" s="1472"/>
      <c r="BC23" s="1472"/>
      <c r="BD23" s="1472"/>
      <c r="BE23" s="1472"/>
      <c r="BF23" s="1472"/>
      <c r="BG23" s="1472"/>
      <c r="BH23" s="1472"/>
      <c r="BI23" s="1472"/>
      <c r="BJ23" s="1472"/>
      <c r="BK23" s="1472"/>
      <c r="BL23" s="1472"/>
      <c r="BM23" s="1472"/>
      <c r="BN23" s="1472"/>
      <c r="BO23" s="1472"/>
      <c r="BP23" s="1472"/>
      <c r="BQ23" s="1472"/>
      <c r="BR23" s="1472"/>
      <c r="BS23" s="1472"/>
      <c r="BT23" s="1472"/>
      <c r="BU23" s="1472"/>
      <c r="BV23" s="1472"/>
      <c r="BW23" s="1462" t="s">
        <v>4106</v>
      </c>
      <c r="BX23" s="1463"/>
      <c r="BY23" s="1463"/>
      <c r="BZ23" s="1463"/>
      <c r="CA23" s="1463"/>
      <c r="CB23" s="1463"/>
      <c r="CC23" s="1463"/>
      <c r="CD23" s="1464"/>
      <c r="CE23" s="1389" t="str">
        <f ca="1">MID(SUVAHAVUJ!AF165,1,1)</f>
        <v xml:space="preserve"> </v>
      </c>
      <c r="CF23" s="1389"/>
      <c r="CG23" s="1389"/>
      <c r="CH23" s="1389"/>
      <c r="CI23" s="1389"/>
      <c r="CJ23" s="1389" t="str">
        <f ca="1">MID(SUVAHAVUJ!AF165,2,1)</f>
        <v xml:space="preserve"> </v>
      </c>
      <c r="CK23" s="1389"/>
      <c r="CL23" s="1389"/>
      <c r="CM23" s="1389"/>
      <c r="CN23" s="1389"/>
      <c r="CO23" s="1389"/>
      <c r="CP23" s="1389" t="str">
        <f ca="1">MID(SUVAHAVUJ!AF165,3,1)</f>
        <v xml:space="preserve"> </v>
      </c>
      <c r="CQ23" s="1389"/>
      <c r="CR23" s="1389"/>
      <c r="CS23" s="1389"/>
      <c r="CT23" s="1389"/>
      <c r="CU23" s="1389" t="str">
        <f ca="1">MID(SUVAHAVUJ!AF165,4,1)</f>
        <v xml:space="preserve"> </v>
      </c>
      <c r="CV23" s="1389"/>
      <c r="CW23" s="1389"/>
      <c r="CX23" s="1389"/>
      <c r="CY23" s="1389"/>
      <c r="CZ23" s="1389"/>
      <c r="DA23" s="1389" t="str">
        <f ca="1">MID(SUVAHAVUJ!AF165,5,1)</f>
        <v xml:space="preserve"> </v>
      </c>
      <c r="DB23" s="1389"/>
      <c r="DC23" s="1389"/>
      <c r="DD23" s="1389"/>
      <c r="DE23" s="1389"/>
      <c r="DF23" s="1389" t="str">
        <f ca="1">MID(SUVAHAVUJ!AF165,6,1)</f>
        <v xml:space="preserve"> </v>
      </c>
      <c r="DG23" s="1389"/>
      <c r="DH23" s="1389"/>
      <c r="DI23" s="1389"/>
      <c r="DJ23" s="1389"/>
      <c r="DK23" s="1389"/>
      <c r="DL23" s="1389" t="str">
        <f ca="1">MID(SUVAHAVUJ!AF165,7,1)</f>
        <v xml:space="preserve"> </v>
      </c>
      <c r="DM23" s="1389"/>
      <c r="DN23" s="1389"/>
      <c r="DO23" s="1389"/>
      <c r="DP23" s="1389"/>
      <c r="DQ23" s="1389"/>
      <c r="DR23" s="1389" t="str">
        <f ca="1">MID(SUVAHAVUJ!AF165,8,1)</f>
        <v xml:space="preserve"> </v>
      </c>
      <c r="DS23" s="1389"/>
      <c r="DT23" s="1389"/>
      <c r="DU23" s="1389"/>
      <c r="DV23" s="1389"/>
      <c r="DW23" s="1456" t="str">
        <f ca="1">MID(SUVAHAVUJ!AF165,9,1)</f>
        <v xml:space="preserve"> </v>
      </c>
      <c r="DX23" s="1456"/>
      <c r="DY23" s="1456"/>
      <c r="DZ23" s="1456"/>
      <c r="EA23" s="1456"/>
      <c r="EB23" s="1456"/>
      <c r="EC23" s="1456" t="str">
        <f ca="1">MID(SUVAHAVUJ!AF165,10,1)</f>
        <v xml:space="preserve"> </v>
      </c>
      <c r="ED23" s="1456"/>
      <c r="EE23" s="1456"/>
      <c r="EF23" s="1456"/>
      <c r="EG23" s="1456"/>
      <c r="EH23" s="1389" t="str">
        <f ca="1">MID(SUVAHAVUJ!AF165,11,1)</f>
        <v>0</v>
      </c>
      <c r="EI23" s="1389"/>
      <c r="EJ23" s="1389"/>
      <c r="EK23" s="1389"/>
      <c r="EL23" s="1389"/>
      <c r="EM23" s="1395"/>
      <c r="EN23" s="530"/>
      <c r="EO23" s="531"/>
      <c r="EP23" s="1389" t="str">
        <f ca="1">MID(SUVAHAVUJ!AG165,1,1)</f>
        <v xml:space="preserve"> </v>
      </c>
      <c r="EQ23" s="1389"/>
      <c r="ER23" s="1389"/>
      <c r="ES23" s="1389"/>
      <c r="ET23" s="1389"/>
      <c r="EU23" s="1389"/>
      <c r="EV23" s="1389" t="str">
        <f ca="1">MID(SUVAHAVUJ!AG165,2,1)</f>
        <v xml:space="preserve"> </v>
      </c>
      <c r="EW23" s="1389"/>
      <c r="EX23" s="1389"/>
      <c r="EY23" s="1389"/>
      <c r="EZ23" s="1389"/>
      <c r="FA23" s="1389" t="str">
        <f ca="1">MID(SUVAHAVUJ!AG165,3,1)</f>
        <v xml:space="preserve"> </v>
      </c>
      <c r="FB23" s="1389"/>
      <c r="FC23" s="1389"/>
      <c r="FD23" s="1389"/>
      <c r="FE23" s="1389"/>
      <c r="FF23" s="1389"/>
      <c r="FG23" s="1389" t="str">
        <f ca="1">MID(SUVAHAVUJ!AG165,4,1)</f>
        <v xml:space="preserve"> </v>
      </c>
      <c r="FH23" s="1389"/>
      <c r="FI23" s="1389"/>
      <c r="FJ23" s="1389"/>
      <c r="FK23" s="1389"/>
      <c r="FL23" s="1343" t="str">
        <f ca="1">MID(SUVAHAVUJ!AG165,5,1)</f>
        <v xml:space="preserve"> </v>
      </c>
      <c r="FM23" s="1343"/>
      <c r="FN23" s="1343"/>
      <c r="FO23" s="1343"/>
      <c r="FP23" s="1343"/>
      <c r="FQ23" s="1343"/>
      <c r="FR23" s="1343" t="str">
        <f ca="1">MID(SUVAHAVUJ!AG165,6,1)</f>
        <v xml:space="preserve"> </v>
      </c>
      <c r="FS23" s="1343"/>
      <c r="FT23" s="1343"/>
      <c r="FU23" s="1343"/>
      <c r="FV23" s="1343"/>
      <c r="FW23" s="1343" t="str">
        <f ca="1">MID(SUVAHAVUJ!AG165,7,1)</f>
        <v xml:space="preserve"> </v>
      </c>
      <c r="FX23" s="1343"/>
      <c r="FY23" s="1343"/>
      <c r="FZ23" s="1343"/>
      <c r="GA23" s="1343"/>
      <c r="GB23" s="1343"/>
      <c r="GC23" s="1343" t="str">
        <f ca="1">MID(SUVAHAVUJ!AG165,8,1)</f>
        <v xml:space="preserve"> </v>
      </c>
      <c r="GD23" s="1343"/>
      <c r="GE23" s="1343"/>
      <c r="GF23" s="1343"/>
      <c r="GG23" s="1343"/>
      <c r="GH23" s="1343" t="str">
        <f ca="1">MID(SUVAHAVUJ!AG165,9,1)</f>
        <v xml:space="preserve"> </v>
      </c>
      <c r="GI23" s="1343"/>
      <c r="GJ23" s="1343"/>
      <c r="GK23" s="1343"/>
      <c r="GL23" s="1343"/>
      <c r="GM23" s="1343"/>
      <c r="GN23" s="1343" t="str">
        <f ca="1">MID(SUVAHAVUJ!AG165,10,1)</f>
        <v xml:space="preserve"> </v>
      </c>
      <c r="GO23" s="1343"/>
      <c r="GP23" s="1343"/>
      <c r="GQ23" s="1343"/>
      <c r="GR23" s="1343"/>
      <c r="GS23" s="1343" t="str">
        <f ca="1">MID(SUVAHAVUJ!AG165,11,1)</f>
        <v>0</v>
      </c>
      <c r="GT23" s="1343"/>
      <c r="GU23" s="1343"/>
      <c r="GV23" s="1343"/>
      <c r="GW23" s="1396"/>
    </row>
    <row r="24" spans="1:205" ht="24.6" customHeight="1">
      <c r="A24" s="540"/>
      <c r="B24" s="1510" t="s">
        <v>2391</v>
      </c>
      <c r="C24" s="1511"/>
      <c r="D24" s="1511"/>
      <c r="E24" s="1511"/>
      <c r="F24" s="1511"/>
      <c r="G24" s="1511"/>
      <c r="H24" s="1511"/>
      <c r="I24" s="1511"/>
      <c r="J24" s="1511"/>
      <c r="K24" s="1512"/>
      <c r="L24" s="1471" t="str">
        <f ca="1">SUVAHAVUJ!$D$166</f>
        <v>Náklady na sociálne poistenie (524, 525, 526)</v>
      </c>
      <c r="M24" s="1472"/>
      <c r="N24" s="1472"/>
      <c r="O24" s="1472"/>
      <c r="P24" s="1472"/>
      <c r="Q24" s="1472"/>
      <c r="R24" s="1472"/>
      <c r="S24" s="1472"/>
      <c r="T24" s="1472"/>
      <c r="U24" s="1472"/>
      <c r="V24" s="1472"/>
      <c r="W24" s="1472"/>
      <c r="X24" s="1472"/>
      <c r="Y24" s="1472"/>
      <c r="Z24" s="1472"/>
      <c r="AA24" s="1472"/>
      <c r="AB24" s="1472"/>
      <c r="AC24" s="1472"/>
      <c r="AD24" s="1472"/>
      <c r="AE24" s="1472"/>
      <c r="AF24" s="1472"/>
      <c r="AG24" s="1472"/>
      <c r="AH24" s="1472"/>
      <c r="AI24" s="1472"/>
      <c r="AJ24" s="1472"/>
      <c r="AK24" s="1472"/>
      <c r="AL24" s="1472"/>
      <c r="AM24" s="1472"/>
      <c r="AN24" s="1472"/>
      <c r="AO24" s="1472"/>
      <c r="AP24" s="1472"/>
      <c r="AQ24" s="1472"/>
      <c r="AR24" s="1472"/>
      <c r="AS24" s="1472"/>
      <c r="AT24" s="1472"/>
      <c r="AU24" s="1472"/>
      <c r="AV24" s="1472"/>
      <c r="AW24" s="1472"/>
      <c r="AX24" s="1472"/>
      <c r="AY24" s="1472"/>
      <c r="AZ24" s="1472"/>
      <c r="BA24" s="1472"/>
      <c r="BB24" s="1472"/>
      <c r="BC24" s="1472"/>
      <c r="BD24" s="1472"/>
      <c r="BE24" s="1472"/>
      <c r="BF24" s="1472"/>
      <c r="BG24" s="1472"/>
      <c r="BH24" s="1472"/>
      <c r="BI24" s="1472"/>
      <c r="BJ24" s="1472"/>
      <c r="BK24" s="1472"/>
      <c r="BL24" s="1472"/>
      <c r="BM24" s="1472"/>
      <c r="BN24" s="1472"/>
      <c r="BO24" s="1472"/>
      <c r="BP24" s="1472"/>
      <c r="BQ24" s="1472"/>
      <c r="BR24" s="1472"/>
      <c r="BS24" s="1472"/>
      <c r="BT24" s="1472"/>
      <c r="BU24" s="1472"/>
      <c r="BV24" s="1472"/>
      <c r="BW24" s="1462" t="s">
        <v>2400</v>
      </c>
      <c r="BX24" s="1463"/>
      <c r="BY24" s="1463"/>
      <c r="BZ24" s="1463"/>
      <c r="CA24" s="1463"/>
      <c r="CB24" s="1463"/>
      <c r="CC24" s="1463"/>
      <c r="CD24" s="1464"/>
      <c r="CE24" s="1389" t="str">
        <f ca="1">MID(SUVAHAVUJ!AF166,1,1)</f>
        <v xml:space="preserve"> </v>
      </c>
      <c r="CF24" s="1389"/>
      <c r="CG24" s="1389"/>
      <c r="CH24" s="1389"/>
      <c r="CI24" s="1389"/>
      <c r="CJ24" s="1389" t="str">
        <f ca="1">MID(SUVAHAVUJ!AF166,2,1)</f>
        <v xml:space="preserve"> </v>
      </c>
      <c r="CK24" s="1389"/>
      <c r="CL24" s="1389"/>
      <c r="CM24" s="1389"/>
      <c r="CN24" s="1389"/>
      <c r="CO24" s="1389"/>
      <c r="CP24" s="1389" t="str">
        <f ca="1">MID(SUVAHAVUJ!AF166,3,1)</f>
        <v xml:space="preserve"> </v>
      </c>
      <c r="CQ24" s="1389"/>
      <c r="CR24" s="1389"/>
      <c r="CS24" s="1389"/>
      <c r="CT24" s="1389"/>
      <c r="CU24" s="1389" t="str">
        <f ca="1">MID(SUVAHAVUJ!AF166,4,1)</f>
        <v xml:space="preserve"> </v>
      </c>
      <c r="CV24" s="1389"/>
      <c r="CW24" s="1389"/>
      <c r="CX24" s="1389"/>
      <c r="CY24" s="1389"/>
      <c r="CZ24" s="1389"/>
      <c r="DA24" s="1389" t="str">
        <f ca="1">MID(SUVAHAVUJ!AF166,5,1)</f>
        <v xml:space="preserve"> </v>
      </c>
      <c r="DB24" s="1389"/>
      <c r="DC24" s="1389"/>
      <c r="DD24" s="1389"/>
      <c r="DE24" s="1389"/>
      <c r="DF24" s="1389" t="str">
        <f ca="1">MID(SUVAHAVUJ!AF166,6,1)</f>
        <v xml:space="preserve"> </v>
      </c>
      <c r="DG24" s="1389"/>
      <c r="DH24" s="1389"/>
      <c r="DI24" s="1389"/>
      <c r="DJ24" s="1389"/>
      <c r="DK24" s="1389"/>
      <c r="DL24" s="1389" t="str">
        <f ca="1">MID(SUVAHAVUJ!AF166,7,1)</f>
        <v xml:space="preserve"> </v>
      </c>
      <c r="DM24" s="1389"/>
      <c r="DN24" s="1389"/>
      <c r="DO24" s="1389"/>
      <c r="DP24" s="1389"/>
      <c r="DQ24" s="1389"/>
      <c r="DR24" s="1389" t="str">
        <f ca="1">MID(SUVAHAVUJ!AF166,8,1)</f>
        <v xml:space="preserve"> </v>
      </c>
      <c r="DS24" s="1389"/>
      <c r="DT24" s="1389"/>
      <c r="DU24" s="1389"/>
      <c r="DV24" s="1389"/>
      <c r="DW24" s="1456" t="str">
        <f ca="1">MID(SUVAHAVUJ!AF166,9,1)</f>
        <v xml:space="preserve"> </v>
      </c>
      <c r="DX24" s="1456"/>
      <c r="DY24" s="1456"/>
      <c r="DZ24" s="1456"/>
      <c r="EA24" s="1456"/>
      <c r="EB24" s="1456"/>
      <c r="EC24" s="1456" t="str">
        <f ca="1">MID(SUVAHAVUJ!AF166,10,1)</f>
        <v xml:space="preserve"> </v>
      </c>
      <c r="ED24" s="1456"/>
      <c r="EE24" s="1456"/>
      <c r="EF24" s="1456"/>
      <c r="EG24" s="1456"/>
      <c r="EH24" s="1389" t="str">
        <f ca="1">MID(SUVAHAVUJ!AF166,11,1)</f>
        <v>0</v>
      </c>
      <c r="EI24" s="1389"/>
      <c r="EJ24" s="1389"/>
      <c r="EK24" s="1389"/>
      <c r="EL24" s="1389"/>
      <c r="EM24" s="1395"/>
      <c r="EN24" s="530"/>
      <c r="EO24" s="531"/>
      <c r="EP24" s="1389" t="str">
        <f ca="1">MID(SUVAHAVUJ!AG166,1,1)</f>
        <v xml:space="preserve"> </v>
      </c>
      <c r="EQ24" s="1389"/>
      <c r="ER24" s="1389"/>
      <c r="ES24" s="1389"/>
      <c r="ET24" s="1389"/>
      <c r="EU24" s="1389"/>
      <c r="EV24" s="1389" t="str">
        <f ca="1">MID(SUVAHAVUJ!AG166,2,1)</f>
        <v xml:space="preserve"> </v>
      </c>
      <c r="EW24" s="1389"/>
      <c r="EX24" s="1389"/>
      <c r="EY24" s="1389"/>
      <c r="EZ24" s="1389"/>
      <c r="FA24" s="1389" t="str">
        <f ca="1">MID(SUVAHAVUJ!AG166,3,1)</f>
        <v xml:space="preserve"> </v>
      </c>
      <c r="FB24" s="1389"/>
      <c r="FC24" s="1389"/>
      <c r="FD24" s="1389"/>
      <c r="FE24" s="1389"/>
      <c r="FF24" s="1389"/>
      <c r="FG24" s="1389" t="str">
        <f ca="1">MID(SUVAHAVUJ!AG166,4,1)</f>
        <v xml:space="preserve"> </v>
      </c>
      <c r="FH24" s="1389"/>
      <c r="FI24" s="1389"/>
      <c r="FJ24" s="1389"/>
      <c r="FK24" s="1389"/>
      <c r="FL24" s="1343" t="str">
        <f ca="1">MID(SUVAHAVUJ!AG166,5,1)</f>
        <v xml:space="preserve"> </v>
      </c>
      <c r="FM24" s="1343"/>
      <c r="FN24" s="1343"/>
      <c r="FO24" s="1343"/>
      <c r="FP24" s="1343"/>
      <c r="FQ24" s="1343"/>
      <c r="FR24" s="1343" t="str">
        <f ca="1">MID(SUVAHAVUJ!AG166,6,1)</f>
        <v xml:space="preserve"> </v>
      </c>
      <c r="FS24" s="1343"/>
      <c r="FT24" s="1343"/>
      <c r="FU24" s="1343"/>
      <c r="FV24" s="1343"/>
      <c r="FW24" s="1343" t="str">
        <f ca="1">MID(SUVAHAVUJ!AG166,7,1)</f>
        <v xml:space="preserve"> </v>
      </c>
      <c r="FX24" s="1343"/>
      <c r="FY24" s="1343"/>
      <c r="FZ24" s="1343"/>
      <c r="GA24" s="1343"/>
      <c r="GB24" s="1343"/>
      <c r="GC24" s="1343" t="str">
        <f ca="1">MID(SUVAHAVUJ!AG166,8,1)</f>
        <v xml:space="preserve"> </v>
      </c>
      <c r="GD24" s="1343"/>
      <c r="GE24" s="1343"/>
      <c r="GF24" s="1343"/>
      <c r="GG24" s="1343"/>
      <c r="GH24" s="1343" t="str">
        <f ca="1">MID(SUVAHAVUJ!AG166,9,1)</f>
        <v xml:space="preserve"> </v>
      </c>
      <c r="GI24" s="1343"/>
      <c r="GJ24" s="1343"/>
      <c r="GK24" s="1343"/>
      <c r="GL24" s="1343"/>
      <c r="GM24" s="1343"/>
      <c r="GN24" s="1343" t="str">
        <f ca="1">MID(SUVAHAVUJ!AG166,10,1)</f>
        <v xml:space="preserve"> </v>
      </c>
      <c r="GO24" s="1343"/>
      <c r="GP24" s="1343"/>
      <c r="GQ24" s="1343"/>
      <c r="GR24" s="1343"/>
      <c r="GS24" s="1343" t="str">
        <f ca="1">MID(SUVAHAVUJ!AG166,11,1)</f>
        <v>0</v>
      </c>
      <c r="GT24" s="1343"/>
      <c r="GU24" s="1343"/>
      <c r="GV24" s="1343"/>
      <c r="GW24" s="1396"/>
    </row>
    <row r="25" spans="1:205" ht="24.6" customHeight="1">
      <c r="A25" s="540"/>
      <c r="B25" s="1510" t="s">
        <v>2392</v>
      </c>
      <c r="C25" s="1511"/>
      <c r="D25" s="1511"/>
      <c r="E25" s="1511"/>
      <c r="F25" s="1511"/>
      <c r="G25" s="1511"/>
      <c r="H25" s="1511"/>
      <c r="I25" s="1511"/>
      <c r="J25" s="1511"/>
      <c r="K25" s="1512"/>
      <c r="L25" s="1471" t="str">
        <f ca="1">SUVAHAVUJ!$D$167</f>
        <v>Sociálne náklady (527, 528)</v>
      </c>
      <c r="M25" s="1472"/>
      <c r="N25" s="1472"/>
      <c r="O25" s="1472"/>
      <c r="P25" s="1472"/>
      <c r="Q25" s="1472"/>
      <c r="R25" s="1472"/>
      <c r="S25" s="1472"/>
      <c r="T25" s="1472"/>
      <c r="U25" s="1472"/>
      <c r="V25" s="1472"/>
      <c r="W25" s="1472"/>
      <c r="X25" s="1472"/>
      <c r="Y25" s="1472"/>
      <c r="Z25" s="1472"/>
      <c r="AA25" s="1472"/>
      <c r="AB25" s="1472"/>
      <c r="AC25" s="1472"/>
      <c r="AD25" s="1472"/>
      <c r="AE25" s="1472"/>
      <c r="AF25" s="1472"/>
      <c r="AG25" s="1472"/>
      <c r="AH25" s="1472"/>
      <c r="AI25" s="1472"/>
      <c r="AJ25" s="1472"/>
      <c r="AK25" s="1472"/>
      <c r="AL25" s="1472"/>
      <c r="AM25" s="1472"/>
      <c r="AN25" s="1472"/>
      <c r="AO25" s="1472"/>
      <c r="AP25" s="1472"/>
      <c r="AQ25" s="1472"/>
      <c r="AR25" s="1472"/>
      <c r="AS25" s="1472"/>
      <c r="AT25" s="1472"/>
      <c r="AU25" s="1472"/>
      <c r="AV25" s="1472"/>
      <c r="AW25" s="1472"/>
      <c r="AX25" s="1472"/>
      <c r="AY25" s="1472"/>
      <c r="AZ25" s="1472"/>
      <c r="BA25" s="1472"/>
      <c r="BB25" s="1472"/>
      <c r="BC25" s="1472"/>
      <c r="BD25" s="1472"/>
      <c r="BE25" s="1472"/>
      <c r="BF25" s="1472"/>
      <c r="BG25" s="1472"/>
      <c r="BH25" s="1472"/>
      <c r="BI25" s="1472"/>
      <c r="BJ25" s="1472"/>
      <c r="BK25" s="1472"/>
      <c r="BL25" s="1472"/>
      <c r="BM25" s="1472"/>
      <c r="BN25" s="1472"/>
      <c r="BO25" s="1472"/>
      <c r="BP25" s="1472"/>
      <c r="BQ25" s="1472"/>
      <c r="BR25" s="1472"/>
      <c r="BS25" s="1472"/>
      <c r="BT25" s="1472"/>
      <c r="BU25" s="1472"/>
      <c r="BV25" s="1472"/>
      <c r="BW25" s="1462" t="s">
        <v>4110</v>
      </c>
      <c r="BX25" s="1463"/>
      <c r="BY25" s="1463"/>
      <c r="BZ25" s="1463"/>
      <c r="CA25" s="1463"/>
      <c r="CB25" s="1463"/>
      <c r="CC25" s="1463"/>
      <c r="CD25" s="1464"/>
      <c r="CE25" s="1389" t="str">
        <f ca="1">MID(SUVAHAVUJ!AF167,1,1)</f>
        <v xml:space="preserve"> </v>
      </c>
      <c r="CF25" s="1389"/>
      <c r="CG25" s="1389"/>
      <c r="CH25" s="1389"/>
      <c r="CI25" s="1389"/>
      <c r="CJ25" s="1389" t="str">
        <f ca="1">MID(SUVAHAVUJ!AF167,2,1)</f>
        <v xml:space="preserve"> </v>
      </c>
      <c r="CK25" s="1389"/>
      <c r="CL25" s="1389"/>
      <c r="CM25" s="1389"/>
      <c r="CN25" s="1389"/>
      <c r="CO25" s="1389"/>
      <c r="CP25" s="1389" t="str">
        <f ca="1">MID(SUVAHAVUJ!AF167,3,1)</f>
        <v xml:space="preserve"> </v>
      </c>
      <c r="CQ25" s="1389"/>
      <c r="CR25" s="1389"/>
      <c r="CS25" s="1389"/>
      <c r="CT25" s="1389"/>
      <c r="CU25" s="1389" t="str">
        <f ca="1">MID(SUVAHAVUJ!AF167,4,1)</f>
        <v xml:space="preserve"> </v>
      </c>
      <c r="CV25" s="1389"/>
      <c r="CW25" s="1389"/>
      <c r="CX25" s="1389"/>
      <c r="CY25" s="1389"/>
      <c r="CZ25" s="1389"/>
      <c r="DA25" s="1389" t="str">
        <f ca="1">MID(SUVAHAVUJ!AF167,5,1)</f>
        <v xml:space="preserve"> </v>
      </c>
      <c r="DB25" s="1389"/>
      <c r="DC25" s="1389"/>
      <c r="DD25" s="1389"/>
      <c r="DE25" s="1389"/>
      <c r="DF25" s="1389" t="str">
        <f ca="1">MID(SUVAHAVUJ!AF167,6,1)</f>
        <v xml:space="preserve"> </v>
      </c>
      <c r="DG25" s="1389"/>
      <c r="DH25" s="1389"/>
      <c r="DI25" s="1389"/>
      <c r="DJ25" s="1389"/>
      <c r="DK25" s="1389"/>
      <c r="DL25" s="1389" t="str">
        <f ca="1">MID(SUVAHAVUJ!AF167,7,1)</f>
        <v xml:space="preserve"> </v>
      </c>
      <c r="DM25" s="1389"/>
      <c r="DN25" s="1389"/>
      <c r="DO25" s="1389"/>
      <c r="DP25" s="1389"/>
      <c r="DQ25" s="1389"/>
      <c r="DR25" s="1389" t="str">
        <f ca="1">MID(SUVAHAVUJ!AF167,8,1)</f>
        <v xml:space="preserve"> </v>
      </c>
      <c r="DS25" s="1389"/>
      <c r="DT25" s="1389"/>
      <c r="DU25" s="1389"/>
      <c r="DV25" s="1389"/>
      <c r="DW25" s="1456" t="str">
        <f ca="1">MID(SUVAHAVUJ!AF167,9,1)</f>
        <v xml:space="preserve"> </v>
      </c>
      <c r="DX25" s="1456"/>
      <c r="DY25" s="1456"/>
      <c r="DZ25" s="1456"/>
      <c r="EA25" s="1456"/>
      <c r="EB25" s="1456"/>
      <c r="EC25" s="1456" t="str">
        <f ca="1">MID(SUVAHAVUJ!AF167,10,1)</f>
        <v xml:space="preserve"> </v>
      </c>
      <c r="ED25" s="1456"/>
      <c r="EE25" s="1456"/>
      <c r="EF25" s="1456"/>
      <c r="EG25" s="1456"/>
      <c r="EH25" s="1389" t="str">
        <f ca="1">MID(SUVAHAVUJ!AF167,11,1)</f>
        <v>0</v>
      </c>
      <c r="EI25" s="1389"/>
      <c r="EJ25" s="1389"/>
      <c r="EK25" s="1389"/>
      <c r="EL25" s="1389"/>
      <c r="EM25" s="1395"/>
      <c r="EN25" s="530"/>
      <c r="EO25" s="531"/>
      <c r="EP25" s="1389" t="str">
        <f ca="1">MID(SUVAHAVUJ!AG167,1,1)</f>
        <v xml:space="preserve"> </v>
      </c>
      <c r="EQ25" s="1389"/>
      <c r="ER25" s="1389"/>
      <c r="ES25" s="1389"/>
      <c r="ET25" s="1389"/>
      <c r="EU25" s="1389"/>
      <c r="EV25" s="1389" t="str">
        <f ca="1">MID(SUVAHAVUJ!AG167,2,1)</f>
        <v xml:space="preserve"> </v>
      </c>
      <c r="EW25" s="1389"/>
      <c r="EX25" s="1389"/>
      <c r="EY25" s="1389"/>
      <c r="EZ25" s="1389"/>
      <c r="FA25" s="1389" t="str">
        <f ca="1">MID(SUVAHAVUJ!AG167,3,1)</f>
        <v xml:space="preserve"> </v>
      </c>
      <c r="FB25" s="1389"/>
      <c r="FC25" s="1389"/>
      <c r="FD25" s="1389"/>
      <c r="FE25" s="1389"/>
      <c r="FF25" s="1389"/>
      <c r="FG25" s="1389" t="str">
        <f ca="1">MID(SUVAHAVUJ!AG167,4,1)</f>
        <v xml:space="preserve"> </v>
      </c>
      <c r="FH25" s="1389"/>
      <c r="FI25" s="1389"/>
      <c r="FJ25" s="1389"/>
      <c r="FK25" s="1389"/>
      <c r="FL25" s="1343" t="str">
        <f ca="1">MID(SUVAHAVUJ!AG167,5,1)</f>
        <v xml:space="preserve"> </v>
      </c>
      <c r="FM25" s="1343"/>
      <c r="FN25" s="1343"/>
      <c r="FO25" s="1343"/>
      <c r="FP25" s="1343"/>
      <c r="FQ25" s="1343"/>
      <c r="FR25" s="1343" t="str">
        <f ca="1">MID(SUVAHAVUJ!AG167,6,1)</f>
        <v xml:space="preserve"> </v>
      </c>
      <c r="FS25" s="1343"/>
      <c r="FT25" s="1343"/>
      <c r="FU25" s="1343"/>
      <c r="FV25" s="1343"/>
      <c r="FW25" s="1343" t="str">
        <f ca="1">MID(SUVAHAVUJ!AG167,7,1)</f>
        <v xml:space="preserve"> </v>
      </c>
      <c r="FX25" s="1343"/>
      <c r="FY25" s="1343"/>
      <c r="FZ25" s="1343"/>
      <c r="GA25" s="1343"/>
      <c r="GB25" s="1343"/>
      <c r="GC25" s="1343" t="str">
        <f ca="1">MID(SUVAHAVUJ!AG167,8,1)</f>
        <v xml:space="preserve"> </v>
      </c>
      <c r="GD25" s="1343"/>
      <c r="GE25" s="1343"/>
      <c r="GF25" s="1343"/>
      <c r="GG25" s="1343"/>
      <c r="GH25" s="1343" t="str">
        <f ca="1">MID(SUVAHAVUJ!AG167,9,1)</f>
        <v xml:space="preserve"> </v>
      </c>
      <c r="GI25" s="1343"/>
      <c r="GJ25" s="1343"/>
      <c r="GK25" s="1343"/>
      <c r="GL25" s="1343"/>
      <c r="GM25" s="1343"/>
      <c r="GN25" s="1343" t="str">
        <f ca="1">MID(SUVAHAVUJ!AG167,10,1)</f>
        <v xml:space="preserve"> </v>
      </c>
      <c r="GO25" s="1343"/>
      <c r="GP25" s="1343"/>
      <c r="GQ25" s="1343"/>
      <c r="GR25" s="1343"/>
      <c r="GS25" s="1343" t="str">
        <f ca="1">MID(SUVAHAVUJ!AG167,11,1)</f>
        <v>0</v>
      </c>
      <c r="GT25" s="1343"/>
      <c r="GU25" s="1343"/>
      <c r="GV25" s="1343"/>
      <c r="GW25" s="1396"/>
    </row>
    <row r="26" spans="1:205" ht="24.6" customHeight="1">
      <c r="A26" s="540"/>
      <c r="B26" s="1507" t="s">
        <v>2522</v>
      </c>
      <c r="C26" s="1508"/>
      <c r="D26" s="1508"/>
      <c r="E26" s="1508"/>
      <c r="F26" s="1508"/>
      <c r="G26" s="1508"/>
      <c r="H26" s="1508"/>
      <c r="I26" s="1508"/>
      <c r="J26" s="1508"/>
      <c r="K26" s="1509"/>
      <c r="L26" s="1471" t="str">
        <f ca="1">SUVAHAVUJ!$D$168</f>
        <v>Dane a poplatky (účtová skupina 53)</v>
      </c>
      <c r="M26" s="1472"/>
      <c r="N26" s="1472"/>
      <c r="O26" s="1472"/>
      <c r="P26" s="1472"/>
      <c r="Q26" s="1472"/>
      <c r="R26" s="1472"/>
      <c r="S26" s="1472"/>
      <c r="T26" s="1472"/>
      <c r="U26" s="1472"/>
      <c r="V26" s="1472"/>
      <c r="W26" s="1472"/>
      <c r="X26" s="1472"/>
      <c r="Y26" s="1472"/>
      <c r="Z26" s="1472"/>
      <c r="AA26" s="1472"/>
      <c r="AB26" s="1472"/>
      <c r="AC26" s="1472"/>
      <c r="AD26" s="1472"/>
      <c r="AE26" s="1472"/>
      <c r="AF26" s="1472"/>
      <c r="AG26" s="1472"/>
      <c r="AH26" s="1472"/>
      <c r="AI26" s="1472"/>
      <c r="AJ26" s="1472"/>
      <c r="AK26" s="1472"/>
      <c r="AL26" s="1472"/>
      <c r="AM26" s="1472"/>
      <c r="AN26" s="1472"/>
      <c r="AO26" s="1472"/>
      <c r="AP26" s="1472"/>
      <c r="AQ26" s="1472"/>
      <c r="AR26" s="1472"/>
      <c r="AS26" s="1472"/>
      <c r="AT26" s="1472"/>
      <c r="AU26" s="1472"/>
      <c r="AV26" s="1472"/>
      <c r="AW26" s="1472"/>
      <c r="AX26" s="1472"/>
      <c r="AY26" s="1472"/>
      <c r="AZ26" s="1472"/>
      <c r="BA26" s="1472"/>
      <c r="BB26" s="1472"/>
      <c r="BC26" s="1472"/>
      <c r="BD26" s="1472"/>
      <c r="BE26" s="1472"/>
      <c r="BF26" s="1472"/>
      <c r="BG26" s="1472"/>
      <c r="BH26" s="1472"/>
      <c r="BI26" s="1472"/>
      <c r="BJ26" s="1472"/>
      <c r="BK26" s="1472"/>
      <c r="BL26" s="1472"/>
      <c r="BM26" s="1472"/>
      <c r="BN26" s="1472"/>
      <c r="BO26" s="1472"/>
      <c r="BP26" s="1472"/>
      <c r="BQ26" s="1472"/>
      <c r="BR26" s="1472"/>
      <c r="BS26" s="1472"/>
      <c r="BT26" s="1472"/>
      <c r="BU26" s="1472"/>
      <c r="BV26" s="1472"/>
      <c r="BW26" s="1462" t="s">
        <v>2403</v>
      </c>
      <c r="BX26" s="1463"/>
      <c r="BY26" s="1463"/>
      <c r="BZ26" s="1463"/>
      <c r="CA26" s="1463"/>
      <c r="CB26" s="1463"/>
      <c r="CC26" s="1463"/>
      <c r="CD26" s="1464"/>
      <c r="CE26" s="1389" t="str">
        <f ca="1">MID(SUVAHAVUJ!AF168,1,1)</f>
        <v xml:space="preserve"> </v>
      </c>
      <c r="CF26" s="1389"/>
      <c r="CG26" s="1389"/>
      <c r="CH26" s="1389"/>
      <c r="CI26" s="1389"/>
      <c r="CJ26" s="1389" t="str">
        <f ca="1">MID(SUVAHAVUJ!AF168,2,1)</f>
        <v xml:space="preserve"> </v>
      </c>
      <c r="CK26" s="1389"/>
      <c r="CL26" s="1389"/>
      <c r="CM26" s="1389"/>
      <c r="CN26" s="1389"/>
      <c r="CO26" s="1389"/>
      <c r="CP26" s="1389" t="str">
        <f ca="1">MID(SUVAHAVUJ!AF168,3,1)</f>
        <v xml:space="preserve"> </v>
      </c>
      <c r="CQ26" s="1389"/>
      <c r="CR26" s="1389"/>
      <c r="CS26" s="1389"/>
      <c r="CT26" s="1389"/>
      <c r="CU26" s="1389" t="str">
        <f ca="1">MID(SUVAHAVUJ!AF168,4,1)</f>
        <v xml:space="preserve"> </v>
      </c>
      <c r="CV26" s="1389"/>
      <c r="CW26" s="1389"/>
      <c r="CX26" s="1389"/>
      <c r="CY26" s="1389"/>
      <c r="CZ26" s="1389"/>
      <c r="DA26" s="1389" t="str">
        <f ca="1">MID(SUVAHAVUJ!AF168,5,1)</f>
        <v xml:space="preserve"> </v>
      </c>
      <c r="DB26" s="1389"/>
      <c r="DC26" s="1389"/>
      <c r="DD26" s="1389"/>
      <c r="DE26" s="1389"/>
      <c r="DF26" s="1389" t="str">
        <f ca="1">MID(SUVAHAVUJ!AF168,6,1)</f>
        <v xml:space="preserve"> </v>
      </c>
      <c r="DG26" s="1389"/>
      <c r="DH26" s="1389"/>
      <c r="DI26" s="1389"/>
      <c r="DJ26" s="1389"/>
      <c r="DK26" s="1389"/>
      <c r="DL26" s="1389" t="str">
        <f ca="1">MID(SUVAHAVUJ!AF168,7,1)</f>
        <v xml:space="preserve"> </v>
      </c>
      <c r="DM26" s="1389"/>
      <c r="DN26" s="1389"/>
      <c r="DO26" s="1389"/>
      <c r="DP26" s="1389"/>
      <c r="DQ26" s="1389"/>
      <c r="DR26" s="1389" t="str">
        <f ca="1">MID(SUVAHAVUJ!AF168,8,1)</f>
        <v xml:space="preserve"> </v>
      </c>
      <c r="DS26" s="1389"/>
      <c r="DT26" s="1389"/>
      <c r="DU26" s="1389"/>
      <c r="DV26" s="1389"/>
      <c r="DW26" s="1456" t="str">
        <f ca="1">MID(SUVAHAVUJ!AF168,9,1)</f>
        <v xml:space="preserve"> </v>
      </c>
      <c r="DX26" s="1456"/>
      <c r="DY26" s="1456"/>
      <c r="DZ26" s="1456"/>
      <c r="EA26" s="1456"/>
      <c r="EB26" s="1456"/>
      <c r="EC26" s="1456" t="str">
        <f ca="1">MID(SUVAHAVUJ!AF168,10,1)</f>
        <v xml:space="preserve"> </v>
      </c>
      <c r="ED26" s="1456"/>
      <c r="EE26" s="1456"/>
      <c r="EF26" s="1456"/>
      <c r="EG26" s="1456"/>
      <c r="EH26" s="1389" t="str">
        <f ca="1">MID(SUVAHAVUJ!AF168,11,1)</f>
        <v>0</v>
      </c>
      <c r="EI26" s="1389"/>
      <c r="EJ26" s="1389"/>
      <c r="EK26" s="1389"/>
      <c r="EL26" s="1389"/>
      <c r="EM26" s="1395"/>
      <c r="EN26" s="530"/>
      <c r="EO26" s="531"/>
      <c r="EP26" s="1389" t="str">
        <f ca="1">MID(SUVAHAVUJ!AG168,1,1)</f>
        <v xml:space="preserve"> </v>
      </c>
      <c r="EQ26" s="1389"/>
      <c r="ER26" s="1389"/>
      <c r="ES26" s="1389"/>
      <c r="ET26" s="1389"/>
      <c r="EU26" s="1389"/>
      <c r="EV26" s="1389" t="str">
        <f ca="1">MID(SUVAHAVUJ!AG168,2,1)</f>
        <v xml:space="preserve"> </v>
      </c>
      <c r="EW26" s="1389"/>
      <c r="EX26" s="1389"/>
      <c r="EY26" s="1389"/>
      <c r="EZ26" s="1389"/>
      <c r="FA26" s="1389" t="str">
        <f ca="1">MID(SUVAHAVUJ!AG168,3,1)</f>
        <v xml:space="preserve"> </v>
      </c>
      <c r="FB26" s="1389"/>
      <c r="FC26" s="1389"/>
      <c r="FD26" s="1389"/>
      <c r="FE26" s="1389"/>
      <c r="FF26" s="1389"/>
      <c r="FG26" s="1389" t="str">
        <f ca="1">MID(SUVAHAVUJ!AG168,4,1)</f>
        <v xml:space="preserve"> </v>
      </c>
      <c r="FH26" s="1389"/>
      <c r="FI26" s="1389"/>
      <c r="FJ26" s="1389"/>
      <c r="FK26" s="1389"/>
      <c r="FL26" s="1343" t="str">
        <f ca="1">MID(SUVAHAVUJ!AG168,5,1)</f>
        <v xml:space="preserve"> </v>
      </c>
      <c r="FM26" s="1343"/>
      <c r="FN26" s="1343"/>
      <c r="FO26" s="1343"/>
      <c r="FP26" s="1343"/>
      <c r="FQ26" s="1343"/>
      <c r="FR26" s="1343" t="str">
        <f ca="1">MID(SUVAHAVUJ!AG168,6,1)</f>
        <v xml:space="preserve"> </v>
      </c>
      <c r="FS26" s="1343"/>
      <c r="FT26" s="1343"/>
      <c r="FU26" s="1343"/>
      <c r="FV26" s="1343"/>
      <c r="FW26" s="1343" t="str">
        <f ca="1">MID(SUVAHAVUJ!AG168,7,1)</f>
        <v xml:space="preserve"> </v>
      </c>
      <c r="FX26" s="1343"/>
      <c r="FY26" s="1343"/>
      <c r="FZ26" s="1343"/>
      <c r="GA26" s="1343"/>
      <c r="GB26" s="1343"/>
      <c r="GC26" s="1343" t="str">
        <f ca="1">MID(SUVAHAVUJ!AG168,8,1)</f>
        <v xml:space="preserve"> </v>
      </c>
      <c r="GD26" s="1343"/>
      <c r="GE26" s="1343"/>
      <c r="GF26" s="1343"/>
      <c r="GG26" s="1343"/>
      <c r="GH26" s="1343" t="str">
        <f ca="1">MID(SUVAHAVUJ!AG168,9,1)</f>
        <v xml:space="preserve"> </v>
      </c>
      <c r="GI26" s="1343"/>
      <c r="GJ26" s="1343"/>
      <c r="GK26" s="1343"/>
      <c r="GL26" s="1343"/>
      <c r="GM26" s="1343"/>
      <c r="GN26" s="1343" t="str">
        <f ca="1">MID(SUVAHAVUJ!AG168,10,1)</f>
        <v xml:space="preserve"> </v>
      </c>
      <c r="GO26" s="1343"/>
      <c r="GP26" s="1343"/>
      <c r="GQ26" s="1343"/>
      <c r="GR26" s="1343"/>
      <c r="GS26" s="1343" t="str">
        <f ca="1">MID(SUVAHAVUJ!AG168,11,1)</f>
        <v>0</v>
      </c>
      <c r="GT26" s="1343"/>
      <c r="GU26" s="1343"/>
      <c r="GV26" s="1343"/>
      <c r="GW26" s="1396"/>
    </row>
    <row r="27" spans="1:205" ht="24.6" customHeight="1">
      <c r="A27" s="540"/>
      <c r="B27" s="1507" t="s">
        <v>2523</v>
      </c>
      <c r="C27" s="1508"/>
      <c r="D27" s="1508"/>
      <c r="E27" s="1508"/>
      <c r="F27" s="1508"/>
      <c r="G27" s="1508"/>
      <c r="H27" s="1508"/>
      <c r="I27" s="1508"/>
      <c r="J27" s="1508"/>
      <c r="K27" s="1509"/>
      <c r="L27" s="1471" t="str">
        <f ca="1">SUVAHAVUJ!$D$169</f>
        <v>Odpisy a opravné položky k dlhodobému nehmotnému majetku a dlhodobému hmotnému majetku (r. 22 + r. 23)</v>
      </c>
      <c r="M27" s="1472"/>
      <c r="N27" s="1472"/>
      <c r="O27" s="1472"/>
      <c r="P27" s="1472"/>
      <c r="Q27" s="1472"/>
      <c r="R27" s="1472"/>
      <c r="S27" s="1472"/>
      <c r="T27" s="1472"/>
      <c r="U27" s="1472"/>
      <c r="V27" s="1472"/>
      <c r="W27" s="1472"/>
      <c r="X27" s="1472"/>
      <c r="Y27" s="1472"/>
      <c r="Z27" s="1472"/>
      <c r="AA27" s="1472"/>
      <c r="AB27" s="1472"/>
      <c r="AC27" s="1472"/>
      <c r="AD27" s="1472"/>
      <c r="AE27" s="1472"/>
      <c r="AF27" s="1472"/>
      <c r="AG27" s="1472"/>
      <c r="AH27" s="1472"/>
      <c r="AI27" s="1472"/>
      <c r="AJ27" s="1472"/>
      <c r="AK27" s="1472"/>
      <c r="AL27" s="1472"/>
      <c r="AM27" s="1472"/>
      <c r="AN27" s="1472"/>
      <c r="AO27" s="1472"/>
      <c r="AP27" s="1472"/>
      <c r="AQ27" s="1472"/>
      <c r="AR27" s="1472"/>
      <c r="AS27" s="1472"/>
      <c r="AT27" s="1472"/>
      <c r="AU27" s="1472"/>
      <c r="AV27" s="1472"/>
      <c r="AW27" s="1472"/>
      <c r="AX27" s="1472"/>
      <c r="AY27" s="1472"/>
      <c r="AZ27" s="1472"/>
      <c r="BA27" s="1472"/>
      <c r="BB27" s="1472"/>
      <c r="BC27" s="1472"/>
      <c r="BD27" s="1472"/>
      <c r="BE27" s="1472"/>
      <c r="BF27" s="1472"/>
      <c r="BG27" s="1472"/>
      <c r="BH27" s="1472"/>
      <c r="BI27" s="1472"/>
      <c r="BJ27" s="1472"/>
      <c r="BK27" s="1472"/>
      <c r="BL27" s="1472"/>
      <c r="BM27" s="1472"/>
      <c r="BN27" s="1472"/>
      <c r="BO27" s="1472"/>
      <c r="BP27" s="1472"/>
      <c r="BQ27" s="1472"/>
      <c r="BR27" s="1472"/>
      <c r="BS27" s="1472"/>
      <c r="BT27" s="1472"/>
      <c r="BU27" s="1472"/>
      <c r="BV27" s="1472"/>
      <c r="BW27" s="1462" t="s">
        <v>2405</v>
      </c>
      <c r="BX27" s="1463"/>
      <c r="BY27" s="1463"/>
      <c r="BZ27" s="1463"/>
      <c r="CA27" s="1463"/>
      <c r="CB27" s="1463"/>
      <c r="CC27" s="1463"/>
      <c r="CD27" s="1464"/>
      <c r="CE27" s="1389" t="str">
        <f ca="1">MID(SUVAHAVUJ!AF169,1,1)</f>
        <v xml:space="preserve"> </v>
      </c>
      <c r="CF27" s="1389"/>
      <c r="CG27" s="1389"/>
      <c r="CH27" s="1389"/>
      <c r="CI27" s="1389"/>
      <c r="CJ27" s="1389" t="str">
        <f ca="1">MID(SUVAHAVUJ!AF169,2,1)</f>
        <v xml:space="preserve"> </v>
      </c>
      <c r="CK27" s="1389"/>
      <c r="CL27" s="1389"/>
      <c r="CM27" s="1389"/>
      <c r="CN27" s="1389"/>
      <c r="CO27" s="1389"/>
      <c r="CP27" s="1389" t="str">
        <f ca="1">MID(SUVAHAVUJ!AF169,3,1)</f>
        <v xml:space="preserve"> </v>
      </c>
      <c r="CQ27" s="1389"/>
      <c r="CR27" s="1389"/>
      <c r="CS27" s="1389"/>
      <c r="CT27" s="1389"/>
      <c r="CU27" s="1389" t="str">
        <f ca="1">MID(SUVAHAVUJ!AF169,4,1)</f>
        <v xml:space="preserve"> </v>
      </c>
      <c r="CV27" s="1389"/>
      <c r="CW27" s="1389"/>
      <c r="CX27" s="1389"/>
      <c r="CY27" s="1389"/>
      <c r="CZ27" s="1389"/>
      <c r="DA27" s="1389" t="str">
        <f ca="1">MID(SUVAHAVUJ!AF169,5,1)</f>
        <v xml:space="preserve"> </v>
      </c>
      <c r="DB27" s="1389"/>
      <c r="DC27" s="1389"/>
      <c r="DD27" s="1389"/>
      <c r="DE27" s="1389"/>
      <c r="DF27" s="1389" t="str">
        <f ca="1">MID(SUVAHAVUJ!AF169,6,1)</f>
        <v xml:space="preserve"> </v>
      </c>
      <c r="DG27" s="1389"/>
      <c r="DH27" s="1389"/>
      <c r="DI27" s="1389"/>
      <c r="DJ27" s="1389"/>
      <c r="DK27" s="1389"/>
      <c r="DL27" s="1389" t="str">
        <f ca="1">MID(SUVAHAVUJ!AF169,7,1)</f>
        <v xml:space="preserve"> </v>
      </c>
      <c r="DM27" s="1389"/>
      <c r="DN27" s="1389"/>
      <c r="DO27" s="1389"/>
      <c r="DP27" s="1389"/>
      <c r="DQ27" s="1389"/>
      <c r="DR27" s="1389" t="str">
        <f ca="1">MID(SUVAHAVUJ!AF169,8,1)</f>
        <v xml:space="preserve"> </v>
      </c>
      <c r="DS27" s="1389"/>
      <c r="DT27" s="1389"/>
      <c r="DU27" s="1389"/>
      <c r="DV27" s="1389"/>
      <c r="DW27" s="1456" t="str">
        <f ca="1">MID(SUVAHAVUJ!AF169,9,1)</f>
        <v xml:space="preserve"> </v>
      </c>
      <c r="DX27" s="1456"/>
      <c r="DY27" s="1456"/>
      <c r="DZ27" s="1456"/>
      <c r="EA27" s="1456"/>
      <c r="EB27" s="1456"/>
      <c r="EC27" s="1456" t="str">
        <f ca="1">MID(SUVAHAVUJ!AF169,10,1)</f>
        <v xml:space="preserve"> </v>
      </c>
      <c r="ED27" s="1456"/>
      <c r="EE27" s="1456"/>
      <c r="EF27" s="1456"/>
      <c r="EG27" s="1456"/>
      <c r="EH27" s="1389" t="str">
        <f ca="1">MID(SUVAHAVUJ!AF169,11,1)</f>
        <v>0</v>
      </c>
      <c r="EI27" s="1389"/>
      <c r="EJ27" s="1389"/>
      <c r="EK27" s="1389"/>
      <c r="EL27" s="1389"/>
      <c r="EM27" s="1395"/>
      <c r="EN27" s="530"/>
      <c r="EO27" s="531"/>
      <c r="EP27" s="1389" t="str">
        <f ca="1">MID(SUVAHAVUJ!AG169,1,1)</f>
        <v xml:space="preserve"> </v>
      </c>
      <c r="EQ27" s="1389"/>
      <c r="ER27" s="1389"/>
      <c r="ES27" s="1389"/>
      <c r="ET27" s="1389"/>
      <c r="EU27" s="1389"/>
      <c r="EV27" s="1389" t="str">
        <f ca="1">MID(SUVAHAVUJ!AG169,2,1)</f>
        <v xml:space="preserve"> </v>
      </c>
      <c r="EW27" s="1389"/>
      <c r="EX27" s="1389"/>
      <c r="EY27" s="1389"/>
      <c r="EZ27" s="1389"/>
      <c r="FA27" s="1389" t="str">
        <f ca="1">MID(SUVAHAVUJ!AG169,3,1)</f>
        <v xml:space="preserve"> </v>
      </c>
      <c r="FB27" s="1389"/>
      <c r="FC27" s="1389"/>
      <c r="FD27" s="1389"/>
      <c r="FE27" s="1389"/>
      <c r="FF27" s="1389"/>
      <c r="FG27" s="1389" t="str">
        <f ca="1">MID(SUVAHAVUJ!AG169,4,1)</f>
        <v xml:space="preserve"> </v>
      </c>
      <c r="FH27" s="1389"/>
      <c r="FI27" s="1389"/>
      <c r="FJ27" s="1389"/>
      <c r="FK27" s="1389"/>
      <c r="FL27" s="1343" t="str">
        <f ca="1">MID(SUVAHAVUJ!AG169,5,1)</f>
        <v xml:space="preserve"> </v>
      </c>
      <c r="FM27" s="1343"/>
      <c r="FN27" s="1343"/>
      <c r="FO27" s="1343"/>
      <c r="FP27" s="1343"/>
      <c r="FQ27" s="1343"/>
      <c r="FR27" s="1343" t="str">
        <f ca="1">MID(SUVAHAVUJ!AG169,6,1)</f>
        <v xml:space="preserve"> </v>
      </c>
      <c r="FS27" s="1343"/>
      <c r="FT27" s="1343"/>
      <c r="FU27" s="1343"/>
      <c r="FV27" s="1343"/>
      <c r="FW27" s="1343" t="str">
        <f ca="1">MID(SUVAHAVUJ!AG169,7,1)</f>
        <v xml:space="preserve"> </v>
      </c>
      <c r="FX27" s="1343"/>
      <c r="FY27" s="1343"/>
      <c r="FZ27" s="1343"/>
      <c r="GA27" s="1343"/>
      <c r="GB27" s="1343"/>
      <c r="GC27" s="1343" t="str">
        <f ca="1">MID(SUVAHAVUJ!AG169,8,1)</f>
        <v xml:space="preserve"> </v>
      </c>
      <c r="GD27" s="1343"/>
      <c r="GE27" s="1343"/>
      <c r="GF27" s="1343"/>
      <c r="GG27" s="1343"/>
      <c r="GH27" s="1343" t="str">
        <f ca="1">MID(SUVAHAVUJ!AG169,9,1)</f>
        <v xml:space="preserve"> </v>
      </c>
      <c r="GI27" s="1343"/>
      <c r="GJ27" s="1343"/>
      <c r="GK27" s="1343"/>
      <c r="GL27" s="1343"/>
      <c r="GM27" s="1343"/>
      <c r="GN27" s="1343" t="str">
        <f ca="1">MID(SUVAHAVUJ!AG169,10,1)</f>
        <v xml:space="preserve"> </v>
      </c>
      <c r="GO27" s="1343"/>
      <c r="GP27" s="1343"/>
      <c r="GQ27" s="1343"/>
      <c r="GR27" s="1343"/>
      <c r="GS27" s="1343" t="str">
        <f ca="1">MID(SUVAHAVUJ!AG169,11,1)</f>
        <v>0</v>
      </c>
      <c r="GT27" s="1343"/>
      <c r="GU27" s="1343"/>
      <c r="GV27" s="1343"/>
      <c r="GW27" s="1396"/>
    </row>
    <row r="28" spans="1:205" ht="24.6" customHeight="1">
      <c r="A28" s="540"/>
      <c r="B28" s="1510" t="s">
        <v>2524</v>
      </c>
      <c r="C28" s="1511"/>
      <c r="D28" s="1511"/>
      <c r="E28" s="1511"/>
      <c r="F28" s="1511"/>
      <c r="G28" s="1511"/>
      <c r="H28" s="1511"/>
      <c r="I28" s="1511"/>
      <c r="J28" s="1511"/>
      <c r="K28" s="1512"/>
      <c r="L28" s="1471" t="str">
        <f ca="1">SUVAHAVUJ!$D$170</f>
        <v>Odpisy dlhodobého nehmotného majetku a dlhodobého hmotného majetku (551)</v>
      </c>
      <c r="M28" s="1472"/>
      <c r="N28" s="1472"/>
      <c r="O28" s="1472"/>
      <c r="P28" s="1472"/>
      <c r="Q28" s="1472"/>
      <c r="R28" s="1472"/>
      <c r="S28" s="1472"/>
      <c r="T28" s="1472"/>
      <c r="U28" s="1472"/>
      <c r="V28" s="1472"/>
      <c r="W28" s="1472"/>
      <c r="X28" s="1472"/>
      <c r="Y28" s="1472"/>
      <c r="Z28" s="1472"/>
      <c r="AA28" s="1472"/>
      <c r="AB28" s="1472"/>
      <c r="AC28" s="1472"/>
      <c r="AD28" s="1472"/>
      <c r="AE28" s="1472"/>
      <c r="AF28" s="1472"/>
      <c r="AG28" s="1472"/>
      <c r="AH28" s="1472"/>
      <c r="AI28" s="1472"/>
      <c r="AJ28" s="1472"/>
      <c r="AK28" s="1472"/>
      <c r="AL28" s="1472"/>
      <c r="AM28" s="1472"/>
      <c r="AN28" s="1472"/>
      <c r="AO28" s="1472"/>
      <c r="AP28" s="1472"/>
      <c r="AQ28" s="1472"/>
      <c r="AR28" s="1472"/>
      <c r="AS28" s="1472"/>
      <c r="AT28" s="1472"/>
      <c r="AU28" s="1472"/>
      <c r="AV28" s="1472"/>
      <c r="AW28" s="1472"/>
      <c r="AX28" s="1472"/>
      <c r="AY28" s="1472"/>
      <c r="AZ28" s="1472"/>
      <c r="BA28" s="1472"/>
      <c r="BB28" s="1472"/>
      <c r="BC28" s="1472"/>
      <c r="BD28" s="1472"/>
      <c r="BE28" s="1472"/>
      <c r="BF28" s="1472"/>
      <c r="BG28" s="1472"/>
      <c r="BH28" s="1472"/>
      <c r="BI28" s="1472"/>
      <c r="BJ28" s="1472"/>
      <c r="BK28" s="1472"/>
      <c r="BL28" s="1472"/>
      <c r="BM28" s="1472"/>
      <c r="BN28" s="1472"/>
      <c r="BO28" s="1472"/>
      <c r="BP28" s="1472"/>
      <c r="BQ28" s="1472"/>
      <c r="BR28" s="1472"/>
      <c r="BS28" s="1472"/>
      <c r="BT28" s="1472"/>
      <c r="BU28" s="1472"/>
      <c r="BV28" s="1472"/>
      <c r="BW28" s="1462" t="s">
        <v>4081</v>
      </c>
      <c r="BX28" s="1463"/>
      <c r="BY28" s="1463"/>
      <c r="BZ28" s="1463"/>
      <c r="CA28" s="1463"/>
      <c r="CB28" s="1463"/>
      <c r="CC28" s="1463" t="str">
        <f>MID([7]SUVAHAVUJ!AK68,6,1)</f>
        <v xml:space="preserve"> </v>
      </c>
      <c r="CD28" s="1464"/>
      <c r="CE28" s="1389" t="str">
        <f ca="1">MID(SUVAHAVUJ!AF170,1,1)</f>
        <v xml:space="preserve"> </v>
      </c>
      <c r="CF28" s="1389"/>
      <c r="CG28" s="1389"/>
      <c r="CH28" s="1389"/>
      <c r="CI28" s="1389"/>
      <c r="CJ28" s="1389" t="str">
        <f ca="1">MID(SUVAHAVUJ!AF170,2,1)</f>
        <v xml:space="preserve"> </v>
      </c>
      <c r="CK28" s="1389"/>
      <c r="CL28" s="1389"/>
      <c r="CM28" s="1389"/>
      <c r="CN28" s="1389"/>
      <c r="CO28" s="1389"/>
      <c r="CP28" s="1389" t="str">
        <f ca="1">MID(SUVAHAVUJ!AF170,3,1)</f>
        <v xml:space="preserve"> </v>
      </c>
      <c r="CQ28" s="1389"/>
      <c r="CR28" s="1389"/>
      <c r="CS28" s="1389"/>
      <c r="CT28" s="1389"/>
      <c r="CU28" s="1389" t="str">
        <f ca="1">MID(SUVAHAVUJ!AF170,4,1)</f>
        <v xml:space="preserve"> </v>
      </c>
      <c r="CV28" s="1389"/>
      <c r="CW28" s="1389"/>
      <c r="CX28" s="1389"/>
      <c r="CY28" s="1389"/>
      <c r="CZ28" s="1389"/>
      <c r="DA28" s="1389" t="str">
        <f ca="1">MID(SUVAHAVUJ!AF170,5,1)</f>
        <v xml:space="preserve"> </v>
      </c>
      <c r="DB28" s="1389"/>
      <c r="DC28" s="1389"/>
      <c r="DD28" s="1389"/>
      <c r="DE28" s="1389"/>
      <c r="DF28" s="1389" t="str">
        <f ca="1">MID(SUVAHAVUJ!AF170,6,1)</f>
        <v xml:space="preserve"> </v>
      </c>
      <c r="DG28" s="1389"/>
      <c r="DH28" s="1389"/>
      <c r="DI28" s="1389"/>
      <c r="DJ28" s="1389"/>
      <c r="DK28" s="1389"/>
      <c r="DL28" s="1389" t="str">
        <f ca="1">MID(SUVAHAVUJ!AF170,7,1)</f>
        <v xml:space="preserve"> </v>
      </c>
      <c r="DM28" s="1389"/>
      <c r="DN28" s="1389"/>
      <c r="DO28" s="1389"/>
      <c r="DP28" s="1389"/>
      <c r="DQ28" s="1389"/>
      <c r="DR28" s="1389" t="str">
        <f ca="1">MID(SUVAHAVUJ!AF170,8,1)</f>
        <v xml:space="preserve"> </v>
      </c>
      <c r="DS28" s="1389"/>
      <c r="DT28" s="1389"/>
      <c r="DU28" s="1389"/>
      <c r="DV28" s="1389"/>
      <c r="DW28" s="1456" t="str">
        <f ca="1">MID(SUVAHAVUJ!AF170,9,1)</f>
        <v xml:space="preserve"> </v>
      </c>
      <c r="DX28" s="1456"/>
      <c r="DY28" s="1456"/>
      <c r="DZ28" s="1456"/>
      <c r="EA28" s="1456"/>
      <c r="EB28" s="1456"/>
      <c r="EC28" s="1456" t="str">
        <f ca="1">MID(SUVAHAVUJ!AF170,10,1)</f>
        <v xml:space="preserve"> </v>
      </c>
      <c r="ED28" s="1456"/>
      <c r="EE28" s="1456"/>
      <c r="EF28" s="1456"/>
      <c r="EG28" s="1456"/>
      <c r="EH28" s="1389" t="str">
        <f ca="1">MID(SUVAHAVUJ!AF170,11,1)</f>
        <v>0</v>
      </c>
      <c r="EI28" s="1389"/>
      <c r="EJ28" s="1389"/>
      <c r="EK28" s="1389"/>
      <c r="EL28" s="1389"/>
      <c r="EM28" s="1395"/>
      <c r="EN28" s="530"/>
      <c r="EO28" s="531"/>
      <c r="EP28" s="1389" t="str">
        <f ca="1">MID(SUVAHAVUJ!AG170,1,1)</f>
        <v xml:space="preserve"> </v>
      </c>
      <c r="EQ28" s="1389"/>
      <c r="ER28" s="1389"/>
      <c r="ES28" s="1389"/>
      <c r="ET28" s="1389"/>
      <c r="EU28" s="1389"/>
      <c r="EV28" s="1389" t="str">
        <f ca="1">MID(SUVAHAVUJ!AG170,2,1)</f>
        <v xml:space="preserve"> </v>
      </c>
      <c r="EW28" s="1389"/>
      <c r="EX28" s="1389"/>
      <c r="EY28" s="1389"/>
      <c r="EZ28" s="1389"/>
      <c r="FA28" s="1389" t="str">
        <f ca="1">MID(SUVAHAVUJ!AG170,3,1)</f>
        <v xml:space="preserve"> </v>
      </c>
      <c r="FB28" s="1389"/>
      <c r="FC28" s="1389"/>
      <c r="FD28" s="1389"/>
      <c r="FE28" s="1389"/>
      <c r="FF28" s="1389"/>
      <c r="FG28" s="1389" t="str">
        <f ca="1">MID(SUVAHAVUJ!AG170,4,1)</f>
        <v xml:space="preserve"> </v>
      </c>
      <c r="FH28" s="1389"/>
      <c r="FI28" s="1389"/>
      <c r="FJ28" s="1389"/>
      <c r="FK28" s="1389"/>
      <c r="FL28" s="1343" t="str">
        <f ca="1">MID(SUVAHAVUJ!AG170,5,1)</f>
        <v xml:space="preserve"> </v>
      </c>
      <c r="FM28" s="1343"/>
      <c r="FN28" s="1343"/>
      <c r="FO28" s="1343"/>
      <c r="FP28" s="1343"/>
      <c r="FQ28" s="1343"/>
      <c r="FR28" s="1343" t="str">
        <f ca="1">MID(SUVAHAVUJ!AG170,6,1)</f>
        <v xml:space="preserve"> </v>
      </c>
      <c r="FS28" s="1343"/>
      <c r="FT28" s="1343"/>
      <c r="FU28" s="1343"/>
      <c r="FV28" s="1343"/>
      <c r="FW28" s="1343" t="str">
        <f ca="1">MID(SUVAHAVUJ!AG170,7,1)</f>
        <v xml:space="preserve"> </v>
      </c>
      <c r="FX28" s="1343"/>
      <c r="FY28" s="1343"/>
      <c r="FZ28" s="1343"/>
      <c r="GA28" s="1343"/>
      <c r="GB28" s="1343"/>
      <c r="GC28" s="1343" t="str">
        <f ca="1">MID(SUVAHAVUJ!AG170,8,1)</f>
        <v xml:space="preserve"> </v>
      </c>
      <c r="GD28" s="1343"/>
      <c r="GE28" s="1343"/>
      <c r="GF28" s="1343"/>
      <c r="GG28" s="1343"/>
      <c r="GH28" s="1343" t="str">
        <f ca="1">MID(SUVAHAVUJ!AG170,9,1)</f>
        <v xml:space="preserve"> </v>
      </c>
      <c r="GI28" s="1343"/>
      <c r="GJ28" s="1343"/>
      <c r="GK28" s="1343"/>
      <c r="GL28" s="1343"/>
      <c r="GM28" s="1343"/>
      <c r="GN28" s="1343" t="str">
        <f ca="1">MID(SUVAHAVUJ!AG170,10,1)</f>
        <v xml:space="preserve"> </v>
      </c>
      <c r="GO28" s="1343"/>
      <c r="GP28" s="1343"/>
      <c r="GQ28" s="1343"/>
      <c r="GR28" s="1343"/>
      <c r="GS28" s="1343" t="str">
        <f ca="1">MID(SUVAHAVUJ!AG170,11,1)</f>
        <v>0</v>
      </c>
      <c r="GT28" s="1343"/>
      <c r="GU28" s="1343"/>
      <c r="GV28" s="1343"/>
      <c r="GW28" s="1396"/>
    </row>
    <row r="29" spans="1:205" s="516" customFormat="1" ht="24.6" customHeight="1">
      <c r="A29" s="541"/>
      <c r="B29" s="1510" t="s">
        <v>2390</v>
      </c>
      <c r="C29" s="1511"/>
      <c r="D29" s="1511"/>
      <c r="E29" s="1511"/>
      <c r="F29" s="1511"/>
      <c r="G29" s="1511"/>
      <c r="H29" s="1511"/>
      <c r="I29" s="1511"/>
      <c r="J29" s="1511"/>
      <c r="K29" s="1512"/>
      <c r="L29" s="1471" t="str">
        <f ca="1">SUVAHAVUJ!$D$171</f>
        <v>Opravné položky  k dlhodobému nehmotnému majetku a dlhodobému hmotnému majetku (+/-) (553)</v>
      </c>
      <c r="M29" s="1472"/>
      <c r="N29" s="1472"/>
      <c r="O29" s="1472"/>
      <c r="P29" s="1472"/>
      <c r="Q29" s="1472"/>
      <c r="R29" s="1472"/>
      <c r="S29" s="1472"/>
      <c r="T29" s="1472"/>
      <c r="U29" s="1472"/>
      <c r="V29" s="1472"/>
      <c r="W29" s="1472"/>
      <c r="X29" s="1472"/>
      <c r="Y29" s="1472"/>
      <c r="Z29" s="1472"/>
      <c r="AA29" s="1472"/>
      <c r="AB29" s="1472"/>
      <c r="AC29" s="1472"/>
      <c r="AD29" s="1472"/>
      <c r="AE29" s="1472"/>
      <c r="AF29" s="1472"/>
      <c r="AG29" s="1472"/>
      <c r="AH29" s="1472"/>
      <c r="AI29" s="1472"/>
      <c r="AJ29" s="1472"/>
      <c r="AK29" s="1472"/>
      <c r="AL29" s="1472"/>
      <c r="AM29" s="1472"/>
      <c r="AN29" s="1472"/>
      <c r="AO29" s="1472"/>
      <c r="AP29" s="1472"/>
      <c r="AQ29" s="1472"/>
      <c r="AR29" s="1472"/>
      <c r="AS29" s="1472"/>
      <c r="AT29" s="1472"/>
      <c r="AU29" s="1472"/>
      <c r="AV29" s="1472"/>
      <c r="AW29" s="1472"/>
      <c r="AX29" s="1472"/>
      <c r="AY29" s="1472"/>
      <c r="AZ29" s="1472"/>
      <c r="BA29" s="1472"/>
      <c r="BB29" s="1472"/>
      <c r="BC29" s="1472"/>
      <c r="BD29" s="1472"/>
      <c r="BE29" s="1472"/>
      <c r="BF29" s="1472"/>
      <c r="BG29" s="1472"/>
      <c r="BH29" s="1472"/>
      <c r="BI29" s="1472"/>
      <c r="BJ29" s="1472"/>
      <c r="BK29" s="1472"/>
      <c r="BL29" s="1472"/>
      <c r="BM29" s="1472"/>
      <c r="BN29" s="1472"/>
      <c r="BO29" s="1472"/>
      <c r="BP29" s="1472"/>
      <c r="BQ29" s="1472"/>
      <c r="BR29" s="1472"/>
      <c r="BS29" s="1472"/>
      <c r="BT29" s="1472"/>
      <c r="BU29" s="1472"/>
      <c r="BV29" s="1472"/>
      <c r="BW29" s="1462" t="s">
        <v>4083</v>
      </c>
      <c r="BX29" s="1463"/>
      <c r="BY29" s="1463"/>
      <c r="BZ29" s="1463"/>
      <c r="CA29" s="1463"/>
      <c r="CB29" s="1463"/>
      <c r="CC29" s="1463" t="str">
        <f>MID([7]SUVAHAVUJ!AI69,6,1)</f>
        <v xml:space="preserve"> </v>
      </c>
      <c r="CD29" s="1464"/>
      <c r="CE29" s="1389" t="str">
        <f ca="1">MID(SUVAHAVUJ!AF171,1,1)</f>
        <v xml:space="preserve"> </v>
      </c>
      <c r="CF29" s="1389"/>
      <c r="CG29" s="1389"/>
      <c r="CH29" s="1389"/>
      <c r="CI29" s="1389"/>
      <c r="CJ29" s="1389" t="str">
        <f ca="1">MID(SUVAHAVUJ!AF171,2,1)</f>
        <v xml:space="preserve"> </v>
      </c>
      <c r="CK29" s="1389"/>
      <c r="CL29" s="1389"/>
      <c r="CM29" s="1389"/>
      <c r="CN29" s="1389"/>
      <c r="CO29" s="1389"/>
      <c r="CP29" s="1389" t="str">
        <f ca="1">MID(SUVAHAVUJ!AF171,3,1)</f>
        <v xml:space="preserve"> </v>
      </c>
      <c r="CQ29" s="1389"/>
      <c r="CR29" s="1389"/>
      <c r="CS29" s="1389"/>
      <c r="CT29" s="1389"/>
      <c r="CU29" s="1389" t="str">
        <f ca="1">MID(SUVAHAVUJ!AF171,4,1)</f>
        <v xml:space="preserve"> </v>
      </c>
      <c r="CV29" s="1389"/>
      <c r="CW29" s="1389"/>
      <c r="CX29" s="1389"/>
      <c r="CY29" s="1389"/>
      <c r="CZ29" s="1389"/>
      <c r="DA29" s="1389" t="str">
        <f ca="1">MID(SUVAHAVUJ!AF171,5,1)</f>
        <v xml:space="preserve"> </v>
      </c>
      <c r="DB29" s="1389"/>
      <c r="DC29" s="1389"/>
      <c r="DD29" s="1389"/>
      <c r="DE29" s="1389"/>
      <c r="DF29" s="1389" t="str">
        <f ca="1">MID(SUVAHAVUJ!AF171,6,1)</f>
        <v xml:space="preserve"> </v>
      </c>
      <c r="DG29" s="1389"/>
      <c r="DH29" s="1389"/>
      <c r="DI29" s="1389"/>
      <c r="DJ29" s="1389"/>
      <c r="DK29" s="1389"/>
      <c r="DL29" s="1389" t="str">
        <f ca="1">MID(SUVAHAVUJ!AF171,7,1)</f>
        <v xml:space="preserve"> </v>
      </c>
      <c r="DM29" s="1389"/>
      <c r="DN29" s="1389"/>
      <c r="DO29" s="1389"/>
      <c r="DP29" s="1389"/>
      <c r="DQ29" s="1389"/>
      <c r="DR29" s="1389" t="str">
        <f ca="1">MID(SUVAHAVUJ!AF171,8,1)</f>
        <v xml:space="preserve"> </v>
      </c>
      <c r="DS29" s="1389"/>
      <c r="DT29" s="1389"/>
      <c r="DU29" s="1389"/>
      <c r="DV29" s="1389"/>
      <c r="DW29" s="1456" t="str">
        <f ca="1">MID(SUVAHAVUJ!AF171,9,1)</f>
        <v xml:space="preserve"> </v>
      </c>
      <c r="DX29" s="1456"/>
      <c r="DY29" s="1456"/>
      <c r="DZ29" s="1456"/>
      <c r="EA29" s="1456"/>
      <c r="EB29" s="1456"/>
      <c r="EC29" s="1456" t="str">
        <f ca="1">MID(SUVAHAVUJ!AF171,10,1)</f>
        <v xml:space="preserve"> </v>
      </c>
      <c r="ED29" s="1456"/>
      <c r="EE29" s="1456"/>
      <c r="EF29" s="1456"/>
      <c r="EG29" s="1456"/>
      <c r="EH29" s="1389" t="str">
        <f ca="1">MID(SUVAHAVUJ!AF171,11,1)</f>
        <v>0</v>
      </c>
      <c r="EI29" s="1389"/>
      <c r="EJ29" s="1389"/>
      <c r="EK29" s="1389"/>
      <c r="EL29" s="1389"/>
      <c r="EM29" s="1395"/>
      <c r="EN29" s="530"/>
      <c r="EO29" s="531"/>
      <c r="EP29" s="1389" t="str">
        <f ca="1">MID(SUVAHAVUJ!AG171,1,1)</f>
        <v xml:space="preserve"> </v>
      </c>
      <c r="EQ29" s="1389"/>
      <c r="ER29" s="1389"/>
      <c r="ES29" s="1389"/>
      <c r="ET29" s="1389"/>
      <c r="EU29" s="1389"/>
      <c r="EV29" s="1389" t="str">
        <f ca="1">MID(SUVAHAVUJ!AG171,2,1)</f>
        <v xml:space="preserve"> </v>
      </c>
      <c r="EW29" s="1389"/>
      <c r="EX29" s="1389"/>
      <c r="EY29" s="1389"/>
      <c r="EZ29" s="1389"/>
      <c r="FA29" s="1389" t="str">
        <f ca="1">MID(SUVAHAVUJ!AG171,3,1)</f>
        <v xml:space="preserve"> </v>
      </c>
      <c r="FB29" s="1389"/>
      <c r="FC29" s="1389"/>
      <c r="FD29" s="1389"/>
      <c r="FE29" s="1389"/>
      <c r="FF29" s="1389"/>
      <c r="FG29" s="1389" t="str">
        <f ca="1">MID(SUVAHAVUJ!AG171,4,1)</f>
        <v xml:space="preserve"> </v>
      </c>
      <c r="FH29" s="1389"/>
      <c r="FI29" s="1389"/>
      <c r="FJ29" s="1389"/>
      <c r="FK29" s="1389"/>
      <c r="FL29" s="1343" t="str">
        <f ca="1">MID(SUVAHAVUJ!AG171,5,1)</f>
        <v xml:space="preserve"> </v>
      </c>
      <c r="FM29" s="1343"/>
      <c r="FN29" s="1343"/>
      <c r="FO29" s="1343"/>
      <c r="FP29" s="1343"/>
      <c r="FQ29" s="1343"/>
      <c r="FR29" s="1343" t="str">
        <f ca="1">MID(SUVAHAVUJ!AG171,6,1)</f>
        <v xml:space="preserve"> </v>
      </c>
      <c r="FS29" s="1343"/>
      <c r="FT29" s="1343"/>
      <c r="FU29" s="1343"/>
      <c r="FV29" s="1343"/>
      <c r="FW29" s="1343" t="str">
        <f ca="1">MID(SUVAHAVUJ!AG171,7,1)</f>
        <v xml:space="preserve"> </v>
      </c>
      <c r="FX29" s="1343"/>
      <c r="FY29" s="1343"/>
      <c r="FZ29" s="1343"/>
      <c r="GA29" s="1343"/>
      <c r="GB29" s="1343"/>
      <c r="GC29" s="1343" t="str">
        <f ca="1">MID(SUVAHAVUJ!AG171,8,1)</f>
        <v xml:space="preserve"> </v>
      </c>
      <c r="GD29" s="1343"/>
      <c r="GE29" s="1343"/>
      <c r="GF29" s="1343"/>
      <c r="GG29" s="1343"/>
      <c r="GH29" s="1343" t="str">
        <f ca="1">MID(SUVAHAVUJ!AG171,9,1)</f>
        <v xml:space="preserve"> </v>
      </c>
      <c r="GI29" s="1343"/>
      <c r="GJ29" s="1343"/>
      <c r="GK29" s="1343"/>
      <c r="GL29" s="1343"/>
      <c r="GM29" s="1343"/>
      <c r="GN29" s="1343" t="str">
        <f ca="1">MID(SUVAHAVUJ!AG171,10,1)</f>
        <v xml:space="preserve"> </v>
      </c>
      <c r="GO29" s="1343"/>
      <c r="GP29" s="1343"/>
      <c r="GQ29" s="1343"/>
      <c r="GR29" s="1343"/>
      <c r="GS29" s="1343" t="str">
        <f ca="1">MID(SUVAHAVUJ!AG171,11,1)</f>
        <v>0</v>
      </c>
      <c r="GT29" s="1343"/>
      <c r="GU29" s="1343"/>
      <c r="GV29" s="1343"/>
      <c r="GW29" s="1396"/>
    </row>
    <row r="30" spans="1:205" ht="24.6" customHeight="1">
      <c r="A30" s="540"/>
      <c r="B30" s="1507" t="s">
        <v>2525</v>
      </c>
      <c r="C30" s="1508"/>
      <c r="D30" s="1508"/>
      <c r="E30" s="1508"/>
      <c r="F30" s="1508"/>
      <c r="G30" s="1508"/>
      <c r="H30" s="1508"/>
      <c r="I30" s="1508"/>
      <c r="J30" s="1508"/>
      <c r="K30" s="1509"/>
      <c r="L30" s="1471" t="str">
        <f ca="1">SUVAHAVUJ!$D$172</f>
        <v>Zostatková cena predaného dlhodobého majetku a predaného materiálu (541, 542)</v>
      </c>
      <c r="M30" s="1472"/>
      <c r="N30" s="1472"/>
      <c r="O30" s="1472"/>
      <c r="P30" s="1472"/>
      <c r="Q30" s="1472"/>
      <c r="R30" s="1472"/>
      <c r="S30" s="1472"/>
      <c r="T30" s="1472"/>
      <c r="U30" s="1472"/>
      <c r="V30" s="1472"/>
      <c r="W30" s="1472"/>
      <c r="X30" s="1472"/>
      <c r="Y30" s="1472"/>
      <c r="Z30" s="1472"/>
      <c r="AA30" s="1472"/>
      <c r="AB30" s="1472"/>
      <c r="AC30" s="1472"/>
      <c r="AD30" s="1472"/>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62" t="s">
        <v>4086</v>
      </c>
      <c r="BX30" s="1463"/>
      <c r="BY30" s="1463"/>
      <c r="BZ30" s="1463"/>
      <c r="CA30" s="1463"/>
      <c r="CB30" s="1463"/>
      <c r="CC30" s="1463" t="str">
        <f>MID([7]SUVAHAVUJ!AK69,6,1)</f>
        <v xml:space="preserve"> </v>
      </c>
      <c r="CD30" s="1464"/>
      <c r="CE30" s="1389" t="str">
        <f ca="1">MID(SUVAHAVUJ!AF172,1,1)</f>
        <v xml:space="preserve"> </v>
      </c>
      <c r="CF30" s="1389"/>
      <c r="CG30" s="1389"/>
      <c r="CH30" s="1389"/>
      <c r="CI30" s="1389"/>
      <c r="CJ30" s="1389" t="str">
        <f ca="1">MID(SUVAHAVUJ!AF172,2,1)</f>
        <v xml:space="preserve"> </v>
      </c>
      <c r="CK30" s="1389"/>
      <c r="CL30" s="1389"/>
      <c r="CM30" s="1389"/>
      <c r="CN30" s="1389"/>
      <c r="CO30" s="1389"/>
      <c r="CP30" s="1389" t="str">
        <f ca="1">MID(SUVAHAVUJ!AF172,3,1)</f>
        <v xml:space="preserve"> </v>
      </c>
      <c r="CQ30" s="1389"/>
      <c r="CR30" s="1389"/>
      <c r="CS30" s="1389"/>
      <c r="CT30" s="1389"/>
      <c r="CU30" s="1389" t="str">
        <f ca="1">MID(SUVAHAVUJ!AF172,4,1)</f>
        <v xml:space="preserve"> </v>
      </c>
      <c r="CV30" s="1389"/>
      <c r="CW30" s="1389"/>
      <c r="CX30" s="1389"/>
      <c r="CY30" s="1389"/>
      <c r="CZ30" s="1389"/>
      <c r="DA30" s="1389" t="str">
        <f ca="1">MID(SUVAHAVUJ!AF172,5,1)</f>
        <v xml:space="preserve"> </v>
      </c>
      <c r="DB30" s="1389"/>
      <c r="DC30" s="1389"/>
      <c r="DD30" s="1389"/>
      <c r="DE30" s="1389"/>
      <c r="DF30" s="1389" t="str">
        <f ca="1">MID(SUVAHAVUJ!AF172,6,1)</f>
        <v xml:space="preserve"> </v>
      </c>
      <c r="DG30" s="1389"/>
      <c r="DH30" s="1389"/>
      <c r="DI30" s="1389"/>
      <c r="DJ30" s="1389"/>
      <c r="DK30" s="1389"/>
      <c r="DL30" s="1389" t="str">
        <f ca="1">MID(SUVAHAVUJ!AF172,7,1)</f>
        <v xml:space="preserve"> </v>
      </c>
      <c r="DM30" s="1389"/>
      <c r="DN30" s="1389"/>
      <c r="DO30" s="1389"/>
      <c r="DP30" s="1389"/>
      <c r="DQ30" s="1389"/>
      <c r="DR30" s="1389" t="str">
        <f ca="1">MID(SUVAHAVUJ!AF172,8,1)</f>
        <v xml:space="preserve"> </v>
      </c>
      <c r="DS30" s="1389"/>
      <c r="DT30" s="1389"/>
      <c r="DU30" s="1389"/>
      <c r="DV30" s="1389"/>
      <c r="DW30" s="1456" t="str">
        <f ca="1">MID(SUVAHAVUJ!AF172,9,1)</f>
        <v xml:space="preserve"> </v>
      </c>
      <c r="DX30" s="1456"/>
      <c r="DY30" s="1456"/>
      <c r="DZ30" s="1456"/>
      <c r="EA30" s="1456"/>
      <c r="EB30" s="1456"/>
      <c r="EC30" s="1456" t="str">
        <f ca="1">MID(SUVAHAVUJ!AF172,10,1)</f>
        <v xml:space="preserve"> </v>
      </c>
      <c r="ED30" s="1456"/>
      <c r="EE30" s="1456"/>
      <c r="EF30" s="1456"/>
      <c r="EG30" s="1456"/>
      <c r="EH30" s="1389" t="str">
        <f ca="1">MID(SUVAHAVUJ!AF172,11,1)</f>
        <v>0</v>
      </c>
      <c r="EI30" s="1389"/>
      <c r="EJ30" s="1389"/>
      <c r="EK30" s="1389"/>
      <c r="EL30" s="1389"/>
      <c r="EM30" s="1395"/>
      <c r="EN30" s="530"/>
      <c r="EO30" s="531"/>
      <c r="EP30" s="1389" t="str">
        <f ca="1">MID(SUVAHAVUJ!AG172,1,1)</f>
        <v xml:space="preserve"> </v>
      </c>
      <c r="EQ30" s="1389"/>
      <c r="ER30" s="1389"/>
      <c r="ES30" s="1389"/>
      <c r="ET30" s="1389"/>
      <c r="EU30" s="1389"/>
      <c r="EV30" s="1389" t="str">
        <f ca="1">MID(SUVAHAVUJ!AG172,2,1)</f>
        <v xml:space="preserve"> </v>
      </c>
      <c r="EW30" s="1389"/>
      <c r="EX30" s="1389"/>
      <c r="EY30" s="1389"/>
      <c r="EZ30" s="1389"/>
      <c r="FA30" s="1389" t="str">
        <f ca="1">MID(SUVAHAVUJ!AG172,3,1)</f>
        <v xml:space="preserve"> </v>
      </c>
      <c r="FB30" s="1389"/>
      <c r="FC30" s="1389"/>
      <c r="FD30" s="1389"/>
      <c r="FE30" s="1389"/>
      <c r="FF30" s="1389"/>
      <c r="FG30" s="1389" t="str">
        <f ca="1">MID(SUVAHAVUJ!AG172,4,1)</f>
        <v xml:space="preserve"> </v>
      </c>
      <c r="FH30" s="1389"/>
      <c r="FI30" s="1389"/>
      <c r="FJ30" s="1389"/>
      <c r="FK30" s="1389"/>
      <c r="FL30" s="1343" t="str">
        <f ca="1">MID(SUVAHAVUJ!AG172,5,1)</f>
        <v xml:space="preserve"> </v>
      </c>
      <c r="FM30" s="1343"/>
      <c r="FN30" s="1343"/>
      <c r="FO30" s="1343"/>
      <c r="FP30" s="1343"/>
      <c r="FQ30" s="1343"/>
      <c r="FR30" s="1343" t="str">
        <f ca="1">MID(SUVAHAVUJ!AG172,6,1)</f>
        <v xml:space="preserve"> </v>
      </c>
      <c r="FS30" s="1343"/>
      <c r="FT30" s="1343"/>
      <c r="FU30" s="1343"/>
      <c r="FV30" s="1343"/>
      <c r="FW30" s="1343" t="str">
        <f ca="1">MID(SUVAHAVUJ!AG172,7,1)</f>
        <v xml:space="preserve"> </v>
      </c>
      <c r="FX30" s="1343"/>
      <c r="FY30" s="1343"/>
      <c r="FZ30" s="1343"/>
      <c r="GA30" s="1343"/>
      <c r="GB30" s="1343"/>
      <c r="GC30" s="1343" t="str">
        <f ca="1">MID(SUVAHAVUJ!AG172,8,1)</f>
        <v xml:space="preserve"> </v>
      </c>
      <c r="GD30" s="1343"/>
      <c r="GE30" s="1343"/>
      <c r="GF30" s="1343"/>
      <c r="GG30" s="1343"/>
      <c r="GH30" s="1343" t="str">
        <f ca="1">MID(SUVAHAVUJ!AG172,9,1)</f>
        <v xml:space="preserve"> </v>
      </c>
      <c r="GI30" s="1343"/>
      <c r="GJ30" s="1343"/>
      <c r="GK30" s="1343"/>
      <c r="GL30" s="1343"/>
      <c r="GM30" s="1343"/>
      <c r="GN30" s="1343" t="str">
        <f ca="1">MID(SUVAHAVUJ!AG172,10,1)</f>
        <v xml:space="preserve"> </v>
      </c>
      <c r="GO30" s="1343"/>
      <c r="GP30" s="1343"/>
      <c r="GQ30" s="1343"/>
      <c r="GR30" s="1343"/>
      <c r="GS30" s="1343" t="str">
        <f ca="1">MID(SUVAHAVUJ!AG172,11,1)</f>
        <v>0</v>
      </c>
      <c r="GT30" s="1343"/>
      <c r="GU30" s="1343"/>
      <c r="GV30" s="1343"/>
      <c r="GW30" s="1396"/>
    </row>
    <row r="31" spans="1:205" s="516" customFormat="1" ht="24.6" customHeight="1">
      <c r="A31" s="541"/>
      <c r="B31" s="1507" t="s">
        <v>2512</v>
      </c>
      <c r="C31" s="1508"/>
      <c r="D31" s="1508"/>
      <c r="E31" s="1508"/>
      <c r="F31" s="1508"/>
      <c r="G31" s="1508"/>
      <c r="H31" s="1508"/>
      <c r="I31" s="1508"/>
      <c r="J31" s="1508"/>
      <c r="K31" s="1509"/>
      <c r="L31" s="1471" t="str">
        <f ca="1">SUVAHAVUJ!$D$173</f>
        <v>Opravné položky k pohľadávkam (+/-) (547)</v>
      </c>
      <c r="M31" s="1472"/>
      <c r="N31" s="1472"/>
      <c r="O31" s="1472"/>
      <c r="P31" s="1472"/>
      <c r="Q31" s="1472"/>
      <c r="R31" s="1472"/>
      <c r="S31" s="1472"/>
      <c r="T31" s="1472"/>
      <c r="U31" s="1472"/>
      <c r="V31" s="1472"/>
      <c r="W31" s="1472"/>
      <c r="X31" s="1472"/>
      <c r="Y31" s="1472"/>
      <c r="Z31" s="1472"/>
      <c r="AA31" s="1472"/>
      <c r="AB31" s="1472"/>
      <c r="AC31" s="1472"/>
      <c r="AD31" s="1472"/>
      <c r="AE31" s="1472"/>
      <c r="AF31" s="1472"/>
      <c r="AG31" s="1472"/>
      <c r="AH31" s="1472"/>
      <c r="AI31" s="1472"/>
      <c r="AJ31" s="1472"/>
      <c r="AK31" s="1472"/>
      <c r="AL31" s="1472"/>
      <c r="AM31" s="1472"/>
      <c r="AN31" s="1472"/>
      <c r="AO31" s="1472"/>
      <c r="AP31" s="1472"/>
      <c r="AQ31" s="1472"/>
      <c r="AR31" s="1472"/>
      <c r="AS31" s="1472"/>
      <c r="AT31" s="1472"/>
      <c r="AU31" s="1472"/>
      <c r="AV31" s="1472"/>
      <c r="AW31" s="1472"/>
      <c r="AX31" s="1472"/>
      <c r="AY31" s="1472"/>
      <c r="AZ31" s="1472"/>
      <c r="BA31" s="1472"/>
      <c r="BB31" s="1472"/>
      <c r="BC31" s="1472"/>
      <c r="BD31" s="1472"/>
      <c r="BE31" s="1472"/>
      <c r="BF31" s="1472"/>
      <c r="BG31" s="1472"/>
      <c r="BH31" s="1472"/>
      <c r="BI31" s="1472"/>
      <c r="BJ31" s="1472"/>
      <c r="BK31" s="1472"/>
      <c r="BL31" s="1472"/>
      <c r="BM31" s="1472"/>
      <c r="BN31" s="1472"/>
      <c r="BO31" s="1472"/>
      <c r="BP31" s="1472"/>
      <c r="BQ31" s="1472"/>
      <c r="BR31" s="1472"/>
      <c r="BS31" s="1472"/>
      <c r="BT31" s="1472"/>
      <c r="BU31" s="1472"/>
      <c r="BV31" s="1472"/>
      <c r="BW31" s="1462" t="s">
        <v>4089</v>
      </c>
      <c r="BX31" s="1463"/>
      <c r="BY31" s="1463"/>
      <c r="BZ31" s="1463"/>
      <c r="CA31" s="1463"/>
      <c r="CB31" s="1463"/>
      <c r="CC31" s="1463" t="str">
        <f>MID([7]SUVAHAVUJ!AI70,6,1)</f>
        <v xml:space="preserve"> </v>
      </c>
      <c r="CD31" s="1464"/>
      <c r="CE31" s="1389" t="str">
        <f ca="1">MID(SUVAHAVUJ!AF173,1,1)</f>
        <v xml:space="preserve"> </v>
      </c>
      <c r="CF31" s="1389"/>
      <c r="CG31" s="1389"/>
      <c r="CH31" s="1389"/>
      <c r="CI31" s="1389"/>
      <c r="CJ31" s="1389" t="str">
        <f ca="1">MID(SUVAHAVUJ!AF173,2,1)</f>
        <v xml:space="preserve"> </v>
      </c>
      <c r="CK31" s="1389"/>
      <c r="CL31" s="1389"/>
      <c r="CM31" s="1389"/>
      <c r="CN31" s="1389"/>
      <c r="CO31" s="1389"/>
      <c r="CP31" s="1389" t="str">
        <f ca="1">MID(SUVAHAVUJ!AF173,3,1)</f>
        <v xml:space="preserve"> </v>
      </c>
      <c r="CQ31" s="1389"/>
      <c r="CR31" s="1389"/>
      <c r="CS31" s="1389"/>
      <c r="CT31" s="1389"/>
      <c r="CU31" s="1389" t="str">
        <f ca="1">MID(SUVAHAVUJ!AF173,4,1)</f>
        <v xml:space="preserve"> </v>
      </c>
      <c r="CV31" s="1389"/>
      <c r="CW31" s="1389"/>
      <c r="CX31" s="1389"/>
      <c r="CY31" s="1389"/>
      <c r="CZ31" s="1389"/>
      <c r="DA31" s="1389" t="str">
        <f ca="1">MID(SUVAHAVUJ!AF173,5,1)</f>
        <v xml:space="preserve"> </v>
      </c>
      <c r="DB31" s="1389"/>
      <c r="DC31" s="1389"/>
      <c r="DD31" s="1389"/>
      <c r="DE31" s="1389"/>
      <c r="DF31" s="1389" t="str">
        <f ca="1">MID(SUVAHAVUJ!AF173,6,1)</f>
        <v xml:space="preserve"> </v>
      </c>
      <c r="DG31" s="1389"/>
      <c r="DH31" s="1389"/>
      <c r="DI31" s="1389"/>
      <c r="DJ31" s="1389"/>
      <c r="DK31" s="1389"/>
      <c r="DL31" s="1389" t="str">
        <f ca="1">MID(SUVAHAVUJ!AF173,7,1)</f>
        <v xml:space="preserve"> </v>
      </c>
      <c r="DM31" s="1389"/>
      <c r="DN31" s="1389"/>
      <c r="DO31" s="1389"/>
      <c r="DP31" s="1389"/>
      <c r="DQ31" s="1389"/>
      <c r="DR31" s="1389" t="str">
        <f ca="1">MID(SUVAHAVUJ!AF173,8,1)</f>
        <v xml:space="preserve"> </v>
      </c>
      <c r="DS31" s="1389"/>
      <c r="DT31" s="1389"/>
      <c r="DU31" s="1389"/>
      <c r="DV31" s="1389"/>
      <c r="DW31" s="1456" t="str">
        <f ca="1">MID(SUVAHAVUJ!AF173,9,1)</f>
        <v xml:space="preserve"> </v>
      </c>
      <c r="DX31" s="1456"/>
      <c r="DY31" s="1456"/>
      <c r="DZ31" s="1456"/>
      <c r="EA31" s="1456"/>
      <c r="EB31" s="1456"/>
      <c r="EC31" s="1456" t="str">
        <f ca="1">MID(SUVAHAVUJ!AF173,10,1)</f>
        <v xml:space="preserve"> </v>
      </c>
      <c r="ED31" s="1456"/>
      <c r="EE31" s="1456"/>
      <c r="EF31" s="1456"/>
      <c r="EG31" s="1456"/>
      <c r="EH31" s="1389" t="str">
        <f ca="1">MID(SUVAHAVUJ!AF173,11,1)</f>
        <v>0</v>
      </c>
      <c r="EI31" s="1389"/>
      <c r="EJ31" s="1389"/>
      <c r="EK31" s="1389"/>
      <c r="EL31" s="1389"/>
      <c r="EM31" s="1395"/>
      <c r="EN31" s="530"/>
      <c r="EO31" s="531"/>
      <c r="EP31" s="1389" t="str">
        <f ca="1">MID(SUVAHAVUJ!AG173,1,1)</f>
        <v xml:space="preserve"> </v>
      </c>
      <c r="EQ31" s="1389"/>
      <c r="ER31" s="1389"/>
      <c r="ES31" s="1389"/>
      <c r="ET31" s="1389"/>
      <c r="EU31" s="1389"/>
      <c r="EV31" s="1389" t="str">
        <f ca="1">MID(SUVAHAVUJ!AG173,2,1)</f>
        <v xml:space="preserve"> </v>
      </c>
      <c r="EW31" s="1389"/>
      <c r="EX31" s="1389"/>
      <c r="EY31" s="1389"/>
      <c r="EZ31" s="1389"/>
      <c r="FA31" s="1389" t="str">
        <f ca="1">MID(SUVAHAVUJ!AG173,3,1)</f>
        <v xml:space="preserve"> </v>
      </c>
      <c r="FB31" s="1389"/>
      <c r="FC31" s="1389"/>
      <c r="FD31" s="1389"/>
      <c r="FE31" s="1389"/>
      <c r="FF31" s="1389"/>
      <c r="FG31" s="1389" t="str">
        <f ca="1">MID(SUVAHAVUJ!AG173,4,1)</f>
        <v xml:space="preserve"> </v>
      </c>
      <c r="FH31" s="1389"/>
      <c r="FI31" s="1389"/>
      <c r="FJ31" s="1389"/>
      <c r="FK31" s="1389"/>
      <c r="FL31" s="1343" t="str">
        <f ca="1">MID(SUVAHAVUJ!AG173,5,1)</f>
        <v xml:space="preserve"> </v>
      </c>
      <c r="FM31" s="1343"/>
      <c r="FN31" s="1343"/>
      <c r="FO31" s="1343"/>
      <c r="FP31" s="1343"/>
      <c r="FQ31" s="1343"/>
      <c r="FR31" s="1343" t="str">
        <f ca="1">MID(SUVAHAVUJ!AG173,6,1)</f>
        <v xml:space="preserve"> </v>
      </c>
      <c r="FS31" s="1343"/>
      <c r="FT31" s="1343"/>
      <c r="FU31" s="1343"/>
      <c r="FV31" s="1343"/>
      <c r="FW31" s="1343" t="str">
        <f ca="1">MID(SUVAHAVUJ!AG173,7,1)</f>
        <v xml:space="preserve"> </v>
      </c>
      <c r="FX31" s="1343"/>
      <c r="FY31" s="1343"/>
      <c r="FZ31" s="1343"/>
      <c r="GA31" s="1343"/>
      <c r="GB31" s="1343"/>
      <c r="GC31" s="1343" t="str">
        <f ca="1">MID(SUVAHAVUJ!AG173,8,1)</f>
        <v xml:space="preserve"> </v>
      </c>
      <c r="GD31" s="1343"/>
      <c r="GE31" s="1343"/>
      <c r="GF31" s="1343"/>
      <c r="GG31" s="1343"/>
      <c r="GH31" s="1343" t="str">
        <f ca="1">MID(SUVAHAVUJ!AG173,9,1)</f>
        <v xml:space="preserve"> </v>
      </c>
      <c r="GI31" s="1343"/>
      <c r="GJ31" s="1343"/>
      <c r="GK31" s="1343"/>
      <c r="GL31" s="1343"/>
      <c r="GM31" s="1343"/>
      <c r="GN31" s="1343" t="str">
        <f ca="1">MID(SUVAHAVUJ!AG173,10,1)</f>
        <v xml:space="preserve"> </v>
      </c>
      <c r="GO31" s="1343"/>
      <c r="GP31" s="1343"/>
      <c r="GQ31" s="1343"/>
      <c r="GR31" s="1343"/>
      <c r="GS31" s="1343" t="str">
        <f ca="1">MID(SUVAHAVUJ!AG173,11,1)</f>
        <v>0</v>
      </c>
      <c r="GT31" s="1343"/>
      <c r="GU31" s="1343"/>
      <c r="GV31" s="1343"/>
      <c r="GW31" s="1396"/>
    </row>
    <row r="32" spans="1:205" ht="24.6" customHeight="1">
      <c r="A32" s="540"/>
      <c r="B32" s="1507" t="s">
        <v>2526</v>
      </c>
      <c r="C32" s="1508"/>
      <c r="D32" s="1508"/>
      <c r="E32" s="1508"/>
      <c r="F32" s="1508"/>
      <c r="G32" s="1508"/>
      <c r="H32" s="1508"/>
      <c r="I32" s="1508"/>
      <c r="J32" s="1508"/>
      <c r="K32" s="1509"/>
      <c r="L32" s="1471" t="str">
        <f ca="1">SUVAHAVUJ!$D$174</f>
        <v>Ostatné náklady na hospodársku činnosť 
(543, 544, 545, 546, 548, 549, 555, 557)</v>
      </c>
      <c r="M32" s="1472"/>
      <c r="N32" s="1472"/>
      <c r="O32" s="1472"/>
      <c r="P32" s="1472"/>
      <c r="Q32" s="1472"/>
      <c r="R32" s="1472"/>
      <c r="S32" s="1472"/>
      <c r="T32" s="1472"/>
      <c r="U32" s="1472"/>
      <c r="V32" s="1472"/>
      <c r="W32" s="1472"/>
      <c r="X32" s="1472"/>
      <c r="Y32" s="1472"/>
      <c r="Z32" s="1472"/>
      <c r="AA32" s="1472"/>
      <c r="AB32" s="1472"/>
      <c r="AC32" s="1472"/>
      <c r="AD32" s="1472"/>
      <c r="AE32" s="1472"/>
      <c r="AF32" s="1472"/>
      <c r="AG32" s="1472"/>
      <c r="AH32" s="1472"/>
      <c r="AI32" s="1472"/>
      <c r="AJ32" s="1472"/>
      <c r="AK32" s="1472"/>
      <c r="AL32" s="1472"/>
      <c r="AM32" s="1472"/>
      <c r="AN32" s="1472"/>
      <c r="AO32" s="1472"/>
      <c r="AP32" s="1472"/>
      <c r="AQ32" s="1472"/>
      <c r="AR32" s="1472"/>
      <c r="AS32" s="1472"/>
      <c r="AT32" s="1472"/>
      <c r="AU32" s="1472"/>
      <c r="AV32" s="1472"/>
      <c r="AW32" s="1472"/>
      <c r="AX32" s="1472"/>
      <c r="AY32" s="1472"/>
      <c r="AZ32" s="1472"/>
      <c r="BA32" s="1472"/>
      <c r="BB32" s="1472"/>
      <c r="BC32" s="1472"/>
      <c r="BD32" s="1472"/>
      <c r="BE32" s="1472"/>
      <c r="BF32" s="1472"/>
      <c r="BG32" s="1472"/>
      <c r="BH32" s="1472"/>
      <c r="BI32" s="1472"/>
      <c r="BJ32" s="1472"/>
      <c r="BK32" s="1472"/>
      <c r="BL32" s="1472"/>
      <c r="BM32" s="1472"/>
      <c r="BN32" s="1472"/>
      <c r="BO32" s="1472"/>
      <c r="BP32" s="1472"/>
      <c r="BQ32" s="1472"/>
      <c r="BR32" s="1472"/>
      <c r="BS32" s="1472"/>
      <c r="BT32" s="1472"/>
      <c r="BU32" s="1472"/>
      <c r="BV32" s="1472"/>
      <c r="BW32" s="1462" t="s">
        <v>4090</v>
      </c>
      <c r="BX32" s="1463"/>
      <c r="BY32" s="1463"/>
      <c r="BZ32" s="1463"/>
      <c r="CA32" s="1463"/>
      <c r="CB32" s="1463"/>
      <c r="CC32" s="1463" t="str">
        <f>MID([7]SUVAHAVUJ!AK70,6,1)</f>
        <v xml:space="preserve"> </v>
      </c>
      <c r="CD32" s="1464"/>
      <c r="CE32" s="1389" t="str">
        <f ca="1">MID(SUVAHAVUJ!AF174,1,1)</f>
        <v xml:space="preserve"> </v>
      </c>
      <c r="CF32" s="1389"/>
      <c r="CG32" s="1389"/>
      <c r="CH32" s="1389"/>
      <c r="CI32" s="1389"/>
      <c r="CJ32" s="1389" t="str">
        <f ca="1">MID(SUVAHAVUJ!AF174,2,1)</f>
        <v xml:space="preserve"> </v>
      </c>
      <c r="CK32" s="1389"/>
      <c r="CL32" s="1389"/>
      <c r="CM32" s="1389"/>
      <c r="CN32" s="1389"/>
      <c r="CO32" s="1389"/>
      <c r="CP32" s="1389" t="str">
        <f ca="1">MID(SUVAHAVUJ!AF174,3,1)</f>
        <v xml:space="preserve"> </v>
      </c>
      <c r="CQ32" s="1389"/>
      <c r="CR32" s="1389"/>
      <c r="CS32" s="1389"/>
      <c r="CT32" s="1389"/>
      <c r="CU32" s="1389" t="str">
        <f ca="1">MID(SUVAHAVUJ!AF174,4,1)</f>
        <v xml:space="preserve"> </v>
      </c>
      <c r="CV32" s="1389"/>
      <c r="CW32" s="1389"/>
      <c r="CX32" s="1389"/>
      <c r="CY32" s="1389"/>
      <c r="CZ32" s="1389"/>
      <c r="DA32" s="1389" t="str">
        <f ca="1">MID(SUVAHAVUJ!AF174,5,1)</f>
        <v xml:space="preserve"> </v>
      </c>
      <c r="DB32" s="1389"/>
      <c r="DC32" s="1389"/>
      <c r="DD32" s="1389"/>
      <c r="DE32" s="1389"/>
      <c r="DF32" s="1389" t="str">
        <f ca="1">MID(SUVAHAVUJ!AF174,6,1)</f>
        <v xml:space="preserve"> </v>
      </c>
      <c r="DG32" s="1389"/>
      <c r="DH32" s="1389"/>
      <c r="DI32" s="1389"/>
      <c r="DJ32" s="1389"/>
      <c r="DK32" s="1389"/>
      <c r="DL32" s="1389" t="str">
        <f ca="1">MID(SUVAHAVUJ!AF174,7,1)</f>
        <v xml:space="preserve"> </v>
      </c>
      <c r="DM32" s="1389"/>
      <c r="DN32" s="1389"/>
      <c r="DO32" s="1389"/>
      <c r="DP32" s="1389"/>
      <c r="DQ32" s="1389"/>
      <c r="DR32" s="1389" t="str">
        <f ca="1">MID(SUVAHAVUJ!AF174,8,1)</f>
        <v xml:space="preserve"> </v>
      </c>
      <c r="DS32" s="1389"/>
      <c r="DT32" s="1389"/>
      <c r="DU32" s="1389"/>
      <c r="DV32" s="1389"/>
      <c r="DW32" s="1456" t="str">
        <f ca="1">MID(SUVAHAVUJ!AF174,9,1)</f>
        <v xml:space="preserve"> </v>
      </c>
      <c r="DX32" s="1456"/>
      <c r="DY32" s="1456"/>
      <c r="DZ32" s="1456"/>
      <c r="EA32" s="1456"/>
      <c r="EB32" s="1456"/>
      <c r="EC32" s="1456" t="str">
        <f ca="1">MID(SUVAHAVUJ!AF174,10,1)</f>
        <v xml:space="preserve"> </v>
      </c>
      <c r="ED32" s="1456"/>
      <c r="EE32" s="1456"/>
      <c r="EF32" s="1456"/>
      <c r="EG32" s="1456"/>
      <c r="EH32" s="1389" t="str">
        <f ca="1">MID(SUVAHAVUJ!AF174,11,1)</f>
        <v>0</v>
      </c>
      <c r="EI32" s="1389"/>
      <c r="EJ32" s="1389"/>
      <c r="EK32" s="1389"/>
      <c r="EL32" s="1389"/>
      <c r="EM32" s="1395"/>
      <c r="EN32" s="530"/>
      <c r="EO32" s="531"/>
      <c r="EP32" s="1389" t="str">
        <f ca="1">MID(SUVAHAVUJ!AG174,1,1)</f>
        <v xml:space="preserve"> </v>
      </c>
      <c r="EQ32" s="1389"/>
      <c r="ER32" s="1389"/>
      <c r="ES32" s="1389"/>
      <c r="ET32" s="1389"/>
      <c r="EU32" s="1389"/>
      <c r="EV32" s="1389" t="str">
        <f ca="1">MID(SUVAHAVUJ!AG174,2,1)</f>
        <v xml:space="preserve"> </v>
      </c>
      <c r="EW32" s="1389"/>
      <c r="EX32" s="1389"/>
      <c r="EY32" s="1389"/>
      <c r="EZ32" s="1389"/>
      <c r="FA32" s="1389" t="str">
        <f ca="1">MID(SUVAHAVUJ!AG174,3,1)</f>
        <v xml:space="preserve"> </v>
      </c>
      <c r="FB32" s="1389"/>
      <c r="FC32" s="1389"/>
      <c r="FD32" s="1389"/>
      <c r="FE32" s="1389"/>
      <c r="FF32" s="1389"/>
      <c r="FG32" s="1389" t="str">
        <f ca="1">MID(SUVAHAVUJ!AG174,4,1)</f>
        <v xml:space="preserve"> </v>
      </c>
      <c r="FH32" s="1389"/>
      <c r="FI32" s="1389"/>
      <c r="FJ32" s="1389"/>
      <c r="FK32" s="1389"/>
      <c r="FL32" s="1343" t="str">
        <f ca="1">MID(SUVAHAVUJ!AG174,5,1)</f>
        <v xml:space="preserve"> </v>
      </c>
      <c r="FM32" s="1343"/>
      <c r="FN32" s="1343"/>
      <c r="FO32" s="1343"/>
      <c r="FP32" s="1343"/>
      <c r="FQ32" s="1343"/>
      <c r="FR32" s="1343" t="str">
        <f ca="1">MID(SUVAHAVUJ!AG174,6,1)</f>
        <v xml:space="preserve"> </v>
      </c>
      <c r="FS32" s="1343"/>
      <c r="FT32" s="1343"/>
      <c r="FU32" s="1343"/>
      <c r="FV32" s="1343"/>
      <c r="FW32" s="1343" t="str">
        <f ca="1">MID(SUVAHAVUJ!AG174,7,1)</f>
        <v xml:space="preserve"> </v>
      </c>
      <c r="FX32" s="1343"/>
      <c r="FY32" s="1343"/>
      <c r="FZ32" s="1343"/>
      <c r="GA32" s="1343"/>
      <c r="GB32" s="1343"/>
      <c r="GC32" s="1343" t="str">
        <f ca="1">MID(SUVAHAVUJ!AG174,8,1)</f>
        <v xml:space="preserve"> </v>
      </c>
      <c r="GD32" s="1343"/>
      <c r="GE32" s="1343"/>
      <c r="GF32" s="1343"/>
      <c r="GG32" s="1343"/>
      <c r="GH32" s="1343" t="str">
        <f ca="1">MID(SUVAHAVUJ!AG174,9,1)</f>
        <v xml:space="preserve"> </v>
      </c>
      <c r="GI32" s="1343"/>
      <c r="GJ32" s="1343"/>
      <c r="GK32" s="1343"/>
      <c r="GL32" s="1343"/>
      <c r="GM32" s="1343"/>
      <c r="GN32" s="1343" t="str">
        <f ca="1">MID(SUVAHAVUJ!AG174,10,1)</f>
        <v xml:space="preserve"> </v>
      </c>
      <c r="GO32" s="1343"/>
      <c r="GP32" s="1343"/>
      <c r="GQ32" s="1343"/>
      <c r="GR32" s="1343"/>
      <c r="GS32" s="1343" t="str">
        <f ca="1">MID(SUVAHAVUJ!AG174,11,1)</f>
        <v>0</v>
      </c>
      <c r="GT32" s="1343"/>
      <c r="GU32" s="1343"/>
      <c r="GV32" s="1343"/>
      <c r="GW32" s="1396"/>
    </row>
    <row r="33" spans="1:205" s="516" customFormat="1" ht="24.6" customHeight="1">
      <c r="A33" s="541"/>
      <c r="B33" s="1513" t="s">
        <v>2527</v>
      </c>
      <c r="C33" s="1514"/>
      <c r="D33" s="1514"/>
      <c r="E33" s="1514"/>
      <c r="F33" s="1514"/>
      <c r="G33" s="1514"/>
      <c r="H33" s="1514"/>
      <c r="I33" s="1514"/>
      <c r="J33" s="1514"/>
      <c r="K33" s="1515"/>
      <c r="L33" s="1460" t="str">
        <f ca="1">SUVAHAVUJ!$D$175</f>
        <v>Výsledok hospodárenia z hospodárskej činnosti (+/-) (r. 02 - r. 10)</v>
      </c>
      <c r="M33" s="1461"/>
      <c r="N33" s="1461"/>
      <c r="O33" s="1461"/>
      <c r="P33" s="1461"/>
      <c r="Q33" s="1461"/>
      <c r="R33" s="1461"/>
      <c r="S33" s="1461"/>
      <c r="T33" s="1461"/>
      <c r="U33" s="1461"/>
      <c r="V33" s="1461"/>
      <c r="W33" s="1461"/>
      <c r="X33" s="1461"/>
      <c r="Y33" s="1461"/>
      <c r="Z33" s="1461"/>
      <c r="AA33" s="1461"/>
      <c r="AB33" s="1461"/>
      <c r="AC33" s="1461"/>
      <c r="AD33" s="1461"/>
      <c r="AE33" s="1461"/>
      <c r="AF33" s="1461"/>
      <c r="AG33" s="1461"/>
      <c r="AH33" s="1461"/>
      <c r="AI33" s="1461"/>
      <c r="AJ33" s="1461"/>
      <c r="AK33" s="1461"/>
      <c r="AL33" s="1461"/>
      <c r="AM33" s="1461"/>
      <c r="AN33" s="1461"/>
      <c r="AO33" s="1461"/>
      <c r="AP33" s="1461"/>
      <c r="AQ33" s="1461"/>
      <c r="AR33" s="1461"/>
      <c r="AS33" s="1461"/>
      <c r="AT33" s="1461"/>
      <c r="AU33" s="1461"/>
      <c r="AV33" s="1461"/>
      <c r="AW33" s="1461"/>
      <c r="AX33" s="1461"/>
      <c r="AY33" s="1461"/>
      <c r="AZ33" s="1461"/>
      <c r="BA33" s="1461"/>
      <c r="BB33" s="1461"/>
      <c r="BC33" s="1461"/>
      <c r="BD33" s="1461"/>
      <c r="BE33" s="1461"/>
      <c r="BF33" s="1461"/>
      <c r="BG33" s="1461"/>
      <c r="BH33" s="1461"/>
      <c r="BI33" s="1461"/>
      <c r="BJ33" s="1461"/>
      <c r="BK33" s="1461"/>
      <c r="BL33" s="1461"/>
      <c r="BM33" s="1461"/>
      <c r="BN33" s="1461"/>
      <c r="BO33" s="1461"/>
      <c r="BP33" s="1461"/>
      <c r="BQ33" s="1461"/>
      <c r="BR33" s="1461"/>
      <c r="BS33" s="1461"/>
      <c r="BT33" s="1461"/>
      <c r="BU33" s="1461"/>
      <c r="BV33" s="1461"/>
      <c r="BW33" s="1462" t="s">
        <v>4094</v>
      </c>
      <c r="BX33" s="1463"/>
      <c r="BY33" s="1463"/>
      <c r="BZ33" s="1463"/>
      <c r="CA33" s="1463"/>
      <c r="CB33" s="1463"/>
      <c r="CC33" s="1463" t="str">
        <f>MID([7]SUVAHAVUJ!AI71,6,1)</f>
        <v xml:space="preserve"> </v>
      </c>
      <c r="CD33" s="1464"/>
      <c r="CE33" s="1389" t="str">
        <f ca="1">MID(SUVAHAVUJ!AF175,1,1)</f>
        <v xml:space="preserve"> </v>
      </c>
      <c r="CF33" s="1389"/>
      <c r="CG33" s="1389"/>
      <c r="CH33" s="1389"/>
      <c r="CI33" s="1389"/>
      <c r="CJ33" s="1389" t="str">
        <f ca="1">MID(SUVAHAVUJ!AF175,2,1)</f>
        <v xml:space="preserve"> </v>
      </c>
      <c r="CK33" s="1389"/>
      <c r="CL33" s="1389"/>
      <c r="CM33" s="1389"/>
      <c r="CN33" s="1389"/>
      <c r="CO33" s="1389"/>
      <c r="CP33" s="1389" t="str">
        <f ca="1">MID(SUVAHAVUJ!AF175,3,1)</f>
        <v xml:space="preserve"> </v>
      </c>
      <c r="CQ33" s="1389"/>
      <c r="CR33" s="1389"/>
      <c r="CS33" s="1389"/>
      <c r="CT33" s="1389"/>
      <c r="CU33" s="1389" t="str">
        <f ca="1">MID(SUVAHAVUJ!AF175,4,1)</f>
        <v xml:space="preserve"> </v>
      </c>
      <c r="CV33" s="1389"/>
      <c r="CW33" s="1389"/>
      <c r="CX33" s="1389"/>
      <c r="CY33" s="1389"/>
      <c r="CZ33" s="1389"/>
      <c r="DA33" s="1389" t="str">
        <f ca="1">MID(SUVAHAVUJ!AF175,5,1)</f>
        <v xml:space="preserve"> </v>
      </c>
      <c r="DB33" s="1389"/>
      <c r="DC33" s="1389"/>
      <c r="DD33" s="1389"/>
      <c r="DE33" s="1389"/>
      <c r="DF33" s="1389" t="str">
        <f ca="1">MID(SUVAHAVUJ!AF175,6,1)</f>
        <v xml:space="preserve"> </v>
      </c>
      <c r="DG33" s="1389"/>
      <c r="DH33" s="1389"/>
      <c r="DI33" s="1389"/>
      <c r="DJ33" s="1389"/>
      <c r="DK33" s="1389"/>
      <c r="DL33" s="1389" t="str">
        <f ca="1">MID(SUVAHAVUJ!AF175,7,1)</f>
        <v xml:space="preserve"> </v>
      </c>
      <c r="DM33" s="1389"/>
      <c r="DN33" s="1389"/>
      <c r="DO33" s="1389"/>
      <c r="DP33" s="1389"/>
      <c r="DQ33" s="1389"/>
      <c r="DR33" s="1389" t="str">
        <f ca="1">MID(SUVAHAVUJ!AF175,8,1)</f>
        <v xml:space="preserve"> </v>
      </c>
      <c r="DS33" s="1389"/>
      <c r="DT33" s="1389"/>
      <c r="DU33" s="1389"/>
      <c r="DV33" s="1389"/>
      <c r="DW33" s="1456" t="str">
        <f ca="1">MID(SUVAHAVUJ!AF175,9,1)</f>
        <v xml:space="preserve"> </v>
      </c>
      <c r="DX33" s="1456"/>
      <c r="DY33" s="1456"/>
      <c r="DZ33" s="1456"/>
      <c r="EA33" s="1456"/>
      <c r="EB33" s="1456"/>
      <c r="EC33" s="1456" t="str">
        <f ca="1">MID(SUVAHAVUJ!AF175,10,1)</f>
        <v xml:space="preserve"> </v>
      </c>
      <c r="ED33" s="1456"/>
      <c r="EE33" s="1456"/>
      <c r="EF33" s="1456"/>
      <c r="EG33" s="1456"/>
      <c r="EH33" s="1389" t="str">
        <f ca="1">MID(SUVAHAVUJ!AF175,11,1)</f>
        <v>0</v>
      </c>
      <c r="EI33" s="1389"/>
      <c r="EJ33" s="1389"/>
      <c r="EK33" s="1389"/>
      <c r="EL33" s="1389"/>
      <c r="EM33" s="1395"/>
      <c r="EN33" s="530"/>
      <c r="EO33" s="531"/>
      <c r="EP33" s="1389" t="str">
        <f ca="1">MID(SUVAHAVUJ!AG175,1,1)</f>
        <v xml:space="preserve"> </v>
      </c>
      <c r="EQ33" s="1389"/>
      <c r="ER33" s="1389"/>
      <c r="ES33" s="1389"/>
      <c r="ET33" s="1389"/>
      <c r="EU33" s="1389"/>
      <c r="EV33" s="1389" t="str">
        <f ca="1">MID(SUVAHAVUJ!AG175,2,1)</f>
        <v xml:space="preserve"> </v>
      </c>
      <c r="EW33" s="1389"/>
      <c r="EX33" s="1389"/>
      <c r="EY33" s="1389"/>
      <c r="EZ33" s="1389"/>
      <c r="FA33" s="1389" t="str">
        <f ca="1">MID(SUVAHAVUJ!AG175,3,1)</f>
        <v xml:space="preserve"> </v>
      </c>
      <c r="FB33" s="1389"/>
      <c r="FC33" s="1389"/>
      <c r="FD33" s="1389"/>
      <c r="FE33" s="1389"/>
      <c r="FF33" s="1389"/>
      <c r="FG33" s="1389" t="str">
        <f ca="1">MID(SUVAHAVUJ!AG175,4,1)</f>
        <v xml:space="preserve"> </v>
      </c>
      <c r="FH33" s="1389"/>
      <c r="FI33" s="1389"/>
      <c r="FJ33" s="1389"/>
      <c r="FK33" s="1389"/>
      <c r="FL33" s="1343" t="str">
        <f ca="1">MID(SUVAHAVUJ!AG175,5,1)</f>
        <v xml:space="preserve"> </v>
      </c>
      <c r="FM33" s="1343"/>
      <c r="FN33" s="1343"/>
      <c r="FO33" s="1343"/>
      <c r="FP33" s="1343"/>
      <c r="FQ33" s="1343"/>
      <c r="FR33" s="1343" t="str">
        <f ca="1">MID(SUVAHAVUJ!AG175,6,1)</f>
        <v xml:space="preserve"> </v>
      </c>
      <c r="FS33" s="1343"/>
      <c r="FT33" s="1343"/>
      <c r="FU33" s="1343"/>
      <c r="FV33" s="1343"/>
      <c r="FW33" s="1343" t="str">
        <f ca="1">MID(SUVAHAVUJ!AG175,7,1)</f>
        <v xml:space="preserve"> </v>
      </c>
      <c r="FX33" s="1343"/>
      <c r="FY33" s="1343"/>
      <c r="FZ33" s="1343"/>
      <c r="GA33" s="1343"/>
      <c r="GB33" s="1343"/>
      <c r="GC33" s="1343" t="str">
        <f ca="1">MID(SUVAHAVUJ!AG175,8,1)</f>
        <v xml:space="preserve"> </v>
      </c>
      <c r="GD33" s="1343"/>
      <c r="GE33" s="1343"/>
      <c r="GF33" s="1343"/>
      <c r="GG33" s="1343"/>
      <c r="GH33" s="1343" t="str">
        <f ca="1">MID(SUVAHAVUJ!AG175,9,1)</f>
        <v xml:space="preserve"> </v>
      </c>
      <c r="GI33" s="1343"/>
      <c r="GJ33" s="1343"/>
      <c r="GK33" s="1343"/>
      <c r="GL33" s="1343"/>
      <c r="GM33" s="1343"/>
      <c r="GN33" s="1343" t="str">
        <f ca="1">MID(SUVAHAVUJ!AG175,10,1)</f>
        <v xml:space="preserve"> </v>
      </c>
      <c r="GO33" s="1343"/>
      <c r="GP33" s="1343"/>
      <c r="GQ33" s="1343"/>
      <c r="GR33" s="1343"/>
      <c r="GS33" s="1343" t="str">
        <f ca="1">MID(SUVAHAVUJ!AG175,11,1)</f>
        <v>0</v>
      </c>
      <c r="GT33" s="1343"/>
      <c r="GU33" s="1343"/>
      <c r="GV33" s="1343"/>
      <c r="GW33" s="1396"/>
    </row>
    <row r="34" spans="1:205" ht="12.75" customHeight="1" thickBot="1">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33"/>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09">
    <mergeCell ref="DW33:EB33"/>
    <mergeCell ref="GC32:GG32"/>
    <mergeCell ref="GH32:GM32"/>
    <mergeCell ref="GN32:GR32"/>
    <mergeCell ref="EC33:EG33"/>
    <mergeCell ref="EH33:EM33"/>
    <mergeCell ref="EP33:EU33"/>
    <mergeCell ref="EV33:EZ33"/>
    <mergeCell ref="FA33:FF33"/>
    <mergeCell ref="FG33:FK33"/>
    <mergeCell ref="FL33:FQ33"/>
    <mergeCell ref="FR33:FV33"/>
    <mergeCell ref="FW33:GB33"/>
    <mergeCell ref="GC33:GG33"/>
    <mergeCell ref="GH33:GM33"/>
    <mergeCell ref="GN33:GR33"/>
    <mergeCell ref="CJ32:CO32"/>
    <mergeCell ref="B33:K33"/>
    <mergeCell ref="L33:BV33"/>
    <mergeCell ref="BW33:CD33"/>
    <mergeCell ref="CE33:CI33"/>
    <mergeCell ref="GS32:GW32"/>
    <mergeCell ref="FL32:FQ32"/>
    <mergeCell ref="FR32:FV32"/>
    <mergeCell ref="FW32:GB32"/>
    <mergeCell ref="GS33:GW33"/>
    <mergeCell ref="EP32:EU32"/>
    <mergeCell ref="CJ33:CO33"/>
    <mergeCell ref="CP33:CT33"/>
    <mergeCell ref="EV32:EZ32"/>
    <mergeCell ref="FA32:FF32"/>
    <mergeCell ref="CU33:CZ33"/>
    <mergeCell ref="DA33:DE33"/>
    <mergeCell ref="DF33:DK33"/>
    <mergeCell ref="DL33:DQ33"/>
    <mergeCell ref="DR33:DV33"/>
    <mergeCell ref="B32:K32"/>
    <mergeCell ref="L32:BV32"/>
    <mergeCell ref="BW32:CD32"/>
    <mergeCell ref="CE32:CI32"/>
    <mergeCell ref="FG32:FK32"/>
    <mergeCell ref="DL32:DQ32"/>
    <mergeCell ref="DR32:DV32"/>
    <mergeCell ref="DW32:EB32"/>
    <mergeCell ref="EC32:EG32"/>
    <mergeCell ref="EH32:EM32"/>
    <mergeCell ref="DR31:DV31"/>
    <mergeCell ref="DW31:EB31"/>
    <mergeCell ref="EC31:EG31"/>
    <mergeCell ref="EH31:EM31"/>
    <mergeCell ref="EP31:EU31"/>
    <mergeCell ref="EV31:EZ31"/>
    <mergeCell ref="CP32:CT32"/>
    <mergeCell ref="CU32:CZ32"/>
    <mergeCell ref="DA32:DE32"/>
    <mergeCell ref="DF32:DK32"/>
    <mergeCell ref="FA31:FF31"/>
    <mergeCell ref="FG31:FK31"/>
    <mergeCell ref="CU31:CZ31"/>
    <mergeCell ref="DA31:DE31"/>
    <mergeCell ref="DF31:DK31"/>
    <mergeCell ref="DL31:DQ31"/>
    <mergeCell ref="GH30:GM30"/>
    <mergeCell ref="GN30:GR30"/>
    <mergeCell ref="GS30:GW30"/>
    <mergeCell ref="B31:K31"/>
    <mergeCell ref="L31:BV31"/>
    <mergeCell ref="BW31:CD31"/>
    <mergeCell ref="CE31:CI31"/>
    <mergeCell ref="CJ31:CO31"/>
    <mergeCell ref="CP31:CT31"/>
    <mergeCell ref="EV30:EZ30"/>
    <mergeCell ref="DL30:DQ30"/>
    <mergeCell ref="DR30:DV30"/>
    <mergeCell ref="DW30:EB30"/>
    <mergeCell ref="EC30:EG30"/>
    <mergeCell ref="FA30:FF30"/>
    <mergeCell ref="FG30:FK30"/>
    <mergeCell ref="FA29:FF29"/>
    <mergeCell ref="FG29:FK29"/>
    <mergeCell ref="GS31:GW31"/>
    <mergeCell ref="FL31:FQ31"/>
    <mergeCell ref="FR31:FV31"/>
    <mergeCell ref="FW31:GB31"/>
    <mergeCell ref="GC31:GG31"/>
    <mergeCell ref="FW30:GB30"/>
    <mergeCell ref="FL30:FQ30"/>
    <mergeCell ref="FR30:FV30"/>
    <mergeCell ref="GH29:GM29"/>
    <mergeCell ref="GC30:GG30"/>
    <mergeCell ref="GH31:GM31"/>
    <mergeCell ref="GN31:GR31"/>
    <mergeCell ref="DW29:EB29"/>
    <mergeCell ref="GN29:GR29"/>
    <mergeCell ref="EC29:EG29"/>
    <mergeCell ref="EH29:EM29"/>
    <mergeCell ref="EP29:EU29"/>
    <mergeCell ref="EV29:EZ29"/>
    <mergeCell ref="DF30:DK30"/>
    <mergeCell ref="GC28:GG28"/>
    <mergeCell ref="GH28:GM28"/>
    <mergeCell ref="GN28:GR28"/>
    <mergeCell ref="EH30:EM30"/>
    <mergeCell ref="EP30:EU30"/>
    <mergeCell ref="FL29:FQ29"/>
    <mergeCell ref="FR29:FV29"/>
    <mergeCell ref="FW29:GB29"/>
    <mergeCell ref="GC29:GG29"/>
    <mergeCell ref="FG28:FK28"/>
    <mergeCell ref="GS29:GW29"/>
    <mergeCell ref="B30:K30"/>
    <mergeCell ref="L30:BV30"/>
    <mergeCell ref="BW30:CD30"/>
    <mergeCell ref="CE30:CI30"/>
    <mergeCell ref="CJ30:CO30"/>
    <mergeCell ref="CP30:CT30"/>
    <mergeCell ref="CU30:CZ30"/>
    <mergeCell ref="DA30:DE30"/>
    <mergeCell ref="EP28:EU28"/>
    <mergeCell ref="GS28:GW28"/>
    <mergeCell ref="B29:K29"/>
    <mergeCell ref="L29:BV29"/>
    <mergeCell ref="BW29:CD29"/>
    <mergeCell ref="CE29:CI29"/>
    <mergeCell ref="CJ29:CO29"/>
    <mergeCell ref="CP29:CT29"/>
    <mergeCell ref="EV28:EZ28"/>
    <mergeCell ref="FA28:FF28"/>
    <mergeCell ref="CU29:CZ29"/>
    <mergeCell ref="DA29:DE29"/>
    <mergeCell ref="DF29:DK29"/>
    <mergeCell ref="DL29:DQ29"/>
    <mergeCell ref="FL28:FQ28"/>
    <mergeCell ref="FR28:FV28"/>
    <mergeCell ref="DL28:DQ28"/>
    <mergeCell ref="DR28:DV28"/>
    <mergeCell ref="DW28:EB28"/>
    <mergeCell ref="EC28:EG28"/>
    <mergeCell ref="DR29:DV29"/>
    <mergeCell ref="GH27:GM27"/>
    <mergeCell ref="GN27:GR27"/>
    <mergeCell ref="EC27:EG27"/>
    <mergeCell ref="EH27:EM27"/>
    <mergeCell ref="EP27:EU27"/>
    <mergeCell ref="EV27:EZ27"/>
    <mergeCell ref="FA27:FF27"/>
    <mergeCell ref="FG27:FK27"/>
    <mergeCell ref="FR27:FV27"/>
    <mergeCell ref="GS27:GW27"/>
    <mergeCell ref="FL27:FQ27"/>
    <mergeCell ref="CU27:CZ27"/>
    <mergeCell ref="DA27:DE27"/>
    <mergeCell ref="B28:K28"/>
    <mergeCell ref="L28:BV28"/>
    <mergeCell ref="BW28:CD28"/>
    <mergeCell ref="CE28:CI28"/>
    <mergeCell ref="CJ28:CO28"/>
    <mergeCell ref="CP28:CT28"/>
    <mergeCell ref="GN26:GR26"/>
    <mergeCell ref="GS26:GW26"/>
    <mergeCell ref="FG26:FK26"/>
    <mergeCell ref="FL26:FQ26"/>
    <mergeCell ref="FR26:FV26"/>
    <mergeCell ref="FW26:GB26"/>
    <mergeCell ref="B27:K27"/>
    <mergeCell ref="L27:BV27"/>
    <mergeCell ref="BW27:CD27"/>
    <mergeCell ref="CE27:CI27"/>
    <mergeCell ref="DF28:DK28"/>
    <mergeCell ref="GH26:GM26"/>
    <mergeCell ref="CU28:CZ28"/>
    <mergeCell ref="DA28:DE28"/>
    <mergeCell ref="FW28:GB28"/>
    <mergeCell ref="EH28:EM28"/>
    <mergeCell ref="CJ27:CO27"/>
    <mergeCell ref="CP27:CT27"/>
    <mergeCell ref="EV26:EZ26"/>
    <mergeCell ref="FA26:FF26"/>
    <mergeCell ref="DL26:DQ26"/>
    <mergeCell ref="DR26:DV26"/>
    <mergeCell ref="DW26:EB26"/>
    <mergeCell ref="EC26:EG26"/>
    <mergeCell ref="DF27:DK27"/>
    <mergeCell ref="DL27:DQ27"/>
    <mergeCell ref="DR27:DV27"/>
    <mergeCell ref="DW27:EB27"/>
    <mergeCell ref="GC26:GG26"/>
    <mergeCell ref="DW25:EB25"/>
    <mergeCell ref="FW27:GB27"/>
    <mergeCell ref="GC27:GG27"/>
    <mergeCell ref="EV25:EZ25"/>
    <mergeCell ref="FA25:FF25"/>
    <mergeCell ref="FG25:FK25"/>
    <mergeCell ref="GC24:GG24"/>
    <mergeCell ref="GH24:GM24"/>
    <mergeCell ref="GN24:GR24"/>
    <mergeCell ref="EH26:EM26"/>
    <mergeCell ref="EP26:EU26"/>
    <mergeCell ref="FL25:FQ25"/>
    <mergeCell ref="FR25:FV25"/>
    <mergeCell ref="FW25:GB25"/>
    <mergeCell ref="GC25:GG25"/>
    <mergeCell ref="GH25:GM25"/>
    <mergeCell ref="GS25:GW25"/>
    <mergeCell ref="B26:K26"/>
    <mergeCell ref="L26:BV26"/>
    <mergeCell ref="BW26:CD26"/>
    <mergeCell ref="CE26:CI26"/>
    <mergeCell ref="CJ26:CO26"/>
    <mergeCell ref="CP26:CT26"/>
    <mergeCell ref="CU26:CZ26"/>
    <mergeCell ref="DA26:DE26"/>
    <mergeCell ref="DF26:DK26"/>
    <mergeCell ref="CE25:CI25"/>
    <mergeCell ref="GN25:GR25"/>
    <mergeCell ref="EC25:EG25"/>
    <mergeCell ref="EH25:EM25"/>
    <mergeCell ref="GS24:GW24"/>
    <mergeCell ref="FG24:FK24"/>
    <mergeCell ref="EP25:EU25"/>
    <mergeCell ref="FL24:FQ24"/>
    <mergeCell ref="FR24:FV24"/>
    <mergeCell ref="FW24:GB24"/>
    <mergeCell ref="FA24:FF24"/>
    <mergeCell ref="CU25:CZ25"/>
    <mergeCell ref="DA25:DE25"/>
    <mergeCell ref="DF25:DK25"/>
    <mergeCell ref="DL25:DQ25"/>
    <mergeCell ref="DR25:DV25"/>
    <mergeCell ref="EH24:EM24"/>
    <mergeCell ref="B24:K24"/>
    <mergeCell ref="L24:BV24"/>
    <mergeCell ref="BW24:CD24"/>
    <mergeCell ref="CE24:CI24"/>
    <mergeCell ref="CJ25:CO25"/>
    <mergeCell ref="CP25:CT25"/>
    <mergeCell ref="CJ24:CO24"/>
    <mergeCell ref="B25:K25"/>
    <mergeCell ref="L25:BV25"/>
    <mergeCell ref="BW25:CD25"/>
    <mergeCell ref="DL24:DQ24"/>
    <mergeCell ref="DR24:DV24"/>
    <mergeCell ref="DW24:EB24"/>
    <mergeCell ref="EC24:EG24"/>
    <mergeCell ref="CP24:CT24"/>
    <mergeCell ref="CU24:CZ24"/>
    <mergeCell ref="DA24:DE24"/>
    <mergeCell ref="DF24:DK24"/>
    <mergeCell ref="EP24:EU24"/>
    <mergeCell ref="GH23:GM23"/>
    <mergeCell ref="GN23:GR23"/>
    <mergeCell ref="EC23:EG23"/>
    <mergeCell ref="EH23:EM23"/>
    <mergeCell ref="EP23:EU23"/>
    <mergeCell ref="EV23:EZ23"/>
    <mergeCell ref="FA23:FF23"/>
    <mergeCell ref="FG23:FK23"/>
    <mergeCell ref="EV24:EZ24"/>
    <mergeCell ref="CU23:CZ23"/>
    <mergeCell ref="DA23:DE23"/>
    <mergeCell ref="GH22:GM22"/>
    <mergeCell ref="GN22:GR22"/>
    <mergeCell ref="FL22:FQ22"/>
    <mergeCell ref="FR22:FV22"/>
    <mergeCell ref="FW22:GB22"/>
    <mergeCell ref="DL22:DQ22"/>
    <mergeCell ref="DR22:DV22"/>
    <mergeCell ref="DW22:EB22"/>
    <mergeCell ref="B23:K23"/>
    <mergeCell ref="L23:BV23"/>
    <mergeCell ref="BW23:CD23"/>
    <mergeCell ref="CE23:CI23"/>
    <mergeCell ref="CJ23:CO23"/>
    <mergeCell ref="CP23:CT23"/>
    <mergeCell ref="GS23:GW23"/>
    <mergeCell ref="FL23:FQ23"/>
    <mergeCell ref="FR23:FV23"/>
    <mergeCell ref="FW23:GB23"/>
    <mergeCell ref="GC23:GG23"/>
    <mergeCell ref="GC22:GG22"/>
    <mergeCell ref="GS22:GW22"/>
    <mergeCell ref="FG21:FK21"/>
    <mergeCell ref="DF23:DK23"/>
    <mergeCell ref="DL23:DQ23"/>
    <mergeCell ref="DR23:DV23"/>
    <mergeCell ref="DW23:EB23"/>
    <mergeCell ref="DW21:EB21"/>
    <mergeCell ref="EC22:EG22"/>
    <mergeCell ref="EV22:EZ22"/>
    <mergeCell ref="FA22:FF22"/>
    <mergeCell ref="FG22:FK22"/>
    <mergeCell ref="GC20:GG20"/>
    <mergeCell ref="GH20:GM20"/>
    <mergeCell ref="GN20:GR20"/>
    <mergeCell ref="EH22:EM22"/>
    <mergeCell ref="EP22:EU22"/>
    <mergeCell ref="FL21:FQ21"/>
    <mergeCell ref="FR21:FV21"/>
    <mergeCell ref="FW21:GB21"/>
    <mergeCell ref="GC21:GG21"/>
    <mergeCell ref="GH21:GM21"/>
    <mergeCell ref="GS21:GW21"/>
    <mergeCell ref="B22:K22"/>
    <mergeCell ref="L22:BV22"/>
    <mergeCell ref="BW22:CD22"/>
    <mergeCell ref="CE22:CI22"/>
    <mergeCell ref="CJ22:CO22"/>
    <mergeCell ref="CP22:CT22"/>
    <mergeCell ref="CU22:CZ22"/>
    <mergeCell ref="DA22:DE22"/>
    <mergeCell ref="DF22:DK22"/>
    <mergeCell ref="CE21:CI21"/>
    <mergeCell ref="GN21:GR21"/>
    <mergeCell ref="EC21:EG21"/>
    <mergeCell ref="EH21:EM21"/>
    <mergeCell ref="GS20:GW20"/>
    <mergeCell ref="FG20:FK20"/>
    <mergeCell ref="EP21:EU21"/>
    <mergeCell ref="FL20:FQ20"/>
    <mergeCell ref="FR20:FV20"/>
    <mergeCell ref="FW20:GB20"/>
    <mergeCell ref="FA20:FF20"/>
    <mergeCell ref="CU21:CZ21"/>
    <mergeCell ref="DA21:DE21"/>
    <mergeCell ref="DF21:DK21"/>
    <mergeCell ref="DL21:DQ21"/>
    <mergeCell ref="DR21:DV21"/>
    <mergeCell ref="EH20:EM20"/>
    <mergeCell ref="EV21:EZ21"/>
    <mergeCell ref="FA21:FF21"/>
    <mergeCell ref="B20:K20"/>
    <mergeCell ref="L20:BV20"/>
    <mergeCell ref="BW20:CD20"/>
    <mergeCell ref="CE20:CI20"/>
    <mergeCell ref="CJ21:CO21"/>
    <mergeCell ref="CP21:CT21"/>
    <mergeCell ref="CJ20:CO20"/>
    <mergeCell ref="B21:K21"/>
    <mergeCell ref="L21:BV21"/>
    <mergeCell ref="BW21:CD21"/>
    <mergeCell ref="DL20:DQ20"/>
    <mergeCell ref="DR20:DV20"/>
    <mergeCell ref="DW20:EB20"/>
    <mergeCell ref="EC20:EG20"/>
    <mergeCell ref="CP20:CT20"/>
    <mergeCell ref="CU20:CZ20"/>
    <mergeCell ref="DA20:DE20"/>
    <mergeCell ref="DF20:DK20"/>
    <mergeCell ref="EP20:EU20"/>
    <mergeCell ref="GH19:GM19"/>
    <mergeCell ref="GN19:GR19"/>
    <mergeCell ref="EC19:EG19"/>
    <mergeCell ref="EH19:EM19"/>
    <mergeCell ref="EP19:EU19"/>
    <mergeCell ref="EV19:EZ19"/>
    <mergeCell ref="FA19:FF19"/>
    <mergeCell ref="FG19:FK19"/>
    <mergeCell ref="EV20:EZ20"/>
    <mergeCell ref="CU19:CZ19"/>
    <mergeCell ref="DA19:DE19"/>
    <mergeCell ref="GH18:GM18"/>
    <mergeCell ref="GN18:GR18"/>
    <mergeCell ref="FL18:FQ18"/>
    <mergeCell ref="FR18:FV18"/>
    <mergeCell ref="FW18:GB18"/>
    <mergeCell ref="DL18:DQ18"/>
    <mergeCell ref="DR18:DV18"/>
    <mergeCell ref="DW18:EB18"/>
    <mergeCell ref="B19:K19"/>
    <mergeCell ref="L19:BV19"/>
    <mergeCell ref="BW19:CD19"/>
    <mergeCell ref="CE19:CI19"/>
    <mergeCell ref="CJ19:CO19"/>
    <mergeCell ref="CP19:CT19"/>
    <mergeCell ref="GS19:GW19"/>
    <mergeCell ref="FL19:FQ19"/>
    <mergeCell ref="FR19:FV19"/>
    <mergeCell ref="FW19:GB19"/>
    <mergeCell ref="GC19:GG19"/>
    <mergeCell ref="GC18:GG18"/>
    <mergeCell ref="GS18:GW18"/>
    <mergeCell ref="FG17:FK17"/>
    <mergeCell ref="DF19:DK19"/>
    <mergeCell ref="DL19:DQ19"/>
    <mergeCell ref="DR19:DV19"/>
    <mergeCell ref="DW19:EB19"/>
    <mergeCell ref="DW17:EB17"/>
    <mergeCell ref="EC18:EG18"/>
    <mergeCell ref="EV18:EZ18"/>
    <mergeCell ref="FA18:FF18"/>
    <mergeCell ref="FG18:FK18"/>
    <mergeCell ref="GC16:GG16"/>
    <mergeCell ref="GH16:GM16"/>
    <mergeCell ref="GN16:GR16"/>
    <mergeCell ref="EH18:EM18"/>
    <mergeCell ref="EP18:EU18"/>
    <mergeCell ref="FL17:FQ17"/>
    <mergeCell ref="FR17:FV17"/>
    <mergeCell ref="FW17:GB17"/>
    <mergeCell ref="GC17:GG17"/>
    <mergeCell ref="GH17:GM17"/>
    <mergeCell ref="GS17:GW17"/>
    <mergeCell ref="B18:K18"/>
    <mergeCell ref="L18:BV18"/>
    <mergeCell ref="BW18:CD18"/>
    <mergeCell ref="CE18:CI18"/>
    <mergeCell ref="CJ18:CO18"/>
    <mergeCell ref="CP18:CT18"/>
    <mergeCell ref="CU18:CZ18"/>
    <mergeCell ref="DA18:DE18"/>
    <mergeCell ref="DF18:DK18"/>
    <mergeCell ref="CE17:CI17"/>
    <mergeCell ref="GN17:GR17"/>
    <mergeCell ref="EC17:EG17"/>
    <mergeCell ref="EH17:EM17"/>
    <mergeCell ref="GS16:GW16"/>
    <mergeCell ref="FG16:FK16"/>
    <mergeCell ref="EP17:EU17"/>
    <mergeCell ref="FL16:FQ16"/>
    <mergeCell ref="FR16:FV16"/>
    <mergeCell ref="FW16:GB16"/>
    <mergeCell ref="FA16:FF16"/>
    <mergeCell ref="CU17:CZ17"/>
    <mergeCell ref="DA17:DE17"/>
    <mergeCell ref="DF17:DK17"/>
    <mergeCell ref="DL17:DQ17"/>
    <mergeCell ref="DR17:DV17"/>
    <mergeCell ref="EH16:EM16"/>
    <mergeCell ref="EV17:EZ17"/>
    <mergeCell ref="FA17:FF17"/>
    <mergeCell ref="B16:K16"/>
    <mergeCell ref="L16:BV16"/>
    <mergeCell ref="BW16:CD16"/>
    <mergeCell ref="CE16:CI16"/>
    <mergeCell ref="CJ17:CO17"/>
    <mergeCell ref="CP17:CT17"/>
    <mergeCell ref="CJ16:CO16"/>
    <mergeCell ref="B17:K17"/>
    <mergeCell ref="L17:BV17"/>
    <mergeCell ref="BW17:CD17"/>
    <mergeCell ref="DL16:DQ16"/>
    <mergeCell ref="DR16:DV16"/>
    <mergeCell ref="DW16:EB16"/>
    <mergeCell ref="EC16:EG16"/>
    <mergeCell ref="CP16:CT16"/>
    <mergeCell ref="CU16:CZ16"/>
    <mergeCell ref="DA16:DE16"/>
    <mergeCell ref="DF16:DK16"/>
    <mergeCell ref="EP16:EU16"/>
    <mergeCell ref="GH15:GM15"/>
    <mergeCell ref="GN15:GR15"/>
    <mergeCell ref="EC15:EG15"/>
    <mergeCell ref="EH15:EM15"/>
    <mergeCell ref="EP15:EU15"/>
    <mergeCell ref="EV15:EZ15"/>
    <mergeCell ref="FA15:FF15"/>
    <mergeCell ref="FG15:FK15"/>
    <mergeCell ref="EV16:EZ16"/>
    <mergeCell ref="CU15:CZ15"/>
    <mergeCell ref="DA15:DE15"/>
    <mergeCell ref="GH14:GM14"/>
    <mergeCell ref="GN14:GR14"/>
    <mergeCell ref="FL14:FQ14"/>
    <mergeCell ref="FR14:FV14"/>
    <mergeCell ref="FW14:GB14"/>
    <mergeCell ref="DL14:DQ14"/>
    <mergeCell ref="DR14:DV14"/>
    <mergeCell ref="DW14:EB14"/>
    <mergeCell ref="B15:K15"/>
    <mergeCell ref="L15:BV15"/>
    <mergeCell ref="BW15:CD15"/>
    <mergeCell ref="CE15:CI15"/>
    <mergeCell ref="CJ15:CO15"/>
    <mergeCell ref="CP15:CT15"/>
    <mergeCell ref="GS15:GW15"/>
    <mergeCell ref="FL15:FQ15"/>
    <mergeCell ref="FR15:FV15"/>
    <mergeCell ref="FW15:GB15"/>
    <mergeCell ref="GC15:GG15"/>
    <mergeCell ref="GC14:GG14"/>
    <mergeCell ref="GS14:GW14"/>
    <mergeCell ref="FG13:FK13"/>
    <mergeCell ref="DF15:DK15"/>
    <mergeCell ref="DL15:DQ15"/>
    <mergeCell ref="DR15:DV15"/>
    <mergeCell ref="DW15:EB15"/>
    <mergeCell ref="DW13:EB13"/>
    <mergeCell ref="EC14:EG14"/>
    <mergeCell ref="EV14:EZ14"/>
    <mergeCell ref="FA14:FF14"/>
    <mergeCell ref="FG14:FK14"/>
    <mergeCell ref="GC12:GG12"/>
    <mergeCell ref="GH12:GM12"/>
    <mergeCell ref="GN12:GR12"/>
    <mergeCell ref="EH14:EM14"/>
    <mergeCell ref="EP14:EU14"/>
    <mergeCell ref="FL13:FQ13"/>
    <mergeCell ref="FR13:FV13"/>
    <mergeCell ref="FW13:GB13"/>
    <mergeCell ref="GC13:GG13"/>
    <mergeCell ref="GH13:GM13"/>
    <mergeCell ref="GS13:GW13"/>
    <mergeCell ref="B14:K14"/>
    <mergeCell ref="L14:BV14"/>
    <mergeCell ref="BW14:CD14"/>
    <mergeCell ref="CE14:CI14"/>
    <mergeCell ref="CJ14:CO14"/>
    <mergeCell ref="CP14:CT14"/>
    <mergeCell ref="CU14:CZ14"/>
    <mergeCell ref="DA14:DE14"/>
    <mergeCell ref="DF14:DK14"/>
    <mergeCell ref="CE13:CI13"/>
    <mergeCell ref="GN13:GR13"/>
    <mergeCell ref="EC13:EG13"/>
    <mergeCell ref="EH13:EM13"/>
    <mergeCell ref="GS12:GW12"/>
    <mergeCell ref="FG12:FK12"/>
    <mergeCell ref="EP13:EU13"/>
    <mergeCell ref="FL12:FQ12"/>
    <mergeCell ref="FR12:FV12"/>
    <mergeCell ref="FW12:GB12"/>
    <mergeCell ref="EV12:EZ12"/>
    <mergeCell ref="FA12:FF12"/>
    <mergeCell ref="CU13:CZ13"/>
    <mergeCell ref="DA13:DE13"/>
    <mergeCell ref="DF13:DK13"/>
    <mergeCell ref="DL13:DQ13"/>
    <mergeCell ref="DR13:DV13"/>
    <mergeCell ref="EH12:EM12"/>
    <mergeCell ref="EV13:EZ13"/>
    <mergeCell ref="FA13:FF13"/>
    <mergeCell ref="B12:K12"/>
    <mergeCell ref="L12:BV12"/>
    <mergeCell ref="BW12:CD12"/>
    <mergeCell ref="CE12:CI12"/>
    <mergeCell ref="CJ13:CO13"/>
    <mergeCell ref="CP13:CT13"/>
    <mergeCell ref="CJ12:CO12"/>
    <mergeCell ref="B13:K13"/>
    <mergeCell ref="L13:BV13"/>
    <mergeCell ref="BW13:CD13"/>
    <mergeCell ref="DL12:DQ12"/>
    <mergeCell ref="DR12:DV12"/>
    <mergeCell ref="DW12:EB12"/>
    <mergeCell ref="EC12:EG12"/>
    <mergeCell ref="CP12:CT12"/>
    <mergeCell ref="CU12:CZ12"/>
    <mergeCell ref="DA12:DE12"/>
    <mergeCell ref="DF12:DK12"/>
    <mergeCell ref="EP12:EU12"/>
    <mergeCell ref="B11:K11"/>
    <mergeCell ref="L11:BV11"/>
    <mergeCell ref="BW11:CD11"/>
    <mergeCell ref="CE11:CI11"/>
    <mergeCell ref="CJ11:CO11"/>
    <mergeCell ref="CP11:CT11"/>
    <mergeCell ref="EC11:EG11"/>
    <mergeCell ref="EH11:EM11"/>
    <mergeCell ref="EP11:EU11"/>
    <mergeCell ref="EV10:EZ10"/>
    <mergeCell ref="FA10:FF10"/>
    <mergeCell ref="FG10:FK10"/>
    <mergeCell ref="DL10:DQ10"/>
    <mergeCell ref="DR10:DV10"/>
    <mergeCell ref="DW10:EB10"/>
    <mergeCell ref="EC10:EG10"/>
    <mergeCell ref="FG9:FK9"/>
    <mergeCell ref="EV11:EZ11"/>
    <mergeCell ref="FA11:FF11"/>
    <mergeCell ref="FG11:FK11"/>
    <mergeCell ref="CU11:CZ11"/>
    <mergeCell ref="DA11:DE11"/>
    <mergeCell ref="DF11:DK11"/>
    <mergeCell ref="DL11:DQ11"/>
    <mergeCell ref="DR11:DV11"/>
    <mergeCell ref="DW11:EB11"/>
    <mergeCell ref="GS10:GW10"/>
    <mergeCell ref="FL10:FQ10"/>
    <mergeCell ref="FR10:FV10"/>
    <mergeCell ref="FW10:GB10"/>
    <mergeCell ref="GC10:GG10"/>
    <mergeCell ref="DW9:EB9"/>
    <mergeCell ref="GH10:GM10"/>
    <mergeCell ref="GN10:GR10"/>
    <mergeCell ref="GN9:GR9"/>
    <mergeCell ref="EC9:EG9"/>
    <mergeCell ref="GS11:GW11"/>
    <mergeCell ref="FL11:FQ11"/>
    <mergeCell ref="FR11:FV11"/>
    <mergeCell ref="FW11:GB11"/>
    <mergeCell ref="GC11:GG11"/>
    <mergeCell ref="GH11:GM11"/>
    <mergeCell ref="GN11:GR11"/>
    <mergeCell ref="GC8:GG8"/>
    <mergeCell ref="GH8:GM8"/>
    <mergeCell ref="GN8:GR8"/>
    <mergeCell ref="EH10:EM10"/>
    <mergeCell ref="EP10:EU10"/>
    <mergeCell ref="FL9:FQ9"/>
    <mergeCell ref="FR9:FV9"/>
    <mergeCell ref="FW9:GB9"/>
    <mergeCell ref="GC9:GG9"/>
    <mergeCell ref="GH9:GM9"/>
    <mergeCell ref="GS9:GW9"/>
    <mergeCell ref="B10:K10"/>
    <mergeCell ref="L10:BV10"/>
    <mergeCell ref="BW10:CD10"/>
    <mergeCell ref="CE10:CI10"/>
    <mergeCell ref="CJ10:CO10"/>
    <mergeCell ref="CP10:CT10"/>
    <mergeCell ref="CU10:CZ10"/>
    <mergeCell ref="DA10:DE10"/>
    <mergeCell ref="DF10:DK10"/>
    <mergeCell ref="GS8:GW8"/>
    <mergeCell ref="B9:K9"/>
    <mergeCell ref="L9:BV9"/>
    <mergeCell ref="BW9:CD9"/>
    <mergeCell ref="CE9:CI9"/>
    <mergeCell ref="CJ9:CO9"/>
    <mergeCell ref="CP9:CT9"/>
    <mergeCell ref="EV8:EZ8"/>
    <mergeCell ref="FA8:FF8"/>
    <mergeCell ref="FG8:FK8"/>
    <mergeCell ref="DR9:DV9"/>
    <mergeCell ref="EP9:EU9"/>
    <mergeCell ref="EV9:EZ9"/>
    <mergeCell ref="FA9:FF9"/>
    <mergeCell ref="CU9:CZ9"/>
    <mergeCell ref="DA9:DE9"/>
    <mergeCell ref="DF9:DK9"/>
    <mergeCell ref="DL9:DQ9"/>
    <mergeCell ref="EH9:EM9"/>
    <mergeCell ref="FW8:GB8"/>
    <mergeCell ref="DL8:DQ8"/>
    <mergeCell ref="DR8:DV8"/>
    <mergeCell ref="DW8:EB8"/>
    <mergeCell ref="EC8:EG8"/>
    <mergeCell ref="EH8:EM8"/>
    <mergeCell ref="EP8:EU8"/>
    <mergeCell ref="CP8:CT8"/>
    <mergeCell ref="CU8:CZ8"/>
    <mergeCell ref="DA8:DE8"/>
    <mergeCell ref="DF8:DK8"/>
    <mergeCell ref="FL8:FQ8"/>
    <mergeCell ref="FR8:FV8"/>
    <mergeCell ref="FL7:FQ7"/>
    <mergeCell ref="FR7:FV7"/>
    <mergeCell ref="FW7:GB7"/>
    <mergeCell ref="GC7:GG7"/>
    <mergeCell ref="GS7:GW7"/>
    <mergeCell ref="B8:K8"/>
    <mergeCell ref="L8:BV8"/>
    <mergeCell ref="BW8:CD8"/>
    <mergeCell ref="CE8:CI8"/>
    <mergeCell ref="CJ8:CO8"/>
    <mergeCell ref="DF7:DK7"/>
    <mergeCell ref="DL7:DQ7"/>
    <mergeCell ref="GH7:GM7"/>
    <mergeCell ref="GN7:GR7"/>
    <mergeCell ref="EC7:EG7"/>
    <mergeCell ref="EH7:EM7"/>
    <mergeCell ref="EP7:EU7"/>
    <mergeCell ref="EV7:EZ7"/>
    <mergeCell ref="FA7:FF7"/>
    <mergeCell ref="FG7:FK7"/>
    <mergeCell ref="DR7:DV7"/>
    <mergeCell ref="DW7:EB7"/>
    <mergeCell ref="B7:K7"/>
    <mergeCell ref="L7:BV7"/>
    <mergeCell ref="BW7:CD7"/>
    <mergeCell ref="CE7:CI7"/>
    <mergeCell ref="CJ7:CO7"/>
    <mergeCell ref="CP7:CT7"/>
    <mergeCell ref="CU7:CZ7"/>
    <mergeCell ref="DA7:DE7"/>
    <mergeCell ref="FD4:FI4"/>
    <mergeCell ref="FJ4:FN4"/>
    <mergeCell ref="B5:K6"/>
    <mergeCell ref="L5:BV6"/>
    <mergeCell ref="BW5:CD6"/>
    <mergeCell ref="CE5:GW5"/>
    <mergeCell ref="CE6:EM6"/>
    <mergeCell ref="EN6:GW6"/>
    <mergeCell ref="FO4:FS4"/>
    <mergeCell ref="FT4:GW4"/>
    <mergeCell ref="DL4:DQ4"/>
    <mergeCell ref="DR4:DV4"/>
    <mergeCell ref="DW4:EB4"/>
    <mergeCell ref="EC4:EG4"/>
    <mergeCell ref="EH4:EM4"/>
    <mergeCell ref="EN4:ER4"/>
    <mergeCell ref="ES4:EX4"/>
    <mergeCell ref="EY4:FC4"/>
    <mergeCell ref="BG4:BK4"/>
    <mergeCell ref="BL4:BQ4"/>
    <mergeCell ref="CC4:CG4"/>
    <mergeCell ref="CH4:CM4"/>
    <mergeCell ref="CN4:CR4"/>
    <mergeCell ref="CS4:CX4"/>
    <mergeCell ref="BR4:BV4"/>
    <mergeCell ref="BW4:CB4"/>
    <mergeCell ref="CY4:DC4"/>
    <mergeCell ref="DD4:DI4"/>
    <mergeCell ref="J2:AJ2"/>
    <mergeCell ref="AK2:AR2"/>
    <mergeCell ref="AT2:CS2"/>
    <mergeCell ref="CW2:DC2"/>
    <mergeCell ref="DE2:EU2"/>
    <mergeCell ref="BA4:BF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6.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N1" sqref="N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234</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2551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4200</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76"/>
      <c r="DJ4" s="539"/>
      <c r="DK4" s="529"/>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9"/>
      <c r="FP4" s="1439"/>
      <c r="FQ4" s="1439"/>
      <c r="FR4" s="1439"/>
      <c r="FS4" s="1477"/>
      <c r="FT4" s="1478"/>
      <c r="FU4" s="1478"/>
      <c r="FV4" s="1478"/>
      <c r="FW4" s="1478"/>
      <c r="FX4" s="1478"/>
      <c r="FY4" s="1478"/>
      <c r="FZ4" s="1478"/>
      <c r="GA4" s="1478"/>
      <c r="GB4" s="1478"/>
      <c r="GC4" s="1478"/>
      <c r="GD4" s="1478"/>
      <c r="GE4" s="1478"/>
      <c r="GF4" s="1478"/>
      <c r="GG4" s="1478"/>
      <c r="GH4" s="1478"/>
      <c r="GI4" s="1478"/>
      <c r="GJ4" s="1478"/>
      <c r="GK4" s="1478"/>
      <c r="GL4" s="1478"/>
      <c r="GM4" s="1478"/>
      <c r="GN4" s="1478"/>
      <c r="GO4" s="1478"/>
      <c r="GP4" s="1478"/>
      <c r="GQ4" s="1478"/>
      <c r="GR4" s="1478"/>
      <c r="GS4" s="1478"/>
      <c r="GT4" s="1478"/>
      <c r="GU4" s="1478"/>
      <c r="GV4" s="1478"/>
      <c r="GW4" s="1478"/>
    </row>
    <row r="5" spans="1:205" s="516" customFormat="1" ht="11.25" customHeight="1">
      <c r="B5" s="1498" t="s">
        <v>227</v>
      </c>
      <c r="C5" s="1498"/>
      <c r="D5" s="1498"/>
      <c r="E5" s="1498"/>
      <c r="F5" s="1498"/>
      <c r="G5" s="1498"/>
      <c r="H5" s="1498"/>
      <c r="I5" s="1498"/>
      <c r="J5" s="1498"/>
      <c r="K5" s="1498"/>
      <c r="L5" s="1499" t="s">
        <v>232</v>
      </c>
      <c r="M5" s="1499"/>
      <c r="N5" s="1499"/>
      <c r="O5" s="1499"/>
      <c r="P5" s="1499"/>
      <c r="Q5" s="1499"/>
      <c r="R5" s="1499"/>
      <c r="S5" s="1499"/>
      <c r="T5" s="1499"/>
      <c r="U5" s="1499"/>
      <c r="V5" s="1499"/>
      <c r="W5" s="1499"/>
      <c r="X5" s="1499"/>
      <c r="Y5" s="1499"/>
      <c r="Z5" s="1499"/>
      <c r="AA5" s="1499"/>
      <c r="AB5" s="1499"/>
      <c r="AC5" s="1499"/>
      <c r="AD5" s="1499"/>
      <c r="AE5" s="1499"/>
      <c r="AF5" s="1499"/>
      <c r="AG5" s="1499"/>
      <c r="AH5" s="1499"/>
      <c r="AI5" s="1499"/>
      <c r="AJ5" s="1499"/>
      <c r="AK5" s="1499"/>
      <c r="AL5" s="1499"/>
      <c r="AM5" s="1499"/>
      <c r="AN5" s="1499"/>
      <c r="AO5" s="1499"/>
      <c r="AP5" s="1499"/>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499"/>
      <c r="BM5" s="1499"/>
      <c r="BN5" s="1499"/>
      <c r="BO5" s="1499"/>
      <c r="BP5" s="1499"/>
      <c r="BQ5" s="1499"/>
      <c r="BR5" s="1499"/>
      <c r="BS5" s="1499"/>
      <c r="BT5" s="1499"/>
      <c r="BU5" s="1499"/>
      <c r="BV5" s="1499"/>
      <c r="BW5" s="1500" t="str">
        <f ca="1">'S 008'!$BW$5</f>
        <v>Číslo riadku</v>
      </c>
      <c r="BX5" s="1500"/>
      <c r="BY5" s="1500"/>
      <c r="BZ5" s="1500"/>
      <c r="CA5" s="1500"/>
      <c r="CB5" s="1500"/>
      <c r="CC5" s="1500"/>
      <c r="CD5" s="1500"/>
      <c r="CE5" s="1501" t="s">
        <v>32</v>
      </c>
      <c r="CF5" s="1501"/>
      <c r="CG5" s="1501"/>
      <c r="CH5" s="1501"/>
      <c r="CI5" s="1501"/>
      <c r="CJ5" s="1501"/>
      <c r="CK5" s="1501"/>
      <c r="CL5" s="1501"/>
      <c r="CM5" s="1501"/>
      <c r="CN5" s="1501"/>
      <c r="CO5" s="1501"/>
      <c r="CP5" s="1501"/>
      <c r="CQ5" s="1501"/>
      <c r="CR5" s="1501"/>
      <c r="CS5" s="1501"/>
      <c r="CT5" s="1501"/>
      <c r="CU5" s="1501"/>
      <c r="CV5" s="1501"/>
      <c r="CW5" s="1501"/>
      <c r="CX5" s="1501"/>
      <c r="CY5" s="1501"/>
      <c r="CZ5" s="1501"/>
      <c r="DA5" s="1501"/>
      <c r="DB5" s="1501"/>
      <c r="DC5" s="1501"/>
      <c r="DD5" s="1501"/>
      <c r="DE5" s="1501"/>
      <c r="DF5" s="1501"/>
      <c r="DG5" s="1501"/>
      <c r="DH5" s="1501"/>
      <c r="DI5" s="1501"/>
      <c r="DJ5" s="1501"/>
      <c r="DK5" s="1501"/>
      <c r="DL5" s="1501"/>
      <c r="DM5" s="1501"/>
      <c r="DN5" s="1501"/>
      <c r="DO5" s="1501"/>
      <c r="DP5" s="1501"/>
      <c r="DQ5" s="1501"/>
      <c r="DR5" s="1501"/>
      <c r="DS5" s="1501"/>
      <c r="DT5" s="1501"/>
      <c r="DU5" s="1501"/>
      <c r="DV5" s="1501"/>
      <c r="DW5" s="1501"/>
      <c r="DX5" s="1501"/>
      <c r="DY5" s="1501"/>
      <c r="DZ5" s="1501"/>
      <c r="EA5" s="1501"/>
      <c r="EB5" s="1501"/>
      <c r="EC5" s="1501"/>
      <c r="ED5" s="1501"/>
      <c r="EE5" s="1501"/>
      <c r="EF5" s="1501"/>
      <c r="EG5" s="1501"/>
      <c r="EH5" s="1501"/>
      <c r="EI5" s="1501"/>
      <c r="EJ5" s="1501"/>
      <c r="EK5" s="1501"/>
      <c r="EL5" s="1501"/>
      <c r="EM5" s="1501"/>
      <c r="EN5" s="1501"/>
      <c r="EO5" s="1501"/>
      <c r="EP5" s="1501"/>
      <c r="EQ5" s="1501"/>
      <c r="ER5" s="1501"/>
      <c r="ES5" s="1501"/>
      <c r="ET5" s="1501"/>
      <c r="EU5" s="1501"/>
      <c r="EV5" s="1501"/>
      <c r="EW5" s="1501"/>
      <c r="EX5" s="1501"/>
      <c r="EY5" s="1501"/>
      <c r="EZ5" s="1501"/>
      <c r="FA5" s="1501"/>
      <c r="FB5" s="1501"/>
      <c r="FC5" s="1501"/>
      <c r="FD5" s="1501"/>
      <c r="FE5" s="1501"/>
      <c r="FF5" s="1501"/>
      <c r="FG5" s="1501"/>
      <c r="FH5" s="1501"/>
      <c r="FI5" s="1501"/>
      <c r="FJ5" s="1501"/>
      <c r="FK5" s="1501"/>
      <c r="FL5" s="1501"/>
      <c r="FM5" s="1501"/>
      <c r="FN5" s="1501"/>
      <c r="FO5" s="1501"/>
      <c r="FP5" s="1501"/>
      <c r="FQ5" s="1501"/>
      <c r="FR5" s="1501"/>
      <c r="FS5" s="1501"/>
      <c r="FT5" s="1501"/>
      <c r="FU5" s="1501"/>
      <c r="FV5" s="1501"/>
      <c r="FW5" s="1501"/>
      <c r="FX5" s="1501"/>
      <c r="FY5" s="1501"/>
      <c r="FZ5" s="1501"/>
      <c r="GA5" s="1501"/>
      <c r="GB5" s="1501"/>
      <c r="GC5" s="1501"/>
      <c r="GD5" s="1501"/>
      <c r="GE5" s="1501"/>
      <c r="GF5" s="1501"/>
      <c r="GG5" s="1501"/>
      <c r="GH5" s="1501"/>
      <c r="GI5" s="1501"/>
      <c r="GJ5" s="1501"/>
      <c r="GK5" s="1501"/>
      <c r="GL5" s="1501"/>
      <c r="GM5" s="1501"/>
      <c r="GN5" s="1501"/>
      <c r="GO5" s="1501"/>
      <c r="GP5" s="1501"/>
      <c r="GQ5" s="1501"/>
      <c r="GR5" s="1501"/>
      <c r="GS5" s="1501"/>
      <c r="GT5" s="1501"/>
      <c r="GU5" s="1501"/>
      <c r="GV5" s="1501"/>
      <c r="GW5" s="1501"/>
    </row>
    <row r="6" spans="1:205" ht="25.5" customHeight="1">
      <c r="B6" s="1498"/>
      <c r="C6" s="1498"/>
      <c r="D6" s="1498"/>
      <c r="E6" s="1498"/>
      <c r="F6" s="1498"/>
      <c r="G6" s="1498"/>
      <c r="H6" s="1498"/>
      <c r="I6" s="1498"/>
      <c r="J6" s="1498"/>
      <c r="K6" s="1498"/>
      <c r="L6" s="1499"/>
      <c r="M6" s="1499"/>
      <c r="N6" s="1499"/>
      <c r="O6" s="1499"/>
      <c r="P6" s="1499"/>
      <c r="Q6" s="1499"/>
      <c r="R6" s="1499"/>
      <c r="S6" s="1499"/>
      <c r="T6" s="1499"/>
      <c r="U6" s="1499"/>
      <c r="V6" s="1499"/>
      <c r="W6" s="1499"/>
      <c r="X6" s="1499"/>
      <c r="Y6" s="1499"/>
      <c r="Z6" s="1499"/>
      <c r="AA6" s="1499"/>
      <c r="AB6" s="1499"/>
      <c r="AC6" s="1499"/>
      <c r="AD6" s="1499"/>
      <c r="AE6" s="1499"/>
      <c r="AF6" s="1499"/>
      <c r="AG6" s="1499"/>
      <c r="AH6" s="1499"/>
      <c r="AI6" s="1499"/>
      <c r="AJ6" s="1499"/>
      <c r="AK6" s="1499"/>
      <c r="AL6" s="1499"/>
      <c r="AM6" s="1499"/>
      <c r="AN6" s="1499"/>
      <c r="AO6" s="1499"/>
      <c r="AP6" s="1499"/>
      <c r="AQ6" s="1499"/>
      <c r="AR6" s="1499"/>
      <c r="AS6" s="1499"/>
      <c r="AT6" s="1499"/>
      <c r="AU6" s="1499"/>
      <c r="AV6" s="1499"/>
      <c r="AW6" s="1499"/>
      <c r="AX6" s="1499"/>
      <c r="AY6" s="1499"/>
      <c r="AZ6" s="1499"/>
      <c r="BA6" s="1499"/>
      <c r="BB6" s="1499"/>
      <c r="BC6" s="1499"/>
      <c r="BD6" s="1499"/>
      <c r="BE6" s="1499"/>
      <c r="BF6" s="1499"/>
      <c r="BG6" s="1499"/>
      <c r="BH6" s="1499"/>
      <c r="BI6" s="1499"/>
      <c r="BJ6" s="1499"/>
      <c r="BK6" s="1499"/>
      <c r="BL6" s="1499"/>
      <c r="BM6" s="1499"/>
      <c r="BN6" s="1499"/>
      <c r="BO6" s="1499"/>
      <c r="BP6" s="1499"/>
      <c r="BQ6" s="1499"/>
      <c r="BR6" s="1499"/>
      <c r="BS6" s="1499"/>
      <c r="BT6" s="1499"/>
      <c r="BU6" s="1499"/>
      <c r="BV6" s="1499"/>
      <c r="BW6" s="1500"/>
      <c r="BX6" s="1500"/>
      <c r="BY6" s="1500"/>
      <c r="BZ6" s="1500"/>
      <c r="CA6" s="1500"/>
      <c r="CB6" s="1500"/>
      <c r="CC6" s="1500"/>
      <c r="CD6" s="1500"/>
      <c r="CE6" s="1502" t="str">
        <f ca="1">'VZS 010'!CE6</f>
        <v>Bežné účtovné obdobie</v>
      </c>
      <c r="CF6" s="1502"/>
      <c r="CG6" s="1502"/>
      <c r="CH6" s="1502"/>
      <c r="CI6" s="1502"/>
      <c r="CJ6" s="1502"/>
      <c r="CK6" s="1502"/>
      <c r="CL6" s="1502"/>
      <c r="CM6" s="1502"/>
      <c r="CN6" s="1502"/>
      <c r="CO6" s="1502"/>
      <c r="CP6" s="1502"/>
      <c r="CQ6" s="1502"/>
      <c r="CR6" s="1502"/>
      <c r="CS6" s="1502"/>
      <c r="CT6" s="1502"/>
      <c r="CU6" s="1502"/>
      <c r="CV6" s="1502"/>
      <c r="CW6" s="1502"/>
      <c r="CX6" s="1502"/>
      <c r="CY6" s="1502"/>
      <c r="CZ6" s="1502"/>
      <c r="DA6" s="1502"/>
      <c r="DB6" s="1502"/>
      <c r="DC6" s="1502"/>
      <c r="DD6" s="1502"/>
      <c r="DE6" s="1502"/>
      <c r="DF6" s="1502"/>
      <c r="DG6" s="1502"/>
      <c r="DH6" s="1502"/>
      <c r="DI6" s="1502"/>
      <c r="DJ6" s="1502"/>
      <c r="DK6" s="1502"/>
      <c r="DL6" s="1502"/>
      <c r="DM6" s="1502"/>
      <c r="DN6" s="1502"/>
      <c r="DO6" s="1502"/>
      <c r="DP6" s="1502"/>
      <c r="DQ6" s="1502"/>
      <c r="DR6" s="1502"/>
      <c r="DS6" s="1502"/>
      <c r="DT6" s="1502"/>
      <c r="DU6" s="1502"/>
      <c r="DV6" s="1502"/>
      <c r="DW6" s="1502"/>
      <c r="DX6" s="1502"/>
      <c r="DY6" s="1502"/>
      <c r="DZ6" s="1502"/>
      <c r="EA6" s="1502"/>
      <c r="EB6" s="1502"/>
      <c r="EC6" s="1502"/>
      <c r="ED6" s="1502"/>
      <c r="EE6" s="1502"/>
      <c r="EF6" s="1502"/>
      <c r="EG6" s="1502"/>
      <c r="EH6" s="1502"/>
      <c r="EI6" s="1502"/>
      <c r="EJ6" s="1502"/>
      <c r="EK6" s="1502"/>
      <c r="EL6" s="1502"/>
      <c r="EM6" s="1503"/>
      <c r="EN6" s="1504">
        <f ca="1">'VZS 010'!EN6</f>
        <v>0</v>
      </c>
      <c r="EO6" s="1505"/>
      <c r="EP6" s="1505"/>
      <c r="EQ6" s="1505"/>
      <c r="ER6" s="1505"/>
      <c r="ES6" s="1505"/>
      <c r="ET6" s="1505"/>
      <c r="EU6" s="1505"/>
      <c r="EV6" s="1505"/>
      <c r="EW6" s="1505"/>
      <c r="EX6" s="1505"/>
      <c r="EY6" s="1505"/>
      <c r="EZ6" s="1505"/>
      <c r="FA6" s="1505"/>
      <c r="FB6" s="1505"/>
      <c r="FC6" s="1505"/>
      <c r="FD6" s="1505"/>
      <c r="FE6" s="1505"/>
      <c r="FF6" s="1505"/>
      <c r="FG6" s="1505"/>
      <c r="FH6" s="1505"/>
      <c r="FI6" s="1505"/>
      <c r="FJ6" s="1505"/>
      <c r="FK6" s="1505"/>
      <c r="FL6" s="1505"/>
      <c r="FM6" s="1505"/>
      <c r="FN6" s="1505"/>
      <c r="FO6" s="1505"/>
      <c r="FP6" s="1505"/>
      <c r="FQ6" s="1505"/>
      <c r="FR6" s="1505"/>
      <c r="FS6" s="1505"/>
      <c r="FT6" s="1505"/>
      <c r="FU6" s="1505"/>
      <c r="FV6" s="1505"/>
      <c r="FW6" s="1505"/>
      <c r="FX6" s="1505"/>
      <c r="FY6" s="1505"/>
      <c r="FZ6" s="1505"/>
      <c r="GA6" s="1505"/>
      <c r="GB6" s="1505"/>
      <c r="GC6" s="1505"/>
      <c r="GD6" s="1505"/>
      <c r="GE6" s="1505"/>
      <c r="GF6" s="1505"/>
      <c r="GG6" s="1505"/>
      <c r="GH6" s="1505"/>
      <c r="GI6" s="1505"/>
      <c r="GJ6" s="1505"/>
      <c r="GK6" s="1505"/>
      <c r="GL6" s="1505"/>
      <c r="GM6" s="1505"/>
      <c r="GN6" s="1505"/>
      <c r="GO6" s="1505"/>
      <c r="GP6" s="1505"/>
      <c r="GQ6" s="1505"/>
      <c r="GR6" s="1505"/>
      <c r="GS6" s="1505"/>
      <c r="GT6" s="1505"/>
      <c r="GU6" s="1505"/>
      <c r="GV6" s="1505"/>
      <c r="GW6" s="1506"/>
    </row>
    <row r="7" spans="1:205" s="516" customFormat="1" ht="24.6" customHeight="1">
      <c r="B7" s="1489" t="s">
        <v>2510</v>
      </c>
      <c r="C7" s="1490"/>
      <c r="D7" s="1490"/>
      <c r="E7" s="1490"/>
      <c r="F7" s="1490"/>
      <c r="G7" s="1490"/>
      <c r="H7" s="1490"/>
      <c r="I7" s="1490"/>
      <c r="J7" s="1490"/>
      <c r="K7" s="1491"/>
      <c r="L7" s="1471" t="str">
        <f ca="1">SUVAHAVUJ!$D$176</f>
        <v>Pridaná hodnota (r. 03 + r. 04 + r. 05 + r. 06 + r. 07)
- (r. 11 + r. 12 + r. 13 + r. 14)</v>
      </c>
      <c r="M7" s="1472"/>
      <c r="N7" s="1472"/>
      <c r="O7" s="1472"/>
      <c r="P7" s="1472"/>
      <c r="Q7" s="1472"/>
      <c r="R7" s="1472"/>
      <c r="S7" s="1472"/>
      <c r="T7" s="1472"/>
      <c r="U7" s="1472"/>
      <c r="V7" s="1472"/>
      <c r="W7" s="1472"/>
      <c r="X7" s="1472"/>
      <c r="Y7" s="1472"/>
      <c r="Z7" s="1472"/>
      <c r="AA7" s="1472"/>
      <c r="AB7" s="1472"/>
      <c r="AC7" s="1472"/>
      <c r="AD7" s="1472"/>
      <c r="AE7" s="1472"/>
      <c r="AF7" s="1472"/>
      <c r="AG7" s="1472"/>
      <c r="AH7" s="1472"/>
      <c r="AI7" s="1472"/>
      <c r="AJ7" s="1472"/>
      <c r="AK7" s="1472"/>
      <c r="AL7" s="1472"/>
      <c r="AM7" s="1472"/>
      <c r="AN7" s="1472"/>
      <c r="AO7" s="1472"/>
      <c r="AP7" s="1472"/>
      <c r="AQ7" s="1472"/>
      <c r="AR7" s="1472"/>
      <c r="AS7" s="1472"/>
      <c r="AT7" s="1472"/>
      <c r="AU7" s="1472"/>
      <c r="AV7" s="1472"/>
      <c r="AW7" s="1472"/>
      <c r="AX7" s="1472"/>
      <c r="AY7" s="1472"/>
      <c r="AZ7" s="1472"/>
      <c r="BA7" s="1472"/>
      <c r="BB7" s="1472"/>
      <c r="BC7" s="1472"/>
      <c r="BD7" s="1472"/>
      <c r="BE7" s="1472"/>
      <c r="BF7" s="1472"/>
      <c r="BG7" s="1472"/>
      <c r="BH7" s="1472"/>
      <c r="BI7" s="1472"/>
      <c r="BJ7" s="1472"/>
      <c r="BK7" s="1472"/>
      <c r="BL7" s="1472"/>
      <c r="BM7" s="1472"/>
      <c r="BN7" s="1472"/>
      <c r="BO7" s="1472"/>
      <c r="BP7" s="1472"/>
      <c r="BQ7" s="1472"/>
      <c r="BR7" s="1472"/>
      <c r="BS7" s="1472"/>
      <c r="BT7" s="1472"/>
      <c r="BU7" s="1472"/>
      <c r="BV7" s="1472"/>
      <c r="BW7" s="1462" t="s">
        <v>4095</v>
      </c>
      <c r="BX7" s="1463"/>
      <c r="BY7" s="1463"/>
      <c r="BZ7" s="1463"/>
      <c r="CA7" s="1463"/>
      <c r="CB7" s="1463"/>
      <c r="CC7" s="1463"/>
      <c r="CD7" s="1464"/>
      <c r="CE7" s="1389" t="str">
        <f ca="1">MID(SUVAHAVUJ!AF176,1,1)</f>
        <v xml:space="preserve"> </v>
      </c>
      <c r="CF7" s="1389"/>
      <c r="CG7" s="1389"/>
      <c r="CH7" s="1389"/>
      <c r="CI7" s="1389"/>
      <c r="CJ7" s="1389" t="str">
        <f ca="1">MID(SUVAHAVUJ!AF176,2,1)</f>
        <v xml:space="preserve"> </v>
      </c>
      <c r="CK7" s="1389"/>
      <c r="CL7" s="1389"/>
      <c r="CM7" s="1389"/>
      <c r="CN7" s="1389"/>
      <c r="CO7" s="1389"/>
      <c r="CP7" s="1389" t="str">
        <f ca="1">MID(SUVAHAVUJ!AF176,3,1)</f>
        <v xml:space="preserve"> </v>
      </c>
      <c r="CQ7" s="1389"/>
      <c r="CR7" s="1389"/>
      <c r="CS7" s="1389"/>
      <c r="CT7" s="1389"/>
      <c r="CU7" s="1389" t="str">
        <f ca="1">MID(SUVAHAVUJ!AF176,4,1)</f>
        <v xml:space="preserve"> </v>
      </c>
      <c r="CV7" s="1389"/>
      <c r="CW7" s="1389"/>
      <c r="CX7" s="1389"/>
      <c r="CY7" s="1389"/>
      <c r="CZ7" s="1389"/>
      <c r="DA7" s="1389" t="str">
        <f ca="1">MID(SUVAHAVUJ!AF176,5,1)</f>
        <v xml:space="preserve"> </v>
      </c>
      <c r="DB7" s="1389"/>
      <c r="DC7" s="1389"/>
      <c r="DD7" s="1389"/>
      <c r="DE7" s="1389"/>
      <c r="DF7" s="1389" t="str">
        <f ca="1">MID(SUVAHAVUJ!AF176,6,1)</f>
        <v xml:space="preserve"> </v>
      </c>
      <c r="DG7" s="1389"/>
      <c r="DH7" s="1389"/>
      <c r="DI7" s="1389"/>
      <c r="DJ7" s="1389"/>
      <c r="DK7" s="1389"/>
      <c r="DL7" s="1389" t="str">
        <f ca="1">MID(SUVAHAVUJ!AF176,7,1)</f>
        <v xml:space="preserve"> </v>
      </c>
      <c r="DM7" s="1389"/>
      <c r="DN7" s="1389"/>
      <c r="DO7" s="1389"/>
      <c r="DP7" s="1389"/>
      <c r="DQ7" s="1389"/>
      <c r="DR7" s="1389" t="str">
        <f ca="1">MID(SUVAHAVUJ!AF176,8,1)</f>
        <v xml:space="preserve"> </v>
      </c>
      <c r="DS7" s="1389"/>
      <c r="DT7" s="1389"/>
      <c r="DU7" s="1389"/>
      <c r="DV7" s="1389"/>
      <c r="DW7" s="1456" t="str">
        <f ca="1">MID(SUVAHAVUJ!AF176,9,1)</f>
        <v xml:space="preserve"> </v>
      </c>
      <c r="DX7" s="1456"/>
      <c r="DY7" s="1456"/>
      <c r="DZ7" s="1456"/>
      <c r="EA7" s="1456"/>
      <c r="EB7" s="1456"/>
      <c r="EC7" s="1456" t="str">
        <f ca="1">MID(SUVAHAVUJ!AF176,10,1)</f>
        <v xml:space="preserve"> </v>
      </c>
      <c r="ED7" s="1456"/>
      <c r="EE7" s="1456"/>
      <c r="EF7" s="1456"/>
      <c r="EG7" s="1456"/>
      <c r="EH7" s="1389" t="str">
        <f ca="1">MID(SUVAHAVUJ!AF176,11,1)</f>
        <v>0</v>
      </c>
      <c r="EI7" s="1389"/>
      <c r="EJ7" s="1389"/>
      <c r="EK7" s="1389"/>
      <c r="EL7" s="1389"/>
      <c r="EM7" s="1395"/>
      <c r="EN7" s="530"/>
      <c r="EO7" s="531"/>
      <c r="EP7" s="1389" t="str">
        <f ca="1">MID(SUVAHAVUJ!AG176,1,1)</f>
        <v xml:space="preserve"> </v>
      </c>
      <c r="EQ7" s="1389"/>
      <c r="ER7" s="1389"/>
      <c r="ES7" s="1389"/>
      <c r="ET7" s="1389"/>
      <c r="EU7" s="1389"/>
      <c r="EV7" s="1389" t="str">
        <f ca="1">MID(SUVAHAVUJ!AG176,2,1)</f>
        <v xml:space="preserve"> </v>
      </c>
      <c r="EW7" s="1389"/>
      <c r="EX7" s="1389"/>
      <c r="EY7" s="1389"/>
      <c r="EZ7" s="1389"/>
      <c r="FA7" s="1389" t="str">
        <f ca="1">MID(SUVAHAVUJ!AG176,3,1)</f>
        <v xml:space="preserve"> </v>
      </c>
      <c r="FB7" s="1389"/>
      <c r="FC7" s="1389"/>
      <c r="FD7" s="1389"/>
      <c r="FE7" s="1389"/>
      <c r="FF7" s="1389"/>
      <c r="FG7" s="1389" t="str">
        <f ca="1">MID(SUVAHAVUJ!AG176,4,1)</f>
        <v xml:space="preserve"> </v>
      </c>
      <c r="FH7" s="1389"/>
      <c r="FI7" s="1389"/>
      <c r="FJ7" s="1389"/>
      <c r="FK7" s="1389"/>
      <c r="FL7" s="1343" t="str">
        <f ca="1">MID(SUVAHAVUJ!AG176,5,1)</f>
        <v xml:space="preserve"> </v>
      </c>
      <c r="FM7" s="1343"/>
      <c r="FN7" s="1343"/>
      <c r="FO7" s="1343"/>
      <c r="FP7" s="1343"/>
      <c r="FQ7" s="1343"/>
      <c r="FR7" s="1343" t="str">
        <f ca="1">MID(SUVAHAVUJ!AG176,6,1)</f>
        <v xml:space="preserve"> </v>
      </c>
      <c r="FS7" s="1343"/>
      <c r="FT7" s="1343"/>
      <c r="FU7" s="1343"/>
      <c r="FV7" s="1343"/>
      <c r="FW7" s="1343" t="str">
        <f ca="1">MID(SUVAHAVUJ!AG176,7,1)</f>
        <v xml:space="preserve"> </v>
      </c>
      <c r="FX7" s="1343"/>
      <c r="FY7" s="1343"/>
      <c r="FZ7" s="1343"/>
      <c r="GA7" s="1343"/>
      <c r="GB7" s="1343"/>
      <c r="GC7" s="1343" t="str">
        <f ca="1">MID(SUVAHAVUJ!AG176,8,1)</f>
        <v xml:space="preserve"> </v>
      </c>
      <c r="GD7" s="1343"/>
      <c r="GE7" s="1343"/>
      <c r="GF7" s="1343"/>
      <c r="GG7" s="1343"/>
      <c r="GH7" s="1343" t="str">
        <f ca="1">MID(SUVAHAVUJ!AG176,9,1)</f>
        <v xml:space="preserve"> </v>
      </c>
      <c r="GI7" s="1343"/>
      <c r="GJ7" s="1343"/>
      <c r="GK7" s="1343"/>
      <c r="GL7" s="1343"/>
      <c r="GM7" s="1343"/>
      <c r="GN7" s="1343" t="str">
        <f ca="1">MID(SUVAHAVUJ!AG176,10,1)</f>
        <v xml:space="preserve"> </v>
      </c>
      <c r="GO7" s="1343"/>
      <c r="GP7" s="1343"/>
      <c r="GQ7" s="1343"/>
      <c r="GR7" s="1343"/>
      <c r="GS7" s="1343" t="str">
        <f ca="1">MID(SUVAHAVUJ!AG176,11,1)</f>
        <v>0</v>
      </c>
      <c r="GT7" s="1343"/>
      <c r="GU7" s="1343"/>
      <c r="GV7" s="1343"/>
      <c r="GW7" s="1396"/>
    </row>
    <row r="8" spans="1:205" ht="24.6" customHeight="1">
      <c r="B8" s="1489" t="s">
        <v>2511</v>
      </c>
      <c r="C8" s="1490"/>
      <c r="D8" s="1490"/>
      <c r="E8" s="1490"/>
      <c r="F8" s="1490"/>
      <c r="G8" s="1490"/>
      <c r="H8" s="1490"/>
      <c r="I8" s="1490"/>
      <c r="J8" s="1490"/>
      <c r="K8" s="1491"/>
      <c r="L8" s="1471" t="str">
        <f ca="1">SUVAHAVUJ!$D$177</f>
        <v>Výnosy z finančnej činnosti spolu r. 30 + r. 31 + r. 35
+ r. 39 + r. 42 + r. 43 + r. 44</v>
      </c>
      <c r="M8" s="1472"/>
      <c r="N8" s="1472"/>
      <c r="O8" s="1472"/>
      <c r="P8" s="1472"/>
      <c r="Q8" s="1472"/>
      <c r="R8" s="1472"/>
      <c r="S8" s="1472"/>
      <c r="T8" s="1472"/>
      <c r="U8" s="1472"/>
      <c r="V8" s="1472"/>
      <c r="W8" s="1472"/>
      <c r="X8" s="1472"/>
      <c r="Y8" s="1472"/>
      <c r="Z8" s="1472"/>
      <c r="AA8" s="1472"/>
      <c r="AB8" s="1472"/>
      <c r="AC8" s="1472"/>
      <c r="AD8" s="1472"/>
      <c r="AE8" s="1472"/>
      <c r="AF8" s="1472"/>
      <c r="AG8" s="1472"/>
      <c r="AH8" s="1472"/>
      <c r="AI8" s="1472"/>
      <c r="AJ8" s="1472"/>
      <c r="AK8" s="1472"/>
      <c r="AL8" s="1472"/>
      <c r="AM8" s="1472"/>
      <c r="AN8" s="1472"/>
      <c r="AO8" s="1472"/>
      <c r="AP8" s="1472"/>
      <c r="AQ8" s="1472"/>
      <c r="AR8" s="1472"/>
      <c r="AS8" s="1472"/>
      <c r="AT8" s="1472"/>
      <c r="AU8" s="1472"/>
      <c r="AV8" s="1472"/>
      <c r="AW8" s="1472"/>
      <c r="AX8" s="1472"/>
      <c r="AY8" s="1472"/>
      <c r="AZ8" s="1472"/>
      <c r="BA8" s="1472"/>
      <c r="BB8" s="1472"/>
      <c r="BC8" s="1472"/>
      <c r="BD8" s="1472"/>
      <c r="BE8" s="1472"/>
      <c r="BF8" s="1472"/>
      <c r="BG8" s="1472"/>
      <c r="BH8" s="1472"/>
      <c r="BI8" s="1472"/>
      <c r="BJ8" s="1472"/>
      <c r="BK8" s="1472"/>
      <c r="BL8" s="1472"/>
      <c r="BM8" s="1472"/>
      <c r="BN8" s="1472"/>
      <c r="BO8" s="1472"/>
      <c r="BP8" s="1472"/>
      <c r="BQ8" s="1472"/>
      <c r="BR8" s="1472"/>
      <c r="BS8" s="1472"/>
      <c r="BT8" s="1472"/>
      <c r="BU8" s="1472"/>
      <c r="BV8" s="1472"/>
      <c r="BW8" s="1462" t="s">
        <v>4091</v>
      </c>
      <c r="BX8" s="1463"/>
      <c r="BY8" s="1463"/>
      <c r="BZ8" s="1463"/>
      <c r="CA8" s="1463"/>
      <c r="CB8" s="1463"/>
      <c r="CC8" s="1463"/>
      <c r="CD8" s="1464"/>
      <c r="CE8" s="1389" t="str">
        <f ca="1">MID(SUVAHAVUJ!AF177,1,1)</f>
        <v xml:space="preserve"> </v>
      </c>
      <c r="CF8" s="1389"/>
      <c r="CG8" s="1389"/>
      <c r="CH8" s="1389"/>
      <c r="CI8" s="1389"/>
      <c r="CJ8" s="1389" t="str">
        <f ca="1">MID(SUVAHAVUJ!AF177,2,1)</f>
        <v xml:space="preserve"> </v>
      </c>
      <c r="CK8" s="1389"/>
      <c r="CL8" s="1389"/>
      <c r="CM8" s="1389"/>
      <c r="CN8" s="1389"/>
      <c r="CO8" s="1389"/>
      <c r="CP8" s="1389" t="str">
        <f ca="1">MID(SUVAHAVUJ!AF177,3,1)</f>
        <v xml:space="preserve"> </v>
      </c>
      <c r="CQ8" s="1389"/>
      <c r="CR8" s="1389"/>
      <c r="CS8" s="1389"/>
      <c r="CT8" s="1389"/>
      <c r="CU8" s="1389" t="str">
        <f ca="1">MID(SUVAHAVUJ!AF177,4,1)</f>
        <v xml:space="preserve"> </v>
      </c>
      <c r="CV8" s="1389"/>
      <c r="CW8" s="1389"/>
      <c r="CX8" s="1389"/>
      <c r="CY8" s="1389"/>
      <c r="CZ8" s="1389"/>
      <c r="DA8" s="1389" t="str">
        <f ca="1">MID(SUVAHAVUJ!AF177,5,1)</f>
        <v xml:space="preserve"> </v>
      </c>
      <c r="DB8" s="1389"/>
      <c r="DC8" s="1389"/>
      <c r="DD8" s="1389"/>
      <c r="DE8" s="1389"/>
      <c r="DF8" s="1389" t="str">
        <f ca="1">MID(SUVAHAVUJ!AF177,6,1)</f>
        <v xml:space="preserve"> </v>
      </c>
      <c r="DG8" s="1389"/>
      <c r="DH8" s="1389"/>
      <c r="DI8" s="1389"/>
      <c r="DJ8" s="1389"/>
      <c r="DK8" s="1389"/>
      <c r="DL8" s="1389" t="str">
        <f ca="1">MID(SUVAHAVUJ!AF177,7,1)</f>
        <v xml:space="preserve"> </v>
      </c>
      <c r="DM8" s="1389"/>
      <c r="DN8" s="1389"/>
      <c r="DO8" s="1389"/>
      <c r="DP8" s="1389"/>
      <c r="DQ8" s="1389"/>
      <c r="DR8" s="1389" t="str">
        <f ca="1">MID(SUVAHAVUJ!AF177,8,1)</f>
        <v xml:space="preserve"> </v>
      </c>
      <c r="DS8" s="1389"/>
      <c r="DT8" s="1389"/>
      <c r="DU8" s="1389"/>
      <c r="DV8" s="1389"/>
      <c r="DW8" s="1456" t="str">
        <f ca="1">MID(SUVAHAVUJ!AF177,9,1)</f>
        <v xml:space="preserve"> </v>
      </c>
      <c r="DX8" s="1456"/>
      <c r="DY8" s="1456"/>
      <c r="DZ8" s="1456"/>
      <c r="EA8" s="1456"/>
      <c r="EB8" s="1456"/>
      <c r="EC8" s="1456" t="str">
        <f ca="1">MID(SUVAHAVUJ!AF177,10,1)</f>
        <v xml:space="preserve"> </v>
      </c>
      <c r="ED8" s="1456"/>
      <c r="EE8" s="1456"/>
      <c r="EF8" s="1456"/>
      <c r="EG8" s="1456"/>
      <c r="EH8" s="1389" t="str">
        <f ca="1">MID(SUVAHAVUJ!AF177,11,1)</f>
        <v>0</v>
      </c>
      <c r="EI8" s="1389"/>
      <c r="EJ8" s="1389"/>
      <c r="EK8" s="1389"/>
      <c r="EL8" s="1389"/>
      <c r="EM8" s="1395"/>
      <c r="EN8" s="530"/>
      <c r="EO8" s="531"/>
      <c r="EP8" s="1389" t="str">
        <f ca="1">MID(SUVAHAVUJ!AG177,1,1)</f>
        <v xml:space="preserve"> </v>
      </c>
      <c r="EQ8" s="1389"/>
      <c r="ER8" s="1389"/>
      <c r="ES8" s="1389"/>
      <c r="ET8" s="1389"/>
      <c r="EU8" s="1389"/>
      <c r="EV8" s="1389" t="str">
        <f ca="1">MID(SUVAHAVUJ!AG177,2,1)</f>
        <v xml:space="preserve"> </v>
      </c>
      <c r="EW8" s="1389"/>
      <c r="EX8" s="1389"/>
      <c r="EY8" s="1389"/>
      <c r="EZ8" s="1389"/>
      <c r="FA8" s="1389" t="str">
        <f ca="1">MID(SUVAHAVUJ!AG177,3,1)</f>
        <v xml:space="preserve"> </v>
      </c>
      <c r="FB8" s="1389"/>
      <c r="FC8" s="1389"/>
      <c r="FD8" s="1389"/>
      <c r="FE8" s="1389"/>
      <c r="FF8" s="1389"/>
      <c r="FG8" s="1389" t="str">
        <f ca="1">MID(SUVAHAVUJ!AG177,4,1)</f>
        <v xml:space="preserve"> </v>
      </c>
      <c r="FH8" s="1389"/>
      <c r="FI8" s="1389"/>
      <c r="FJ8" s="1389"/>
      <c r="FK8" s="1389"/>
      <c r="FL8" s="1343" t="str">
        <f ca="1">MID(SUVAHAVUJ!AG177,5,1)</f>
        <v xml:space="preserve"> </v>
      </c>
      <c r="FM8" s="1343"/>
      <c r="FN8" s="1343"/>
      <c r="FO8" s="1343"/>
      <c r="FP8" s="1343"/>
      <c r="FQ8" s="1343"/>
      <c r="FR8" s="1343" t="str">
        <f ca="1">MID(SUVAHAVUJ!AG177,6,1)</f>
        <v xml:space="preserve"> </v>
      </c>
      <c r="FS8" s="1343"/>
      <c r="FT8" s="1343"/>
      <c r="FU8" s="1343"/>
      <c r="FV8" s="1343"/>
      <c r="FW8" s="1343" t="str">
        <f ca="1">MID(SUVAHAVUJ!AG177,7,1)</f>
        <v xml:space="preserve"> </v>
      </c>
      <c r="FX8" s="1343"/>
      <c r="FY8" s="1343"/>
      <c r="FZ8" s="1343"/>
      <c r="GA8" s="1343"/>
      <c r="GB8" s="1343"/>
      <c r="GC8" s="1343" t="str">
        <f ca="1">MID(SUVAHAVUJ!AG177,8,1)</f>
        <v xml:space="preserve"> </v>
      </c>
      <c r="GD8" s="1343"/>
      <c r="GE8" s="1343"/>
      <c r="GF8" s="1343"/>
      <c r="GG8" s="1343"/>
      <c r="GH8" s="1343" t="str">
        <f ca="1">MID(SUVAHAVUJ!AG177,9,1)</f>
        <v xml:space="preserve"> </v>
      </c>
      <c r="GI8" s="1343"/>
      <c r="GJ8" s="1343"/>
      <c r="GK8" s="1343"/>
      <c r="GL8" s="1343"/>
      <c r="GM8" s="1343"/>
      <c r="GN8" s="1343" t="str">
        <f ca="1">MID(SUVAHAVUJ!AG177,10,1)</f>
        <v xml:space="preserve"> </v>
      </c>
      <c r="GO8" s="1343"/>
      <c r="GP8" s="1343"/>
      <c r="GQ8" s="1343"/>
      <c r="GR8" s="1343"/>
      <c r="GS8" s="1343" t="str">
        <f ca="1">MID(SUVAHAVUJ!AG177,11,1)</f>
        <v>0</v>
      </c>
      <c r="GT8" s="1343"/>
      <c r="GU8" s="1343"/>
      <c r="GV8" s="1343"/>
      <c r="GW8" s="1396"/>
    </row>
    <row r="9" spans="1:205" ht="24.6" customHeight="1">
      <c r="B9" s="1507" t="s">
        <v>2528</v>
      </c>
      <c r="C9" s="1508"/>
      <c r="D9" s="1508"/>
      <c r="E9" s="1508"/>
      <c r="F9" s="1508"/>
      <c r="G9" s="1508"/>
      <c r="H9" s="1508"/>
      <c r="I9" s="1508"/>
      <c r="J9" s="1508"/>
      <c r="K9" s="1509"/>
      <c r="L9" s="1471" t="str">
        <f ca="1">SUVAHAVUJ!$D$178</f>
        <v>Tržby z predaja cenných papierov a podielov (661)</v>
      </c>
      <c r="M9" s="1472"/>
      <c r="N9" s="1472"/>
      <c r="O9" s="1472"/>
      <c r="P9" s="1472"/>
      <c r="Q9" s="1472"/>
      <c r="R9" s="1472"/>
      <c r="S9" s="1472"/>
      <c r="T9" s="1472"/>
      <c r="U9" s="1472"/>
      <c r="V9" s="1472"/>
      <c r="W9" s="1472"/>
      <c r="X9" s="1472"/>
      <c r="Y9" s="1472"/>
      <c r="Z9" s="1472"/>
      <c r="AA9" s="1472"/>
      <c r="AB9" s="1472"/>
      <c r="AC9" s="1472"/>
      <c r="AD9" s="1472"/>
      <c r="AE9" s="1472"/>
      <c r="AF9" s="1472"/>
      <c r="AG9" s="1472"/>
      <c r="AH9" s="1472"/>
      <c r="AI9" s="1472"/>
      <c r="AJ9" s="1472"/>
      <c r="AK9" s="1472"/>
      <c r="AL9" s="1472"/>
      <c r="AM9" s="1472"/>
      <c r="AN9" s="1472"/>
      <c r="AO9" s="1472"/>
      <c r="AP9" s="1472"/>
      <c r="AQ9" s="1472"/>
      <c r="AR9" s="1472"/>
      <c r="AS9" s="1472"/>
      <c r="AT9" s="1472"/>
      <c r="AU9" s="1472"/>
      <c r="AV9" s="1472"/>
      <c r="AW9" s="1472"/>
      <c r="AX9" s="1472"/>
      <c r="AY9" s="1472"/>
      <c r="AZ9" s="1472"/>
      <c r="BA9" s="1472"/>
      <c r="BB9" s="1472"/>
      <c r="BC9" s="1472"/>
      <c r="BD9" s="1472"/>
      <c r="BE9" s="1472"/>
      <c r="BF9" s="1472"/>
      <c r="BG9" s="1472"/>
      <c r="BH9" s="1472"/>
      <c r="BI9" s="1472"/>
      <c r="BJ9" s="1472"/>
      <c r="BK9" s="1472"/>
      <c r="BL9" s="1472"/>
      <c r="BM9" s="1472"/>
      <c r="BN9" s="1472"/>
      <c r="BO9" s="1472"/>
      <c r="BP9" s="1472"/>
      <c r="BQ9" s="1472"/>
      <c r="BR9" s="1472"/>
      <c r="BS9" s="1472"/>
      <c r="BT9" s="1472"/>
      <c r="BU9" s="1472"/>
      <c r="BV9" s="1472"/>
      <c r="BW9" s="1462" t="s">
        <v>4124</v>
      </c>
      <c r="BX9" s="1463"/>
      <c r="BY9" s="1463"/>
      <c r="BZ9" s="1463"/>
      <c r="CA9" s="1463"/>
      <c r="CB9" s="1463"/>
      <c r="CC9" s="1463"/>
      <c r="CD9" s="1464"/>
      <c r="CE9" s="1389" t="str">
        <f ca="1">MID(SUVAHAVUJ!AF178,1,1)</f>
        <v xml:space="preserve"> </v>
      </c>
      <c r="CF9" s="1389"/>
      <c r="CG9" s="1389"/>
      <c r="CH9" s="1389"/>
      <c r="CI9" s="1389"/>
      <c r="CJ9" s="1389" t="str">
        <f ca="1">MID(SUVAHAVUJ!AF178,2,1)</f>
        <v xml:space="preserve"> </v>
      </c>
      <c r="CK9" s="1389"/>
      <c r="CL9" s="1389"/>
      <c r="CM9" s="1389"/>
      <c r="CN9" s="1389"/>
      <c r="CO9" s="1389"/>
      <c r="CP9" s="1389" t="str">
        <f ca="1">MID(SUVAHAVUJ!AF178,3,1)</f>
        <v xml:space="preserve"> </v>
      </c>
      <c r="CQ9" s="1389"/>
      <c r="CR9" s="1389"/>
      <c r="CS9" s="1389"/>
      <c r="CT9" s="1389"/>
      <c r="CU9" s="1389" t="str">
        <f ca="1">MID(SUVAHAVUJ!AF178,4,1)</f>
        <v xml:space="preserve"> </v>
      </c>
      <c r="CV9" s="1389"/>
      <c r="CW9" s="1389"/>
      <c r="CX9" s="1389"/>
      <c r="CY9" s="1389"/>
      <c r="CZ9" s="1389"/>
      <c r="DA9" s="1389" t="str">
        <f ca="1">MID(SUVAHAVUJ!AF178,5,1)</f>
        <v xml:space="preserve"> </v>
      </c>
      <c r="DB9" s="1389"/>
      <c r="DC9" s="1389"/>
      <c r="DD9" s="1389"/>
      <c r="DE9" s="1389"/>
      <c r="DF9" s="1389" t="str">
        <f ca="1">MID(SUVAHAVUJ!AF178,6,1)</f>
        <v xml:space="preserve"> </v>
      </c>
      <c r="DG9" s="1389"/>
      <c r="DH9" s="1389"/>
      <c r="DI9" s="1389"/>
      <c r="DJ9" s="1389"/>
      <c r="DK9" s="1389"/>
      <c r="DL9" s="1389" t="str">
        <f ca="1">MID(SUVAHAVUJ!AF178,7,1)</f>
        <v xml:space="preserve"> </v>
      </c>
      <c r="DM9" s="1389"/>
      <c r="DN9" s="1389"/>
      <c r="DO9" s="1389"/>
      <c r="DP9" s="1389"/>
      <c r="DQ9" s="1389"/>
      <c r="DR9" s="1389" t="str">
        <f ca="1">MID(SUVAHAVUJ!AF178,8,1)</f>
        <v xml:space="preserve"> </v>
      </c>
      <c r="DS9" s="1389"/>
      <c r="DT9" s="1389"/>
      <c r="DU9" s="1389"/>
      <c r="DV9" s="1389"/>
      <c r="DW9" s="1456" t="str">
        <f ca="1">MID(SUVAHAVUJ!AF178,9,1)</f>
        <v xml:space="preserve"> </v>
      </c>
      <c r="DX9" s="1456"/>
      <c r="DY9" s="1456"/>
      <c r="DZ9" s="1456"/>
      <c r="EA9" s="1456"/>
      <c r="EB9" s="1456"/>
      <c r="EC9" s="1456" t="str">
        <f ca="1">MID(SUVAHAVUJ!AF178,10,1)</f>
        <v xml:space="preserve"> </v>
      </c>
      <c r="ED9" s="1456"/>
      <c r="EE9" s="1456"/>
      <c r="EF9" s="1456"/>
      <c r="EG9" s="1456"/>
      <c r="EH9" s="1389" t="str">
        <f ca="1">MID(SUVAHAVUJ!AF178,11,1)</f>
        <v>0</v>
      </c>
      <c r="EI9" s="1389"/>
      <c r="EJ9" s="1389"/>
      <c r="EK9" s="1389"/>
      <c r="EL9" s="1389"/>
      <c r="EM9" s="1395"/>
      <c r="EN9" s="530"/>
      <c r="EO9" s="531"/>
      <c r="EP9" s="1389" t="str">
        <f ca="1">MID(SUVAHAVUJ!AG178,1,1)</f>
        <v xml:space="preserve"> </v>
      </c>
      <c r="EQ9" s="1389"/>
      <c r="ER9" s="1389"/>
      <c r="ES9" s="1389"/>
      <c r="ET9" s="1389"/>
      <c r="EU9" s="1389"/>
      <c r="EV9" s="1389" t="str">
        <f ca="1">MID(SUVAHAVUJ!AG178,2,1)</f>
        <v xml:space="preserve"> </v>
      </c>
      <c r="EW9" s="1389"/>
      <c r="EX9" s="1389"/>
      <c r="EY9" s="1389"/>
      <c r="EZ9" s="1389"/>
      <c r="FA9" s="1389" t="str">
        <f ca="1">MID(SUVAHAVUJ!AG178,3,1)</f>
        <v xml:space="preserve"> </v>
      </c>
      <c r="FB9" s="1389"/>
      <c r="FC9" s="1389"/>
      <c r="FD9" s="1389"/>
      <c r="FE9" s="1389"/>
      <c r="FF9" s="1389"/>
      <c r="FG9" s="1389" t="str">
        <f ca="1">MID(SUVAHAVUJ!AG178,4,1)</f>
        <v xml:space="preserve"> </v>
      </c>
      <c r="FH9" s="1389"/>
      <c r="FI9" s="1389"/>
      <c r="FJ9" s="1389"/>
      <c r="FK9" s="1389"/>
      <c r="FL9" s="1343" t="str">
        <f ca="1">MID(SUVAHAVUJ!AG178,5,1)</f>
        <v xml:space="preserve"> </v>
      </c>
      <c r="FM9" s="1343"/>
      <c r="FN9" s="1343"/>
      <c r="FO9" s="1343"/>
      <c r="FP9" s="1343"/>
      <c r="FQ9" s="1343"/>
      <c r="FR9" s="1343" t="str">
        <f ca="1">MID(SUVAHAVUJ!AG178,6,1)</f>
        <v xml:space="preserve"> </v>
      </c>
      <c r="FS9" s="1343"/>
      <c r="FT9" s="1343"/>
      <c r="FU9" s="1343"/>
      <c r="FV9" s="1343"/>
      <c r="FW9" s="1343" t="str">
        <f ca="1">MID(SUVAHAVUJ!AG178,7,1)</f>
        <v xml:space="preserve"> </v>
      </c>
      <c r="FX9" s="1343"/>
      <c r="FY9" s="1343"/>
      <c r="FZ9" s="1343"/>
      <c r="GA9" s="1343"/>
      <c r="GB9" s="1343"/>
      <c r="GC9" s="1343" t="str">
        <f ca="1">MID(SUVAHAVUJ!AG178,8,1)</f>
        <v xml:space="preserve"> </v>
      </c>
      <c r="GD9" s="1343"/>
      <c r="GE9" s="1343"/>
      <c r="GF9" s="1343"/>
      <c r="GG9" s="1343"/>
      <c r="GH9" s="1343" t="str">
        <f ca="1">MID(SUVAHAVUJ!AG178,9,1)</f>
        <v xml:space="preserve"> </v>
      </c>
      <c r="GI9" s="1343"/>
      <c r="GJ9" s="1343"/>
      <c r="GK9" s="1343"/>
      <c r="GL9" s="1343"/>
      <c r="GM9" s="1343"/>
      <c r="GN9" s="1343" t="str">
        <f ca="1">MID(SUVAHAVUJ!AG178,10,1)</f>
        <v xml:space="preserve"> </v>
      </c>
      <c r="GO9" s="1343"/>
      <c r="GP9" s="1343"/>
      <c r="GQ9" s="1343"/>
      <c r="GR9" s="1343"/>
      <c r="GS9" s="1343" t="str">
        <f ca="1">MID(SUVAHAVUJ!AG178,11,1)</f>
        <v>0</v>
      </c>
      <c r="GT9" s="1343"/>
      <c r="GU9" s="1343"/>
      <c r="GV9" s="1343"/>
      <c r="GW9" s="1396"/>
    </row>
    <row r="10" spans="1:205" ht="24.6" customHeight="1">
      <c r="B10" s="1507" t="s">
        <v>2529</v>
      </c>
      <c r="C10" s="1508"/>
      <c r="D10" s="1508"/>
      <c r="E10" s="1508"/>
      <c r="F10" s="1508"/>
      <c r="G10" s="1508"/>
      <c r="H10" s="1508"/>
      <c r="I10" s="1508"/>
      <c r="J10" s="1508"/>
      <c r="K10" s="1509"/>
      <c r="L10" s="1471" t="str">
        <f ca="1">SUVAHAVUJ!$D$179</f>
        <v>Výnosy z dlhodobého finančného majetku súčet
(r. 32 až r. 34)</v>
      </c>
      <c r="M10" s="1472"/>
      <c r="N10" s="1472"/>
      <c r="O10" s="1472"/>
      <c r="P10" s="1472"/>
      <c r="Q10" s="1472"/>
      <c r="R10" s="1472"/>
      <c r="S10" s="1472"/>
      <c r="T10" s="1472"/>
      <c r="U10" s="1472"/>
      <c r="V10" s="1472"/>
      <c r="W10" s="1472"/>
      <c r="X10" s="1472"/>
      <c r="Y10" s="1472"/>
      <c r="Z10" s="1472"/>
      <c r="AA10" s="1472"/>
      <c r="AB10" s="1472"/>
      <c r="AC10" s="1472"/>
      <c r="AD10" s="1472"/>
      <c r="AE10" s="1472"/>
      <c r="AF10" s="1472"/>
      <c r="AG10" s="1472"/>
      <c r="AH10" s="1472"/>
      <c r="AI10" s="1472"/>
      <c r="AJ10" s="1472"/>
      <c r="AK10" s="1472"/>
      <c r="AL10" s="1472"/>
      <c r="AM10" s="1472"/>
      <c r="AN10" s="1472"/>
      <c r="AO10" s="1472"/>
      <c r="AP10" s="1472"/>
      <c r="AQ10" s="1472"/>
      <c r="AR10" s="1472"/>
      <c r="AS10" s="1472"/>
      <c r="AT10" s="1472"/>
      <c r="AU10" s="1472"/>
      <c r="AV10" s="1472"/>
      <c r="AW10" s="1472"/>
      <c r="AX10" s="1472"/>
      <c r="AY10" s="1472"/>
      <c r="AZ10" s="1472"/>
      <c r="BA10" s="1472"/>
      <c r="BB10" s="1472"/>
      <c r="BC10" s="1472"/>
      <c r="BD10" s="1472"/>
      <c r="BE10" s="1472"/>
      <c r="BF10" s="1472"/>
      <c r="BG10" s="1472"/>
      <c r="BH10" s="1472"/>
      <c r="BI10" s="1472"/>
      <c r="BJ10" s="1472"/>
      <c r="BK10" s="1472"/>
      <c r="BL10" s="1472"/>
      <c r="BM10" s="1472"/>
      <c r="BN10" s="1472"/>
      <c r="BO10" s="1472"/>
      <c r="BP10" s="1472"/>
      <c r="BQ10" s="1472"/>
      <c r="BR10" s="1472"/>
      <c r="BS10" s="1472"/>
      <c r="BT10" s="1472"/>
      <c r="BU10" s="1472"/>
      <c r="BV10" s="1472"/>
      <c r="BW10" s="1462" t="s">
        <v>4112</v>
      </c>
      <c r="BX10" s="1463"/>
      <c r="BY10" s="1463"/>
      <c r="BZ10" s="1463"/>
      <c r="CA10" s="1463"/>
      <c r="CB10" s="1463"/>
      <c r="CC10" s="1463"/>
      <c r="CD10" s="1464"/>
      <c r="CE10" s="1389" t="str">
        <f ca="1">MID(SUVAHAVUJ!AF179,1,1)</f>
        <v xml:space="preserve"> </v>
      </c>
      <c r="CF10" s="1389"/>
      <c r="CG10" s="1389"/>
      <c r="CH10" s="1389"/>
      <c r="CI10" s="1389"/>
      <c r="CJ10" s="1389" t="str">
        <f ca="1">MID(SUVAHAVUJ!AF179,2,1)</f>
        <v xml:space="preserve"> </v>
      </c>
      <c r="CK10" s="1389"/>
      <c r="CL10" s="1389"/>
      <c r="CM10" s="1389"/>
      <c r="CN10" s="1389"/>
      <c r="CO10" s="1389"/>
      <c r="CP10" s="1389" t="str">
        <f ca="1">MID(SUVAHAVUJ!AF179,3,1)</f>
        <v xml:space="preserve"> </v>
      </c>
      <c r="CQ10" s="1389"/>
      <c r="CR10" s="1389"/>
      <c r="CS10" s="1389"/>
      <c r="CT10" s="1389"/>
      <c r="CU10" s="1389" t="str">
        <f ca="1">MID(SUVAHAVUJ!AF179,4,1)</f>
        <v xml:space="preserve"> </v>
      </c>
      <c r="CV10" s="1389"/>
      <c r="CW10" s="1389"/>
      <c r="CX10" s="1389"/>
      <c r="CY10" s="1389"/>
      <c r="CZ10" s="1389"/>
      <c r="DA10" s="1389" t="str">
        <f ca="1">MID(SUVAHAVUJ!AF179,5,1)</f>
        <v xml:space="preserve"> </v>
      </c>
      <c r="DB10" s="1389"/>
      <c r="DC10" s="1389"/>
      <c r="DD10" s="1389"/>
      <c r="DE10" s="1389"/>
      <c r="DF10" s="1389" t="str">
        <f ca="1">MID(SUVAHAVUJ!AF179,6,1)</f>
        <v xml:space="preserve"> </v>
      </c>
      <c r="DG10" s="1389"/>
      <c r="DH10" s="1389"/>
      <c r="DI10" s="1389"/>
      <c r="DJ10" s="1389"/>
      <c r="DK10" s="1389"/>
      <c r="DL10" s="1389" t="str">
        <f ca="1">MID(SUVAHAVUJ!AF179,7,1)</f>
        <v xml:space="preserve"> </v>
      </c>
      <c r="DM10" s="1389"/>
      <c r="DN10" s="1389"/>
      <c r="DO10" s="1389"/>
      <c r="DP10" s="1389"/>
      <c r="DQ10" s="1389"/>
      <c r="DR10" s="1389" t="str">
        <f ca="1">MID(SUVAHAVUJ!AF179,8,1)</f>
        <v xml:space="preserve"> </v>
      </c>
      <c r="DS10" s="1389"/>
      <c r="DT10" s="1389"/>
      <c r="DU10" s="1389"/>
      <c r="DV10" s="1389"/>
      <c r="DW10" s="1456" t="str">
        <f ca="1">MID(SUVAHAVUJ!AF179,9,1)</f>
        <v xml:space="preserve"> </v>
      </c>
      <c r="DX10" s="1456"/>
      <c r="DY10" s="1456"/>
      <c r="DZ10" s="1456"/>
      <c r="EA10" s="1456"/>
      <c r="EB10" s="1456"/>
      <c r="EC10" s="1456" t="str">
        <f ca="1">MID(SUVAHAVUJ!AF179,10,1)</f>
        <v xml:space="preserve"> </v>
      </c>
      <c r="ED10" s="1456"/>
      <c r="EE10" s="1456"/>
      <c r="EF10" s="1456"/>
      <c r="EG10" s="1456"/>
      <c r="EH10" s="1389" t="str">
        <f ca="1">MID(SUVAHAVUJ!AF179,11,1)</f>
        <v>0</v>
      </c>
      <c r="EI10" s="1389"/>
      <c r="EJ10" s="1389"/>
      <c r="EK10" s="1389"/>
      <c r="EL10" s="1389"/>
      <c r="EM10" s="1395"/>
      <c r="EN10" s="530"/>
      <c r="EO10" s="531"/>
      <c r="EP10" s="1389" t="str">
        <f ca="1">MID(SUVAHAVUJ!AG179,1,1)</f>
        <v xml:space="preserve"> </v>
      </c>
      <c r="EQ10" s="1389"/>
      <c r="ER10" s="1389"/>
      <c r="ES10" s="1389"/>
      <c r="ET10" s="1389"/>
      <c r="EU10" s="1389"/>
      <c r="EV10" s="1389" t="str">
        <f ca="1">MID(SUVAHAVUJ!AG179,2,1)</f>
        <v xml:space="preserve"> </v>
      </c>
      <c r="EW10" s="1389"/>
      <c r="EX10" s="1389"/>
      <c r="EY10" s="1389"/>
      <c r="EZ10" s="1389"/>
      <c r="FA10" s="1389" t="str">
        <f ca="1">MID(SUVAHAVUJ!AG179,3,1)</f>
        <v xml:space="preserve"> </v>
      </c>
      <c r="FB10" s="1389"/>
      <c r="FC10" s="1389"/>
      <c r="FD10" s="1389"/>
      <c r="FE10" s="1389"/>
      <c r="FF10" s="1389"/>
      <c r="FG10" s="1389" t="str">
        <f ca="1">MID(SUVAHAVUJ!AG179,4,1)</f>
        <v xml:space="preserve"> </v>
      </c>
      <c r="FH10" s="1389"/>
      <c r="FI10" s="1389"/>
      <c r="FJ10" s="1389"/>
      <c r="FK10" s="1389"/>
      <c r="FL10" s="1343" t="str">
        <f ca="1">MID(SUVAHAVUJ!AG179,5,1)</f>
        <v xml:space="preserve"> </v>
      </c>
      <c r="FM10" s="1343"/>
      <c r="FN10" s="1343"/>
      <c r="FO10" s="1343"/>
      <c r="FP10" s="1343"/>
      <c r="FQ10" s="1343"/>
      <c r="FR10" s="1343" t="str">
        <f ca="1">MID(SUVAHAVUJ!AG179,6,1)</f>
        <v xml:space="preserve"> </v>
      </c>
      <c r="FS10" s="1343"/>
      <c r="FT10" s="1343"/>
      <c r="FU10" s="1343"/>
      <c r="FV10" s="1343"/>
      <c r="FW10" s="1343" t="str">
        <f ca="1">MID(SUVAHAVUJ!AG179,7,1)</f>
        <v xml:space="preserve"> </v>
      </c>
      <c r="FX10" s="1343"/>
      <c r="FY10" s="1343"/>
      <c r="FZ10" s="1343"/>
      <c r="GA10" s="1343"/>
      <c r="GB10" s="1343"/>
      <c r="GC10" s="1343" t="str">
        <f ca="1">MID(SUVAHAVUJ!AG179,8,1)</f>
        <v xml:space="preserve"> </v>
      </c>
      <c r="GD10" s="1343"/>
      <c r="GE10" s="1343"/>
      <c r="GF10" s="1343"/>
      <c r="GG10" s="1343"/>
      <c r="GH10" s="1343" t="str">
        <f ca="1">MID(SUVAHAVUJ!AG179,9,1)</f>
        <v xml:space="preserve"> </v>
      </c>
      <c r="GI10" s="1343"/>
      <c r="GJ10" s="1343"/>
      <c r="GK10" s="1343"/>
      <c r="GL10" s="1343"/>
      <c r="GM10" s="1343"/>
      <c r="GN10" s="1343" t="str">
        <f ca="1">MID(SUVAHAVUJ!AG179,10,1)</f>
        <v xml:space="preserve"> </v>
      </c>
      <c r="GO10" s="1343"/>
      <c r="GP10" s="1343"/>
      <c r="GQ10" s="1343"/>
      <c r="GR10" s="1343"/>
      <c r="GS10" s="1343" t="str">
        <f ca="1">MID(SUVAHAVUJ!AG179,11,1)</f>
        <v>0</v>
      </c>
      <c r="GT10" s="1343"/>
      <c r="GU10" s="1343"/>
      <c r="GV10" s="1343"/>
      <c r="GW10" s="1396"/>
    </row>
    <row r="11" spans="1:205" ht="24.6" customHeight="1">
      <c r="B11" s="1507" t="s">
        <v>2530</v>
      </c>
      <c r="C11" s="1508"/>
      <c r="D11" s="1508"/>
      <c r="E11" s="1508"/>
      <c r="F11" s="1508"/>
      <c r="G11" s="1508"/>
      <c r="H11" s="1508"/>
      <c r="I11" s="1508"/>
      <c r="J11" s="1508"/>
      <c r="K11" s="1509"/>
      <c r="L11" s="1471" t="str">
        <f ca="1">SUVAHAVUJ!$D$180</f>
        <v>Výnosy z cenných papierov a podielov od prepojených účtovných jednotiek (665A)</v>
      </c>
      <c r="M11" s="1472"/>
      <c r="N11" s="1472"/>
      <c r="O11" s="1472"/>
      <c r="P11" s="1472"/>
      <c r="Q11" s="1472"/>
      <c r="R11" s="1472"/>
      <c r="S11" s="1472"/>
      <c r="T11" s="1472"/>
      <c r="U11" s="1472"/>
      <c r="V11" s="1472"/>
      <c r="W11" s="1472"/>
      <c r="X11" s="1472"/>
      <c r="Y11" s="1472"/>
      <c r="Z11" s="1472"/>
      <c r="AA11" s="1472"/>
      <c r="AB11" s="1472"/>
      <c r="AC11" s="1472"/>
      <c r="AD11" s="1472"/>
      <c r="AE11" s="1472"/>
      <c r="AF11" s="1472"/>
      <c r="AG11" s="1472"/>
      <c r="AH11" s="1472"/>
      <c r="AI11" s="1472"/>
      <c r="AJ11" s="1472"/>
      <c r="AK11" s="1472"/>
      <c r="AL11" s="1472"/>
      <c r="AM11" s="1472"/>
      <c r="AN11" s="1472"/>
      <c r="AO11" s="1472"/>
      <c r="AP11" s="1472"/>
      <c r="AQ11" s="1472"/>
      <c r="AR11" s="1472"/>
      <c r="AS11" s="1472"/>
      <c r="AT11" s="1472"/>
      <c r="AU11" s="1472"/>
      <c r="AV11" s="1472"/>
      <c r="AW11" s="1472"/>
      <c r="AX11" s="1472"/>
      <c r="AY11" s="1472"/>
      <c r="AZ11" s="1472"/>
      <c r="BA11" s="1472"/>
      <c r="BB11" s="1472"/>
      <c r="BC11" s="1472"/>
      <c r="BD11" s="1472"/>
      <c r="BE11" s="1472"/>
      <c r="BF11" s="1472"/>
      <c r="BG11" s="1472"/>
      <c r="BH11" s="1472"/>
      <c r="BI11" s="1472"/>
      <c r="BJ11" s="1472"/>
      <c r="BK11" s="1472"/>
      <c r="BL11" s="1472"/>
      <c r="BM11" s="1472"/>
      <c r="BN11" s="1472"/>
      <c r="BO11" s="1472"/>
      <c r="BP11" s="1472"/>
      <c r="BQ11" s="1472"/>
      <c r="BR11" s="1472"/>
      <c r="BS11" s="1472"/>
      <c r="BT11" s="1472"/>
      <c r="BU11" s="1472"/>
      <c r="BV11" s="1472"/>
      <c r="BW11" s="1462" t="s">
        <v>4111</v>
      </c>
      <c r="BX11" s="1463"/>
      <c r="BY11" s="1463"/>
      <c r="BZ11" s="1463"/>
      <c r="CA11" s="1463"/>
      <c r="CB11" s="1463"/>
      <c r="CC11" s="1463"/>
      <c r="CD11" s="1464"/>
      <c r="CE11" s="1389" t="str">
        <f ca="1">MID(SUVAHAVUJ!AF180,1,1)</f>
        <v xml:space="preserve"> </v>
      </c>
      <c r="CF11" s="1389"/>
      <c r="CG11" s="1389"/>
      <c r="CH11" s="1389"/>
      <c r="CI11" s="1389"/>
      <c r="CJ11" s="1389" t="str">
        <f ca="1">MID(SUVAHAVUJ!AF180,2,1)</f>
        <v xml:space="preserve"> </v>
      </c>
      <c r="CK11" s="1389"/>
      <c r="CL11" s="1389"/>
      <c r="CM11" s="1389"/>
      <c r="CN11" s="1389"/>
      <c r="CO11" s="1389"/>
      <c r="CP11" s="1389" t="str">
        <f ca="1">MID(SUVAHAVUJ!AF180,3,1)</f>
        <v xml:space="preserve"> </v>
      </c>
      <c r="CQ11" s="1389"/>
      <c r="CR11" s="1389"/>
      <c r="CS11" s="1389"/>
      <c r="CT11" s="1389"/>
      <c r="CU11" s="1389" t="str">
        <f ca="1">MID(SUVAHAVUJ!AF180,4,1)</f>
        <v xml:space="preserve"> </v>
      </c>
      <c r="CV11" s="1389"/>
      <c r="CW11" s="1389"/>
      <c r="CX11" s="1389"/>
      <c r="CY11" s="1389"/>
      <c r="CZ11" s="1389"/>
      <c r="DA11" s="1389" t="str">
        <f ca="1">MID(SUVAHAVUJ!AF180,5,1)</f>
        <v xml:space="preserve"> </v>
      </c>
      <c r="DB11" s="1389"/>
      <c r="DC11" s="1389"/>
      <c r="DD11" s="1389"/>
      <c r="DE11" s="1389"/>
      <c r="DF11" s="1389" t="str">
        <f ca="1">MID(SUVAHAVUJ!AF180,6,1)</f>
        <v xml:space="preserve"> </v>
      </c>
      <c r="DG11" s="1389"/>
      <c r="DH11" s="1389"/>
      <c r="DI11" s="1389"/>
      <c r="DJ11" s="1389"/>
      <c r="DK11" s="1389"/>
      <c r="DL11" s="1389" t="str">
        <f ca="1">MID(SUVAHAVUJ!AF180,7,1)</f>
        <v xml:space="preserve"> </v>
      </c>
      <c r="DM11" s="1389"/>
      <c r="DN11" s="1389"/>
      <c r="DO11" s="1389"/>
      <c r="DP11" s="1389"/>
      <c r="DQ11" s="1389"/>
      <c r="DR11" s="1389" t="str">
        <f ca="1">MID(SUVAHAVUJ!AF180,8,1)</f>
        <v xml:space="preserve"> </v>
      </c>
      <c r="DS11" s="1389"/>
      <c r="DT11" s="1389"/>
      <c r="DU11" s="1389"/>
      <c r="DV11" s="1389"/>
      <c r="DW11" s="1456" t="str">
        <f ca="1">MID(SUVAHAVUJ!AF180,9,1)</f>
        <v xml:space="preserve"> </v>
      </c>
      <c r="DX11" s="1456"/>
      <c r="DY11" s="1456"/>
      <c r="DZ11" s="1456"/>
      <c r="EA11" s="1456"/>
      <c r="EB11" s="1456"/>
      <c r="EC11" s="1456" t="str">
        <f ca="1">MID(SUVAHAVUJ!AF180,10,1)</f>
        <v xml:space="preserve"> </v>
      </c>
      <c r="ED11" s="1456"/>
      <c r="EE11" s="1456"/>
      <c r="EF11" s="1456"/>
      <c r="EG11" s="1456"/>
      <c r="EH11" s="1389" t="str">
        <f ca="1">MID(SUVAHAVUJ!AF180,11,1)</f>
        <v>0</v>
      </c>
      <c r="EI11" s="1389"/>
      <c r="EJ11" s="1389"/>
      <c r="EK11" s="1389"/>
      <c r="EL11" s="1389"/>
      <c r="EM11" s="1395"/>
      <c r="EN11" s="530"/>
      <c r="EO11" s="531"/>
      <c r="EP11" s="1389" t="str">
        <f ca="1">MID(SUVAHAVUJ!AG180,1,1)</f>
        <v xml:space="preserve"> </v>
      </c>
      <c r="EQ11" s="1389"/>
      <c r="ER11" s="1389"/>
      <c r="ES11" s="1389"/>
      <c r="ET11" s="1389"/>
      <c r="EU11" s="1389"/>
      <c r="EV11" s="1389" t="str">
        <f ca="1">MID(SUVAHAVUJ!AG180,2,1)</f>
        <v xml:space="preserve"> </v>
      </c>
      <c r="EW11" s="1389"/>
      <c r="EX11" s="1389"/>
      <c r="EY11" s="1389"/>
      <c r="EZ11" s="1389"/>
      <c r="FA11" s="1389" t="str">
        <f ca="1">MID(SUVAHAVUJ!AG180,3,1)</f>
        <v xml:space="preserve"> </v>
      </c>
      <c r="FB11" s="1389"/>
      <c r="FC11" s="1389"/>
      <c r="FD11" s="1389"/>
      <c r="FE11" s="1389"/>
      <c r="FF11" s="1389"/>
      <c r="FG11" s="1389" t="str">
        <f ca="1">MID(SUVAHAVUJ!AG180,4,1)</f>
        <v xml:space="preserve"> </v>
      </c>
      <c r="FH11" s="1389"/>
      <c r="FI11" s="1389"/>
      <c r="FJ11" s="1389"/>
      <c r="FK11" s="1389"/>
      <c r="FL11" s="1343" t="str">
        <f ca="1">MID(SUVAHAVUJ!AG180,5,1)</f>
        <v xml:space="preserve"> </v>
      </c>
      <c r="FM11" s="1343"/>
      <c r="FN11" s="1343"/>
      <c r="FO11" s="1343"/>
      <c r="FP11" s="1343"/>
      <c r="FQ11" s="1343"/>
      <c r="FR11" s="1343" t="str">
        <f ca="1">MID(SUVAHAVUJ!AG180,6,1)</f>
        <v xml:space="preserve"> </v>
      </c>
      <c r="FS11" s="1343"/>
      <c r="FT11" s="1343"/>
      <c r="FU11" s="1343"/>
      <c r="FV11" s="1343"/>
      <c r="FW11" s="1343" t="str">
        <f ca="1">MID(SUVAHAVUJ!AG180,7,1)</f>
        <v xml:space="preserve"> </v>
      </c>
      <c r="FX11" s="1343"/>
      <c r="FY11" s="1343"/>
      <c r="FZ11" s="1343"/>
      <c r="GA11" s="1343"/>
      <c r="GB11" s="1343"/>
      <c r="GC11" s="1343" t="str">
        <f ca="1">MID(SUVAHAVUJ!AG180,8,1)</f>
        <v xml:space="preserve"> </v>
      </c>
      <c r="GD11" s="1343"/>
      <c r="GE11" s="1343"/>
      <c r="GF11" s="1343"/>
      <c r="GG11" s="1343"/>
      <c r="GH11" s="1343" t="str">
        <f ca="1">MID(SUVAHAVUJ!AG180,9,1)</f>
        <v xml:space="preserve"> </v>
      </c>
      <c r="GI11" s="1343"/>
      <c r="GJ11" s="1343"/>
      <c r="GK11" s="1343"/>
      <c r="GL11" s="1343"/>
      <c r="GM11" s="1343"/>
      <c r="GN11" s="1343" t="str">
        <f ca="1">MID(SUVAHAVUJ!AG180,10,1)</f>
        <v xml:space="preserve"> </v>
      </c>
      <c r="GO11" s="1343"/>
      <c r="GP11" s="1343"/>
      <c r="GQ11" s="1343"/>
      <c r="GR11" s="1343"/>
      <c r="GS11" s="1343" t="str">
        <f ca="1">MID(SUVAHAVUJ!AG180,11,1)</f>
        <v>0</v>
      </c>
      <c r="GT11" s="1343"/>
      <c r="GU11" s="1343"/>
      <c r="GV11" s="1343"/>
      <c r="GW11" s="1396"/>
    </row>
    <row r="12" spans="1:205" ht="24.6" customHeight="1">
      <c r="B12" s="1507" t="s">
        <v>2390</v>
      </c>
      <c r="C12" s="1508"/>
      <c r="D12" s="1508"/>
      <c r="E12" s="1508"/>
      <c r="F12" s="1508"/>
      <c r="G12" s="1508"/>
      <c r="H12" s="1508"/>
      <c r="I12" s="1508"/>
      <c r="J12" s="1508"/>
      <c r="K12" s="1509"/>
      <c r="L12" s="1471" t="str">
        <f ca="1">SUVAHAVUJ!$D$181</f>
        <v>Výnosy z cenných papierov a podielov v podielovej účasti okrem výnosov prepojených účtovných jednotiek (665A)</v>
      </c>
      <c r="M12" s="1472"/>
      <c r="N12" s="1472"/>
      <c r="O12" s="1472"/>
      <c r="P12" s="1472"/>
      <c r="Q12" s="1472"/>
      <c r="R12" s="1472"/>
      <c r="S12" s="1472"/>
      <c r="T12" s="1472"/>
      <c r="U12" s="1472"/>
      <c r="V12" s="1472"/>
      <c r="W12" s="1472"/>
      <c r="X12" s="1472"/>
      <c r="Y12" s="1472"/>
      <c r="Z12" s="1472"/>
      <c r="AA12" s="1472"/>
      <c r="AB12" s="1472"/>
      <c r="AC12" s="1472"/>
      <c r="AD12" s="1472"/>
      <c r="AE12" s="1472"/>
      <c r="AF12" s="1472"/>
      <c r="AG12" s="1472"/>
      <c r="AH12" s="1472"/>
      <c r="AI12" s="1472"/>
      <c r="AJ12" s="1472"/>
      <c r="AK12" s="1472"/>
      <c r="AL12" s="1472"/>
      <c r="AM12" s="1472"/>
      <c r="AN12" s="1472"/>
      <c r="AO12" s="1472"/>
      <c r="AP12" s="1472"/>
      <c r="AQ12" s="1472"/>
      <c r="AR12" s="1472"/>
      <c r="AS12" s="1472"/>
      <c r="AT12" s="1472"/>
      <c r="AU12" s="1472"/>
      <c r="AV12" s="1472"/>
      <c r="AW12" s="1472"/>
      <c r="AX12" s="1472"/>
      <c r="AY12" s="1472"/>
      <c r="AZ12" s="1472"/>
      <c r="BA12" s="1472"/>
      <c r="BB12" s="1472"/>
      <c r="BC12" s="1472"/>
      <c r="BD12" s="1472"/>
      <c r="BE12" s="1472"/>
      <c r="BF12" s="1472"/>
      <c r="BG12" s="1472"/>
      <c r="BH12" s="1472"/>
      <c r="BI12" s="1472"/>
      <c r="BJ12" s="1472"/>
      <c r="BK12" s="1472"/>
      <c r="BL12" s="1472"/>
      <c r="BM12" s="1472"/>
      <c r="BN12" s="1472"/>
      <c r="BO12" s="1472"/>
      <c r="BP12" s="1472"/>
      <c r="BQ12" s="1472"/>
      <c r="BR12" s="1472"/>
      <c r="BS12" s="1472"/>
      <c r="BT12" s="1472"/>
      <c r="BU12" s="1472"/>
      <c r="BV12" s="1472"/>
      <c r="BW12" s="1462" t="s">
        <v>2409</v>
      </c>
      <c r="BX12" s="1463"/>
      <c r="BY12" s="1463"/>
      <c r="BZ12" s="1463"/>
      <c r="CA12" s="1463"/>
      <c r="CB12" s="1463"/>
      <c r="CC12" s="1463"/>
      <c r="CD12" s="1464"/>
      <c r="CE12" s="1389" t="str">
        <f ca="1">MID(SUVAHAVUJ!AF181,1,1)</f>
        <v xml:space="preserve"> </v>
      </c>
      <c r="CF12" s="1389"/>
      <c r="CG12" s="1389"/>
      <c r="CH12" s="1389"/>
      <c r="CI12" s="1389"/>
      <c r="CJ12" s="1389" t="str">
        <f ca="1">MID(SUVAHAVUJ!AF181,2,1)</f>
        <v xml:space="preserve"> </v>
      </c>
      <c r="CK12" s="1389"/>
      <c r="CL12" s="1389"/>
      <c r="CM12" s="1389"/>
      <c r="CN12" s="1389"/>
      <c r="CO12" s="1389"/>
      <c r="CP12" s="1389" t="str">
        <f ca="1">MID(SUVAHAVUJ!AF181,3,1)</f>
        <v xml:space="preserve"> </v>
      </c>
      <c r="CQ12" s="1389"/>
      <c r="CR12" s="1389"/>
      <c r="CS12" s="1389"/>
      <c r="CT12" s="1389"/>
      <c r="CU12" s="1389" t="str">
        <f ca="1">MID(SUVAHAVUJ!AF181,4,1)</f>
        <v xml:space="preserve"> </v>
      </c>
      <c r="CV12" s="1389"/>
      <c r="CW12" s="1389"/>
      <c r="CX12" s="1389"/>
      <c r="CY12" s="1389"/>
      <c r="CZ12" s="1389"/>
      <c r="DA12" s="1389" t="str">
        <f ca="1">MID(SUVAHAVUJ!AF181,5,1)</f>
        <v xml:space="preserve"> </v>
      </c>
      <c r="DB12" s="1389"/>
      <c r="DC12" s="1389"/>
      <c r="DD12" s="1389"/>
      <c r="DE12" s="1389"/>
      <c r="DF12" s="1389" t="str">
        <f ca="1">MID(SUVAHAVUJ!AF181,6,1)</f>
        <v xml:space="preserve"> </v>
      </c>
      <c r="DG12" s="1389"/>
      <c r="DH12" s="1389"/>
      <c r="DI12" s="1389"/>
      <c r="DJ12" s="1389"/>
      <c r="DK12" s="1389"/>
      <c r="DL12" s="1389" t="str">
        <f ca="1">MID(SUVAHAVUJ!AF181,7,1)</f>
        <v xml:space="preserve"> </v>
      </c>
      <c r="DM12" s="1389"/>
      <c r="DN12" s="1389"/>
      <c r="DO12" s="1389"/>
      <c r="DP12" s="1389"/>
      <c r="DQ12" s="1389"/>
      <c r="DR12" s="1389" t="str">
        <f ca="1">MID(SUVAHAVUJ!AF181,8,1)</f>
        <v xml:space="preserve"> </v>
      </c>
      <c r="DS12" s="1389"/>
      <c r="DT12" s="1389"/>
      <c r="DU12" s="1389"/>
      <c r="DV12" s="1389"/>
      <c r="DW12" s="1456" t="str">
        <f ca="1">MID(SUVAHAVUJ!AF181,9,1)</f>
        <v xml:space="preserve"> </v>
      </c>
      <c r="DX12" s="1456"/>
      <c r="DY12" s="1456"/>
      <c r="DZ12" s="1456"/>
      <c r="EA12" s="1456"/>
      <c r="EB12" s="1456"/>
      <c r="EC12" s="1456" t="str">
        <f ca="1">MID(SUVAHAVUJ!AF181,10,1)</f>
        <v xml:space="preserve"> </v>
      </c>
      <c r="ED12" s="1456"/>
      <c r="EE12" s="1456"/>
      <c r="EF12" s="1456"/>
      <c r="EG12" s="1456"/>
      <c r="EH12" s="1389" t="str">
        <f ca="1">MID(SUVAHAVUJ!AF181,11,1)</f>
        <v>0</v>
      </c>
      <c r="EI12" s="1389"/>
      <c r="EJ12" s="1389"/>
      <c r="EK12" s="1389"/>
      <c r="EL12" s="1389"/>
      <c r="EM12" s="1395"/>
      <c r="EN12" s="530"/>
      <c r="EO12" s="531"/>
      <c r="EP12" s="1389" t="str">
        <f ca="1">MID(SUVAHAVUJ!AG181,1,1)</f>
        <v xml:space="preserve"> </v>
      </c>
      <c r="EQ12" s="1389"/>
      <c r="ER12" s="1389"/>
      <c r="ES12" s="1389"/>
      <c r="ET12" s="1389"/>
      <c r="EU12" s="1389"/>
      <c r="EV12" s="1389" t="str">
        <f ca="1">MID(SUVAHAVUJ!AG181,2,1)</f>
        <v xml:space="preserve"> </v>
      </c>
      <c r="EW12" s="1389"/>
      <c r="EX12" s="1389"/>
      <c r="EY12" s="1389"/>
      <c r="EZ12" s="1389"/>
      <c r="FA12" s="1389" t="str">
        <f ca="1">MID(SUVAHAVUJ!AG181,3,1)</f>
        <v xml:space="preserve"> </v>
      </c>
      <c r="FB12" s="1389"/>
      <c r="FC12" s="1389"/>
      <c r="FD12" s="1389"/>
      <c r="FE12" s="1389"/>
      <c r="FF12" s="1389"/>
      <c r="FG12" s="1389" t="str">
        <f ca="1">MID(SUVAHAVUJ!AG181,4,1)</f>
        <v xml:space="preserve"> </v>
      </c>
      <c r="FH12" s="1389"/>
      <c r="FI12" s="1389"/>
      <c r="FJ12" s="1389"/>
      <c r="FK12" s="1389"/>
      <c r="FL12" s="1343" t="str">
        <f ca="1">MID(SUVAHAVUJ!AG181,5,1)</f>
        <v xml:space="preserve"> </v>
      </c>
      <c r="FM12" s="1343"/>
      <c r="FN12" s="1343"/>
      <c r="FO12" s="1343"/>
      <c r="FP12" s="1343"/>
      <c r="FQ12" s="1343"/>
      <c r="FR12" s="1343" t="str">
        <f ca="1">MID(SUVAHAVUJ!AG181,6,1)</f>
        <v xml:space="preserve"> </v>
      </c>
      <c r="FS12" s="1343"/>
      <c r="FT12" s="1343"/>
      <c r="FU12" s="1343"/>
      <c r="FV12" s="1343"/>
      <c r="FW12" s="1343" t="str">
        <f ca="1">MID(SUVAHAVUJ!AG181,7,1)</f>
        <v xml:space="preserve"> </v>
      </c>
      <c r="FX12" s="1343"/>
      <c r="FY12" s="1343"/>
      <c r="FZ12" s="1343"/>
      <c r="GA12" s="1343"/>
      <c r="GB12" s="1343"/>
      <c r="GC12" s="1343" t="str">
        <f ca="1">MID(SUVAHAVUJ!AG181,8,1)</f>
        <v xml:space="preserve"> </v>
      </c>
      <c r="GD12" s="1343"/>
      <c r="GE12" s="1343"/>
      <c r="GF12" s="1343"/>
      <c r="GG12" s="1343"/>
      <c r="GH12" s="1343" t="str">
        <f ca="1">MID(SUVAHAVUJ!AG181,9,1)</f>
        <v xml:space="preserve"> </v>
      </c>
      <c r="GI12" s="1343"/>
      <c r="GJ12" s="1343"/>
      <c r="GK12" s="1343"/>
      <c r="GL12" s="1343"/>
      <c r="GM12" s="1343"/>
      <c r="GN12" s="1343" t="str">
        <f ca="1">MID(SUVAHAVUJ!AG181,10,1)</f>
        <v xml:space="preserve"> </v>
      </c>
      <c r="GO12" s="1343"/>
      <c r="GP12" s="1343"/>
      <c r="GQ12" s="1343"/>
      <c r="GR12" s="1343"/>
      <c r="GS12" s="1343" t="str">
        <f ca="1">MID(SUVAHAVUJ!AG181,11,1)</f>
        <v>0</v>
      </c>
      <c r="GT12" s="1343"/>
      <c r="GU12" s="1343"/>
      <c r="GV12" s="1343"/>
      <c r="GW12" s="1396"/>
    </row>
    <row r="13" spans="1:205" ht="24.6" customHeight="1">
      <c r="B13" s="1507" t="s">
        <v>2391</v>
      </c>
      <c r="C13" s="1508"/>
      <c r="D13" s="1508"/>
      <c r="E13" s="1508"/>
      <c r="F13" s="1508"/>
      <c r="G13" s="1508"/>
      <c r="H13" s="1508"/>
      <c r="I13" s="1508"/>
      <c r="J13" s="1508"/>
      <c r="K13" s="1509"/>
      <c r="L13" s="1471" t="str">
        <f ca="1">SUVAHAVUJ!$D$182</f>
        <v>Ostatné výnosy z cenných papierov a podielov (665A)</v>
      </c>
      <c r="M13" s="1472"/>
      <c r="N13" s="1472"/>
      <c r="O13" s="1472"/>
      <c r="P13" s="1472"/>
      <c r="Q13" s="1472"/>
      <c r="R13" s="1472"/>
      <c r="S13" s="1472"/>
      <c r="T13" s="1472"/>
      <c r="U13" s="1472"/>
      <c r="V13" s="1472"/>
      <c r="W13" s="1472"/>
      <c r="X13" s="1472"/>
      <c r="Y13" s="1472"/>
      <c r="Z13" s="1472"/>
      <c r="AA13" s="1472"/>
      <c r="AB13" s="1472"/>
      <c r="AC13" s="1472"/>
      <c r="AD13" s="1472"/>
      <c r="AE13" s="1472"/>
      <c r="AF13" s="1472"/>
      <c r="AG13" s="1472"/>
      <c r="AH13" s="1472"/>
      <c r="AI13" s="1472"/>
      <c r="AJ13" s="1472"/>
      <c r="AK13" s="1472"/>
      <c r="AL13" s="1472"/>
      <c r="AM13" s="1472"/>
      <c r="AN13" s="1472"/>
      <c r="AO13" s="1472"/>
      <c r="AP13" s="1472"/>
      <c r="AQ13" s="1472"/>
      <c r="AR13" s="1472"/>
      <c r="AS13" s="1472"/>
      <c r="AT13" s="1472"/>
      <c r="AU13" s="1472"/>
      <c r="AV13" s="1472"/>
      <c r="AW13" s="1472"/>
      <c r="AX13" s="1472"/>
      <c r="AY13" s="1472"/>
      <c r="AZ13" s="1472"/>
      <c r="BA13" s="1472"/>
      <c r="BB13" s="1472"/>
      <c r="BC13" s="1472"/>
      <c r="BD13" s="1472"/>
      <c r="BE13" s="1472"/>
      <c r="BF13" s="1472"/>
      <c r="BG13" s="1472"/>
      <c r="BH13" s="1472"/>
      <c r="BI13" s="1472"/>
      <c r="BJ13" s="1472"/>
      <c r="BK13" s="1472"/>
      <c r="BL13" s="1472"/>
      <c r="BM13" s="1472"/>
      <c r="BN13" s="1472"/>
      <c r="BO13" s="1472"/>
      <c r="BP13" s="1472"/>
      <c r="BQ13" s="1472"/>
      <c r="BR13" s="1472"/>
      <c r="BS13" s="1472"/>
      <c r="BT13" s="1472"/>
      <c r="BU13" s="1472"/>
      <c r="BV13" s="1472"/>
      <c r="BW13" s="1462" t="s">
        <v>2411</v>
      </c>
      <c r="BX13" s="1463"/>
      <c r="BY13" s="1463"/>
      <c r="BZ13" s="1463"/>
      <c r="CA13" s="1463"/>
      <c r="CB13" s="1463"/>
      <c r="CC13" s="1463"/>
      <c r="CD13" s="1464"/>
      <c r="CE13" s="1389" t="str">
        <f ca="1">MID(SUVAHAVUJ!AF182,1,1)</f>
        <v xml:space="preserve"> </v>
      </c>
      <c r="CF13" s="1389"/>
      <c r="CG13" s="1389"/>
      <c r="CH13" s="1389"/>
      <c r="CI13" s="1389"/>
      <c r="CJ13" s="1389" t="str">
        <f ca="1">MID(SUVAHAVUJ!AF182,2,1)</f>
        <v xml:space="preserve"> </v>
      </c>
      <c r="CK13" s="1389"/>
      <c r="CL13" s="1389"/>
      <c r="CM13" s="1389"/>
      <c r="CN13" s="1389"/>
      <c r="CO13" s="1389"/>
      <c r="CP13" s="1389" t="str">
        <f ca="1">MID(SUVAHAVUJ!AF182,3,1)</f>
        <v xml:space="preserve"> </v>
      </c>
      <c r="CQ13" s="1389"/>
      <c r="CR13" s="1389"/>
      <c r="CS13" s="1389"/>
      <c r="CT13" s="1389"/>
      <c r="CU13" s="1389" t="str">
        <f ca="1">MID(SUVAHAVUJ!AF182,4,1)</f>
        <v xml:space="preserve"> </v>
      </c>
      <c r="CV13" s="1389"/>
      <c r="CW13" s="1389"/>
      <c r="CX13" s="1389"/>
      <c r="CY13" s="1389"/>
      <c r="CZ13" s="1389"/>
      <c r="DA13" s="1389" t="str">
        <f ca="1">MID(SUVAHAVUJ!AF182,5,1)</f>
        <v xml:space="preserve"> </v>
      </c>
      <c r="DB13" s="1389"/>
      <c r="DC13" s="1389"/>
      <c r="DD13" s="1389"/>
      <c r="DE13" s="1389"/>
      <c r="DF13" s="1389" t="str">
        <f ca="1">MID(SUVAHAVUJ!AF182,6,1)</f>
        <v xml:space="preserve"> </v>
      </c>
      <c r="DG13" s="1389"/>
      <c r="DH13" s="1389"/>
      <c r="DI13" s="1389"/>
      <c r="DJ13" s="1389"/>
      <c r="DK13" s="1389"/>
      <c r="DL13" s="1389" t="str">
        <f ca="1">MID(SUVAHAVUJ!AF182,7,1)</f>
        <v xml:space="preserve"> </v>
      </c>
      <c r="DM13" s="1389"/>
      <c r="DN13" s="1389"/>
      <c r="DO13" s="1389"/>
      <c r="DP13" s="1389"/>
      <c r="DQ13" s="1389"/>
      <c r="DR13" s="1389" t="str">
        <f ca="1">MID(SUVAHAVUJ!AF182,8,1)</f>
        <v xml:space="preserve"> </v>
      </c>
      <c r="DS13" s="1389"/>
      <c r="DT13" s="1389"/>
      <c r="DU13" s="1389"/>
      <c r="DV13" s="1389"/>
      <c r="DW13" s="1456" t="str">
        <f ca="1">MID(SUVAHAVUJ!AF182,9,1)</f>
        <v xml:space="preserve"> </v>
      </c>
      <c r="DX13" s="1456"/>
      <c r="DY13" s="1456"/>
      <c r="DZ13" s="1456"/>
      <c r="EA13" s="1456"/>
      <c r="EB13" s="1456"/>
      <c r="EC13" s="1456" t="str">
        <f ca="1">MID(SUVAHAVUJ!AF182,10,1)</f>
        <v xml:space="preserve"> </v>
      </c>
      <c r="ED13" s="1456"/>
      <c r="EE13" s="1456"/>
      <c r="EF13" s="1456"/>
      <c r="EG13" s="1456"/>
      <c r="EH13" s="1389" t="str">
        <f ca="1">MID(SUVAHAVUJ!AF182,11,1)</f>
        <v>0</v>
      </c>
      <c r="EI13" s="1389"/>
      <c r="EJ13" s="1389"/>
      <c r="EK13" s="1389"/>
      <c r="EL13" s="1389"/>
      <c r="EM13" s="1395"/>
      <c r="EN13" s="530"/>
      <c r="EO13" s="531"/>
      <c r="EP13" s="1389" t="str">
        <f ca="1">MID(SUVAHAVUJ!AG182,1,1)</f>
        <v xml:space="preserve"> </v>
      </c>
      <c r="EQ13" s="1389"/>
      <c r="ER13" s="1389"/>
      <c r="ES13" s="1389"/>
      <c r="ET13" s="1389"/>
      <c r="EU13" s="1389"/>
      <c r="EV13" s="1389" t="str">
        <f ca="1">MID(SUVAHAVUJ!AG182,2,1)</f>
        <v xml:space="preserve"> </v>
      </c>
      <c r="EW13" s="1389"/>
      <c r="EX13" s="1389"/>
      <c r="EY13" s="1389"/>
      <c r="EZ13" s="1389"/>
      <c r="FA13" s="1389" t="str">
        <f ca="1">MID(SUVAHAVUJ!AG182,3,1)</f>
        <v xml:space="preserve"> </v>
      </c>
      <c r="FB13" s="1389"/>
      <c r="FC13" s="1389"/>
      <c r="FD13" s="1389"/>
      <c r="FE13" s="1389"/>
      <c r="FF13" s="1389"/>
      <c r="FG13" s="1389" t="str">
        <f ca="1">MID(SUVAHAVUJ!AG182,4,1)</f>
        <v xml:space="preserve"> </v>
      </c>
      <c r="FH13" s="1389"/>
      <c r="FI13" s="1389"/>
      <c r="FJ13" s="1389"/>
      <c r="FK13" s="1389"/>
      <c r="FL13" s="1343" t="str">
        <f ca="1">MID(SUVAHAVUJ!AG182,5,1)</f>
        <v xml:space="preserve"> </v>
      </c>
      <c r="FM13" s="1343"/>
      <c r="FN13" s="1343"/>
      <c r="FO13" s="1343"/>
      <c r="FP13" s="1343"/>
      <c r="FQ13" s="1343"/>
      <c r="FR13" s="1343" t="str">
        <f ca="1">MID(SUVAHAVUJ!AG182,6,1)</f>
        <v xml:space="preserve"> </v>
      </c>
      <c r="FS13" s="1343"/>
      <c r="FT13" s="1343"/>
      <c r="FU13" s="1343"/>
      <c r="FV13" s="1343"/>
      <c r="FW13" s="1343" t="str">
        <f ca="1">MID(SUVAHAVUJ!AG182,7,1)</f>
        <v xml:space="preserve"> </v>
      </c>
      <c r="FX13" s="1343"/>
      <c r="FY13" s="1343"/>
      <c r="FZ13" s="1343"/>
      <c r="GA13" s="1343"/>
      <c r="GB13" s="1343"/>
      <c r="GC13" s="1343" t="str">
        <f ca="1">MID(SUVAHAVUJ!AG182,8,1)</f>
        <v xml:space="preserve"> </v>
      </c>
      <c r="GD13" s="1343"/>
      <c r="GE13" s="1343"/>
      <c r="GF13" s="1343"/>
      <c r="GG13" s="1343"/>
      <c r="GH13" s="1343" t="str">
        <f ca="1">MID(SUVAHAVUJ!AG182,9,1)</f>
        <v xml:space="preserve"> </v>
      </c>
      <c r="GI13" s="1343"/>
      <c r="GJ13" s="1343"/>
      <c r="GK13" s="1343"/>
      <c r="GL13" s="1343"/>
      <c r="GM13" s="1343"/>
      <c r="GN13" s="1343" t="str">
        <f ca="1">MID(SUVAHAVUJ!AG182,10,1)</f>
        <v xml:space="preserve"> </v>
      </c>
      <c r="GO13" s="1343"/>
      <c r="GP13" s="1343"/>
      <c r="GQ13" s="1343"/>
      <c r="GR13" s="1343"/>
      <c r="GS13" s="1343" t="str">
        <f ca="1">MID(SUVAHAVUJ!AG182,11,1)</f>
        <v>0</v>
      </c>
      <c r="GT13" s="1343"/>
      <c r="GU13" s="1343"/>
      <c r="GV13" s="1343"/>
      <c r="GW13" s="1396"/>
    </row>
    <row r="14" spans="1:205" ht="24.6" customHeight="1">
      <c r="B14" s="1513" t="s">
        <v>2531</v>
      </c>
      <c r="C14" s="1514"/>
      <c r="D14" s="1514"/>
      <c r="E14" s="1514"/>
      <c r="F14" s="1514"/>
      <c r="G14" s="1514"/>
      <c r="H14" s="1514"/>
      <c r="I14" s="1514"/>
      <c r="J14" s="1514"/>
      <c r="K14" s="1515"/>
      <c r="L14" s="1460" t="str">
        <f ca="1">SUVAHAVUJ!$D$183</f>
        <v>Výnosy z krátkodobého finančného majetku súčet
(r. 36 až r. 38)</v>
      </c>
      <c r="M14" s="1461"/>
      <c r="N14" s="1461"/>
      <c r="O14" s="1461"/>
      <c r="P14" s="1461"/>
      <c r="Q14" s="1461"/>
      <c r="R14" s="1461"/>
      <c r="S14" s="1461"/>
      <c r="T14" s="1461"/>
      <c r="U14" s="1461"/>
      <c r="V14" s="1461"/>
      <c r="W14" s="1461"/>
      <c r="X14" s="1461"/>
      <c r="Y14" s="1461"/>
      <c r="Z14" s="1461"/>
      <c r="AA14" s="1461"/>
      <c r="AB14" s="1461"/>
      <c r="AC14" s="1461"/>
      <c r="AD14" s="1461"/>
      <c r="AE14" s="1461"/>
      <c r="AF14" s="1461"/>
      <c r="AG14" s="1461"/>
      <c r="AH14" s="1461"/>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461"/>
      <c r="BD14" s="1461"/>
      <c r="BE14" s="1461"/>
      <c r="BF14" s="1461"/>
      <c r="BG14" s="1461"/>
      <c r="BH14" s="1461"/>
      <c r="BI14" s="1461"/>
      <c r="BJ14" s="1461"/>
      <c r="BK14" s="1461"/>
      <c r="BL14" s="1461"/>
      <c r="BM14" s="1461"/>
      <c r="BN14" s="1461"/>
      <c r="BO14" s="1461"/>
      <c r="BP14" s="1461"/>
      <c r="BQ14" s="1461"/>
      <c r="BR14" s="1461"/>
      <c r="BS14" s="1461"/>
      <c r="BT14" s="1461"/>
      <c r="BU14" s="1461"/>
      <c r="BV14" s="1461"/>
      <c r="BW14" s="1462" t="s">
        <v>2413</v>
      </c>
      <c r="BX14" s="1463"/>
      <c r="BY14" s="1463"/>
      <c r="BZ14" s="1463"/>
      <c r="CA14" s="1463"/>
      <c r="CB14" s="1463"/>
      <c r="CC14" s="1463"/>
      <c r="CD14" s="1464"/>
      <c r="CE14" s="1389" t="str">
        <f ca="1">MID(SUVAHAVUJ!AF183,1,1)</f>
        <v xml:space="preserve"> </v>
      </c>
      <c r="CF14" s="1389"/>
      <c r="CG14" s="1389"/>
      <c r="CH14" s="1389"/>
      <c r="CI14" s="1389"/>
      <c r="CJ14" s="1389" t="str">
        <f ca="1">MID(SUVAHAVUJ!AF183,2,1)</f>
        <v xml:space="preserve"> </v>
      </c>
      <c r="CK14" s="1389"/>
      <c r="CL14" s="1389"/>
      <c r="CM14" s="1389"/>
      <c r="CN14" s="1389"/>
      <c r="CO14" s="1389"/>
      <c r="CP14" s="1389" t="str">
        <f ca="1">MID(SUVAHAVUJ!AF183,3,1)</f>
        <v xml:space="preserve"> </v>
      </c>
      <c r="CQ14" s="1389"/>
      <c r="CR14" s="1389"/>
      <c r="CS14" s="1389"/>
      <c r="CT14" s="1389"/>
      <c r="CU14" s="1389" t="str">
        <f ca="1">MID(SUVAHAVUJ!AF183,4,1)</f>
        <v xml:space="preserve"> </v>
      </c>
      <c r="CV14" s="1389"/>
      <c r="CW14" s="1389"/>
      <c r="CX14" s="1389"/>
      <c r="CY14" s="1389"/>
      <c r="CZ14" s="1389"/>
      <c r="DA14" s="1389" t="str">
        <f ca="1">MID(SUVAHAVUJ!AF183,5,1)</f>
        <v xml:space="preserve"> </v>
      </c>
      <c r="DB14" s="1389"/>
      <c r="DC14" s="1389"/>
      <c r="DD14" s="1389"/>
      <c r="DE14" s="1389"/>
      <c r="DF14" s="1389" t="str">
        <f ca="1">MID(SUVAHAVUJ!AF183,6,1)</f>
        <v xml:space="preserve"> </v>
      </c>
      <c r="DG14" s="1389"/>
      <c r="DH14" s="1389"/>
      <c r="DI14" s="1389"/>
      <c r="DJ14" s="1389"/>
      <c r="DK14" s="1389"/>
      <c r="DL14" s="1389" t="str">
        <f ca="1">MID(SUVAHAVUJ!AF183,7,1)</f>
        <v xml:space="preserve"> </v>
      </c>
      <c r="DM14" s="1389"/>
      <c r="DN14" s="1389"/>
      <c r="DO14" s="1389"/>
      <c r="DP14" s="1389"/>
      <c r="DQ14" s="1389"/>
      <c r="DR14" s="1389" t="str">
        <f ca="1">MID(SUVAHAVUJ!AF183,8,1)</f>
        <v xml:space="preserve"> </v>
      </c>
      <c r="DS14" s="1389"/>
      <c r="DT14" s="1389"/>
      <c r="DU14" s="1389"/>
      <c r="DV14" s="1389"/>
      <c r="DW14" s="1456" t="str">
        <f ca="1">MID(SUVAHAVUJ!AF183,9,1)</f>
        <v xml:space="preserve"> </v>
      </c>
      <c r="DX14" s="1456"/>
      <c r="DY14" s="1456"/>
      <c r="DZ14" s="1456"/>
      <c r="EA14" s="1456"/>
      <c r="EB14" s="1456"/>
      <c r="EC14" s="1456" t="str">
        <f ca="1">MID(SUVAHAVUJ!AF183,10,1)</f>
        <v xml:space="preserve"> </v>
      </c>
      <c r="ED14" s="1456"/>
      <c r="EE14" s="1456"/>
      <c r="EF14" s="1456"/>
      <c r="EG14" s="1456"/>
      <c r="EH14" s="1389" t="str">
        <f ca="1">MID(SUVAHAVUJ!AF183,11,1)</f>
        <v>0</v>
      </c>
      <c r="EI14" s="1389"/>
      <c r="EJ14" s="1389"/>
      <c r="EK14" s="1389"/>
      <c r="EL14" s="1389"/>
      <c r="EM14" s="1395"/>
      <c r="EN14" s="530"/>
      <c r="EO14" s="531"/>
      <c r="EP14" s="1389" t="str">
        <f ca="1">MID(SUVAHAVUJ!AG183,1,1)</f>
        <v xml:space="preserve"> </v>
      </c>
      <c r="EQ14" s="1389"/>
      <c r="ER14" s="1389"/>
      <c r="ES14" s="1389"/>
      <c r="ET14" s="1389"/>
      <c r="EU14" s="1389"/>
      <c r="EV14" s="1389" t="str">
        <f ca="1">MID(SUVAHAVUJ!AG183,2,1)</f>
        <v xml:space="preserve"> </v>
      </c>
      <c r="EW14" s="1389"/>
      <c r="EX14" s="1389"/>
      <c r="EY14" s="1389"/>
      <c r="EZ14" s="1389"/>
      <c r="FA14" s="1389" t="str">
        <f ca="1">MID(SUVAHAVUJ!AG183,3,1)</f>
        <v xml:space="preserve"> </v>
      </c>
      <c r="FB14" s="1389"/>
      <c r="FC14" s="1389"/>
      <c r="FD14" s="1389"/>
      <c r="FE14" s="1389"/>
      <c r="FF14" s="1389"/>
      <c r="FG14" s="1389" t="str">
        <f ca="1">MID(SUVAHAVUJ!AG183,4,1)</f>
        <v xml:space="preserve"> </v>
      </c>
      <c r="FH14" s="1389"/>
      <c r="FI14" s="1389"/>
      <c r="FJ14" s="1389"/>
      <c r="FK14" s="1389"/>
      <c r="FL14" s="1343" t="str">
        <f ca="1">MID(SUVAHAVUJ!AG183,5,1)</f>
        <v xml:space="preserve"> </v>
      </c>
      <c r="FM14" s="1343"/>
      <c r="FN14" s="1343"/>
      <c r="FO14" s="1343"/>
      <c r="FP14" s="1343"/>
      <c r="FQ14" s="1343"/>
      <c r="FR14" s="1343" t="str">
        <f ca="1">MID(SUVAHAVUJ!AG183,6,1)</f>
        <v xml:space="preserve"> </v>
      </c>
      <c r="FS14" s="1343"/>
      <c r="FT14" s="1343"/>
      <c r="FU14" s="1343"/>
      <c r="FV14" s="1343"/>
      <c r="FW14" s="1343" t="str">
        <f ca="1">MID(SUVAHAVUJ!AG183,7,1)</f>
        <v xml:space="preserve"> </v>
      </c>
      <c r="FX14" s="1343"/>
      <c r="FY14" s="1343"/>
      <c r="FZ14" s="1343"/>
      <c r="GA14" s="1343"/>
      <c r="GB14" s="1343"/>
      <c r="GC14" s="1343" t="str">
        <f ca="1">MID(SUVAHAVUJ!AG183,8,1)</f>
        <v xml:space="preserve"> </v>
      </c>
      <c r="GD14" s="1343"/>
      <c r="GE14" s="1343"/>
      <c r="GF14" s="1343"/>
      <c r="GG14" s="1343"/>
      <c r="GH14" s="1343" t="str">
        <f ca="1">MID(SUVAHAVUJ!AG183,9,1)</f>
        <v xml:space="preserve"> </v>
      </c>
      <c r="GI14" s="1343"/>
      <c r="GJ14" s="1343"/>
      <c r="GK14" s="1343"/>
      <c r="GL14" s="1343"/>
      <c r="GM14" s="1343"/>
      <c r="GN14" s="1343" t="str">
        <f ca="1">MID(SUVAHAVUJ!AG183,10,1)</f>
        <v xml:space="preserve"> </v>
      </c>
      <c r="GO14" s="1343"/>
      <c r="GP14" s="1343"/>
      <c r="GQ14" s="1343"/>
      <c r="GR14" s="1343"/>
      <c r="GS14" s="1343" t="str">
        <f ca="1">MID(SUVAHAVUJ!AG183,11,1)</f>
        <v>0</v>
      </c>
      <c r="GT14" s="1343"/>
      <c r="GU14" s="1343"/>
      <c r="GV14" s="1343"/>
      <c r="GW14" s="1396"/>
    </row>
    <row r="15" spans="1:205" ht="24.6" customHeight="1">
      <c r="B15" s="1510" t="s">
        <v>2532</v>
      </c>
      <c r="C15" s="1511"/>
      <c r="D15" s="1511"/>
      <c r="E15" s="1511"/>
      <c r="F15" s="1511"/>
      <c r="G15" s="1511"/>
      <c r="H15" s="1511"/>
      <c r="I15" s="1511"/>
      <c r="J15" s="1511"/>
      <c r="K15" s="1512"/>
      <c r="L15" s="1471" t="str">
        <f ca="1">SUVAHAVUJ!$D$184</f>
        <v>Výnosy z krátkodobého finančného majetku od prepojených účtovných jednotiek (666A)</v>
      </c>
      <c r="M15" s="1472"/>
      <c r="N15" s="1472"/>
      <c r="O15" s="1472"/>
      <c r="P15" s="1472"/>
      <c r="Q15" s="1472"/>
      <c r="R15" s="1472"/>
      <c r="S15" s="1472"/>
      <c r="T15" s="1472"/>
      <c r="U15" s="1472"/>
      <c r="V15" s="1472"/>
      <c r="W15" s="1472"/>
      <c r="X15" s="1472"/>
      <c r="Y15" s="1472"/>
      <c r="Z15" s="1472"/>
      <c r="AA15" s="1472"/>
      <c r="AB15" s="1472"/>
      <c r="AC15" s="1472"/>
      <c r="AD15" s="1472"/>
      <c r="AE15" s="1472"/>
      <c r="AF15" s="1472"/>
      <c r="AG15" s="1472"/>
      <c r="AH15" s="1472"/>
      <c r="AI15" s="1472"/>
      <c r="AJ15" s="1472"/>
      <c r="AK15" s="1472"/>
      <c r="AL15" s="1472"/>
      <c r="AM15" s="1472"/>
      <c r="AN15" s="1472"/>
      <c r="AO15" s="1472"/>
      <c r="AP15" s="1472"/>
      <c r="AQ15" s="1472"/>
      <c r="AR15" s="1472"/>
      <c r="AS15" s="1472"/>
      <c r="AT15" s="1472"/>
      <c r="AU15" s="1472"/>
      <c r="AV15" s="1472"/>
      <c r="AW15" s="1472"/>
      <c r="AX15" s="1472"/>
      <c r="AY15" s="1472"/>
      <c r="AZ15" s="1472"/>
      <c r="BA15" s="1472"/>
      <c r="BB15" s="1472"/>
      <c r="BC15" s="1472"/>
      <c r="BD15" s="1472"/>
      <c r="BE15" s="1472"/>
      <c r="BF15" s="1472"/>
      <c r="BG15" s="1472"/>
      <c r="BH15" s="1472"/>
      <c r="BI15" s="1472"/>
      <c r="BJ15" s="1472"/>
      <c r="BK15" s="1472"/>
      <c r="BL15" s="1472"/>
      <c r="BM15" s="1472"/>
      <c r="BN15" s="1472"/>
      <c r="BO15" s="1472"/>
      <c r="BP15" s="1472"/>
      <c r="BQ15" s="1472"/>
      <c r="BR15" s="1472"/>
      <c r="BS15" s="1472"/>
      <c r="BT15" s="1472"/>
      <c r="BU15" s="1472"/>
      <c r="BV15" s="1472"/>
      <c r="BW15" s="1462" t="s">
        <v>2415</v>
      </c>
      <c r="BX15" s="1463"/>
      <c r="BY15" s="1463"/>
      <c r="BZ15" s="1463"/>
      <c r="CA15" s="1463"/>
      <c r="CB15" s="1463"/>
      <c r="CC15" s="1463"/>
      <c r="CD15" s="1464"/>
      <c r="CE15" s="1389" t="str">
        <f ca="1">MID(SUVAHAVUJ!AF184,1,1)</f>
        <v xml:space="preserve"> </v>
      </c>
      <c r="CF15" s="1389"/>
      <c r="CG15" s="1389"/>
      <c r="CH15" s="1389"/>
      <c r="CI15" s="1389"/>
      <c r="CJ15" s="1389" t="str">
        <f ca="1">MID(SUVAHAVUJ!AF184,2,1)</f>
        <v xml:space="preserve"> </v>
      </c>
      <c r="CK15" s="1389"/>
      <c r="CL15" s="1389"/>
      <c r="CM15" s="1389"/>
      <c r="CN15" s="1389"/>
      <c r="CO15" s="1389"/>
      <c r="CP15" s="1389" t="str">
        <f ca="1">MID(SUVAHAVUJ!AF184,3,1)</f>
        <v xml:space="preserve"> </v>
      </c>
      <c r="CQ15" s="1389"/>
      <c r="CR15" s="1389"/>
      <c r="CS15" s="1389"/>
      <c r="CT15" s="1389"/>
      <c r="CU15" s="1389" t="str">
        <f ca="1">MID(SUVAHAVUJ!AF184,4,1)</f>
        <v xml:space="preserve"> </v>
      </c>
      <c r="CV15" s="1389"/>
      <c r="CW15" s="1389"/>
      <c r="CX15" s="1389"/>
      <c r="CY15" s="1389"/>
      <c r="CZ15" s="1389"/>
      <c r="DA15" s="1389" t="str">
        <f ca="1">MID(SUVAHAVUJ!AF184,5,1)</f>
        <v xml:space="preserve"> </v>
      </c>
      <c r="DB15" s="1389"/>
      <c r="DC15" s="1389"/>
      <c r="DD15" s="1389"/>
      <c r="DE15" s="1389"/>
      <c r="DF15" s="1389" t="str">
        <f ca="1">MID(SUVAHAVUJ!AF184,6,1)</f>
        <v xml:space="preserve"> </v>
      </c>
      <c r="DG15" s="1389"/>
      <c r="DH15" s="1389"/>
      <c r="DI15" s="1389"/>
      <c r="DJ15" s="1389"/>
      <c r="DK15" s="1389"/>
      <c r="DL15" s="1389" t="str">
        <f ca="1">MID(SUVAHAVUJ!AF184,7,1)</f>
        <v xml:space="preserve"> </v>
      </c>
      <c r="DM15" s="1389"/>
      <c r="DN15" s="1389"/>
      <c r="DO15" s="1389"/>
      <c r="DP15" s="1389"/>
      <c r="DQ15" s="1389"/>
      <c r="DR15" s="1389" t="str">
        <f ca="1">MID(SUVAHAVUJ!AF184,8,1)</f>
        <v xml:space="preserve"> </v>
      </c>
      <c r="DS15" s="1389"/>
      <c r="DT15" s="1389"/>
      <c r="DU15" s="1389"/>
      <c r="DV15" s="1389"/>
      <c r="DW15" s="1456" t="str">
        <f ca="1">MID(SUVAHAVUJ!AF184,9,1)</f>
        <v xml:space="preserve"> </v>
      </c>
      <c r="DX15" s="1456"/>
      <c r="DY15" s="1456"/>
      <c r="DZ15" s="1456"/>
      <c r="EA15" s="1456"/>
      <c r="EB15" s="1456"/>
      <c r="EC15" s="1456" t="str">
        <f ca="1">MID(SUVAHAVUJ!AF184,10,1)</f>
        <v xml:space="preserve"> </v>
      </c>
      <c r="ED15" s="1456"/>
      <c r="EE15" s="1456"/>
      <c r="EF15" s="1456"/>
      <c r="EG15" s="1456"/>
      <c r="EH15" s="1389" t="str">
        <f ca="1">MID(SUVAHAVUJ!AF184,11,1)</f>
        <v>0</v>
      </c>
      <c r="EI15" s="1389"/>
      <c r="EJ15" s="1389"/>
      <c r="EK15" s="1389"/>
      <c r="EL15" s="1389"/>
      <c r="EM15" s="1395"/>
      <c r="EN15" s="530"/>
      <c r="EO15" s="531"/>
      <c r="EP15" s="1389" t="str">
        <f ca="1">MID(SUVAHAVUJ!AG184,1,1)</f>
        <v xml:space="preserve"> </v>
      </c>
      <c r="EQ15" s="1389"/>
      <c r="ER15" s="1389"/>
      <c r="ES15" s="1389"/>
      <c r="ET15" s="1389"/>
      <c r="EU15" s="1389"/>
      <c r="EV15" s="1389" t="str">
        <f ca="1">MID(SUVAHAVUJ!AG184,2,1)</f>
        <v xml:space="preserve"> </v>
      </c>
      <c r="EW15" s="1389"/>
      <c r="EX15" s="1389"/>
      <c r="EY15" s="1389"/>
      <c r="EZ15" s="1389"/>
      <c r="FA15" s="1389" t="str">
        <f ca="1">MID(SUVAHAVUJ!AG184,3,1)</f>
        <v xml:space="preserve"> </v>
      </c>
      <c r="FB15" s="1389"/>
      <c r="FC15" s="1389"/>
      <c r="FD15" s="1389"/>
      <c r="FE15" s="1389"/>
      <c r="FF15" s="1389"/>
      <c r="FG15" s="1389" t="str">
        <f ca="1">MID(SUVAHAVUJ!AG184,4,1)</f>
        <v xml:space="preserve"> </v>
      </c>
      <c r="FH15" s="1389"/>
      <c r="FI15" s="1389"/>
      <c r="FJ15" s="1389"/>
      <c r="FK15" s="1389"/>
      <c r="FL15" s="1343" t="str">
        <f ca="1">MID(SUVAHAVUJ!AG184,5,1)</f>
        <v xml:space="preserve"> </v>
      </c>
      <c r="FM15" s="1343"/>
      <c r="FN15" s="1343"/>
      <c r="FO15" s="1343"/>
      <c r="FP15" s="1343"/>
      <c r="FQ15" s="1343"/>
      <c r="FR15" s="1343" t="str">
        <f ca="1">MID(SUVAHAVUJ!AG184,6,1)</f>
        <v xml:space="preserve"> </v>
      </c>
      <c r="FS15" s="1343"/>
      <c r="FT15" s="1343"/>
      <c r="FU15" s="1343"/>
      <c r="FV15" s="1343"/>
      <c r="FW15" s="1343" t="str">
        <f ca="1">MID(SUVAHAVUJ!AG184,7,1)</f>
        <v xml:space="preserve"> </v>
      </c>
      <c r="FX15" s="1343"/>
      <c r="FY15" s="1343"/>
      <c r="FZ15" s="1343"/>
      <c r="GA15" s="1343"/>
      <c r="GB15" s="1343"/>
      <c r="GC15" s="1343" t="str">
        <f ca="1">MID(SUVAHAVUJ!AG184,8,1)</f>
        <v xml:space="preserve"> </v>
      </c>
      <c r="GD15" s="1343"/>
      <c r="GE15" s="1343"/>
      <c r="GF15" s="1343"/>
      <c r="GG15" s="1343"/>
      <c r="GH15" s="1343" t="str">
        <f ca="1">MID(SUVAHAVUJ!AG184,9,1)</f>
        <v xml:space="preserve"> </v>
      </c>
      <c r="GI15" s="1343"/>
      <c r="GJ15" s="1343"/>
      <c r="GK15" s="1343"/>
      <c r="GL15" s="1343"/>
      <c r="GM15" s="1343"/>
      <c r="GN15" s="1343" t="str">
        <f ca="1">MID(SUVAHAVUJ!AG184,10,1)</f>
        <v xml:space="preserve"> </v>
      </c>
      <c r="GO15" s="1343"/>
      <c r="GP15" s="1343"/>
      <c r="GQ15" s="1343"/>
      <c r="GR15" s="1343"/>
      <c r="GS15" s="1343" t="str">
        <f ca="1">MID(SUVAHAVUJ!AG184,11,1)</f>
        <v>0</v>
      </c>
      <c r="GT15" s="1343"/>
      <c r="GU15" s="1343"/>
      <c r="GV15" s="1343"/>
      <c r="GW15" s="1396"/>
    </row>
    <row r="16" spans="1:205" ht="24.6" customHeight="1">
      <c r="B16" s="1516" t="s">
        <v>2390</v>
      </c>
      <c r="C16" s="1517"/>
      <c r="D16" s="1517"/>
      <c r="E16" s="1517"/>
      <c r="F16" s="1517"/>
      <c r="G16" s="1517"/>
      <c r="H16" s="1517"/>
      <c r="I16" s="1517"/>
      <c r="J16" s="1517"/>
      <c r="K16" s="1518"/>
      <c r="L16" s="1471" t="str">
        <f ca="1">SUVAHAVUJ!$D$185</f>
        <v>Výnosy z krátkodobého finančného majetku v podielovej účasti okrem výnosov prepojených účtovných jednotiek (666A)</v>
      </c>
      <c r="M16" s="1472"/>
      <c r="N16" s="1472"/>
      <c r="O16" s="1472"/>
      <c r="P16" s="1472"/>
      <c r="Q16" s="1472"/>
      <c r="R16" s="1472"/>
      <c r="S16" s="1472"/>
      <c r="T16" s="1472"/>
      <c r="U16" s="1472"/>
      <c r="V16" s="1472"/>
      <c r="W16" s="1472"/>
      <c r="X16" s="1472"/>
      <c r="Y16" s="1472"/>
      <c r="Z16" s="1472"/>
      <c r="AA16" s="1472"/>
      <c r="AB16" s="1472"/>
      <c r="AC16" s="1472"/>
      <c r="AD16" s="1472"/>
      <c r="AE16" s="1472"/>
      <c r="AF16" s="1472"/>
      <c r="AG16" s="1472"/>
      <c r="AH16" s="1472"/>
      <c r="AI16" s="1472"/>
      <c r="AJ16" s="1472"/>
      <c r="AK16" s="1472"/>
      <c r="AL16" s="1472"/>
      <c r="AM16" s="1472"/>
      <c r="AN16" s="1472"/>
      <c r="AO16" s="1472"/>
      <c r="AP16" s="1472"/>
      <c r="AQ16" s="1472"/>
      <c r="AR16" s="1472"/>
      <c r="AS16" s="1472"/>
      <c r="AT16" s="1472"/>
      <c r="AU16" s="1472"/>
      <c r="AV16" s="1472"/>
      <c r="AW16" s="1472"/>
      <c r="AX16" s="1472"/>
      <c r="AY16" s="1472"/>
      <c r="AZ16" s="1472"/>
      <c r="BA16" s="1472"/>
      <c r="BB16" s="1472"/>
      <c r="BC16" s="1472"/>
      <c r="BD16" s="1472"/>
      <c r="BE16" s="1472"/>
      <c r="BF16" s="1472"/>
      <c r="BG16" s="1472"/>
      <c r="BH16" s="1472"/>
      <c r="BI16" s="1472"/>
      <c r="BJ16" s="1472"/>
      <c r="BK16" s="1472"/>
      <c r="BL16" s="1472"/>
      <c r="BM16" s="1472"/>
      <c r="BN16" s="1472"/>
      <c r="BO16" s="1472"/>
      <c r="BP16" s="1472"/>
      <c r="BQ16" s="1472"/>
      <c r="BR16" s="1472"/>
      <c r="BS16" s="1472"/>
      <c r="BT16" s="1472"/>
      <c r="BU16" s="1472"/>
      <c r="BV16" s="1472"/>
      <c r="BW16" s="1462" t="s">
        <v>2416</v>
      </c>
      <c r="BX16" s="1463"/>
      <c r="BY16" s="1463"/>
      <c r="BZ16" s="1463"/>
      <c r="CA16" s="1463"/>
      <c r="CB16" s="1463"/>
      <c r="CC16" s="1463"/>
      <c r="CD16" s="1464"/>
      <c r="CE16" s="1389" t="str">
        <f ca="1">MID(SUVAHAVUJ!AF185,1,1)</f>
        <v xml:space="preserve"> </v>
      </c>
      <c r="CF16" s="1389"/>
      <c r="CG16" s="1389"/>
      <c r="CH16" s="1389"/>
      <c r="CI16" s="1389"/>
      <c r="CJ16" s="1389" t="str">
        <f ca="1">MID(SUVAHAVUJ!AF185,2,1)</f>
        <v xml:space="preserve"> </v>
      </c>
      <c r="CK16" s="1389"/>
      <c r="CL16" s="1389"/>
      <c r="CM16" s="1389"/>
      <c r="CN16" s="1389"/>
      <c r="CO16" s="1389"/>
      <c r="CP16" s="1389" t="str">
        <f ca="1">MID(SUVAHAVUJ!AF185,3,1)</f>
        <v xml:space="preserve"> </v>
      </c>
      <c r="CQ16" s="1389"/>
      <c r="CR16" s="1389"/>
      <c r="CS16" s="1389"/>
      <c r="CT16" s="1389"/>
      <c r="CU16" s="1389" t="str">
        <f ca="1">MID(SUVAHAVUJ!AF185,4,1)</f>
        <v xml:space="preserve"> </v>
      </c>
      <c r="CV16" s="1389"/>
      <c r="CW16" s="1389"/>
      <c r="CX16" s="1389"/>
      <c r="CY16" s="1389"/>
      <c r="CZ16" s="1389"/>
      <c r="DA16" s="1389" t="str">
        <f ca="1">MID(SUVAHAVUJ!AF185,5,1)</f>
        <v xml:space="preserve"> </v>
      </c>
      <c r="DB16" s="1389"/>
      <c r="DC16" s="1389"/>
      <c r="DD16" s="1389"/>
      <c r="DE16" s="1389"/>
      <c r="DF16" s="1389" t="str">
        <f ca="1">MID(SUVAHAVUJ!AF185,6,1)</f>
        <v xml:space="preserve"> </v>
      </c>
      <c r="DG16" s="1389"/>
      <c r="DH16" s="1389"/>
      <c r="DI16" s="1389"/>
      <c r="DJ16" s="1389"/>
      <c r="DK16" s="1389"/>
      <c r="DL16" s="1389" t="str">
        <f ca="1">MID(SUVAHAVUJ!AF185,7,1)</f>
        <v xml:space="preserve"> </v>
      </c>
      <c r="DM16" s="1389"/>
      <c r="DN16" s="1389"/>
      <c r="DO16" s="1389"/>
      <c r="DP16" s="1389"/>
      <c r="DQ16" s="1389"/>
      <c r="DR16" s="1389" t="str">
        <f ca="1">MID(SUVAHAVUJ!AF185,8,1)</f>
        <v xml:space="preserve"> </v>
      </c>
      <c r="DS16" s="1389"/>
      <c r="DT16" s="1389"/>
      <c r="DU16" s="1389"/>
      <c r="DV16" s="1389"/>
      <c r="DW16" s="1456" t="str">
        <f ca="1">MID(SUVAHAVUJ!AF185,9,1)</f>
        <v xml:space="preserve"> </v>
      </c>
      <c r="DX16" s="1456"/>
      <c r="DY16" s="1456"/>
      <c r="DZ16" s="1456"/>
      <c r="EA16" s="1456"/>
      <c r="EB16" s="1456"/>
      <c r="EC16" s="1456" t="str">
        <f ca="1">MID(SUVAHAVUJ!AF185,10,1)</f>
        <v xml:space="preserve"> </v>
      </c>
      <c r="ED16" s="1456"/>
      <c r="EE16" s="1456"/>
      <c r="EF16" s="1456"/>
      <c r="EG16" s="1456"/>
      <c r="EH16" s="1389" t="str">
        <f ca="1">MID(SUVAHAVUJ!AF185,11,1)</f>
        <v>0</v>
      </c>
      <c r="EI16" s="1389"/>
      <c r="EJ16" s="1389"/>
      <c r="EK16" s="1389"/>
      <c r="EL16" s="1389"/>
      <c r="EM16" s="1395"/>
      <c r="EN16" s="530"/>
      <c r="EO16" s="531"/>
      <c r="EP16" s="1389" t="str">
        <f ca="1">MID(SUVAHAVUJ!AG185,1,1)</f>
        <v xml:space="preserve"> </v>
      </c>
      <c r="EQ16" s="1389"/>
      <c r="ER16" s="1389"/>
      <c r="ES16" s="1389"/>
      <c r="ET16" s="1389"/>
      <c r="EU16" s="1389"/>
      <c r="EV16" s="1389" t="str">
        <f ca="1">MID(SUVAHAVUJ!AG185,2,1)</f>
        <v xml:space="preserve"> </v>
      </c>
      <c r="EW16" s="1389"/>
      <c r="EX16" s="1389"/>
      <c r="EY16" s="1389"/>
      <c r="EZ16" s="1389"/>
      <c r="FA16" s="1389" t="str">
        <f ca="1">MID(SUVAHAVUJ!AG185,3,1)</f>
        <v xml:space="preserve"> </v>
      </c>
      <c r="FB16" s="1389"/>
      <c r="FC16" s="1389"/>
      <c r="FD16" s="1389"/>
      <c r="FE16" s="1389"/>
      <c r="FF16" s="1389"/>
      <c r="FG16" s="1389" t="str">
        <f ca="1">MID(SUVAHAVUJ!AG185,4,1)</f>
        <v xml:space="preserve"> </v>
      </c>
      <c r="FH16" s="1389"/>
      <c r="FI16" s="1389"/>
      <c r="FJ16" s="1389"/>
      <c r="FK16" s="1389"/>
      <c r="FL16" s="1343" t="str">
        <f ca="1">MID(SUVAHAVUJ!AG185,5,1)</f>
        <v xml:space="preserve"> </v>
      </c>
      <c r="FM16" s="1343"/>
      <c r="FN16" s="1343"/>
      <c r="FO16" s="1343"/>
      <c r="FP16" s="1343"/>
      <c r="FQ16" s="1343"/>
      <c r="FR16" s="1343" t="str">
        <f ca="1">MID(SUVAHAVUJ!AG185,6,1)</f>
        <v xml:space="preserve"> </v>
      </c>
      <c r="FS16" s="1343"/>
      <c r="FT16" s="1343"/>
      <c r="FU16" s="1343"/>
      <c r="FV16" s="1343"/>
      <c r="FW16" s="1343" t="str">
        <f ca="1">MID(SUVAHAVUJ!AG185,7,1)</f>
        <v xml:space="preserve"> </v>
      </c>
      <c r="FX16" s="1343"/>
      <c r="FY16" s="1343"/>
      <c r="FZ16" s="1343"/>
      <c r="GA16" s="1343"/>
      <c r="GB16" s="1343"/>
      <c r="GC16" s="1343" t="str">
        <f ca="1">MID(SUVAHAVUJ!AG185,8,1)</f>
        <v xml:space="preserve"> </v>
      </c>
      <c r="GD16" s="1343"/>
      <c r="GE16" s="1343"/>
      <c r="GF16" s="1343"/>
      <c r="GG16" s="1343"/>
      <c r="GH16" s="1343" t="str">
        <f ca="1">MID(SUVAHAVUJ!AG185,9,1)</f>
        <v xml:space="preserve"> </v>
      </c>
      <c r="GI16" s="1343"/>
      <c r="GJ16" s="1343"/>
      <c r="GK16" s="1343"/>
      <c r="GL16" s="1343"/>
      <c r="GM16" s="1343"/>
      <c r="GN16" s="1343" t="str">
        <f ca="1">MID(SUVAHAVUJ!AG185,10,1)</f>
        <v xml:space="preserve"> </v>
      </c>
      <c r="GO16" s="1343"/>
      <c r="GP16" s="1343"/>
      <c r="GQ16" s="1343"/>
      <c r="GR16" s="1343"/>
      <c r="GS16" s="1343" t="str">
        <f ca="1">MID(SUVAHAVUJ!AG185,11,1)</f>
        <v>0</v>
      </c>
      <c r="GT16" s="1343"/>
      <c r="GU16" s="1343"/>
      <c r="GV16" s="1343"/>
      <c r="GW16" s="1396"/>
    </row>
    <row r="17" spans="1:205" ht="24.6" customHeight="1">
      <c r="B17" s="1510" t="s">
        <v>2391</v>
      </c>
      <c r="C17" s="1511"/>
      <c r="D17" s="1511"/>
      <c r="E17" s="1511"/>
      <c r="F17" s="1511"/>
      <c r="G17" s="1511"/>
      <c r="H17" s="1511"/>
      <c r="I17" s="1511"/>
      <c r="J17" s="1511"/>
      <c r="K17" s="1512"/>
      <c r="L17" s="1471" t="str">
        <f ca="1">SUVAHAVUJ!$D$186</f>
        <v>Ostatné výnosy z krátkodobého finančného majetku (666A)</v>
      </c>
      <c r="M17" s="1472"/>
      <c r="N17" s="1472"/>
      <c r="O17" s="1472"/>
      <c r="P17" s="1472"/>
      <c r="Q17" s="1472"/>
      <c r="R17" s="1472"/>
      <c r="S17" s="1472"/>
      <c r="T17" s="1472"/>
      <c r="U17" s="1472"/>
      <c r="V17" s="1472"/>
      <c r="W17" s="1472"/>
      <c r="X17" s="1472"/>
      <c r="Y17" s="1472"/>
      <c r="Z17" s="1472"/>
      <c r="AA17" s="1472"/>
      <c r="AB17" s="1472"/>
      <c r="AC17" s="1472"/>
      <c r="AD17" s="1472"/>
      <c r="AE17" s="1472"/>
      <c r="AF17" s="1472"/>
      <c r="AG17" s="1472"/>
      <c r="AH17" s="1472"/>
      <c r="AI17" s="1472"/>
      <c r="AJ17" s="1472"/>
      <c r="AK17" s="1472"/>
      <c r="AL17" s="1472"/>
      <c r="AM17" s="1472"/>
      <c r="AN17" s="1472"/>
      <c r="AO17" s="1472"/>
      <c r="AP17" s="1472"/>
      <c r="AQ17" s="1472"/>
      <c r="AR17" s="1472"/>
      <c r="AS17" s="1472"/>
      <c r="AT17" s="1472"/>
      <c r="AU17" s="1472"/>
      <c r="AV17" s="1472"/>
      <c r="AW17" s="1472"/>
      <c r="AX17" s="1472"/>
      <c r="AY17" s="1472"/>
      <c r="AZ17" s="1472"/>
      <c r="BA17" s="1472"/>
      <c r="BB17" s="1472"/>
      <c r="BC17" s="1472"/>
      <c r="BD17" s="1472"/>
      <c r="BE17" s="1472"/>
      <c r="BF17" s="1472"/>
      <c r="BG17" s="1472"/>
      <c r="BH17" s="1472"/>
      <c r="BI17" s="1472"/>
      <c r="BJ17" s="1472"/>
      <c r="BK17" s="1472"/>
      <c r="BL17" s="1472"/>
      <c r="BM17" s="1472"/>
      <c r="BN17" s="1472"/>
      <c r="BO17" s="1472"/>
      <c r="BP17" s="1472"/>
      <c r="BQ17" s="1472"/>
      <c r="BR17" s="1472"/>
      <c r="BS17" s="1472"/>
      <c r="BT17" s="1472"/>
      <c r="BU17" s="1472"/>
      <c r="BV17" s="1472"/>
      <c r="BW17" s="1462" t="s">
        <v>2417</v>
      </c>
      <c r="BX17" s="1463"/>
      <c r="BY17" s="1463"/>
      <c r="BZ17" s="1463"/>
      <c r="CA17" s="1463"/>
      <c r="CB17" s="1463"/>
      <c r="CC17" s="1463"/>
      <c r="CD17" s="1464"/>
      <c r="CE17" s="1389" t="str">
        <f ca="1">MID(SUVAHAVUJ!AF186,1,1)</f>
        <v xml:space="preserve"> </v>
      </c>
      <c r="CF17" s="1389"/>
      <c r="CG17" s="1389"/>
      <c r="CH17" s="1389"/>
      <c r="CI17" s="1389"/>
      <c r="CJ17" s="1389" t="str">
        <f ca="1">MID(SUVAHAVUJ!AF186,2,1)</f>
        <v xml:space="preserve"> </v>
      </c>
      <c r="CK17" s="1389"/>
      <c r="CL17" s="1389"/>
      <c r="CM17" s="1389"/>
      <c r="CN17" s="1389"/>
      <c r="CO17" s="1389"/>
      <c r="CP17" s="1389" t="str">
        <f ca="1">MID(SUVAHAVUJ!AF186,3,1)</f>
        <v xml:space="preserve"> </v>
      </c>
      <c r="CQ17" s="1389"/>
      <c r="CR17" s="1389"/>
      <c r="CS17" s="1389"/>
      <c r="CT17" s="1389"/>
      <c r="CU17" s="1389" t="str">
        <f ca="1">MID(SUVAHAVUJ!AF186,4,1)</f>
        <v xml:space="preserve"> </v>
      </c>
      <c r="CV17" s="1389"/>
      <c r="CW17" s="1389"/>
      <c r="CX17" s="1389"/>
      <c r="CY17" s="1389"/>
      <c r="CZ17" s="1389"/>
      <c r="DA17" s="1389" t="str">
        <f ca="1">MID(SUVAHAVUJ!AF186,5,1)</f>
        <v xml:space="preserve"> </v>
      </c>
      <c r="DB17" s="1389"/>
      <c r="DC17" s="1389"/>
      <c r="DD17" s="1389"/>
      <c r="DE17" s="1389"/>
      <c r="DF17" s="1389" t="str">
        <f ca="1">MID(SUVAHAVUJ!AF186,6,1)</f>
        <v xml:space="preserve"> </v>
      </c>
      <c r="DG17" s="1389"/>
      <c r="DH17" s="1389"/>
      <c r="DI17" s="1389"/>
      <c r="DJ17" s="1389"/>
      <c r="DK17" s="1389"/>
      <c r="DL17" s="1389" t="str">
        <f ca="1">MID(SUVAHAVUJ!AF186,7,1)</f>
        <v xml:space="preserve"> </v>
      </c>
      <c r="DM17" s="1389"/>
      <c r="DN17" s="1389"/>
      <c r="DO17" s="1389"/>
      <c r="DP17" s="1389"/>
      <c r="DQ17" s="1389"/>
      <c r="DR17" s="1389" t="str">
        <f ca="1">MID(SUVAHAVUJ!AF186,8,1)</f>
        <v xml:space="preserve"> </v>
      </c>
      <c r="DS17" s="1389"/>
      <c r="DT17" s="1389"/>
      <c r="DU17" s="1389"/>
      <c r="DV17" s="1389"/>
      <c r="DW17" s="1456" t="str">
        <f ca="1">MID(SUVAHAVUJ!AF186,9,1)</f>
        <v xml:space="preserve"> </v>
      </c>
      <c r="DX17" s="1456"/>
      <c r="DY17" s="1456"/>
      <c r="DZ17" s="1456"/>
      <c r="EA17" s="1456"/>
      <c r="EB17" s="1456"/>
      <c r="EC17" s="1456" t="str">
        <f ca="1">MID(SUVAHAVUJ!AF186,10,1)</f>
        <v xml:space="preserve"> </v>
      </c>
      <c r="ED17" s="1456"/>
      <c r="EE17" s="1456"/>
      <c r="EF17" s="1456"/>
      <c r="EG17" s="1456"/>
      <c r="EH17" s="1389" t="str">
        <f ca="1">MID(SUVAHAVUJ!AF186,11,1)</f>
        <v>0</v>
      </c>
      <c r="EI17" s="1389"/>
      <c r="EJ17" s="1389"/>
      <c r="EK17" s="1389"/>
      <c r="EL17" s="1389"/>
      <c r="EM17" s="1395"/>
      <c r="EN17" s="530"/>
      <c r="EO17" s="531"/>
      <c r="EP17" s="1389" t="str">
        <f ca="1">MID(SUVAHAVUJ!AG186,1,1)</f>
        <v xml:space="preserve"> </v>
      </c>
      <c r="EQ17" s="1389"/>
      <c r="ER17" s="1389"/>
      <c r="ES17" s="1389"/>
      <c r="ET17" s="1389"/>
      <c r="EU17" s="1389"/>
      <c r="EV17" s="1389" t="str">
        <f ca="1">MID(SUVAHAVUJ!AG186,2,1)</f>
        <v xml:space="preserve"> </v>
      </c>
      <c r="EW17" s="1389"/>
      <c r="EX17" s="1389"/>
      <c r="EY17" s="1389"/>
      <c r="EZ17" s="1389"/>
      <c r="FA17" s="1389" t="str">
        <f ca="1">MID(SUVAHAVUJ!AG186,3,1)</f>
        <v xml:space="preserve"> </v>
      </c>
      <c r="FB17" s="1389"/>
      <c r="FC17" s="1389"/>
      <c r="FD17" s="1389"/>
      <c r="FE17" s="1389"/>
      <c r="FF17" s="1389"/>
      <c r="FG17" s="1389" t="str">
        <f ca="1">MID(SUVAHAVUJ!AG186,4,1)</f>
        <v xml:space="preserve"> </v>
      </c>
      <c r="FH17" s="1389"/>
      <c r="FI17" s="1389"/>
      <c r="FJ17" s="1389"/>
      <c r="FK17" s="1389"/>
      <c r="FL17" s="1343" t="str">
        <f ca="1">MID(SUVAHAVUJ!AG186,5,1)</f>
        <v xml:space="preserve"> </v>
      </c>
      <c r="FM17" s="1343"/>
      <c r="FN17" s="1343"/>
      <c r="FO17" s="1343"/>
      <c r="FP17" s="1343"/>
      <c r="FQ17" s="1343"/>
      <c r="FR17" s="1343" t="str">
        <f ca="1">MID(SUVAHAVUJ!AG186,6,1)</f>
        <v xml:space="preserve"> </v>
      </c>
      <c r="FS17" s="1343"/>
      <c r="FT17" s="1343"/>
      <c r="FU17" s="1343"/>
      <c r="FV17" s="1343"/>
      <c r="FW17" s="1343" t="str">
        <f ca="1">MID(SUVAHAVUJ!AG186,7,1)</f>
        <v xml:space="preserve"> </v>
      </c>
      <c r="FX17" s="1343"/>
      <c r="FY17" s="1343"/>
      <c r="FZ17" s="1343"/>
      <c r="GA17" s="1343"/>
      <c r="GB17" s="1343"/>
      <c r="GC17" s="1343" t="str">
        <f ca="1">MID(SUVAHAVUJ!AG186,8,1)</f>
        <v xml:space="preserve"> </v>
      </c>
      <c r="GD17" s="1343"/>
      <c r="GE17" s="1343"/>
      <c r="GF17" s="1343"/>
      <c r="GG17" s="1343"/>
      <c r="GH17" s="1343" t="str">
        <f ca="1">MID(SUVAHAVUJ!AG186,9,1)</f>
        <v xml:space="preserve"> </v>
      </c>
      <c r="GI17" s="1343"/>
      <c r="GJ17" s="1343"/>
      <c r="GK17" s="1343"/>
      <c r="GL17" s="1343"/>
      <c r="GM17" s="1343"/>
      <c r="GN17" s="1343" t="str">
        <f ca="1">MID(SUVAHAVUJ!AG186,10,1)</f>
        <v xml:space="preserve"> </v>
      </c>
      <c r="GO17" s="1343"/>
      <c r="GP17" s="1343"/>
      <c r="GQ17" s="1343"/>
      <c r="GR17" s="1343"/>
      <c r="GS17" s="1343" t="str">
        <f ca="1">MID(SUVAHAVUJ!AG186,11,1)</f>
        <v>0</v>
      </c>
      <c r="GT17" s="1343"/>
      <c r="GU17" s="1343"/>
      <c r="GV17" s="1343"/>
      <c r="GW17" s="1396"/>
    </row>
    <row r="18" spans="1:205" ht="24.6" customHeight="1">
      <c r="B18" s="1513" t="s">
        <v>2533</v>
      </c>
      <c r="C18" s="1514"/>
      <c r="D18" s="1514"/>
      <c r="E18" s="1514"/>
      <c r="F18" s="1514"/>
      <c r="G18" s="1514"/>
      <c r="H18" s="1514"/>
      <c r="I18" s="1514"/>
      <c r="J18" s="1514"/>
      <c r="K18" s="1515"/>
      <c r="L18" s="1460" t="str">
        <f ca="1">SUVAHAVUJ!$D$187</f>
        <v>Výnosové úroky (r. 40 + r. 41)</v>
      </c>
      <c r="M18" s="1461"/>
      <c r="N18" s="1461"/>
      <c r="O18" s="1461"/>
      <c r="P18" s="1461"/>
      <c r="Q18" s="1461"/>
      <c r="R18" s="1461"/>
      <c r="S18" s="1461"/>
      <c r="T18" s="1461"/>
      <c r="U18" s="1461"/>
      <c r="V18" s="1461"/>
      <c r="W18" s="1461"/>
      <c r="X18" s="1461"/>
      <c r="Y18" s="1461"/>
      <c r="Z18" s="1461"/>
      <c r="AA18" s="1461"/>
      <c r="AB18" s="1461"/>
      <c r="AC18" s="1461"/>
      <c r="AD18" s="1461"/>
      <c r="AE18" s="1461"/>
      <c r="AF18" s="1461"/>
      <c r="AG18" s="1461"/>
      <c r="AH18" s="146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2" t="s">
        <v>2418</v>
      </c>
      <c r="BX18" s="1463"/>
      <c r="BY18" s="1463"/>
      <c r="BZ18" s="1463"/>
      <c r="CA18" s="1463"/>
      <c r="CB18" s="1463"/>
      <c r="CC18" s="1463"/>
      <c r="CD18" s="1464"/>
      <c r="CE18" s="1389" t="str">
        <f ca="1">MID(SUVAHAVUJ!AF187,1,1)</f>
        <v xml:space="preserve"> </v>
      </c>
      <c r="CF18" s="1389"/>
      <c r="CG18" s="1389"/>
      <c r="CH18" s="1389"/>
      <c r="CI18" s="1389"/>
      <c r="CJ18" s="1389" t="str">
        <f ca="1">MID(SUVAHAVUJ!AF187,2,1)</f>
        <v xml:space="preserve"> </v>
      </c>
      <c r="CK18" s="1389"/>
      <c r="CL18" s="1389"/>
      <c r="CM18" s="1389"/>
      <c r="CN18" s="1389"/>
      <c r="CO18" s="1389"/>
      <c r="CP18" s="1389" t="str">
        <f ca="1">MID(SUVAHAVUJ!AF187,3,1)</f>
        <v xml:space="preserve"> </v>
      </c>
      <c r="CQ18" s="1389"/>
      <c r="CR18" s="1389"/>
      <c r="CS18" s="1389"/>
      <c r="CT18" s="1389"/>
      <c r="CU18" s="1389" t="str">
        <f ca="1">MID(SUVAHAVUJ!AF187,4,1)</f>
        <v xml:space="preserve"> </v>
      </c>
      <c r="CV18" s="1389"/>
      <c r="CW18" s="1389"/>
      <c r="CX18" s="1389"/>
      <c r="CY18" s="1389"/>
      <c r="CZ18" s="1389"/>
      <c r="DA18" s="1389" t="str">
        <f ca="1">MID(SUVAHAVUJ!AF187,5,1)</f>
        <v xml:space="preserve"> </v>
      </c>
      <c r="DB18" s="1389"/>
      <c r="DC18" s="1389"/>
      <c r="DD18" s="1389"/>
      <c r="DE18" s="1389"/>
      <c r="DF18" s="1389" t="str">
        <f ca="1">MID(SUVAHAVUJ!AF187,6,1)</f>
        <v xml:space="preserve"> </v>
      </c>
      <c r="DG18" s="1389"/>
      <c r="DH18" s="1389"/>
      <c r="DI18" s="1389"/>
      <c r="DJ18" s="1389"/>
      <c r="DK18" s="1389"/>
      <c r="DL18" s="1389" t="str">
        <f ca="1">MID(SUVAHAVUJ!AF187,7,1)</f>
        <v xml:space="preserve"> </v>
      </c>
      <c r="DM18" s="1389"/>
      <c r="DN18" s="1389"/>
      <c r="DO18" s="1389"/>
      <c r="DP18" s="1389"/>
      <c r="DQ18" s="1389"/>
      <c r="DR18" s="1389" t="str">
        <f ca="1">MID(SUVAHAVUJ!AF187,8,1)</f>
        <v xml:space="preserve"> </v>
      </c>
      <c r="DS18" s="1389"/>
      <c r="DT18" s="1389"/>
      <c r="DU18" s="1389"/>
      <c r="DV18" s="1389"/>
      <c r="DW18" s="1456" t="str">
        <f ca="1">MID(SUVAHAVUJ!AF187,9,1)</f>
        <v xml:space="preserve"> </v>
      </c>
      <c r="DX18" s="1456"/>
      <c r="DY18" s="1456"/>
      <c r="DZ18" s="1456"/>
      <c r="EA18" s="1456"/>
      <c r="EB18" s="1456"/>
      <c r="EC18" s="1456" t="str">
        <f ca="1">MID(SUVAHAVUJ!AF187,10,1)</f>
        <v xml:space="preserve"> </v>
      </c>
      <c r="ED18" s="1456"/>
      <c r="EE18" s="1456"/>
      <c r="EF18" s="1456"/>
      <c r="EG18" s="1456"/>
      <c r="EH18" s="1389" t="str">
        <f ca="1">MID(SUVAHAVUJ!AF187,11,1)</f>
        <v>0</v>
      </c>
      <c r="EI18" s="1389"/>
      <c r="EJ18" s="1389"/>
      <c r="EK18" s="1389"/>
      <c r="EL18" s="1389"/>
      <c r="EM18" s="1395"/>
      <c r="EN18" s="530"/>
      <c r="EO18" s="531"/>
      <c r="EP18" s="1389" t="str">
        <f ca="1">MID(SUVAHAVUJ!AG187,1,1)</f>
        <v xml:space="preserve"> </v>
      </c>
      <c r="EQ18" s="1389"/>
      <c r="ER18" s="1389"/>
      <c r="ES18" s="1389"/>
      <c r="ET18" s="1389"/>
      <c r="EU18" s="1389"/>
      <c r="EV18" s="1389" t="str">
        <f ca="1">MID(SUVAHAVUJ!AG187,2,1)</f>
        <v xml:space="preserve"> </v>
      </c>
      <c r="EW18" s="1389"/>
      <c r="EX18" s="1389"/>
      <c r="EY18" s="1389"/>
      <c r="EZ18" s="1389"/>
      <c r="FA18" s="1389" t="str">
        <f ca="1">MID(SUVAHAVUJ!AG187,3,1)</f>
        <v xml:space="preserve"> </v>
      </c>
      <c r="FB18" s="1389"/>
      <c r="FC18" s="1389"/>
      <c r="FD18" s="1389"/>
      <c r="FE18" s="1389"/>
      <c r="FF18" s="1389"/>
      <c r="FG18" s="1389" t="str">
        <f ca="1">MID(SUVAHAVUJ!AG187,4,1)</f>
        <v xml:space="preserve"> </v>
      </c>
      <c r="FH18" s="1389"/>
      <c r="FI18" s="1389"/>
      <c r="FJ18" s="1389"/>
      <c r="FK18" s="1389"/>
      <c r="FL18" s="1343" t="str">
        <f ca="1">MID(SUVAHAVUJ!AG187,5,1)</f>
        <v xml:space="preserve"> </v>
      </c>
      <c r="FM18" s="1343"/>
      <c r="FN18" s="1343"/>
      <c r="FO18" s="1343"/>
      <c r="FP18" s="1343"/>
      <c r="FQ18" s="1343"/>
      <c r="FR18" s="1343" t="str">
        <f ca="1">MID(SUVAHAVUJ!AG187,6,1)</f>
        <v xml:space="preserve"> </v>
      </c>
      <c r="FS18" s="1343"/>
      <c r="FT18" s="1343"/>
      <c r="FU18" s="1343"/>
      <c r="FV18" s="1343"/>
      <c r="FW18" s="1343" t="str">
        <f ca="1">MID(SUVAHAVUJ!AG187,7,1)</f>
        <v xml:space="preserve"> </v>
      </c>
      <c r="FX18" s="1343"/>
      <c r="FY18" s="1343"/>
      <c r="FZ18" s="1343"/>
      <c r="GA18" s="1343"/>
      <c r="GB18" s="1343"/>
      <c r="GC18" s="1343" t="str">
        <f ca="1">MID(SUVAHAVUJ!AG187,8,1)</f>
        <v xml:space="preserve"> </v>
      </c>
      <c r="GD18" s="1343"/>
      <c r="GE18" s="1343"/>
      <c r="GF18" s="1343"/>
      <c r="GG18" s="1343"/>
      <c r="GH18" s="1343" t="str">
        <f ca="1">MID(SUVAHAVUJ!AG187,9,1)</f>
        <v xml:space="preserve"> </v>
      </c>
      <c r="GI18" s="1343"/>
      <c r="GJ18" s="1343"/>
      <c r="GK18" s="1343"/>
      <c r="GL18" s="1343"/>
      <c r="GM18" s="1343"/>
      <c r="GN18" s="1343" t="str">
        <f ca="1">MID(SUVAHAVUJ!AG187,10,1)</f>
        <v xml:space="preserve"> </v>
      </c>
      <c r="GO18" s="1343"/>
      <c r="GP18" s="1343"/>
      <c r="GQ18" s="1343"/>
      <c r="GR18" s="1343"/>
      <c r="GS18" s="1343" t="str">
        <f ca="1">MID(SUVAHAVUJ!AG187,11,1)</f>
        <v>0</v>
      </c>
      <c r="GT18" s="1343"/>
      <c r="GU18" s="1343"/>
      <c r="GV18" s="1343"/>
      <c r="GW18" s="1396"/>
    </row>
    <row r="19" spans="1:205" ht="24.6" customHeight="1">
      <c r="B19" s="1507" t="s">
        <v>2534</v>
      </c>
      <c r="C19" s="1508"/>
      <c r="D19" s="1508"/>
      <c r="E19" s="1508"/>
      <c r="F19" s="1508"/>
      <c r="G19" s="1508"/>
      <c r="H19" s="1508"/>
      <c r="I19" s="1508"/>
      <c r="J19" s="1508"/>
      <c r="K19" s="1509"/>
      <c r="L19" s="1471" t="str">
        <f ca="1">SUVAHAVUJ!$D$188</f>
        <v>Výnosové úroky od prepojených účtovných jednotiek (662A)</v>
      </c>
      <c r="M19" s="1472"/>
      <c r="N19" s="1472"/>
      <c r="O19" s="1472"/>
      <c r="P19" s="1472"/>
      <c r="Q19" s="1472"/>
      <c r="R19" s="1472"/>
      <c r="S19" s="1472"/>
      <c r="T19" s="1472"/>
      <c r="U19" s="1472"/>
      <c r="V19" s="1472"/>
      <c r="W19" s="1472"/>
      <c r="X19" s="1472"/>
      <c r="Y19" s="1472"/>
      <c r="Z19" s="1472"/>
      <c r="AA19" s="1472"/>
      <c r="AB19" s="1472"/>
      <c r="AC19" s="1472"/>
      <c r="AD19" s="1472"/>
      <c r="AE19" s="1472"/>
      <c r="AF19" s="1472"/>
      <c r="AG19" s="1472"/>
      <c r="AH19" s="1472"/>
      <c r="AI19" s="1472"/>
      <c r="AJ19" s="1472"/>
      <c r="AK19" s="1472"/>
      <c r="AL19" s="1472"/>
      <c r="AM19" s="1472"/>
      <c r="AN19" s="1472"/>
      <c r="AO19" s="1472"/>
      <c r="AP19" s="1472"/>
      <c r="AQ19" s="1472"/>
      <c r="AR19" s="1472"/>
      <c r="AS19" s="1472"/>
      <c r="AT19" s="1472"/>
      <c r="AU19" s="1472"/>
      <c r="AV19" s="1472"/>
      <c r="AW19" s="1472"/>
      <c r="AX19" s="1472"/>
      <c r="AY19" s="1472"/>
      <c r="AZ19" s="1472"/>
      <c r="BA19" s="1472"/>
      <c r="BB19" s="1472"/>
      <c r="BC19" s="1472"/>
      <c r="BD19" s="1472"/>
      <c r="BE19" s="1472"/>
      <c r="BF19" s="1472"/>
      <c r="BG19" s="1472"/>
      <c r="BH19" s="1472"/>
      <c r="BI19" s="1472"/>
      <c r="BJ19" s="1472"/>
      <c r="BK19" s="1472"/>
      <c r="BL19" s="1472"/>
      <c r="BM19" s="1472"/>
      <c r="BN19" s="1472"/>
      <c r="BO19" s="1472"/>
      <c r="BP19" s="1472"/>
      <c r="BQ19" s="1472"/>
      <c r="BR19" s="1472"/>
      <c r="BS19" s="1472"/>
      <c r="BT19" s="1472"/>
      <c r="BU19" s="1472"/>
      <c r="BV19" s="1472"/>
      <c r="BW19" s="1462" t="s">
        <v>4113</v>
      </c>
      <c r="BX19" s="1463"/>
      <c r="BY19" s="1463"/>
      <c r="BZ19" s="1463"/>
      <c r="CA19" s="1463"/>
      <c r="CB19" s="1463"/>
      <c r="CC19" s="1463"/>
      <c r="CD19" s="1464"/>
      <c r="CE19" s="1389" t="str">
        <f ca="1">MID(SUVAHAVUJ!AF188,1,1)</f>
        <v xml:space="preserve"> </v>
      </c>
      <c r="CF19" s="1389"/>
      <c r="CG19" s="1389"/>
      <c r="CH19" s="1389"/>
      <c r="CI19" s="1389"/>
      <c r="CJ19" s="1389" t="str">
        <f ca="1">MID(SUVAHAVUJ!AF188,2,1)</f>
        <v xml:space="preserve"> </v>
      </c>
      <c r="CK19" s="1389"/>
      <c r="CL19" s="1389"/>
      <c r="CM19" s="1389"/>
      <c r="CN19" s="1389"/>
      <c r="CO19" s="1389"/>
      <c r="CP19" s="1389" t="str">
        <f ca="1">MID(SUVAHAVUJ!AF188,3,1)</f>
        <v xml:space="preserve"> </v>
      </c>
      <c r="CQ19" s="1389"/>
      <c r="CR19" s="1389"/>
      <c r="CS19" s="1389"/>
      <c r="CT19" s="1389"/>
      <c r="CU19" s="1389" t="str">
        <f ca="1">MID(SUVAHAVUJ!AF188,4,1)</f>
        <v xml:space="preserve"> </v>
      </c>
      <c r="CV19" s="1389"/>
      <c r="CW19" s="1389"/>
      <c r="CX19" s="1389"/>
      <c r="CY19" s="1389"/>
      <c r="CZ19" s="1389"/>
      <c r="DA19" s="1389" t="str">
        <f ca="1">MID(SUVAHAVUJ!AF188,5,1)</f>
        <v xml:space="preserve"> </v>
      </c>
      <c r="DB19" s="1389"/>
      <c r="DC19" s="1389"/>
      <c r="DD19" s="1389"/>
      <c r="DE19" s="1389"/>
      <c r="DF19" s="1389" t="str">
        <f ca="1">MID(SUVAHAVUJ!AF188,6,1)</f>
        <v xml:space="preserve"> </v>
      </c>
      <c r="DG19" s="1389"/>
      <c r="DH19" s="1389"/>
      <c r="DI19" s="1389"/>
      <c r="DJ19" s="1389"/>
      <c r="DK19" s="1389"/>
      <c r="DL19" s="1389" t="str">
        <f ca="1">MID(SUVAHAVUJ!AF188,7,1)</f>
        <v xml:space="preserve"> </v>
      </c>
      <c r="DM19" s="1389"/>
      <c r="DN19" s="1389"/>
      <c r="DO19" s="1389"/>
      <c r="DP19" s="1389"/>
      <c r="DQ19" s="1389"/>
      <c r="DR19" s="1389" t="str">
        <f ca="1">MID(SUVAHAVUJ!AF188,8,1)</f>
        <v xml:space="preserve"> </v>
      </c>
      <c r="DS19" s="1389"/>
      <c r="DT19" s="1389"/>
      <c r="DU19" s="1389"/>
      <c r="DV19" s="1389"/>
      <c r="DW19" s="1456" t="str">
        <f ca="1">MID(SUVAHAVUJ!AF188,9,1)</f>
        <v xml:space="preserve"> </v>
      </c>
      <c r="DX19" s="1456"/>
      <c r="DY19" s="1456"/>
      <c r="DZ19" s="1456"/>
      <c r="EA19" s="1456"/>
      <c r="EB19" s="1456"/>
      <c r="EC19" s="1456" t="str">
        <f ca="1">MID(SUVAHAVUJ!AF188,10,1)</f>
        <v xml:space="preserve"> </v>
      </c>
      <c r="ED19" s="1456"/>
      <c r="EE19" s="1456"/>
      <c r="EF19" s="1456"/>
      <c r="EG19" s="1456"/>
      <c r="EH19" s="1389" t="str">
        <f ca="1">MID(SUVAHAVUJ!AF188,11,1)</f>
        <v>0</v>
      </c>
      <c r="EI19" s="1389"/>
      <c r="EJ19" s="1389"/>
      <c r="EK19" s="1389"/>
      <c r="EL19" s="1389"/>
      <c r="EM19" s="1395"/>
      <c r="EN19" s="530"/>
      <c r="EO19" s="531"/>
      <c r="EP19" s="1389" t="str">
        <f ca="1">MID(SUVAHAVUJ!AG188,1,1)</f>
        <v xml:space="preserve"> </v>
      </c>
      <c r="EQ19" s="1389"/>
      <c r="ER19" s="1389"/>
      <c r="ES19" s="1389"/>
      <c r="ET19" s="1389"/>
      <c r="EU19" s="1389"/>
      <c r="EV19" s="1389" t="str">
        <f ca="1">MID(SUVAHAVUJ!AG188,2,1)</f>
        <v xml:space="preserve"> </v>
      </c>
      <c r="EW19" s="1389"/>
      <c r="EX19" s="1389"/>
      <c r="EY19" s="1389"/>
      <c r="EZ19" s="1389"/>
      <c r="FA19" s="1389" t="str">
        <f ca="1">MID(SUVAHAVUJ!AG188,3,1)</f>
        <v xml:space="preserve"> </v>
      </c>
      <c r="FB19" s="1389"/>
      <c r="FC19" s="1389"/>
      <c r="FD19" s="1389"/>
      <c r="FE19" s="1389"/>
      <c r="FF19" s="1389"/>
      <c r="FG19" s="1389" t="str">
        <f ca="1">MID(SUVAHAVUJ!AG188,4,1)</f>
        <v xml:space="preserve"> </v>
      </c>
      <c r="FH19" s="1389"/>
      <c r="FI19" s="1389"/>
      <c r="FJ19" s="1389"/>
      <c r="FK19" s="1389"/>
      <c r="FL19" s="1343" t="str">
        <f ca="1">MID(SUVAHAVUJ!AG188,5,1)</f>
        <v xml:space="preserve"> </v>
      </c>
      <c r="FM19" s="1343"/>
      <c r="FN19" s="1343"/>
      <c r="FO19" s="1343"/>
      <c r="FP19" s="1343"/>
      <c r="FQ19" s="1343"/>
      <c r="FR19" s="1343" t="str">
        <f ca="1">MID(SUVAHAVUJ!AG188,6,1)</f>
        <v xml:space="preserve"> </v>
      </c>
      <c r="FS19" s="1343"/>
      <c r="FT19" s="1343"/>
      <c r="FU19" s="1343"/>
      <c r="FV19" s="1343"/>
      <c r="FW19" s="1343" t="str">
        <f ca="1">MID(SUVAHAVUJ!AG188,7,1)</f>
        <v xml:space="preserve"> </v>
      </c>
      <c r="FX19" s="1343"/>
      <c r="FY19" s="1343"/>
      <c r="FZ19" s="1343"/>
      <c r="GA19" s="1343"/>
      <c r="GB19" s="1343"/>
      <c r="GC19" s="1343" t="str">
        <f ca="1">MID(SUVAHAVUJ!AG188,8,1)</f>
        <v xml:space="preserve"> </v>
      </c>
      <c r="GD19" s="1343"/>
      <c r="GE19" s="1343"/>
      <c r="GF19" s="1343"/>
      <c r="GG19" s="1343"/>
      <c r="GH19" s="1343" t="str">
        <f ca="1">MID(SUVAHAVUJ!AG188,9,1)</f>
        <v xml:space="preserve"> </v>
      </c>
      <c r="GI19" s="1343"/>
      <c r="GJ19" s="1343"/>
      <c r="GK19" s="1343"/>
      <c r="GL19" s="1343"/>
      <c r="GM19" s="1343"/>
      <c r="GN19" s="1343" t="str">
        <f ca="1">MID(SUVAHAVUJ!AG188,10,1)</f>
        <v xml:space="preserve"> </v>
      </c>
      <c r="GO19" s="1343"/>
      <c r="GP19" s="1343"/>
      <c r="GQ19" s="1343"/>
      <c r="GR19" s="1343"/>
      <c r="GS19" s="1343" t="str">
        <f ca="1">MID(SUVAHAVUJ!AG188,11,1)</f>
        <v>0</v>
      </c>
      <c r="GT19" s="1343"/>
      <c r="GU19" s="1343"/>
      <c r="GV19" s="1343"/>
      <c r="GW19" s="1396"/>
    </row>
    <row r="20" spans="1:205" ht="24.6" customHeight="1">
      <c r="B20" s="1510" t="s">
        <v>2390</v>
      </c>
      <c r="C20" s="1511"/>
      <c r="D20" s="1511"/>
      <c r="E20" s="1511"/>
      <c r="F20" s="1511"/>
      <c r="G20" s="1511"/>
      <c r="H20" s="1511"/>
      <c r="I20" s="1511"/>
      <c r="J20" s="1511"/>
      <c r="K20" s="1512"/>
      <c r="L20" s="1471" t="str">
        <f ca="1">SUVAHAVUJ!$D$189</f>
        <v>Ostatné výnosové úroky (662A)</v>
      </c>
      <c r="M20" s="1472"/>
      <c r="N20" s="1472"/>
      <c r="O20" s="1472"/>
      <c r="P20" s="1472"/>
      <c r="Q20" s="1472"/>
      <c r="R20" s="1472"/>
      <c r="S20" s="1472"/>
      <c r="T20" s="1472"/>
      <c r="U20" s="1472"/>
      <c r="V20" s="1472"/>
      <c r="W20" s="1472"/>
      <c r="X20" s="1472"/>
      <c r="Y20" s="1472"/>
      <c r="Z20" s="1472"/>
      <c r="AA20" s="1472"/>
      <c r="AB20" s="1472"/>
      <c r="AC20" s="1472"/>
      <c r="AD20" s="1472"/>
      <c r="AE20" s="1472"/>
      <c r="AF20" s="1472"/>
      <c r="AG20" s="1472"/>
      <c r="AH20" s="1472"/>
      <c r="AI20" s="1472"/>
      <c r="AJ20" s="1472"/>
      <c r="AK20" s="1472"/>
      <c r="AL20" s="1472"/>
      <c r="AM20" s="1472"/>
      <c r="AN20" s="1472"/>
      <c r="AO20" s="1472"/>
      <c r="AP20" s="1472"/>
      <c r="AQ20" s="1472"/>
      <c r="AR20" s="1472"/>
      <c r="AS20" s="1472"/>
      <c r="AT20" s="1472"/>
      <c r="AU20" s="1472"/>
      <c r="AV20" s="1472"/>
      <c r="AW20" s="1472"/>
      <c r="AX20" s="1472"/>
      <c r="AY20" s="1472"/>
      <c r="AZ20" s="1472"/>
      <c r="BA20" s="1472"/>
      <c r="BB20" s="1472"/>
      <c r="BC20" s="1472"/>
      <c r="BD20" s="1472"/>
      <c r="BE20" s="1472"/>
      <c r="BF20" s="1472"/>
      <c r="BG20" s="1472"/>
      <c r="BH20" s="1472"/>
      <c r="BI20" s="1472"/>
      <c r="BJ20" s="1472"/>
      <c r="BK20" s="1472"/>
      <c r="BL20" s="1472"/>
      <c r="BM20" s="1472"/>
      <c r="BN20" s="1472"/>
      <c r="BO20" s="1472"/>
      <c r="BP20" s="1472"/>
      <c r="BQ20" s="1472"/>
      <c r="BR20" s="1472"/>
      <c r="BS20" s="1472"/>
      <c r="BT20" s="1472"/>
      <c r="BU20" s="1472"/>
      <c r="BV20" s="1472"/>
      <c r="BW20" s="1462" t="s">
        <v>2419</v>
      </c>
      <c r="BX20" s="1463"/>
      <c r="BY20" s="1463"/>
      <c r="BZ20" s="1463"/>
      <c r="CA20" s="1463"/>
      <c r="CB20" s="1463"/>
      <c r="CC20" s="1463"/>
      <c r="CD20" s="1464"/>
      <c r="CE20" s="1389" t="str">
        <f ca="1">MID(SUVAHAVUJ!AF189,1,1)</f>
        <v xml:space="preserve"> </v>
      </c>
      <c r="CF20" s="1389"/>
      <c r="CG20" s="1389"/>
      <c r="CH20" s="1389"/>
      <c r="CI20" s="1389"/>
      <c r="CJ20" s="1389" t="str">
        <f ca="1">MID(SUVAHAVUJ!AF189,2,1)</f>
        <v xml:space="preserve"> </v>
      </c>
      <c r="CK20" s="1389"/>
      <c r="CL20" s="1389"/>
      <c r="CM20" s="1389"/>
      <c r="CN20" s="1389"/>
      <c r="CO20" s="1389"/>
      <c r="CP20" s="1389" t="str">
        <f ca="1">MID(SUVAHAVUJ!AF189,3,1)</f>
        <v xml:space="preserve"> </v>
      </c>
      <c r="CQ20" s="1389"/>
      <c r="CR20" s="1389"/>
      <c r="CS20" s="1389"/>
      <c r="CT20" s="1389"/>
      <c r="CU20" s="1389" t="str">
        <f ca="1">MID(SUVAHAVUJ!AF189,4,1)</f>
        <v xml:space="preserve"> </v>
      </c>
      <c r="CV20" s="1389"/>
      <c r="CW20" s="1389"/>
      <c r="CX20" s="1389"/>
      <c r="CY20" s="1389"/>
      <c r="CZ20" s="1389"/>
      <c r="DA20" s="1389" t="str">
        <f ca="1">MID(SUVAHAVUJ!AF189,5,1)</f>
        <v xml:space="preserve"> </v>
      </c>
      <c r="DB20" s="1389"/>
      <c r="DC20" s="1389"/>
      <c r="DD20" s="1389"/>
      <c r="DE20" s="1389"/>
      <c r="DF20" s="1389" t="str">
        <f ca="1">MID(SUVAHAVUJ!AF189,6,1)</f>
        <v xml:space="preserve"> </v>
      </c>
      <c r="DG20" s="1389"/>
      <c r="DH20" s="1389"/>
      <c r="DI20" s="1389"/>
      <c r="DJ20" s="1389"/>
      <c r="DK20" s="1389"/>
      <c r="DL20" s="1389" t="str">
        <f ca="1">MID(SUVAHAVUJ!AF189,7,1)</f>
        <v xml:space="preserve"> </v>
      </c>
      <c r="DM20" s="1389"/>
      <c r="DN20" s="1389"/>
      <c r="DO20" s="1389"/>
      <c r="DP20" s="1389"/>
      <c r="DQ20" s="1389"/>
      <c r="DR20" s="1389" t="str">
        <f ca="1">MID(SUVAHAVUJ!AF189,8,1)</f>
        <v xml:space="preserve"> </v>
      </c>
      <c r="DS20" s="1389"/>
      <c r="DT20" s="1389"/>
      <c r="DU20" s="1389"/>
      <c r="DV20" s="1389"/>
      <c r="DW20" s="1456" t="str">
        <f ca="1">MID(SUVAHAVUJ!AF189,9,1)</f>
        <v xml:space="preserve"> </v>
      </c>
      <c r="DX20" s="1456"/>
      <c r="DY20" s="1456"/>
      <c r="DZ20" s="1456"/>
      <c r="EA20" s="1456"/>
      <c r="EB20" s="1456"/>
      <c r="EC20" s="1456" t="str">
        <f ca="1">MID(SUVAHAVUJ!AF189,10,1)</f>
        <v xml:space="preserve"> </v>
      </c>
      <c r="ED20" s="1456"/>
      <c r="EE20" s="1456"/>
      <c r="EF20" s="1456"/>
      <c r="EG20" s="1456"/>
      <c r="EH20" s="1389" t="str">
        <f ca="1">MID(SUVAHAVUJ!AF189,11,1)</f>
        <v>0</v>
      </c>
      <c r="EI20" s="1389"/>
      <c r="EJ20" s="1389"/>
      <c r="EK20" s="1389"/>
      <c r="EL20" s="1389"/>
      <c r="EM20" s="1395"/>
      <c r="EN20" s="530"/>
      <c r="EO20" s="531"/>
      <c r="EP20" s="1389" t="str">
        <f ca="1">MID(SUVAHAVUJ!AG189,1,1)</f>
        <v xml:space="preserve"> </v>
      </c>
      <c r="EQ20" s="1389"/>
      <c r="ER20" s="1389"/>
      <c r="ES20" s="1389"/>
      <c r="ET20" s="1389"/>
      <c r="EU20" s="1389"/>
      <c r="EV20" s="1389" t="str">
        <f ca="1">MID(SUVAHAVUJ!AG189,2,1)</f>
        <v xml:space="preserve"> </v>
      </c>
      <c r="EW20" s="1389"/>
      <c r="EX20" s="1389"/>
      <c r="EY20" s="1389"/>
      <c r="EZ20" s="1389"/>
      <c r="FA20" s="1389" t="str">
        <f ca="1">MID(SUVAHAVUJ!AG189,3,1)</f>
        <v xml:space="preserve"> </v>
      </c>
      <c r="FB20" s="1389"/>
      <c r="FC20" s="1389"/>
      <c r="FD20" s="1389"/>
      <c r="FE20" s="1389"/>
      <c r="FF20" s="1389"/>
      <c r="FG20" s="1389" t="str">
        <f ca="1">MID(SUVAHAVUJ!AG189,4,1)</f>
        <v xml:space="preserve"> </v>
      </c>
      <c r="FH20" s="1389"/>
      <c r="FI20" s="1389"/>
      <c r="FJ20" s="1389"/>
      <c r="FK20" s="1389"/>
      <c r="FL20" s="1343" t="str">
        <f ca="1">MID(SUVAHAVUJ!AG189,5,1)</f>
        <v xml:space="preserve"> </v>
      </c>
      <c r="FM20" s="1343"/>
      <c r="FN20" s="1343"/>
      <c r="FO20" s="1343"/>
      <c r="FP20" s="1343"/>
      <c r="FQ20" s="1343"/>
      <c r="FR20" s="1343" t="str">
        <f ca="1">MID(SUVAHAVUJ!AG189,6,1)</f>
        <v xml:space="preserve"> </v>
      </c>
      <c r="FS20" s="1343"/>
      <c r="FT20" s="1343"/>
      <c r="FU20" s="1343"/>
      <c r="FV20" s="1343"/>
      <c r="FW20" s="1343" t="str">
        <f ca="1">MID(SUVAHAVUJ!AG189,7,1)</f>
        <v xml:space="preserve"> </v>
      </c>
      <c r="FX20" s="1343"/>
      <c r="FY20" s="1343"/>
      <c r="FZ20" s="1343"/>
      <c r="GA20" s="1343"/>
      <c r="GB20" s="1343"/>
      <c r="GC20" s="1343" t="str">
        <f ca="1">MID(SUVAHAVUJ!AG189,8,1)</f>
        <v xml:space="preserve"> </v>
      </c>
      <c r="GD20" s="1343"/>
      <c r="GE20" s="1343"/>
      <c r="GF20" s="1343"/>
      <c r="GG20" s="1343"/>
      <c r="GH20" s="1343" t="str">
        <f ca="1">MID(SUVAHAVUJ!AG189,9,1)</f>
        <v xml:space="preserve"> </v>
      </c>
      <c r="GI20" s="1343"/>
      <c r="GJ20" s="1343"/>
      <c r="GK20" s="1343"/>
      <c r="GL20" s="1343"/>
      <c r="GM20" s="1343"/>
      <c r="GN20" s="1343" t="str">
        <f ca="1">MID(SUVAHAVUJ!AG189,10,1)</f>
        <v xml:space="preserve"> </v>
      </c>
      <c r="GO20" s="1343"/>
      <c r="GP20" s="1343"/>
      <c r="GQ20" s="1343"/>
      <c r="GR20" s="1343"/>
      <c r="GS20" s="1343" t="str">
        <f ca="1">MID(SUVAHAVUJ!AG189,11,1)</f>
        <v>0</v>
      </c>
      <c r="GT20" s="1343"/>
      <c r="GU20" s="1343"/>
      <c r="GV20" s="1343"/>
      <c r="GW20" s="1396"/>
    </row>
    <row r="21" spans="1:205" ht="24.6" customHeight="1">
      <c r="B21" s="1507" t="s">
        <v>2535</v>
      </c>
      <c r="C21" s="1508"/>
      <c r="D21" s="1508"/>
      <c r="E21" s="1508"/>
      <c r="F21" s="1508"/>
      <c r="G21" s="1508"/>
      <c r="H21" s="1508"/>
      <c r="I21" s="1508"/>
      <c r="J21" s="1508"/>
      <c r="K21" s="1509"/>
      <c r="L21" s="1471" t="str">
        <f ca="1">SUVAHAVUJ!$D$190</f>
        <v>Kurzové zisky (663)</v>
      </c>
      <c r="M21" s="1472"/>
      <c r="N21" s="1472"/>
      <c r="O21" s="1472"/>
      <c r="P21" s="1472"/>
      <c r="Q21" s="1472"/>
      <c r="R21" s="1472"/>
      <c r="S21" s="1472"/>
      <c r="T21" s="1472"/>
      <c r="U21" s="1472"/>
      <c r="V21" s="1472"/>
      <c r="W21" s="1472"/>
      <c r="X21" s="1472"/>
      <c r="Y21" s="1472"/>
      <c r="Z21" s="1472"/>
      <c r="AA21" s="1472"/>
      <c r="AB21" s="1472"/>
      <c r="AC21" s="1472"/>
      <c r="AD21" s="1472"/>
      <c r="AE21" s="1472"/>
      <c r="AF21" s="1472"/>
      <c r="AG21" s="1472"/>
      <c r="AH21" s="1472"/>
      <c r="AI21" s="1472"/>
      <c r="AJ21" s="1472"/>
      <c r="AK21" s="1472"/>
      <c r="AL21" s="1472"/>
      <c r="AM21" s="1472"/>
      <c r="AN21" s="1472"/>
      <c r="AO21" s="1472"/>
      <c r="AP21" s="1472"/>
      <c r="AQ21" s="1472"/>
      <c r="AR21" s="1472"/>
      <c r="AS21" s="1472"/>
      <c r="AT21" s="1472"/>
      <c r="AU21" s="1472"/>
      <c r="AV21" s="1472"/>
      <c r="AW21" s="1472"/>
      <c r="AX21" s="1472"/>
      <c r="AY21" s="1472"/>
      <c r="AZ21" s="1472"/>
      <c r="BA21" s="1472"/>
      <c r="BB21" s="1472"/>
      <c r="BC21" s="1472"/>
      <c r="BD21" s="1472"/>
      <c r="BE21" s="1472"/>
      <c r="BF21" s="1472"/>
      <c r="BG21" s="1472"/>
      <c r="BH21" s="1472"/>
      <c r="BI21" s="1472"/>
      <c r="BJ21" s="1472"/>
      <c r="BK21" s="1472"/>
      <c r="BL21" s="1472"/>
      <c r="BM21" s="1472"/>
      <c r="BN21" s="1472"/>
      <c r="BO21" s="1472"/>
      <c r="BP21" s="1472"/>
      <c r="BQ21" s="1472"/>
      <c r="BR21" s="1472"/>
      <c r="BS21" s="1472"/>
      <c r="BT21" s="1472"/>
      <c r="BU21" s="1472"/>
      <c r="BV21" s="1472"/>
      <c r="BW21" s="1462" t="s">
        <v>2421</v>
      </c>
      <c r="BX21" s="1463"/>
      <c r="BY21" s="1463"/>
      <c r="BZ21" s="1463"/>
      <c r="CA21" s="1463"/>
      <c r="CB21" s="1463"/>
      <c r="CC21" s="1463"/>
      <c r="CD21" s="1464"/>
      <c r="CE21" s="1389" t="str">
        <f ca="1">MID(SUVAHAVUJ!AF190,1,1)</f>
        <v xml:space="preserve"> </v>
      </c>
      <c r="CF21" s="1389"/>
      <c r="CG21" s="1389"/>
      <c r="CH21" s="1389"/>
      <c r="CI21" s="1389"/>
      <c r="CJ21" s="1389" t="str">
        <f ca="1">MID(SUVAHAVUJ!AF190,2,1)</f>
        <v xml:space="preserve"> </v>
      </c>
      <c r="CK21" s="1389"/>
      <c r="CL21" s="1389"/>
      <c r="CM21" s="1389"/>
      <c r="CN21" s="1389"/>
      <c r="CO21" s="1389"/>
      <c r="CP21" s="1389" t="str">
        <f ca="1">MID(SUVAHAVUJ!AF190,3,1)</f>
        <v xml:space="preserve"> </v>
      </c>
      <c r="CQ21" s="1389"/>
      <c r="CR21" s="1389"/>
      <c r="CS21" s="1389"/>
      <c r="CT21" s="1389"/>
      <c r="CU21" s="1389" t="str">
        <f ca="1">MID(SUVAHAVUJ!AF190,4,1)</f>
        <v xml:space="preserve"> </v>
      </c>
      <c r="CV21" s="1389"/>
      <c r="CW21" s="1389"/>
      <c r="CX21" s="1389"/>
      <c r="CY21" s="1389"/>
      <c r="CZ21" s="1389"/>
      <c r="DA21" s="1389" t="str">
        <f ca="1">MID(SUVAHAVUJ!AF190,5,1)</f>
        <v xml:space="preserve"> </v>
      </c>
      <c r="DB21" s="1389"/>
      <c r="DC21" s="1389"/>
      <c r="DD21" s="1389"/>
      <c r="DE21" s="1389"/>
      <c r="DF21" s="1389" t="str">
        <f ca="1">MID(SUVAHAVUJ!AF190,6,1)</f>
        <v xml:space="preserve"> </v>
      </c>
      <c r="DG21" s="1389"/>
      <c r="DH21" s="1389"/>
      <c r="DI21" s="1389"/>
      <c r="DJ21" s="1389"/>
      <c r="DK21" s="1389"/>
      <c r="DL21" s="1389" t="str">
        <f ca="1">MID(SUVAHAVUJ!AF190,7,1)</f>
        <v xml:space="preserve"> </v>
      </c>
      <c r="DM21" s="1389"/>
      <c r="DN21" s="1389"/>
      <c r="DO21" s="1389"/>
      <c r="DP21" s="1389"/>
      <c r="DQ21" s="1389"/>
      <c r="DR21" s="1389" t="str">
        <f ca="1">MID(SUVAHAVUJ!AF190,8,1)</f>
        <v xml:space="preserve"> </v>
      </c>
      <c r="DS21" s="1389"/>
      <c r="DT21" s="1389"/>
      <c r="DU21" s="1389"/>
      <c r="DV21" s="1389"/>
      <c r="DW21" s="1456" t="str">
        <f ca="1">MID(SUVAHAVUJ!AF190,9,1)</f>
        <v xml:space="preserve"> </v>
      </c>
      <c r="DX21" s="1456"/>
      <c r="DY21" s="1456"/>
      <c r="DZ21" s="1456"/>
      <c r="EA21" s="1456"/>
      <c r="EB21" s="1456"/>
      <c r="EC21" s="1456" t="str">
        <f ca="1">MID(SUVAHAVUJ!AF190,10,1)</f>
        <v xml:space="preserve"> </v>
      </c>
      <c r="ED21" s="1456"/>
      <c r="EE21" s="1456"/>
      <c r="EF21" s="1456"/>
      <c r="EG21" s="1456"/>
      <c r="EH21" s="1389" t="str">
        <f ca="1">MID(SUVAHAVUJ!AF190,11,1)</f>
        <v>0</v>
      </c>
      <c r="EI21" s="1389"/>
      <c r="EJ21" s="1389"/>
      <c r="EK21" s="1389"/>
      <c r="EL21" s="1389"/>
      <c r="EM21" s="1395"/>
      <c r="EN21" s="530"/>
      <c r="EO21" s="531"/>
      <c r="EP21" s="1389" t="str">
        <f ca="1">MID(SUVAHAVUJ!AG190,1,1)</f>
        <v xml:space="preserve"> </v>
      </c>
      <c r="EQ21" s="1389"/>
      <c r="ER21" s="1389"/>
      <c r="ES21" s="1389"/>
      <c r="ET21" s="1389"/>
      <c r="EU21" s="1389"/>
      <c r="EV21" s="1389" t="str">
        <f ca="1">MID(SUVAHAVUJ!AG190,2,1)</f>
        <v xml:space="preserve"> </v>
      </c>
      <c r="EW21" s="1389"/>
      <c r="EX21" s="1389"/>
      <c r="EY21" s="1389"/>
      <c r="EZ21" s="1389"/>
      <c r="FA21" s="1389" t="str">
        <f ca="1">MID(SUVAHAVUJ!AG190,3,1)</f>
        <v xml:space="preserve"> </v>
      </c>
      <c r="FB21" s="1389"/>
      <c r="FC21" s="1389"/>
      <c r="FD21" s="1389"/>
      <c r="FE21" s="1389"/>
      <c r="FF21" s="1389"/>
      <c r="FG21" s="1389" t="str">
        <f ca="1">MID(SUVAHAVUJ!AG190,4,1)</f>
        <v xml:space="preserve"> </v>
      </c>
      <c r="FH21" s="1389"/>
      <c r="FI21" s="1389"/>
      <c r="FJ21" s="1389"/>
      <c r="FK21" s="1389"/>
      <c r="FL21" s="1343" t="str">
        <f ca="1">MID(SUVAHAVUJ!AG190,5,1)</f>
        <v xml:space="preserve"> </v>
      </c>
      <c r="FM21" s="1343"/>
      <c r="FN21" s="1343"/>
      <c r="FO21" s="1343"/>
      <c r="FP21" s="1343"/>
      <c r="FQ21" s="1343"/>
      <c r="FR21" s="1343" t="str">
        <f ca="1">MID(SUVAHAVUJ!AG190,6,1)</f>
        <v xml:space="preserve"> </v>
      </c>
      <c r="FS21" s="1343"/>
      <c r="FT21" s="1343"/>
      <c r="FU21" s="1343"/>
      <c r="FV21" s="1343"/>
      <c r="FW21" s="1343" t="str">
        <f ca="1">MID(SUVAHAVUJ!AG190,7,1)</f>
        <v xml:space="preserve"> </v>
      </c>
      <c r="FX21" s="1343"/>
      <c r="FY21" s="1343"/>
      <c r="FZ21" s="1343"/>
      <c r="GA21" s="1343"/>
      <c r="GB21" s="1343"/>
      <c r="GC21" s="1343" t="str">
        <f ca="1">MID(SUVAHAVUJ!AG190,8,1)</f>
        <v xml:space="preserve"> </v>
      </c>
      <c r="GD21" s="1343"/>
      <c r="GE21" s="1343"/>
      <c r="GF21" s="1343"/>
      <c r="GG21" s="1343"/>
      <c r="GH21" s="1343" t="str">
        <f ca="1">MID(SUVAHAVUJ!AG190,9,1)</f>
        <v xml:space="preserve"> </v>
      </c>
      <c r="GI21" s="1343"/>
      <c r="GJ21" s="1343"/>
      <c r="GK21" s="1343"/>
      <c r="GL21" s="1343"/>
      <c r="GM21" s="1343"/>
      <c r="GN21" s="1343" t="str">
        <f ca="1">MID(SUVAHAVUJ!AG190,10,1)</f>
        <v xml:space="preserve"> </v>
      </c>
      <c r="GO21" s="1343"/>
      <c r="GP21" s="1343"/>
      <c r="GQ21" s="1343"/>
      <c r="GR21" s="1343"/>
      <c r="GS21" s="1343" t="str">
        <f ca="1">MID(SUVAHAVUJ!AG190,11,1)</f>
        <v>0</v>
      </c>
      <c r="GT21" s="1343"/>
      <c r="GU21" s="1343"/>
      <c r="GV21" s="1343"/>
      <c r="GW21" s="1396"/>
    </row>
    <row r="22" spans="1:205" ht="24.6" customHeight="1">
      <c r="B22" s="1507" t="s">
        <v>2536</v>
      </c>
      <c r="C22" s="1508"/>
      <c r="D22" s="1508"/>
      <c r="E22" s="1508"/>
      <c r="F22" s="1508"/>
      <c r="G22" s="1508"/>
      <c r="H22" s="1508"/>
      <c r="I22" s="1508"/>
      <c r="J22" s="1508"/>
      <c r="K22" s="1509"/>
      <c r="L22" s="1471" t="str">
        <f ca="1">SUVAHAVUJ!$D$191</f>
        <v>Výnosy z precenenia cenných papierov a výnosy z derivátových operácií (664, 667)</v>
      </c>
      <c r="M22" s="1472"/>
      <c r="N22" s="1472"/>
      <c r="O22" s="1472"/>
      <c r="P22" s="1472"/>
      <c r="Q22" s="1472"/>
      <c r="R22" s="1472"/>
      <c r="S22" s="1472"/>
      <c r="T22" s="1472"/>
      <c r="U22" s="1472"/>
      <c r="V22" s="1472"/>
      <c r="W22" s="1472"/>
      <c r="X22" s="1472"/>
      <c r="Y22" s="1472"/>
      <c r="Z22" s="1472"/>
      <c r="AA22" s="1472"/>
      <c r="AB22" s="1472"/>
      <c r="AC22" s="1472"/>
      <c r="AD22" s="1472"/>
      <c r="AE22" s="1472"/>
      <c r="AF22" s="1472"/>
      <c r="AG22" s="1472"/>
      <c r="AH22" s="1472"/>
      <c r="AI22" s="1472"/>
      <c r="AJ22" s="1472"/>
      <c r="AK22" s="1472"/>
      <c r="AL22" s="1472"/>
      <c r="AM22" s="1472"/>
      <c r="AN22" s="1472"/>
      <c r="AO22" s="1472"/>
      <c r="AP22" s="1472"/>
      <c r="AQ22" s="1472"/>
      <c r="AR22" s="1472"/>
      <c r="AS22" s="1472"/>
      <c r="AT22" s="1472"/>
      <c r="AU22" s="1472"/>
      <c r="AV22" s="1472"/>
      <c r="AW22" s="1472"/>
      <c r="AX22" s="1472"/>
      <c r="AY22" s="1472"/>
      <c r="AZ22" s="1472"/>
      <c r="BA22" s="1472"/>
      <c r="BB22" s="1472"/>
      <c r="BC22" s="1472"/>
      <c r="BD22" s="1472"/>
      <c r="BE22" s="1472"/>
      <c r="BF22" s="1472"/>
      <c r="BG22" s="1472"/>
      <c r="BH22" s="1472"/>
      <c r="BI22" s="1472"/>
      <c r="BJ22" s="1472"/>
      <c r="BK22" s="1472"/>
      <c r="BL22" s="1472"/>
      <c r="BM22" s="1472"/>
      <c r="BN22" s="1472"/>
      <c r="BO22" s="1472"/>
      <c r="BP22" s="1472"/>
      <c r="BQ22" s="1472"/>
      <c r="BR22" s="1472"/>
      <c r="BS22" s="1472"/>
      <c r="BT22" s="1472"/>
      <c r="BU22" s="1472"/>
      <c r="BV22" s="1472"/>
      <c r="BW22" s="1462" t="s">
        <v>4114</v>
      </c>
      <c r="BX22" s="1463"/>
      <c r="BY22" s="1463"/>
      <c r="BZ22" s="1463"/>
      <c r="CA22" s="1463"/>
      <c r="CB22" s="1463"/>
      <c r="CC22" s="1463"/>
      <c r="CD22" s="1464"/>
      <c r="CE22" s="1389" t="str">
        <f ca="1">MID(SUVAHAVUJ!AF191,1,1)</f>
        <v xml:space="preserve"> </v>
      </c>
      <c r="CF22" s="1389"/>
      <c r="CG22" s="1389"/>
      <c r="CH22" s="1389"/>
      <c r="CI22" s="1389"/>
      <c r="CJ22" s="1389" t="str">
        <f ca="1">MID(SUVAHAVUJ!AF191,2,1)</f>
        <v xml:space="preserve"> </v>
      </c>
      <c r="CK22" s="1389"/>
      <c r="CL22" s="1389"/>
      <c r="CM22" s="1389"/>
      <c r="CN22" s="1389"/>
      <c r="CO22" s="1389"/>
      <c r="CP22" s="1389" t="str">
        <f ca="1">MID(SUVAHAVUJ!AF191,3,1)</f>
        <v xml:space="preserve"> </v>
      </c>
      <c r="CQ22" s="1389"/>
      <c r="CR22" s="1389"/>
      <c r="CS22" s="1389"/>
      <c r="CT22" s="1389"/>
      <c r="CU22" s="1389" t="str">
        <f ca="1">MID(SUVAHAVUJ!AF191,4,1)</f>
        <v xml:space="preserve"> </v>
      </c>
      <c r="CV22" s="1389"/>
      <c r="CW22" s="1389"/>
      <c r="CX22" s="1389"/>
      <c r="CY22" s="1389"/>
      <c r="CZ22" s="1389"/>
      <c r="DA22" s="1389" t="str">
        <f ca="1">MID(SUVAHAVUJ!AF191,5,1)</f>
        <v xml:space="preserve"> </v>
      </c>
      <c r="DB22" s="1389"/>
      <c r="DC22" s="1389"/>
      <c r="DD22" s="1389"/>
      <c r="DE22" s="1389"/>
      <c r="DF22" s="1389" t="str">
        <f ca="1">MID(SUVAHAVUJ!AF191,6,1)</f>
        <v xml:space="preserve"> </v>
      </c>
      <c r="DG22" s="1389"/>
      <c r="DH22" s="1389"/>
      <c r="DI22" s="1389"/>
      <c r="DJ22" s="1389"/>
      <c r="DK22" s="1389"/>
      <c r="DL22" s="1389" t="str">
        <f ca="1">MID(SUVAHAVUJ!AF191,7,1)</f>
        <v xml:space="preserve"> </v>
      </c>
      <c r="DM22" s="1389"/>
      <c r="DN22" s="1389"/>
      <c r="DO22" s="1389"/>
      <c r="DP22" s="1389"/>
      <c r="DQ22" s="1389"/>
      <c r="DR22" s="1389" t="str">
        <f ca="1">MID(SUVAHAVUJ!AF191,8,1)</f>
        <v xml:space="preserve"> </v>
      </c>
      <c r="DS22" s="1389"/>
      <c r="DT22" s="1389"/>
      <c r="DU22" s="1389"/>
      <c r="DV22" s="1389"/>
      <c r="DW22" s="1456" t="str">
        <f ca="1">MID(SUVAHAVUJ!AF191,9,1)</f>
        <v xml:space="preserve"> </v>
      </c>
      <c r="DX22" s="1456"/>
      <c r="DY22" s="1456"/>
      <c r="DZ22" s="1456"/>
      <c r="EA22" s="1456"/>
      <c r="EB22" s="1456"/>
      <c r="EC22" s="1456" t="str">
        <f ca="1">MID(SUVAHAVUJ!AF191,10,1)</f>
        <v xml:space="preserve"> </v>
      </c>
      <c r="ED22" s="1456"/>
      <c r="EE22" s="1456"/>
      <c r="EF22" s="1456"/>
      <c r="EG22" s="1456"/>
      <c r="EH22" s="1389" t="str">
        <f ca="1">MID(SUVAHAVUJ!AF191,11,1)</f>
        <v>0</v>
      </c>
      <c r="EI22" s="1389"/>
      <c r="EJ22" s="1389"/>
      <c r="EK22" s="1389"/>
      <c r="EL22" s="1389"/>
      <c r="EM22" s="1395"/>
      <c r="EN22" s="530"/>
      <c r="EO22" s="531"/>
      <c r="EP22" s="1389" t="str">
        <f ca="1">MID(SUVAHAVUJ!AG191,1,1)</f>
        <v xml:space="preserve"> </v>
      </c>
      <c r="EQ22" s="1389"/>
      <c r="ER22" s="1389"/>
      <c r="ES22" s="1389"/>
      <c r="ET22" s="1389"/>
      <c r="EU22" s="1389"/>
      <c r="EV22" s="1389" t="str">
        <f ca="1">MID(SUVAHAVUJ!AG191,2,1)</f>
        <v xml:space="preserve"> </v>
      </c>
      <c r="EW22" s="1389"/>
      <c r="EX22" s="1389"/>
      <c r="EY22" s="1389"/>
      <c r="EZ22" s="1389"/>
      <c r="FA22" s="1389" t="str">
        <f ca="1">MID(SUVAHAVUJ!AG191,3,1)</f>
        <v xml:space="preserve"> </v>
      </c>
      <c r="FB22" s="1389"/>
      <c r="FC22" s="1389"/>
      <c r="FD22" s="1389"/>
      <c r="FE22" s="1389"/>
      <c r="FF22" s="1389"/>
      <c r="FG22" s="1389" t="str">
        <f ca="1">MID(SUVAHAVUJ!AG191,4,1)</f>
        <v xml:space="preserve"> </v>
      </c>
      <c r="FH22" s="1389"/>
      <c r="FI22" s="1389"/>
      <c r="FJ22" s="1389"/>
      <c r="FK22" s="1389"/>
      <c r="FL22" s="1343" t="str">
        <f ca="1">MID(SUVAHAVUJ!AG191,5,1)</f>
        <v xml:space="preserve"> </v>
      </c>
      <c r="FM22" s="1343"/>
      <c r="FN22" s="1343"/>
      <c r="FO22" s="1343"/>
      <c r="FP22" s="1343"/>
      <c r="FQ22" s="1343"/>
      <c r="FR22" s="1343" t="str">
        <f ca="1">MID(SUVAHAVUJ!AG191,6,1)</f>
        <v xml:space="preserve"> </v>
      </c>
      <c r="FS22" s="1343"/>
      <c r="FT22" s="1343"/>
      <c r="FU22" s="1343"/>
      <c r="FV22" s="1343"/>
      <c r="FW22" s="1343" t="str">
        <f ca="1">MID(SUVAHAVUJ!AG191,7,1)</f>
        <v xml:space="preserve"> </v>
      </c>
      <c r="FX22" s="1343"/>
      <c r="FY22" s="1343"/>
      <c r="FZ22" s="1343"/>
      <c r="GA22" s="1343"/>
      <c r="GB22" s="1343"/>
      <c r="GC22" s="1343" t="str">
        <f ca="1">MID(SUVAHAVUJ!AG191,8,1)</f>
        <v xml:space="preserve"> </v>
      </c>
      <c r="GD22" s="1343"/>
      <c r="GE22" s="1343"/>
      <c r="GF22" s="1343"/>
      <c r="GG22" s="1343"/>
      <c r="GH22" s="1343" t="str">
        <f ca="1">MID(SUVAHAVUJ!AG191,9,1)</f>
        <v xml:space="preserve"> </v>
      </c>
      <c r="GI22" s="1343"/>
      <c r="GJ22" s="1343"/>
      <c r="GK22" s="1343"/>
      <c r="GL22" s="1343"/>
      <c r="GM22" s="1343"/>
      <c r="GN22" s="1343" t="str">
        <f ca="1">MID(SUVAHAVUJ!AG191,10,1)</f>
        <v xml:space="preserve"> </v>
      </c>
      <c r="GO22" s="1343"/>
      <c r="GP22" s="1343"/>
      <c r="GQ22" s="1343"/>
      <c r="GR22" s="1343"/>
      <c r="GS22" s="1343" t="str">
        <f ca="1">MID(SUVAHAVUJ!AG191,11,1)</f>
        <v>0</v>
      </c>
      <c r="GT22" s="1343"/>
      <c r="GU22" s="1343"/>
      <c r="GV22" s="1343"/>
      <c r="GW22" s="1396"/>
    </row>
    <row r="23" spans="1:205" ht="24.6" customHeight="1">
      <c r="B23" s="1507" t="s">
        <v>2537</v>
      </c>
      <c r="C23" s="1508"/>
      <c r="D23" s="1508"/>
      <c r="E23" s="1508"/>
      <c r="F23" s="1508"/>
      <c r="G23" s="1508"/>
      <c r="H23" s="1508"/>
      <c r="I23" s="1508"/>
      <c r="J23" s="1508"/>
      <c r="K23" s="1509"/>
      <c r="L23" s="1471" t="str">
        <f ca="1">SUVAHAVUJ!$D$192</f>
        <v>Ostatné výnosy z finančnej činnosti (668)</v>
      </c>
      <c r="M23" s="1472"/>
      <c r="N23" s="1472"/>
      <c r="O23" s="1472"/>
      <c r="P23" s="1472"/>
      <c r="Q23" s="1472"/>
      <c r="R23" s="1472"/>
      <c r="S23" s="1472"/>
      <c r="T23" s="1472"/>
      <c r="U23" s="1472"/>
      <c r="V23" s="1472"/>
      <c r="W23" s="1472"/>
      <c r="X23" s="1472"/>
      <c r="Y23" s="1472"/>
      <c r="Z23" s="1472"/>
      <c r="AA23" s="1472"/>
      <c r="AB23" s="1472"/>
      <c r="AC23" s="1472"/>
      <c r="AD23" s="1472"/>
      <c r="AE23" s="1472"/>
      <c r="AF23" s="1472"/>
      <c r="AG23" s="1472"/>
      <c r="AH23" s="1472"/>
      <c r="AI23" s="1472"/>
      <c r="AJ23" s="1472"/>
      <c r="AK23" s="1472"/>
      <c r="AL23" s="1472"/>
      <c r="AM23" s="1472"/>
      <c r="AN23" s="1472"/>
      <c r="AO23" s="1472"/>
      <c r="AP23" s="1472"/>
      <c r="AQ23" s="1472"/>
      <c r="AR23" s="1472"/>
      <c r="AS23" s="1472"/>
      <c r="AT23" s="1472"/>
      <c r="AU23" s="1472"/>
      <c r="AV23" s="1472"/>
      <c r="AW23" s="1472"/>
      <c r="AX23" s="1472"/>
      <c r="AY23" s="1472"/>
      <c r="AZ23" s="1472"/>
      <c r="BA23" s="1472"/>
      <c r="BB23" s="1472"/>
      <c r="BC23" s="1472"/>
      <c r="BD23" s="1472"/>
      <c r="BE23" s="1472"/>
      <c r="BF23" s="1472"/>
      <c r="BG23" s="1472"/>
      <c r="BH23" s="1472"/>
      <c r="BI23" s="1472"/>
      <c r="BJ23" s="1472"/>
      <c r="BK23" s="1472"/>
      <c r="BL23" s="1472"/>
      <c r="BM23" s="1472"/>
      <c r="BN23" s="1472"/>
      <c r="BO23" s="1472"/>
      <c r="BP23" s="1472"/>
      <c r="BQ23" s="1472"/>
      <c r="BR23" s="1472"/>
      <c r="BS23" s="1472"/>
      <c r="BT23" s="1472"/>
      <c r="BU23" s="1472"/>
      <c r="BV23" s="1472"/>
      <c r="BW23" s="1462" t="s">
        <v>4115</v>
      </c>
      <c r="BX23" s="1463"/>
      <c r="BY23" s="1463"/>
      <c r="BZ23" s="1463"/>
      <c r="CA23" s="1463"/>
      <c r="CB23" s="1463"/>
      <c r="CC23" s="1463"/>
      <c r="CD23" s="1464"/>
      <c r="CE23" s="1389" t="str">
        <f ca="1">MID(SUVAHAVUJ!AF192,1,1)</f>
        <v xml:space="preserve"> </v>
      </c>
      <c r="CF23" s="1389"/>
      <c r="CG23" s="1389"/>
      <c r="CH23" s="1389"/>
      <c r="CI23" s="1389"/>
      <c r="CJ23" s="1389" t="str">
        <f ca="1">MID(SUVAHAVUJ!AF192,2,1)</f>
        <v xml:space="preserve"> </v>
      </c>
      <c r="CK23" s="1389"/>
      <c r="CL23" s="1389"/>
      <c r="CM23" s="1389"/>
      <c r="CN23" s="1389"/>
      <c r="CO23" s="1389"/>
      <c r="CP23" s="1389" t="str">
        <f ca="1">MID(SUVAHAVUJ!AF192,3,1)</f>
        <v xml:space="preserve"> </v>
      </c>
      <c r="CQ23" s="1389"/>
      <c r="CR23" s="1389"/>
      <c r="CS23" s="1389"/>
      <c r="CT23" s="1389"/>
      <c r="CU23" s="1389" t="str">
        <f ca="1">MID(SUVAHAVUJ!AF192,4,1)</f>
        <v xml:space="preserve"> </v>
      </c>
      <c r="CV23" s="1389"/>
      <c r="CW23" s="1389"/>
      <c r="CX23" s="1389"/>
      <c r="CY23" s="1389"/>
      <c r="CZ23" s="1389"/>
      <c r="DA23" s="1389" t="str">
        <f ca="1">MID(SUVAHAVUJ!AF192,5,1)</f>
        <v xml:space="preserve"> </v>
      </c>
      <c r="DB23" s="1389"/>
      <c r="DC23" s="1389"/>
      <c r="DD23" s="1389"/>
      <c r="DE23" s="1389"/>
      <c r="DF23" s="1389" t="str">
        <f ca="1">MID(SUVAHAVUJ!AF192,6,1)</f>
        <v xml:space="preserve"> </v>
      </c>
      <c r="DG23" s="1389"/>
      <c r="DH23" s="1389"/>
      <c r="DI23" s="1389"/>
      <c r="DJ23" s="1389"/>
      <c r="DK23" s="1389"/>
      <c r="DL23" s="1389" t="str">
        <f ca="1">MID(SUVAHAVUJ!AF192,7,1)</f>
        <v xml:space="preserve"> </v>
      </c>
      <c r="DM23" s="1389"/>
      <c r="DN23" s="1389"/>
      <c r="DO23" s="1389"/>
      <c r="DP23" s="1389"/>
      <c r="DQ23" s="1389"/>
      <c r="DR23" s="1389" t="str">
        <f ca="1">MID(SUVAHAVUJ!AF192,8,1)</f>
        <v xml:space="preserve"> </v>
      </c>
      <c r="DS23" s="1389"/>
      <c r="DT23" s="1389"/>
      <c r="DU23" s="1389"/>
      <c r="DV23" s="1389"/>
      <c r="DW23" s="1456" t="str">
        <f ca="1">MID(SUVAHAVUJ!AF192,9,1)</f>
        <v xml:space="preserve"> </v>
      </c>
      <c r="DX23" s="1456"/>
      <c r="DY23" s="1456"/>
      <c r="DZ23" s="1456"/>
      <c r="EA23" s="1456"/>
      <c r="EB23" s="1456"/>
      <c r="EC23" s="1456" t="str">
        <f ca="1">MID(SUVAHAVUJ!AF192,10,1)</f>
        <v xml:space="preserve"> </v>
      </c>
      <c r="ED23" s="1456"/>
      <c r="EE23" s="1456"/>
      <c r="EF23" s="1456"/>
      <c r="EG23" s="1456"/>
      <c r="EH23" s="1389" t="str">
        <f ca="1">MID(SUVAHAVUJ!AF192,11,1)</f>
        <v>0</v>
      </c>
      <c r="EI23" s="1389"/>
      <c r="EJ23" s="1389"/>
      <c r="EK23" s="1389"/>
      <c r="EL23" s="1389"/>
      <c r="EM23" s="1395"/>
      <c r="EN23" s="530"/>
      <c r="EO23" s="531"/>
      <c r="EP23" s="1389" t="str">
        <f ca="1">MID(SUVAHAVUJ!AG192,1,1)</f>
        <v xml:space="preserve"> </v>
      </c>
      <c r="EQ23" s="1389"/>
      <c r="ER23" s="1389"/>
      <c r="ES23" s="1389"/>
      <c r="ET23" s="1389"/>
      <c r="EU23" s="1389"/>
      <c r="EV23" s="1389" t="str">
        <f ca="1">MID(SUVAHAVUJ!AG192,2,1)</f>
        <v xml:space="preserve"> </v>
      </c>
      <c r="EW23" s="1389"/>
      <c r="EX23" s="1389"/>
      <c r="EY23" s="1389"/>
      <c r="EZ23" s="1389"/>
      <c r="FA23" s="1389" t="str">
        <f ca="1">MID(SUVAHAVUJ!AG192,3,1)</f>
        <v xml:space="preserve"> </v>
      </c>
      <c r="FB23" s="1389"/>
      <c r="FC23" s="1389"/>
      <c r="FD23" s="1389"/>
      <c r="FE23" s="1389"/>
      <c r="FF23" s="1389"/>
      <c r="FG23" s="1389" t="str">
        <f ca="1">MID(SUVAHAVUJ!AG192,4,1)</f>
        <v xml:space="preserve"> </v>
      </c>
      <c r="FH23" s="1389"/>
      <c r="FI23" s="1389"/>
      <c r="FJ23" s="1389"/>
      <c r="FK23" s="1389"/>
      <c r="FL23" s="1343" t="str">
        <f ca="1">MID(SUVAHAVUJ!AG192,5,1)</f>
        <v xml:space="preserve"> </v>
      </c>
      <c r="FM23" s="1343"/>
      <c r="FN23" s="1343"/>
      <c r="FO23" s="1343"/>
      <c r="FP23" s="1343"/>
      <c r="FQ23" s="1343"/>
      <c r="FR23" s="1343" t="str">
        <f ca="1">MID(SUVAHAVUJ!AG192,6,1)</f>
        <v xml:space="preserve"> </v>
      </c>
      <c r="FS23" s="1343"/>
      <c r="FT23" s="1343"/>
      <c r="FU23" s="1343"/>
      <c r="FV23" s="1343"/>
      <c r="FW23" s="1343" t="str">
        <f ca="1">MID(SUVAHAVUJ!AG192,7,1)</f>
        <v xml:space="preserve"> </v>
      </c>
      <c r="FX23" s="1343"/>
      <c r="FY23" s="1343"/>
      <c r="FZ23" s="1343"/>
      <c r="GA23" s="1343"/>
      <c r="GB23" s="1343"/>
      <c r="GC23" s="1343" t="str">
        <f ca="1">MID(SUVAHAVUJ!AG192,8,1)</f>
        <v xml:space="preserve"> </v>
      </c>
      <c r="GD23" s="1343"/>
      <c r="GE23" s="1343"/>
      <c r="GF23" s="1343"/>
      <c r="GG23" s="1343"/>
      <c r="GH23" s="1343" t="str">
        <f ca="1">MID(SUVAHAVUJ!AG192,9,1)</f>
        <v xml:space="preserve"> </v>
      </c>
      <c r="GI23" s="1343"/>
      <c r="GJ23" s="1343"/>
      <c r="GK23" s="1343"/>
      <c r="GL23" s="1343"/>
      <c r="GM23" s="1343"/>
      <c r="GN23" s="1343" t="str">
        <f ca="1">MID(SUVAHAVUJ!AG192,10,1)</f>
        <v xml:space="preserve"> </v>
      </c>
      <c r="GO23" s="1343"/>
      <c r="GP23" s="1343"/>
      <c r="GQ23" s="1343"/>
      <c r="GR23" s="1343"/>
      <c r="GS23" s="1343" t="str">
        <f ca="1">MID(SUVAHAVUJ!AG192,11,1)</f>
        <v>0</v>
      </c>
      <c r="GT23" s="1343"/>
      <c r="GU23" s="1343"/>
      <c r="GV23" s="1343"/>
      <c r="GW23" s="1396"/>
    </row>
    <row r="24" spans="1:205" ht="24.6" customHeight="1">
      <c r="A24" s="540"/>
      <c r="B24" s="1507" t="s">
        <v>2511</v>
      </c>
      <c r="C24" s="1508"/>
      <c r="D24" s="1508"/>
      <c r="E24" s="1508"/>
      <c r="F24" s="1508"/>
      <c r="G24" s="1508"/>
      <c r="H24" s="1508"/>
      <c r="I24" s="1508"/>
      <c r="J24" s="1508"/>
      <c r="K24" s="1509"/>
      <c r="L24" s="1460" t="str">
        <f ca="1">SUVAHAVUJ!$D$193</f>
        <v>Náklady na finančnú činnosť spolu r. 46 + r. 47 + r. 48
+ r. 49 + r. 52 + r. 53 + r. 54</v>
      </c>
      <c r="M24" s="1461"/>
      <c r="N24" s="1461"/>
      <c r="O24" s="1461"/>
      <c r="P24" s="1461"/>
      <c r="Q24" s="1461"/>
      <c r="R24" s="1461"/>
      <c r="S24" s="1461"/>
      <c r="T24" s="1461"/>
      <c r="U24" s="1461"/>
      <c r="V24" s="1461"/>
      <c r="W24" s="1461"/>
      <c r="X24" s="1461"/>
      <c r="Y24" s="1461"/>
      <c r="Z24" s="1461"/>
      <c r="AA24" s="1461"/>
      <c r="AB24" s="1461"/>
      <c r="AC24" s="1461"/>
      <c r="AD24" s="1461"/>
      <c r="AE24" s="1461"/>
      <c r="AF24" s="1461"/>
      <c r="AG24" s="1461"/>
      <c r="AH24" s="1461"/>
      <c r="AI24" s="1461"/>
      <c r="AJ24" s="1461"/>
      <c r="AK24" s="1461"/>
      <c r="AL24" s="1461"/>
      <c r="AM24" s="1461"/>
      <c r="AN24" s="1461"/>
      <c r="AO24" s="1461"/>
      <c r="AP24" s="1461"/>
      <c r="AQ24" s="1461"/>
      <c r="AR24" s="1461"/>
      <c r="AS24" s="1461"/>
      <c r="AT24" s="1461"/>
      <c r="AU24" s="1461"/>
      <c r="AV24" s="1461"/>
      <c r="AW24" s="1461"/>
      <c r="AX24" s="1461"/>
      <c r="AY24" s="1461"/>
      <c r="AZ24" s="1461"/>
      <c r="BA24" s="1461"/>
      <c r="BB24" s="1461"/>
      <c r="BC24" s="1461"/>
      <c r="BD24" s="1461"/>
      <c r="BE24" s="1461"/>
      <c r="BF24" s="1461"/>
      <c r="BG24" s="1461"/>
      <c r="BH24" s="1461"/>
      <c r="BI24" s="1461"/>
      <c r="BJ24" s="1461"/>
      <c r="BK24" s="1461"/>
      <c r="BL24" s="1461"/>
      <c r="BM24" s="1461"/>
      <c r="BN24" s="1461"/>
      <c r="BO24" s="1461"/>
      <c r="BP24" s="1461"/>
      <c r="BQ24" s="1461"/>
      <c r="BR24" s="1461"/>
      <c r="BS24" s="1461"/>
      <c r="BT24" s="1461"/>
      <c r="BU24" s="1461"/>
      <c r="BV24" s="1461"/>
      <c r="BW24" s="1462" t="s">
        <v>4116</v>
      </c>
      <c r="BX24" s="1463"/>
      <c r="BY24" s="1463"/>
      <c r="BZ24" s="1463"/>
      <c r="CA24" s="1463"/>
      <c r="CB24" s="1463"/>
      <c r="CC24" s="1463"/>
      <c r="CD24" s="1464"/>
      <c r="CE24" s="1389" t="str">
        <f ca="1">MID(SUVAHAVUJ!AF193,1,1)</f>
        <v xml:space="preserve"> </v>
      </c>
      <c r="CF24" s="1389"/>
      <c r="CG24" s="1389"/>
      <c r="CH24" s="1389"/>
      <c r="CI24" s="1389"/>
      <c r="CJ24" s="1389" t="str">
        <f ca="1">MID(SUVAHAVUJ!AF193,2,1)</f>
        <v xml:space="preserve"> </v>
      </c>
      <c r="CK24" s="1389"/>
      <c r="CL24" s="1389"/>
      <c r="CM24" s="1389"/>
      <c r="CN24" s="1389"/>
      <c r="CO24" s="1389"/>
      <c r="CP24" s="1389" t="str">
        <f ca="1">MID(SUVAHAVUJ!AF193,3,1)</f>
        <v xml:space="preserve"> </v>
      </c>
      <c r="CQ24" s="1389"/>
      <c r="CR24" s="1389"/>
      <c r="CS24" s="1389"/>
      <c r="CT24" s="1389"/>
      <c r="CU24" s="1389" t="str">
        <f ca="1">MID(SUVAHAVUJ!AF193,4,1)</f>
        <v xml:space="preserve"> </v>
      </c>
      <c r="CV24" s="1389"/>
      <c r="CW24" s="1389"/>
      <c r="CX24" s="1389"/>
      <c r="CY24" s="1389"/>
      <c r="CZ24" s="1389"/>
      <c r="DA24" s="1389" t="str">
        <f ca="1">MID(SUVAHAVUJ!AF193,5,1)</f>
        <v xml:space="preserve"> </v>
      </c>
      <c r="DB24" s="1389"/>
      <c r="DC24" s="1389"/>
      <c r="DD24" s="1389"/>
      <c r="DE24" s="1389"/>
      <c r="DF24" s="1389" t="str">
        <f ca="1">MID(SUVAHAVUJ!AF193,6,1)</f>
        <v xml:space="preserve"> </v>
      </c>
      <c r="DG24" s="1389"/>
      <c r="DH24" s="1389"/>
      <c r="DI24" s="1389"/>
      <c r="DJ24" s="1389"/>
      <c r="DK24" s="1389"/>
      <c r="DL24" s="1389" t="str">
        <f ca="1">MID(SUVAHAVUJ!AF193,7,1)</f>
        <v xml:space="preserve"> </v>
      </c>
      <c r="DM24" s="1389"/>
      <c r="DN24" s="1389"/>
      <c r="DO24" s="1389"/>
      <c r="DP24" s="1389"/>
      <c r="DQ24" s="1389"/>
      <c r="DR24" s="1389" t="str">
        <f ca="1">MID(SUVAHAVUJ!AF193,8,1)</f>
        <v xml:space="preserve"> </v>
      </c>
      <c r="DS24" s="1389"/>
      <c r="DT24" s="1389"/>
      <c r="DU24" s="1389"/>
      <c r="DV24" s="1389"/>
      <c r="DW24" s="1456" t="str">
        <f ca="1">MID(SUVAHAVUJ!AF193,9,1)</f>
        <v xml:space="preserve"> </v>
      </c>
      <c r="DX24" s="1456"/>
      <c r="DY24" s="1456"/>
      <c r="DZ24" s="1456"/>
      <c r="EA24" s="1456"/>
      <c r="EB24" s="1456"/>
      <c r="EC24" s="1456" t="str">
        <f ca="1">MID(SUVAHAVUJ!AF193,10,1)</f>
        <v xml:space="preserve"> </v>
      </c>
      <c r="ED24" s="1456"/>
      <c r="EE24" s="1456"/>
      <c r="EF24" s="1456"/>
      <c r="EG24" s="1456"/>
      <c r="EH24" s="1389" t="str">
        <f ca="1">MID(SUVAHAVUJ!AF193,11,1)</f>
        <v>0</v>
      </c>
      <c r="EI24" s="1389"/>
      <c r="EJ24" s="1389"/>
      <c r="EK24" s="1389"/>
      <c r="EL24" s="1389"/>
      <c r="EM24" s="1395"/>
      <c r="EN24" s="530"/>
      <c r="EO24" s="531"/>
      <c r="EP24" s="1389" t="str">
        <f ca="1">MID(SUVAHAVUJ!AG193,1,1)</f>
        <v xml:space="preserve"> </v>
      </c>
      <c r="EQ24" s="1389"/>
      <c r="ER24" s="1389"/>
      <c r="ES24" s="1389"/>
      <c r="ET24" s="1389"/>
      <c r="EU24" s="1389"/>
      <c r="EV24" s="1389" t="str">
        <f ca="1">MID(SUVAHAVUJ!AG193,2,1)</f>
        <v xml:space="preserve"> </v>
      </c>
      <c r="EW24" s="1389"/>
      <c r="EX24" s="1389"/>
      <c r="EY24" s="1389"/>
      <c r="EZ24" s="1389"/>
      <c r="FA24" s="1389" t="str">
        <f ca="1">MID(SUVAHAVUJ!AG193,3,1)</f>
        <v xml:space="preserve"> </v>
      </c>
      <c r="FB24" s="1389"/>
      <c r="FC24" s="1389"/>
      <c r="FD24" s="1389"/>
      <c r="FE24" s="1389"/>
      <c r="FF24" s="1389"/>
      <c r="FG24" s="1389" t="str">
        <f ca="1">MID(SUVAHAVUJ!AG193,4,1)</f>
        <v xml:space="preserve"> </v>
      </c>
      <c r="FH24" s="1389"/>
      <c r="FI24" s="1389"/>
      <c r="FJ24" s="1389"/>
      <c r="FK24" s="1389"/>
      <c r="FL24" s="1343" t="str">
        <f ca="1">MID(SUVAHAVUJ!AG193,5,1)</f>
        <v xml:space="preserve"> </v>
      </c>
      <c r="FM24" s="1343"/>
      <c r="FN24" s="1343"/>
      <c r="FO24" s="1343"/>
      <c r="FP24" s="1343"/>
      <c r="FQ24" s="1343"/>
      <c r="FR24" s="1343" t="str">
        <f ca="1">MID(SUVAHAVUJ!AG193,6,1)</f>
        <v xml:space="preserve"> </v>
      </c>
      <c r="FS24" s="1343"/>
      <c r="FT24" s="1343"/>
      <c r="FU24" s="1343"/>
      <c r="FV24" s="1343"/>
      <c r="FW24" s="1343" t="str">
        <f ca="1">MID(SUVAHAVUJ!AG193,7,1)</f>
        <v xml:space="preserve"> </v>
      </c>
      <c r="FX24" s="1343"/>
      <c r="FY24" s="1343"/>
      <c r="FZ24" s="1343"/>
      <c r="GA24" s="1343"/>
      <c r="GB24" s="1343"/>
      <c r="GC24" s="1343" t="str">
        <f ca="1">MID(SUVAHAVUJ!AG193,8,1)</f>
        <v xml:space="preserve"> </v>
      </c>
      <c r="GD24" s="1343"/>
      <c r="GE24" s="1343"/>
      <c r="GF24" s="1343"/>
      <c r="GG24" s="1343"/>
      <c r="GH24" s="1343" t="str">
        <f ca="1">MID(SUVAHAVUJ!AG193,9,1)</f>
        <v xml:space="preserve"> </v>
      </c>
      <c r="GI24" s="1343"/>
      <c r="GJ24" s="1343"/>
      <c r="GK24" s="1343"/>
      <c r="GL24" s="1343"/>
      <c r="GM24" s="1343"/>
      <c r="GN24" s="1343" t="str">
        <f ca="1">MID(SUVAHAVUJ!AG193,10,1)</f>
        <v xml:space="preserve"> </v>
      </c>
      <c r="GO24" s="1343"/>
      <c r="GP24" s="1343"/>
      <c r="GQ24" s="1343"/>
      <c r="GR24" s="1343"/>
      <c r="GS24" s="1343" t="str">
        <f ca="1">MID(SUVAHAVUJ!AG193,11,1)</f>
        <v>0</v>
      </c>
      <c r="GT24" s="1343"/>
      <c r="GU24" s="1343"/>
      <c r="GV24" s="1343"/>
      <c r="GW24" s="1396"/>
    </row>
    <row r="25" spans="1:205" ht="24.6" customHeight="1">
      <c r="A25" s="540"/>
      <c r="B25" s="1507" t="s">
        <v>2538</v>
      </c>
      <c r="C25" s="1508"/>
      <c r="D25" s="1508"/>
      <c r="E25" s="1508"/>
      <c r="F25" s="1508"/>
      <c r="G25" s="1508"/>
      <c r="H25" s="1508"/>
      <c r="I25" s="1508"/>
      <c r="J25" s="1508"/>
      <c r="K25" s="1509"/>
      <c r="L25" s="1471" t="str">
        <f ca="1">SUVAHAVUJ!$D$194</f>
        <v>Predané cenné papiere a podiely (561)</v>
      </c>
      <c r="M25" s="1472"/>
      <c r="N25" s="1472"/>
      <c r="O25" s="1472"/>
      <c r="P25" s="1472"/>
      <c r="Q25" s="1472"/>
      <c r="R25" s="1472"/>
      <c r="S25" s="1472"/>
      <c r="T25" s="1472"/>
      <c r="U25" s="1472"/>
      <c r="V25" s="1472"/>
      <c r="W25" s="1472"/>
      <c r="X25" s="1472"/>
      <c r="Y25" s="1472"/>
      <c r="Z25" s="1472"/>
      <c r="AA25" s="1472"/>
      <c r="AB25" s="1472"/>
      <c r="AC25" s="1472"/>
      <c r="AD25" s="1472"/>
      <c r="AE25" s="1472"/>
      <c r="AF25" s="1472"/>
      <c r="AG25" s="1472"/>
      <c r="AH25" s="1472"/>
      <c r="AI25" s="1472"/>
      <c r="AJ25" s="1472"/>
      <c r="AK25" s="1472"/>
      <c r="AL25" s="1472"/>
      <c r="AM25" s="1472"/>
      <c r="AN25" s="1472"/>
      <c r="AO25" s="1472"/>
      <c r="AP25" s="1472"/>
      <c r="AQ25" s="1472"/>
      <c r="AR25" s="1472"/>
      <c r="AS25" s="1472"/>
      <c r="AT25" s="1472"/>
      <c r="AU25" s="1472"/>
      <c r="AV25" s="1472"/>
      <c r="AW25" s="1472"/>
      <c r="AX25" s="1472"/>
      <c r="AY25" s="1472"/>
      <c r="AZ25" s="1472"/>
      <c r="BA25" s="1472"/>
      <c r="BB25" s="1472"/>
      <c r="BC25" s="1472"/>
      <c r="BD25" s="1472"/>
      <c r="BE25" s="1472"/>
      <c r="BF25" s="1472"/>
      <c r="BG25" s="1472"/>
      <c r="BH25" s="1472"/>
      <c r="BI25" s="1472"/>
      <c r="BJ25" s="1472"/>
      <c r="BK25" s="1472"/>
      <c r="BL25" s="1472"/>
      <c r="BM25" s="1472"/>
      <c r="BN25" s="1472"/>
      <c r="BO25" s="1472"/>
      <c r="BP25" s="1472"/>
      <c r="BQ25" s="1472"/>
      <c r="BR25" s="1472"/>
      <c r="BS25" s="1472"/>
      <c r="BT25" s="1472"/>
      <c r="BU25" s="1472"/>
      <c r="BV25" s="1472"/>
      <c r="BW25" s="1462" t="s">
        <v>4125</v>
      </c>
      <c r="BX25" s="1463"/>
      <c r="BY25" s="1463"/>
      <c r="BZ25" s="1463"/>
      <c r="CA25" s="1463"/>
      <c r="CB25" s="1463"/>
      <c r="CC25" s="1463"/>
      <c r="CD25" s="1464"/>
      <c r="CE25" s="1389" t="str">
        <f ca="1">MID(SUVAHAVUJ!AF194,1,1)</f>
        <v xml:space="preserve"> </v>
      </c>
      <c r="CF25" s="1389"/>
      <c r="CG25" s="1389"/>
      <c r="CH25" s="1389"/>
      <c r="CI25" s="1389"/>
      <c r="CJ25" s="1389" t="str">
        <f ca="1">MID(SUVAHAVUJ!AF194,2,1)</f>
        <v xml:space="preserve"> </v>
      </c>
      <c r="CK25" s="1389"/>
      <c r="CL25" s="1389"/>
      <c r="CM25" s="1389"/>
      <c r="CN25" s="1389"/>
      <c r="CO25" s="1389"/>
      <c r="CP25" s="1389" t="str">
        <f ca="1">MID(SUVAHAVUJ!AF194,3,1)</f>
        <v xml:space="preserve"> </v>
      </c>
      <c r="CQ25" s="1389"/>
      <c r="CR25" s="1389"/>
      <c r="CS25" s="1389"/>
      <c r="CT25" s="1389"/>
      <c r="CU25" s="1389" t="str">
        <f ca="1">MID(SUVAHAVUJ!AF194,4,1)</f>
        <v xml:space="preserve"> </v>
      </c>
      <c r="CV25" s="1389"/>
      <c r="CW25" s="1389"/>
      <c r="CX25" s="1389"/>
      <c r="CY25" s="1389"/>
      <c r="CZ25" s="1389"/>
      <c r="DA25" s="1389" t="str">
        <f ca="1">MID(SUVAHAVUJ!AF194,5,1)</f>
        <v xml:space="preserve"> </v>
      </c>
      <c r="DB25" s="1389"/>
      <c r="DC25" s="1389"/>
      <c r="DD25" s="1389"/>
      <c r="DE25" s="1389"/>
      <c r="DF25" s="1389" t="str">
        <f ca="1">MID(SUVAHAVUJ!AF194,6,1)</f>
        <v xml:space="preserve"> </v>
      </c>
      <c r="DG25" s="1389"/>
      <c r="DH25" s="1389"/>
      <c r="DI25" s="1389"/>
      <c r="DJ25" s="1389"/>
      <c r="DK25" s="1389"/>
      <c r="DL25" s="1389" t="str">
        <f ca="1">MID(SUVAHAVUJ!AF194,7,1)</f>
        <v xml:space="preserve"> </v>
      </c>
      <c r="DM25" s="1389"/>
      <c r="DN25" s="1389"/>
      <c r="DO25" s="1389"/>
      <c r="DP25" s="1389"/>
      <c r="DQ25" s="1389"/>
      <c r="DR25" s="1389" t="str">
        <f ca="1">MID(SUVAHAVUJ!AF194,8,1)</f>
        <v xml:space="preserve"> </v>
      </c>
      <c r="DS25" s="1389"/>
      <c r="DT25" s="1389"/>
      <c r="DU25" s="1389"/>
      <c r="DV25" s="1389"/>
      <c r="DW25" s="1456" t="str">
        <f ca="1">MID(SUVAHAVUJ!AF194,9,1)</f>
        <v xml:space="preserve"> </v>
      </c>
      <c r="DX25" s="1456"/>
      <c r="DY25" s="1456"/>
      <c r="DZ25" s="1456"/>
      <c r="EA25" s="1456"/>
      <c r="EB25" s="1456"/>
      <c r="EC25" s="1456" t="str">
        <f ca="1">MID(SUVAHAVUJ!AF194,10,1)</f>
        <v xml:space="preserve"> </v>
      </c>
      <c r="ED25" s="1456"/>
      <c r="EE25" s="1456"/>
      <c r="EF25" s="1456"/>
      <c r="EG25" s="1456"/>
      <c r="EH25" s="1389" t="str">
        <f ca="1">MID(SUVAHAVUJ!AF194,11,1)</f>
        <v>0</v>
      </c>
      <c r="EI25" s="1389"/>
      <c r="EJ25" s="1389"/>
      <c r="EK25" s="1389"/>
      <c r="EL25" s="1389"/>
      <c r="EM25" s="1395"/>
      <c r="EN25" s="530"/>
      <c r="EO25" s="531"/>
      <c r="EP25" s="1389" t="str">
        <f ca="1">MID(SUVAHAVUJ!AG194,1,1)</f>
        <v xml:space="preserve"> </v>
      </c>
      <c r="EQ25" s="1389"/>
      <c r="ER25" s="1389"/>
      <c r="ES25" s="1389"/>
      <c r="ET25" s="1389"/>
      <c r="EU25" s="1389"/>
      <c r="EV25" s="1389" t="str">
        <f ca="1">MID(SUVAHAVUJ!AG194,2,1)</f>
        <v xml:space="preserve"> </v>
      </c>
      <c r="EW25" s="1389"/>
      <c r="EX25" s="1389"/>
      <c r="EY25" s="1389"/>
      <c r="EZ25" s="1389"/>
      <c r="FA25" s="1389" t="str">
        <f ca="1">MID(SUVAHAVUJ!AG194,3,1)</f>
        <v xml:space="preserve"> </v>
      </c>
      <c r="FB25" s="1389"/>
      <c r="FC25" s="1389"/>
      <c r="FD25" s="1389"/>
      <c r="FE25" s="1389"/>
      <c r="FF25" s="1389"/>
      <c r="FG25" s="1389" t="str">
        <f ca="1">MID(SUVAHAVUJ!AG194,4,1)</f>
        <v xml:space="preserve"> </v>
      </c>
      <c r="FH25" s="1389"/>
      <c r="FI25" s="1389"/>
      <c r="FJ25" s="1389"/>
      <c r="FK25" s="1389"/>
      <c r="FL25" s="1343" t="str">
        <f ca="1">MID(SUVAHAVUJ!AG194,5,1)</f>
        <v xml:space="preserve"> </v>
      </c>
      <c r="FM25" s="1343"/>
      <c r="FN25" s="1343"/>
      <c r="FO25" s="1343"/>
      <c r="FP25" s="1343"/>
      <c r="FQ25" s="1343"/>
      <c r="FR25" s="1343" t="str">
        <f ca="1">MID(SUVAHAVUJ!AG194,6,1)</f>
        <v xml:space="preserve"> </v>
      </c>
      <c r="FS25" s="1343"/>
      <c r="FT25" s="1343"/>
      <c r="FU25" s="1343"/>
      <c r="FV25" s="1343"/>
      <c r="FW25" s="1343" t="str">
        <f ca="1">MID(SUVAHAVUJ!AG194,7,1)</f>
        <v xml:space="preserve"> </v>
      </c>
      <c r="FX25" s="1343"/>
      <c r="FY25" s="1343"/>
      <c r="FZ25" s="1343"/>
      <c r="GA25" s="1343"/>
      <c r="GB25" s="1343"/>
      <c r="GC25" s="1343" t="str">
        <f ca="1">MID(SUVAHAVUJ!AG194,8,1)</f>
        <v xml:space="preserve"> </v>
      </c>
      <c r="GD25" s="1343"/>
      <c r="GE25" s="1343"/>
      <c r="GF25" s="1343"/>
      <c r="GG25" s="1343"/>
      <c r="GH25" s="1343" t="str">
        <f ca="1">MID(SUVAHAVUJ!AG194,9,1)</f>
        <v xml:space="preserve"> </v>
      </c>
      <c r="GI25" s="1343"/>
      <c r="GJ25" s="1343"/>
      <c r="GK25" s="1343"/>
      <c r="GL25" s="1343"/>
      <c r="GM25" s="1343"/>
      <c r="GN25" s="1343" t="str">
        <f ca="1">MID(SUVAHAVUJ!AG194,10,1)</f>
        <v xml:space="preserve"> </v>
      </c>
      <c r="GO25" s="1343"/>
      <c r="GP25" s="1343"/>
      <c r="GQ25" s="1343"/>
      <c r="GR25" s="1343"/>
      <c r="GS25" s="1343" t="str">
        <f ca="1">MID(SUVAHAVUJ!AG194,11,1)</f>
        <v>0</v>
      </c>
      <c r="GT25" s="1343"/>
      <c r="GU25" s="1343"/>
      <c r="GV25" s="1343"/>
      <c r="GW25" s="1396"/>
    </row>
    <row r="26" spans="1:205" ht="24.6" customHeight="1">
      <c r="A26" s="540"/>
      <c r="B26" s="1507" t="s">
        <v>2539</v>
      </c>
      <c r="C26" s="1508"/>
      <c r="D26" s="1508"/>
      <c r="E26" s="1508"/>
      <c r="F26" s="1508"/>
      <c r="G26" s="1508"/>
      <c r="H26" s="1508"/>
      <c r="I26" s="1508"/>
      <c r="J26" s="1508"/>
      <c r="K26" s="1509"/>
      <c r="L26" s="1471" t="str">
        <f ca="1">SUVAHAVUJ!$D$195</f>
        <v>Náklady na krátkodobý finančný majetok (566)</v>
      </c>
      <c r="M26" s="1472"/>
      <c r="N26" s="1472"/>
      <c r="O26" s="1472"/>
      <c r="P26" s="1472"/>
      <c r="Q26" s="1472"/>
      <c r="R26" s="1472"/>
      <c r="S26" s="1472"/>
      <c r="T26" s="1472"/>
      <c r="U26" s="1472"/>
      <c r="V26" s="1472"/>
      <c r="W26" s="1472"/>
      <c r="X26" s="1472"/>
      <c r="Y26" s="1472"/>
      <c r="Z26" s="1472"/>
      <c r="AA26" s="1472"/>
      <c r="AB26" s="1472"/>
      <c r="AC26" s="1472"/>
      <c r="AD26" s="1472"/>
      <c r="AE26" s="1472"/>
      <c r="AF26" s="1472"/>
      <c r="AG26" s="1472"/>
      <c r="AH26" s="1472"/>
      <c r="AI26" s="1472"/>
      <c r="AJ26" s="1472"/>
      <c r="AK26" s="1472"/>
      <c r="AL26" s="1472"/>
      <c r="AM26" s="1472"/>
      <c r="AN26" s="1472"/>
      <c r="AO26" s="1472"/>
      <c r="AP26" s="1472"/>
      <c r="AQ26" s="1472"/>
      <c r="AR26" s="1472"/>
      <c r="AS26" s="1472"/>
      <c r="AT26" s="1472"/>
      <c r="AU26" s="1472"/>
      <c r="AV26" s="1472"/>
      <c r="AW26" s="1472"/>
      <c r="AX26" s="1472"/>
      <c r="AY26" s="1472"/>
      <c r="AZ26" s="1472"/>
      <c r="BA26" s="1472"/>
      <c r="BB26" s="1472"/>
      <c r="BC26" s="1472"/>
      <c r="BD26" s="1472"/>
      <c r="BE26" s="1472"/>
      <c r="BF26" s="1472"/>
      <c r="BG26" s="1472"/>
      <c r="BH26" s="1472"/>
      <c r="BI26" s="1472"/>
      <c r="BJ26" s="1472"/>
      <c r="BK26" s="1472"/>
      <c r="BL26" s="1472"/>
      <c r="BM26" s="1472"/>
      <c r="BN26" s="1472"/>
      <c r="BO26" s="1472"/>
      <c r="BP26" s="1472"/>
      <c r="BQ26" s="1472"/>
      <c r="BR26" s="1472"/>
      <c r="BS26" s="1472"/>
      <c r="BT26" s="1472"/>
      <c r="BU26" s="1472"/>
      <c r="BV26" s="1472"/>
      <c r="BW26" s="1462" t="s">
        <v>4084</v>
      </c>
      <c r="BX26" s="1463"/>
      <c r="BY26" s="1463"/>
      <c r="BZ26" s="1463"/>
      <c r="CA26" s="1463"/>
      <c r="CB26" s="1463"/>
      <c r="CC26" s="1463"/>
      <c r="CD26" s="1464"/>
      <c r="CE26" s="1389" t="str">
        <f ca="1">MID(SUVAHAVUJ!AF195,1,1)</f>
        <v xml:space="preserve"> </v>
      </c>
      <c r="CF26" s="1389"/>
      <c r="CG26" s="1389"/>
      <c r="CH26" s="1389"/>
      <c r="CI26" s="1389"/>
      <c r="CJ26" s="1389" t="str">
        <f ca="1">MID(SUVAHAVUJ!AF195,2,1)</f>
        <v xml:space="preserve"> </v>
      </c>
      <c r="CK26" s="1389"/>
      <c r="CL26" s="1389"/>
      <c r="CM26" s="1389"/>
      <c r="CN26" s="1389"/>
      <c r="CO26" s="1389"/>
      <c r="CP26" s="1389" t="str">
        <f ca="1">MID(SUVAHAVUJ!AF195,3,1)</f>
        <v xml:space="preserve"> </v>
      </c>
      <c r="CQ26" s="1389"/>
      <c r="CR26" s="1389"/>
      <c r="CS26" s="1389"/>
      <c r="CT26" s="1389"/>
      <c r="CU26" s="1389" t="str">
        <f ca="1">MID(SUVAHAVUJ!AF195,4,1)</f>
        <v xml:space="preserve"> </v>
      </c>
      <c r="CV26" s="1389"/>
      <c r="CW26" s="1389"/>
      <c r="CX26" s="1389"/>
      <c r="CY26" s="1389"/>
      <c r="CZ26" s="1389"/>
      <c r="DA26" s="1389" t="str">
        <f ca="1">MID(SUVAHAVUJ!AF195,5,1)</f>
        <v xml:space="preserve"> </v>
      </c>
      <c r="DB26" s="1389"/>
      <c r="DC26" s="1389"/>
      <c r="DD26" s="1389"/>
      <c r="DE26" s="1389"/>
      <c r="DF26" s="1389" t="str">
        <f ca="1">MID(SUVAHAVUJ!AF195,6,1)</f>
        <v xml:space="preserve"> </v>
      </c>
      <c r="DG26" s="1389"/>
      <c r="DH26" s="1389"/>
      <c r="DI26" s="1389"/>
      <c r="DJ26" s="1389"/>
      <c r="DK26" s="1389"/>
      <c r="DL26" s="1389" t="str">
        <f ca="1">MID(SUVAHAVUJ!AF195,7,1)</f>
        <v xml:space="preserve"> </v>
      </c>
      <c r="DM26" s="1389"/>
      <c r="DN26" s="1389"/>
      <c r="DO26" s="1389"/>
      <c r="DP26" s="1389"/>
      <c r="DQ26" s="1389"/>
      <c r="DR26" s="1389" t="str">
        <f ca="1">MID(SUVAHAVUJ!AF195,8,1)</f>
        <v xml:space="preserve"> </v>
      </c>
      <c r="DS26" s="1389"/>
      <c r="DT26" s="1389"/>
      <c r="DU26" s="1389"/>
      <c r="DV26" s="1389"/>
      <c r="DW26" s="1456" t="str">
        <f ca="1">MID(SUVAHAVUJ!AF195,9,1)</f>
        <v xml:space="preserve"> </v>
      </c>
      <c r="DX26" s="1456"/>
      <c r="DY26" s="1456"/>
      <c r="DZ26" s="1456"/>
      <c r="EA26" s="1456"/>
      <c r="EB26" s="1456"/>
      <c r="EC26" s="1456" t="str">
        <f ca="1">MID(SUVAHAVUJ!AF195,10,1)</f>
        <v xml:space="preserve"> </v>
      </c>
      <c r="ED26" s="1456"/>
      <c r="EE26" s="1456"/>
      <c r="EF26" s="1456"/>
      <c r="EG26" s="1456"/>
      <c r="EH26" s="1389" t="str">
        <f ca="1">MID(SUVAHAVUJ!AF195,11,1)</f>
        <v>0</v>
      </c>
      <c r="EI26" s="1389"/>
      <c r="EJ26" s="1389"/>
      <c r="EK26" s="1389"/>
      <c r="EL26" s="1389"/>
      <c r="EM26" s="1395"/>
      <c r="EN26" s="530"/>
      <c r="EO26" s="531"/>
      <c r="EP26" s="1389" t="str">
        <f ca="1">MID(SUVAHAVUJ!AG195,1,1)</f>
        <v xml:space="preserve"> </v>
      </c>
      <c r="EQ26" s="1389"/>
      <c r="ER26" s="1389"/>
      <c r="ES26" s="1389"/>
      <c r="ET26" s="1389"/>
      <c r="EU26" s="1389"/>
      <c r="EV26" s="1389" t="str">
        <f ca="1">MID(SUVAHAVUJ!AG195,2,1)</f>
        <v xml:space="preserve"> </v>
      </c>
      <c r="EW26" s="1389"/>
      <c r="EX26" s="1389"/>
      <c r="EY26" s="1389"/>
      <c r="EZ26" s="1389"/>
      <c r="FA26" s="1389" t="str">
        <f ca="1">MID(SUVAHAVUJ!AG195,3,1)</f>
        <v xml:space="preserve"> </v>
      </c>
      <c r="FB26" s="1389"/>
      <c r="FC26" s="1389"/>
      <c r="FD26" s="1389"/>
      <c r="FE26" s="1389"/>
      <c r="FF26" s="1389"/>
      <c r="FG26" s="1389" t="str">
        <f ca="1">MID(SUVAHAVUJ!AG195,4,1)</f>
        <v xml:space="preserve"> </v>
      </c>
      <c r="FH26" s="1389"/>
      <c r="FI26" s="1389"/>
      <c r="FJ26" s="1389"/>
      <c r="FK26" s="1389"/>
      <c r="FL26" s="1343" t="str">
        <f ca="1">MID(SUVAHAVUJ!AG195,5,1)</f>
        <v xml:space="preserve"> </v>
      </c>
      <c r="FM26" s="1343"/>
      <c r="FN26" s="1343"/>
      <c r="FO26" s="1343"/>
      <c r="FP26" s="1343"/>
      <c r="FQ26" s="1343"/>
      <c r="FR26" s="1343" t="str">
        <f ca="1">MID(SUVAHAVUJ!AG195,6,1)</f>
        <v xml:space="preserve"> </v>
      </c>
      <c r="FS26" s="1343"/>
      <c r="FT26" s="1343"/>
      <c r="FU26" s="1343"/>
      <c r="FV26" s="1343"/>
      <c r="FW26" s="1343" t="str">
        <f ca="1">MID(SUVAHAVUJ!AG195,7,1)</f>
        <v xml:space="preserve"> </v>
      </c>
      <c r="FX26" s="1343"/>
      <c r="FY26" s="1343"/>
      <c r="FZ26" s="1343"/>
      <c r="GA26" s="1343"/>
      <c r="GB26" s="1343"/>
      <c r="GC26" s="1343" t="str">
        <f ca="1">MID(SUVAHAVUJ!AG195,8,1)</f>
        <v xml:space="preserve"> </v>
      </c>
      <c r="GD26" s="1343"/>
      <c r="GE26" s="1343"/>
      <c r="GF26" s="1343"/>
      <c r="GG26" s="1343"/>
      <c r="GH26" s="1343" t="str">
        <f ca="1">MID(SUVAHAVUJ!AG195,9,1)</f>
        <v xml:space="preserve"> </v>
      </c>
      <c r="GI26" s="1343"/>
      <c r="GJ26" s="1343"/>
      <c r="GK26" s="1343"/>
      <c r="GL26" s="1343"/>
      <c r="GM26" s="1343"/>
      <c r="GN26" s="1343" t="str">
        <f ca="1">MID(SUVAHAVUJ!AG195,10,1)</f>
        <v xml:space="preserve"> </v>
      </c>
      <c r="GO26" s="1343"/>
      <c r="GP26" s="1343"/>
      <c r="GQ26" s="1343"/>
      <c r="GR26" s="1343"/>
      <c r="GS26" s="1343" t="str">
        <f ca="1">MID(SUVAHAVUJ!AG195,11,1)</f>
        <v>0</v>
      </c>
      <c r="GT26" s="1343"/>
      <c r="GU26" s="1343"/>
      <c r="GV26" s="1343"/>
      <c r="GW26" s="1396"/>
    </row>
    <row r="27" spans="1:205" ht="24.6" customHeight="1">
      <c r="A27" s="540"/>
      <c r="B27" s="1507" t="s">
        <v>2540</v>
      </c>
      <c r="C27" s="1508"/>
      <c r="D27" s="1508"/>
      <c r="E27" s="1508"/>
      <c r="F27" s="1508"/>
      <c r="G27" s="1508"/>
      <c r="H27" s="1508"/>
      <c r="I27" s="1508"/>
      <c r="J27" s="1508"/>
      <c r="K27" s="1509"/>
      <c r="L27" s="1471" t="str">
        <f ca="1">SUVAHAVUJ!$D$196</f>
        <v>Opravné položky k finančnému majetku (+/-) (565)</v>
      </c>
      <c r="M27" s="1472"/>
      <c r="N27" s="1472"/>
      <c r="O27" s="1472"/>
      <c r="P27" s="1472"/>
      <c r="Q27" s="1472"/>
      <c r="R27" s="1472"/>
      <c r="S27" s="1472"/>
      <c r="T27" s="1472"/>
      <c r="U27" s="1472"/>
      <c r="V27" s="1472"/>
      <c r="W27" s="1472"/>
      <c r="X27" s="1472"/>
      <c r="Y27" s="1472"/>
      <c r="Z27" s="1472"/>
      <c r="AA27" s="1472"/>
      <c r="AB27" s="1472"/>
      <c r="AC27" s="1472"/>
      <c r="AD27" s="1472"/>
      <c r="AE27" s="1472"/>
      <c r="AF27" s="1472"/>
      <c r="AG27" s="1472"/>
      <c r="AH27" s="1472"/>
      <c r="AI27" s="1472"/>
      <c r="AJ27" s="1472"/>
      <c r="AK27" s="1472"/>
      <c r="AL27" s="1472"/>
      <c r="AM27" s="1472"/>
      <c r="AN27" s="1472"/>
      <c r="AO27" s="1472"/>
      <c r="AP27" s="1472"/>
      <c r="AQ27" s="1472"/>
      <c r="AR27" s="1472"/>
      <c r="AS27" s="1472"/>
      <c r="AT27" s="1472"/>
      <c r="AU27" s="1472"/>
      <c r="AV27" s="1472"/>
      <c r="AW27" s="1472"/>
      <c r="AX27" s="1472"/>
      <c r="AY27" s="1472"/>
      <c r="AZ27" s="1472"/>
      <c r="BA27" s="1472"/>
      <c r="BB27" s="1472"/>
      <c r="BC27" s="1472"/>
      <c r="BD27" s="1472"/>
      <c r="BE27" s="1472"/>
      <c r="BF27" s="1472"/>
      <c r="BG27" s="1472"/>
      <c r="BH27" s="1472"/>
      <c r="BI27" s="1472"/>
      <c r="BJ27" s="1472"/>
      <c r="BK27" s="1472"/>
      <c r="BL27" s="1472"/>
      <c r="BM27" s="1472"/>
      <c r="BN27" s="1472"/>
      <c r="BO27" s="1472"/>
      <c r="BP27" s="1472"/>
      <c r="BQ27" s="1472"/>
      <c r="BR27" s="1472"/>
      <c r="BS27" s="1472"/>
      <c r="BT27" s="1472"/>
      <c r="BU27" s="1472"/>
      <c r="BV27" s="1472"/>
      <c r="BW27" s="1462" t="s">
        <v>4085</v>
      </c>
      <c r="BX27" s="1463"/>
      <c r="BY27" s="1463"/>
      <c r="BZ27" s="1463"/>
      <c r="CA27" s="1463"/>
      <c r="CB27" s="1463"/>
      <c r="CC27" s="1463"/>
      <c r="CD27" s="1464"/>
      <c r="CE27" s="1389" t="str">
        <f ca="1">MID(SUVAHAVUJ!AF196,1,1)</f>
        <v xml:space="preserve"> </v>
      </c>
      <c r="CF27" s="1389"/>
      <c r="CG27" s="1389"/>
      <c r="CH27" s="1389"/>
      <c r="CI27" s="1389"/>
      <c r="CJ27" s="1389" t="str">
        <f ca="1">MID(SUVAHAVUJ!AF196,2,1)</f>
        <v xml:space="preserve"> </v>
      </c>
      <c r="CK27" s="1389"/>
      <c r="CL27" s="1389"/>
      <c r="CM27" s="1389"/>
      <c r="CN27" s="1389"/>
      <c r="CO27" s="1389"/>
      <c r="CP27" s="1389" t="str">
        <f ca="1">MID(SUVAHAVUJ!AF196,3,1)</f>
        <v xml:space="preserve"> </v>
      </c>
      <c r="CQ27" s="1389"/>
      <c r="CR27" s="1389"/>
      <c r="CS27" s="1389"/>
      <c r="CT27" s="1389"/>
      <c r="CU27" s="1389" t="str">
        <f ca="1">MID(SUVAHAVUJ!AF196,4,1)</f>
        <v xml:space="preserve"> </v>
      </c>
      <c r="CV27" s="1389"/>
      <c r="CW27" s="1389"/>
      <c r="CX27" s="1389"/>
      <c r="CY27" s="1389"/>
      <c r="CZ27" s="1389"/>
      <c r="DA27" s="1389" t="str">
        <f ca="1">MID(SUVAHAVUJ!AF196,5,1)</f>
        <v xml:space="preserve"> </v>
      </c>
      <c r="DB27" s="1389"/>
      <c r="DC27" s="1389"/>
      <c r="DD27" s="1389"/>
      <c r="DE27" s="1389"/>
      <c r="DF27" s="1389" t="str">
        <f ca="1">MID(SUVAHAVUJ!AF196,6,1)</f>
        <v xml:space="preserve"> </v>
      </c>
      <c r="DG27" s="1389"/>
      <c r="DH27" s="1389"/>
      <c r="DI27" s="1389"/>
      <c r="DJ27" s="1389"/>
      <c r="DK27" s="1389"/>
      <c r="DL27" s="1389" t="str">
        <f ca="1">MID(SUVAHAVUJ!AF196,7,1)</f>
        <v xml:space="preserve"> </v>
      </c>
      <c r="DM27" s="1389"/>
      <c r="DN27" s="1389"/>
      <c r="DO27" s="1389"/>
      <c r="DP27" s="1389"/>
      <c r="DQ27" s="1389"/>
      <c r="DR27" s="1389" t="str">
        <f ca="1">MID(SUVAHAVUJ!AF196,8,1)</f>
        <v xml:space="preserve"> </v>
      </c>
      <c r="DS27" s="1389"/>
      <c r="DT27" s="1389"/>
      <c r="DU27" s="1389"/>
      <c r="DV27" s="1389"/>
      <c r="DW27" s="1456" t="str">
        <f ca="1">MID(SUVAHAVUJ!AF196,9,1)</f>
        <v xml:space="preserve"> </v>
      </c>
      <c r="DX27" s="1456"/>
      <c r="DY27" s="1456"/>
      <c r="DZ27" s="1456"/>
      <c r="EA27" s="1456"/>
      <c r="EB27" s="1456"/>
      <c r="EC27" s="1456" t="str">
        <f ca="1">MID(SUVAHAVUJ!AF196,10,1)</f>
        <v xml:space="preserve"> </v>
      </c>
      <c r="ED27" s="1456"/>
      <c r="EE27" s="1456"/>
      <c r="EF27" s="1456"/>
      <c r="EG27" s="1456"/>
      <c r="EH27" s="1389" t="str">
        <f ca="1">MID(SUVAHAVUJ!AF196,11,1)</f>
        <v>0</v>
      </c>
      <c r="EI27" s="1389"/>
      <c r="EJ27" s="1389"/>
      <c r="EK27" s="1389"/>
      <c r="EL27" s="1389"/>
      <c r="EM27" s="1395"/>
      <c r="EN27" s="530"/>
      <c r="EO27" s="531"/>
      <c r="EP27" s="1389" t="str">
        <f ca="1">MID(SUVAHAVUJ!AG196,1,1)</f>
        <v xml:space="preserve"> </v>
      </c>
      <c r="EQ27" s="1389"/>
      <c r="ER27" s="1389"/>
      <c r="ES27" s="1389"/>
      <c r="ET27" s="1389"/>
      <c r="EU27" s="1389"/>
      <c r="EV27" s="1389" t="str">
        <f ca="1">MID(SUVAHAVUJ!AG196,2,1)</f>
        <v xml:space="preserve"> </v>
      </c>
      <c r="EW27" s="1389"/>
      <c r="EX27" s="1389"/>
      <c r="EY27" s="1389"/>
      <c r="EZ27" s="1389"/>
      <c r="FA27" s="1389" t="str">
        <f ca="1">MID(SUVAHAVUJ!AG196,3,1)</f>
        <v xml:space="preserve"> </v>
      </c>
      <c r="FB27" s="1389"/>
      <c r="FC27" s="1389"/>
      <c r="FD27" s="1389"/>
      <c r="FE27" s="1389"/>
      <c r="FF27" s="1389"/>
      <c r="FG27" s="1389" t="str">
        <f ca="1">MID(SUVAHAVUJ!AG196,4,1)</f>
        <v xml:space="preserve"> </v>
      </c>
      <c r="FH27" s="1389"/>
      <c r="FI27" s="1389"/>
      <c r="FJ27" s="1389"/>
      <c r="FK27" s="1389"/>
      <c r="FL27" s="1343" t="str">
        <f ca="1">MID(SUVAHAVUJ!AG196,5,1)</f>
        <v xml:space="preserve"> </v>
      </c>
      <c r="FM27" s="1343"/>
      <c r="FN27" s="1343"/>
      <c r="FO27" s="1343"/>
      <c r="FP27" s="1343"/>
      <c r="FQ27" s="1343"/>
      <c r="FR27" s="1343" t="str">
        <f ca="1">MID(SUVAHAVUJ!AG196,6,1)</f>
        <v xml:space="preserve"> </v>
      </c>
      <c r="FS27" s="1343"/>
      <c r="FT27" s="1343"/>
      <c r="FU27" s="1343"/>
      <c r="FV27" s="1343"/>
      <c r="FW27" s="1343" t="str">
        <f ca="1">MID(SUVAHAVUJ!AG196,7,1)</f>
        <v xml:space="preserve"> </v>
      </c>
      <c r="FX27" s="1343"/>
      <c r="FY27" s="1343"/>
      <c r="FZ27" s="1343"/>
      <c r="GA27" s="1343"/>
      <c r="GB27" s="1343"/>
      <c r="GC27" s="1343" t="str">
        <f ca="1">MID(SUVAHAVUJ!AG196,8,1)</f>
        <v xml:space="preserve"> </v>
      </c>
      <c r="GD27" s="1343"/>
      <c r="GE27" s="1343"/>
      <c r="GF27" s="1343"/>
      <c r="GG27" s="1343"/>
      <c r="GH27" s="1343" t="str">
        <f ca="1">MID(SUVAHAVUJ!AG196,9,1)</f>
        <v xml:space="preserve"> </v>
      </c>
      <c r="GI27" s="1343"/>
      <c r="GJ27" s="1343"/>
      <c r="GK27" s="1343"/>
      <c r="GL27" s="1343"/>
      <c r="GM27" s="1343"/>
      <c r="GN27" s="1343" t="str">
        <f ca="1">MID(SUVAHAVUJ!AG196,10,1)</f>
        <v xml:space="preserve"> </v>
      </c>
      <c r="GO27" s="1343"/>
      <c r="GP27" s="1343"/>
      <c r="GQ27" s="1343"/>
      <c r="GR27" s="1343"/>
      <c r="GS27" s="1343" t="str">
        <f ca="1">MID(SUVAHAVUJ!AG196,11,1)</f>
        <v>0</v>
      </c>
      <c r="GT27" s="1343"/>
      <c r="GU27" s="1343"/>
      <c r="GV27" s="1343"/>
      <c r="GW27" s="1396"/>
    </row>
    <row r="28" spans="1:205" ht="24.6" customHeight="1">
      <c r="A28" s="540"/>
      <c r="B28" s="1513" t="s">
        <v>2541</v>
      </c>
      <c r="C28" s="1514"/>
      <c r="D28" s="1514"/>
      <c r="E28" s="1514"/>
      <c r="F28" s="1514"/>
      <c r="G28" s="1514"/>
      <c r="H28" s="1514"/>
      <c r="I28" s="1514"/>
      <c r="J28" s="1514"/>
      <c r="K28" s="1515"/>
      <c r="L28" s="1460" t="str">
        <f ca="1">SUVAHAVUJ!$D$197</f>
        <v>Nákladové úroky (r. 50 + r. 51)</v>
      </c>
      <c r="M28" s="1461"/>
      <c r="N28" s="1461"/>
      <c r="O28" s="1461"/>
      <c r="P28" s="1461"/>
      <c r="Q28" s="1461"/>
      <c r="R28" s="1461"/>
      <c r="S28" s="1461"/>
      <c r="T28" s="1461"/>
      <c r="U28" s="1461"/>
      <c r="V28" s="1461"/>
      <c r="W28" s="1461"/>
      <c r="X28" s="1461"/>
      <c r="Y28" s="1461"/>
      <c r="Z28" s="1461"/>
      <c r="AA28" s="1461"/>
      <c r="AB28" s="1461"/>
      <c r="AC28" s="1461"/>
      <c r="AD28" s="1461"/>
      <c r="AE28" s="1461"/>
      <c r="AF28" s="1461"/>
      <c r="AG28" s="1461"/>
      <c r="AH28" s="1461"/>
      <c r="AI28" s="1461"/>
      <c r="AJ28" s="1461"/>
      <c r="AK28" s="1461"/>
      <c r="AL28" s="1461"/>
      <c r="AM28" s="1461"/>
      <c r="AN28" s="1461"/>
      <c r="AO28" s="1461"/>
      <c r="AP28" s="1461"/>
      <c r="AQ28" s="1461"/>
      <c r="AR28" s="1461"/>
      <c r="AS28" s="1461"/>
      <c r="AT28" s="1461"/>
      <c r="AU28" s="1461"/>
      <c r="AV28" s="1461"/>
      <c r="AW28" s="1461"/>
      <c r="AX28" s="1461"/>
      <c r="AY28" s="1461"/>
      <c r="AZ28" s="1461"/>
      <c r="BA28" s="1461"/>
      <c r="BB28" s="1461"/>
      <c r="BC28" s="1461"/>
      <c r="BD28" s="1461"/>
      <c r="BE28" s="1461"/>
      <c r="BF28" s="1461"/>
      <c r="BG28" s="1461"/>
      <c r="BH28" s="1461"/>
      <c r="BI28" s="1461"/>
      <c r="BJ28" s="1461"/>
      <c r="BK28" s="1461"/>
      <c r="BL28" s="1461"/>
      <c r="BM28" s="1461"/>
      <c r="BN28" s="1461"/>
      <c r="BO28" s="1461"/>
      <c r="BP28" s="1461"/>
      <c r="BQ28" s="1461"/>
      <c r="BR28" s="1461"/>
      <c r="BS28" s="1461"/>
      <c r="BT28" s="1461"/>
      <c r="BU28" s="1461"/>
      <c r="BV28" s="1461"/>
      <c r="BW28" s="1462" t="s">
        <v>4092</v>
      </c>
      <c r="BX28" s="1463"/>
      <c r="BY28" s="1463"/>
      <c r="BZ28" s="1463"/>
      <c r="CA28" s="1463"/>
      <c r="CB28" s="1463"/>
      <c r="CC28" s="1463" t="str">
        <f>MID([7]SUVAHAVUJ!AK68,6,1)</f>
        <v xml:space="preserve"> </v>
      </c>
      <c r="CD28" s="1464"/>
      <c r="CE28" s="1389" t="str">
        <f ca="1">MID(SUVAHAVUJ!AF197,1,1)</f>
        <v xml:space="preserve"> </v>
      </c>
      <c r="CF28" s="1389"/>
      <c r="CG28" s="1389"/>
      <c r="CH28" s="1389"/>
      <c r="CI28" s="1389"/>
      <c r="CJ28" s="1389" t="str">
        <f ca="1">MID(SUVAHAVUJ!AF197,2,1)</f>
        <v xml:space="preserve"> </v>
      </c>
      <c r="CK28" s="1389"/>
      <c r="CL28" s="1389"/>
      <c r="CM28" s="1389"/>
      <c r="CN28" s="1389"/>
      <c r="CO28" s="1389"/>
      <c r="CP28" s="1389" t="str">
        <f ca="1">MID(SUVAHAVUJ!AF197,3,1)</f>
        <v xml:space="preserve"> </v>
      </c>
      <c r="CQ28" s="1389"/>
      <c r="CR28" s="1389"/>
      <c r="CS28" s="1389"/>
      <c r="CT28" s="1389"/>
      <c r="CU28" s="1389" t="str">
        <f ca="1">MID(SUVAHAVUJ!AF197,4,1)</f>
        <v xml:space="preserve"> </v>
      </c>
      <c r="CV28" s="1389"/>
      <c r="CW28" s="1389"/>
      <c r="CX28" s="1389"/>
      <c r="CY28" s="1389"/>
      <c r="CZ28" s="1389"/>
      <c r="DA28" s="1389" t="str">
        <f ca="1">MID(SUVAHAVUJ!AF197,5,1)</f>
        <v xml:space="preserve"> </v>
      </c>
      <c r="DB28" s="1389"/>
      <c r="DC28" s="1389"/>
      <c r="DD28" s="1389"/>
      <c r="DE28" s="1389"/>
      <c r="DF28" s="1389" t="str">
        <f ca="1">MID(SUVAHAVUJ!AF197,6,1)</f>
        <v xml:space="preserve"> </v>
      </c>
      <c r="DG28" s="1389"/>
      <c r="DH28" s="1389"/>
      <c r="DI28" s="1389"/>
      <c r="DJ28" s="1389"/>
      <c r="DK28" s="1389"/>
      <c r="DL28" s="1389" t="str">
        <f ca="1">MID(SUVAHAVUJ!AF197,7,1)</f>
        <v xml:space="preserve"> </v>
      </c>
      <c r="DM28" s="1389"/>
      <c r="DN28" s="1389"/>
      <c r="DO28" s="1389"/>
      <c r="DP28" s="1389"/>
      <c r="DQ28" s="1389"/>
      <c r="DR28" s="1389" t="str">
        <f ca="1">MID(SUVAHAVUJ!AF197,8,1)</f>
        <v xml:space="preserve"> </v>
      </c>
      <c r="DS28" s="1389"/>
      <c r="DT28" s="1389"/>
      <c r="DU28" s="1389"/>
      <c r="DV28" s="1389"/>
      <c r="DW28" s="1456" t="str">
        <f ca="1">MID(SUVAHAVUJ!AF197,9,1)</f>
        <v xml:space="preserve"> </v>
      </c>
      <c r="DX28" s="1456"/>
      <c r="DY28" s="1456"/>
      <c r="DZ28" s="1456"/>
      <c r="EA28" s="1456"/>
      <c r="EB28" s="1456"/>
      <c r="EC28" s="1456" t="str">
        <f ca="1">MID(SUVAHAVUJ!AF197,10,1)</f>
        <v xml:space="preserve"> </v>
      </c>
      <c r="ED28" s="1456"/>
      <c r="EE28" s="1456"/>
      <c r="EF28" s="1456"/>
      <c r="EG28" s="1456"/>
      <c r="EH28" s="1389" t="str">
        <f ca="1">MID(SUVAHAVUJ!AF197,11,1)</f>
        <v>0</v>
      </c>
      <c r="EI28" s="1389"/>
      <c r="EJ28" s="1389"/>
      <c r="EK28" s="1389"/>
      <c r="EL28" s="1389"/>
      <c r="EM28" s="1395"/>
      <c r="EN28" s="530"/>
      <c r="EO28" s="531"/>
      <c r="EP28" s="1389" t="str">
        <f ca="1">MID(SUVAHAVUJ!AG197,1,1)</f>
        <v xml:space="preserve"> </v>
      </c>
      <c r="EQ28" s="1389"/>
      <c r="ER28" s="1389"/>
      <c r="ES28" s="1389"/>
      <c r="ET28" s="1389"/>
      <c r="EU28" s="1389"/>
      <c r="EV28" s="1389" t="str">
        <f ca="1">MID(SUVAHAVUJ!AG197,2,1)</f>
        <v xml:space="preserve"> </v>
      </c>
      <c r="EW28" s="1389"/>
      <c r="EX28" s="1389"/>
      <c r="EY28" s="1389"/>
      <c r="EZ28" s="1389"/>
      <c r="FA28" s="1389" t="str">
        <f ca="1">MID(SUVAHAVUJ!AG197,3,1)</f>
        <v xml:space="preserve"> </v>
      </c>
      <c r="FB28" s="1389"/>
      <c r="FC28" s="1389"/>
      <c r="FD28" s="1389"/>
      <c r="FE28" s="1389"/>
      <c r="FF28" s="1389"/>
      <c r="FG28" s="1389" t="str">
        <f ca="1">MID(SUVAHAVUJ!AG197,4,1)</f>
        <v xml:space="preserve"> </v>
      </c>
      <c r="FH28" s="1389"/>
      <c r="FI28" s="1389"/>
      <c r="FJ28" s="1389"/>
      <c r="FK28" s="1389"/>
      <c r="FL28" s="1343" t="str">
        <f ca="1">MID(SUVAHAVUJ!AG197,5,1)</f>
        <v xml:space="preserve"> </v>
      </c>
      <c r="FM28" s="1343"/>
      <c r="FN28" s="1343"/>
      <c r="FO28" s="1343"/>
      <c r="FP28" s="1343"/>
      <c r="FQ28" s="1343"/>
      <c r="FR28" s="1343" t="str">
        <f ca="1">MID(SUVAHAVUJ!AG197,6,1)</f>
        <v xml:space="preserve"> </v>
      </c>
      <c r="FS28" s="1343"/>
      <c r="FT28" s="1343"/>
      <c r="FU28" s="1343"/>
      <c r="FV28" s="1343"/>
      <c r="FW28" s="1343" t="str">
        <f ca="1">MID(SUVAHAVUJ!AG197,7,1)</f>
        <v xml:space="preserve"> </v>
      </c>
      <c r="FX28" s="1343"/>
      <c r="FY28" s="1343"/>
      <c r="FZ28" s="1343"/>
      <c r="GA28" s="1343"/>
      <c r="GB28" s="1343"/>
      <c r="GC28" s="1343" t="str">
        <f ca="1">MID(SUVAHAVUJ!AG197,8,1)</f>
        <v xml:space="preserve"> </v>
      </c>
      <c r="GD28" s="1343"/>
      <c r="GE28" s="1343"/>
      <c r="GF28" s="1343"/>
      <c r="GG28" s="1343"/>
      <c r="GH28" s="1343" t="str">
        <f ca="1">MID(SUVAHAVUJ!AG197,9,1)</f>
        <v xml:space="preserve"> </v>
      </c>
      <c r="GI28" s="1343"/>
      <c r="GJ28" s="1343"/>
      <c r="GK28" s="1343"/>
      <c r="GL28" s="1343"/>
      <c r="GM28" s="1343"/>
      <c r="GN28" s="1343" t="str">
        <f ca="1">MID(SUVAHAVUJ!AG197,10,1)</f>
        <v xml:space="preserve"> </v>
      </c>
      <c r="GO28" s="1343"/>
      <c r="GP28" s="1343"/>
      <c r="GQ28" s="1343"/>
      <c r="GR28" s="1343"/>
      <c r="GS28" s="1343" t="str">
        <f ca="1">MID(SUVAHAVUJ!AG197,11,1)</f>
        <v>0</v>
      </c>
      <c r="GT28" s="1343"/>
      <c r="GU28" s="1343"/>
      <c r="GV28" s="1343"/>
      <c r="GW28" s="1396"/>
    </row>
    <row r="29" spans="1:205" s="516" customFormat="1" ht="24.6" customHeight="1">
      <c r="A29" s="541"/>
      <c r="B29" s="1510" t="s">
        <v>2542</v>
      </c>
      <c r="C29" s="1511"/>
      <c r="D29" s="1511"/>
      <c r="E29" s="1511"/>
      <c r="F29" s="1511"/>
      <c r="G29" s="1511"/>
      <c r="H29" s="1511"/>
      <c r="I29" s="1511"/>
      <c r="J29" s="1511"/>
      <c r="K29" s="1512"/>
      <c r="L29" s="1471" t="str">
        <f ca="1">SUVAHAVUJ!$D$198</f>
        <v>Nákladové úroky pre prepojené účtovné jednotky (562A)</v>
      </c>
      <c r="M29" s="1472"/>
      <c r="N29" s="1472"/>
      <c r="O29" s="1472"/>
      <c r="P29" s="1472"/>
      <c r="Q29" s="1472"/>
      <c r="R29" s="1472"/>
      <c r="S29" s="1472"/>
      <c r="T29" s="1472"/>
      <c r="U29" s="1472"/>
      <c r="V29" s="1472"/>
      <c r="W29" s="1472"/>
      <c r="X29" s="1472"/>
      <c r="Y29" s="1472"/>
      <c r="Z29" s="1472"/>
      <c r="AA29" s="1472"/>
      <c r="AB29" s="1472"/>
      <c r="AC29" s="1472"/>
      <c r="AD29" s="1472"/>
      <c r="AE29" s="1472"/>
      <c r="AF29" s="1472"/>
      <c r="AG29" s="1472"/>
      <c r="AH29" s="1472"/>
      <c r="AI29" s="1472"/>
      <c r="AJ29" s="1472"/>
      <c r="AK29" s="1472"/>
      <c r="AL29" s="1472"/>
      <c r="AM29" s="1472"/>
      <c r="AN29" s="1472"/>
      <c r="AO29" s="1472"/>
      <c r="AP29" s="1472"/>
      <c r="AQ29" s="1472"/>
      <c r="AR29" s="1472"/>
      <c r="AS29" s="1472"/>
      <c r="AT29" s="1472"/>
      <c r="AU29" s="1472"/>
      <c r="AV29" s="1472"/>
      <c r="AW29" s="1472"/>
      <c r="AX29" s="1472"/>
      <c r="AY29" s="1472"/>
      <c r="AZ29" s="1472"/>
      <c r="BA29" s="1472"/>
      <c r="BB29" s="1472"/>
      <c r="BC29" s="1472"/>
      <c r="BD29" s="1472"/>
      <c r="BE29" s="1472"/>
      <c r="BF29" s="1472"/>
      <c r="BG29" s="1472"/>
      <c r="BH29" s="1472"/>
      <c r="BI29" s="1472"/>
      <c r="BJ29" s="1472"/>
      <c r="BK29" s="1472"/>
      <c r="BL29" s="1472"/>
      <c r="BM29" s="1472"/>
      <c r="BN29" s="1472"/>
      <c r="BO29" s="1472"/>
      <c r="BP29" s="1472"/>
      <c r="BQ29" s="1472"/>
      <c r="BR29" s="1472"/>
      <c r="BS29" s="1472"/>
      <c r="BT29" s="1472"/>
      <c r="BU29" s="1472"/>
      <c r="BV29" s="1472"/>
      <c r="BW29" s="1462" t="s">
        <v>4107</v>
      </c>
      <c r="BX29" s="1463"/>
      <c r="BY29" s="1463"/>
      <c r="BZ29" s="1463"/>
      <c r="CA29" s="1463"/>
      <c r="CB29" s="1463"/>
      <c r="CC29" s="1463" t="str">
        <f>MID([7]SUVAHAVUJ!AI69,6,1)</f>
        <v xml:space="preserve"> </v>
      </c>
      <c r="CD29" s="1464"/>
      <c r="CE29" s="1389" t="str">
        <f ca="1">MID(SUVAHAVUJ!AF198,1,1)</f>
        <v xml:space="preserve"> </v>
      </c>
      <c r="CF29" s="1389"/>
      <c r="CG29" s="1389"/>
      <c r="CH29" s="1389"/>
      <c r="CI29" s="1389"/>
      <c r="CJ29" s="1389" t="str">
        <f ca="1">MID(SUVAHAVUJ!AF198,2,1)</f>
        <v xml:space="preserve"> </v>
      </c>
      <c r="CK29" s="1389"/>
      <c r="CL29" s="1389"/>
      <c r="CM29" s="1389"/>
      <c r="CN29" s="1389"/>
      <c r="CO29" s="1389"/>
      <c r="CP29" s="1389" t="str">
        <f ca="1">MID(SUVAHAVUJ!AF198,3,1)</f>
        <v xml:space="preserve"> </v>
      </c>
      <c r="CQ29" s="1389"/>
      <c r="CR29" s="1389"/>
      <c r="CS29" s="1389"/>
      <c r="CT29" s="1389"/>
      <c r="CU29" s="1389" t="str">
        <f ca="1">MID(SUVAHAVUJ!AF198,4,1)</f>
        <v xml:space="preserve"> </v>
      </c>
      <c r="CV29" s="1389"/>
      <c r="CW29" s="1389"/>
      <c r="CX29" s="1389"/>
      <c r="CY29" s="1389"/>
      <c r="CZ29" s="1389"/>
      <c r="DA29" s="1389" t="str">
        <f ca="1">MID(SUVAHAVUJ!AF198,5,1)</f>
        <v xml:space="preserve"> </v>
      </c>
      <c r="DB29" s="1389"/>
      <c r="DC29" s="1389"/>
      <c r="DD29" s="1389"/>
      <c r="DE29" s="1389"/>
      <c r="DF29" s="1389" t="str">
        <f ca="1">MID(SUVAHAVUJ!AF198,6,1)</f>
        <v xml:space="preserve"> </v>
      </c>
      <c r="DG29" s="1389"/>
      <c r="DH29" s="1389"/>
      <c r="DI29" s="1389"/>
      <c r="DJ29" s="1389"/>
      <c r="DK29" s="1389"/>
      <c r="DL29" s="1389" t="str">
        <f ca="1">MID(SUVAHAVUJ!AF198,7,1)</f>
        <v xml:space="preserve"> </v>
      </c>
      <c r="DM29" s="1389"/>
      <c r="DN29" s="1389"/>
      <c r="DO29" s="1389"/>
      <c r="DP29" s="1389"/>
      <c r="DQ29" s="1389"/>
      <c r="DR29" s="1389" t="str">
        <f ca="1">MID(SUVAHAVUJ!AF198,8,1)</f>
        <v xml:space="preserve"> </v>
      </c>
      <c r="DS29" s="1389"/>
      <c r="DT29" s="1389"/>
      <c r="DU29" s="1389"/>
      <c r="DV29" s="1389"/>
      <c r="DW29" s="1456" t="str">
        <f ca="1">MID(SUVAHAVUJ!AF198,9,1)</f>
        <v xml:space="preserve"> </v>
      </c>
      <c r="DX29" s="1456"/>
      <c r="DY29" s="1456"/>
      <c r="DZ29" s="1456"/>
      <c r="EA29" s="1456"/>
      <c r="EB29" s="1456"/>
      <c r="EC29" s="1456" t="str">
        <f ca="1">MID(SUVAHAVUJ!AF198,10,1)</f>
        <v xml:space="preserve"> </v>
      </c>
      <c r="ED29" s="1456"/>
      <c r="EE29" s="1456"/>
      <c r="EF29" s="1456"/>
      <c r="EG29" s="1456"/>
      <c r="EH29" s="1389" t="str">
        <f ca="1">MID(SUVAHAVUJ!AF198,11,1)</f>
        <v>0</v>
      </c>
      <c r="EI29" s="1389"/>
      <c r="EJ29" s="1389"/>
      <c r="EK29" s="1389"/>
      <c r="EL29" s="1389"/>
      <c r="EM29" s="1395"/>
      <c r="EN29" s="530"/>
      <c r="EO29" s="531"/>
      <c r="EP29" s="1389" t="str">
        <f ca="1">MID(SUVAHAVUJ!AG198,1,1)</f>
        <v xml:space="preserve"> </v>
      </c>
      <c r="EQ29" s="1389"/>
      <c r="ER29" s="1389"/>
      <c r="ES29" s="1389"/>
      <c r="ET29" s="1389"/>
      <c r="EU29" s="1389"/>
      <c r="EV29" s="1389" t="str">
        <f ca="1">MID(SUVAHAVUJ!AG198,2,1)</f>
        <v xml:space="preserve"> </v>
      </c>
      <c r="EW29" s="1389"/>
      <c r="EX29" s="1389"/>
      <c r="EY29" s="1389"/>
      <c r="EZ29" s="1389"/>
      <c r="FA29" s="1389" t="str">
        <f ca="1">MID(SUVAHAVUJ!AG198,3,1)</f>
        <v xml:space="preserve"> </v>
      </c>
      <c r="FB29" s="1389"/>
      <c r="FC29" s="1389"/>
      <c r="FD29" s="1389"/>
      <c r="FE29" s="1389"/>
      <c r="FF29" s="1389"/>
      <c r="FG29" s="1389" t="str">
        <f ca="1">MID(SUVAHAVUJ!AG198,4,1)</f>
        <v xml:space="preserve"> </v>
      </c>
      <c r="FH29" s="1389"/>
      <c r="FI29" s="1389"/>
      <c r="FJ29" s="1389"/>
      <c r="FK29" s="1389"/>
      <c r="FL29" s="1343" t="str">
        <f ca="1">MID(SUVAHAVUJ!AG198,5,1)</f>
        <v xml:space="preserve"> </v>
      </c>
      <c r="FM29" s="1343"/>
      <c r="FN29" s="1343"/>
      <c r="FO29" s="1343"/>
      <c r="FP29" s="1343"/>
      <c r="FQ29" s="1343"/>
      <c r="FR29" s="1343" t="str">
        <f ca="1">MID(SUVAHAVUJ!AG198,6,1)</f>
        <v xml:space="preserve"> </v>
      </c>
      <c r="FS29" s="1343"/>
      <c r="FT29" s="1343"/>
      <c r="FU29" s="1343"/>
      <c r="FV29" s="1343"/>
      <c r="FW29" s="1343" t="str">
        <f ca="1">MID(SUVAHAVUJ!AG198,7,1)</f>
        <v xml:space="preserve"> </v>
      </c>
      <c r="FX29" s="1343"/>
      <c r="FY29" s="1343"/>
      <c r="FZ29" s="1343"/>
      <c r="GA29" s="1343"/>
      <c r="GB29" s="1343"/>
      <c r="GC29" s="1343" t="str">
        <f ca="1">MID(SUVAHAVUJ!AG198,8,1)</f>
        <v xml:space="preserve"> </v>
      </c>
      <c r="GD29" s="1343"/>
      <c r="GE29" s="1343"/>
      <c r="GF29" s="1343"/>
      <c r="GG29" s="1343"/>
      <c r="GH29" s="1343" t="str">
        <f ca="1">MID(SUVAHAVUJ!AG198,9,1)</f>
        <v xml:space="preserve"> </v>
      </c>
      <c r="GI29" s="1343"/>
      <c r="GJ29" s="1343"/>
      <c r="GK29" s="1343"/>
      <c r="GL29" s="1343"/>
      <c r="GM29" s="1343"/>
      <c r="GN29" s="1343" t="str">
        <f ca="1">MID(SUVAHAVUJ!AG198,10,1)</f>
        <v xml:space="preserve"> </v>
      </c>
      <c r="GO29" s="1343"/>
      <c r="GP29" s="1343"/>
      <c r="GQ29" s="1343"/>
      <c r="GR29" s="1343"/>
      <c r="GS29" s="1343" t="str">
        <f ca="1">MID(SUVAHAVUJ!AG198,11,1)</f>
        <v>0</v>
      </c>
      <c r="GT29" s="1343"/>
      <c r="GU29" s="1343"/>
      <c r="GV29" s="1343"/>
      <c r="GW29" s="1396"/>
    </row>
    <row r="30" spans="1:205" ht="24.6" customHeight="1">
      <c r="A30" s="540"/>
      <c r="B30" s="1510" t="s">
        <v>2390</v>
      </c>
      <c r="C30" s="1511"/>
      <c r="D30" s="1511"/>
      <c r="E30" s="1511"/>
      <c r="F30" s="1511"/>
      <c r="G30" s="1511"/>
      <c r="H30" s="1511"/>
      <c r="I30" s="1511"/>
      <c r="J30" s="1511"/>
      <c r="K30" s="1512"/>
      <c r="L30" s="1471" t="str">
        <f ca="1">SUVAHAVUJ!$D$199</f>
        <v>Ostatné nákladové úroky (562A)</v>
      </c>
      <c r="M30" s="1472"/>
      <c r="N30" s="1472"/>
      <c r="O30" s="1472"/>
      <c r="P30" s="1472"/>
      <c r="Q30" s="1472"/>
      <c r="R30" s="1472"/>
      <c r="S30" s="1472"/>
      <c r="T30" s="1472"/>
      <c r="U30" s="1472"/>
      <c r="V30" s="1472"/>
      <c r="W30" s="1472"/>
      <c r="X30" s="1472"/>
      <c r="Y30" s="1472"/>
      <c r="Z30" s="1472"/>
      <c r="AA30" s="1472"/>
      <c r="AB30" s="1472"/>
      <c r="AC30" s="1472"/>
      <c r="AD30" s="1472"/>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62" t="s">
        <v>4080</v>
      </c>
      <c r="BX30" s="1463"/>
      <c r="BY30" s="1463"/>
      <c r="BZ30" s="1463"/>
      <c r="CA30" s="1463"/>
      <c r="CB30" s="1463"/>
      <c r="CC30" s="1463" t="str">
        <f>MID([7]SUVAHAVUJ!AK69,6,1)</f>
        <v xml:space="preserve"> </v>
      </c>
      <c r="CD30" s="1464"/>
      <c r="CE30" s="1389" t="str">
        <f ca="1">MID(SUVAHAVUJ!AF199,1,1)</f>
        <v xml:space="preserve"> </v>
      </c>
      <c r="CF30" s="1389"/>
      <c r="CG30" s="1389"/>
      <c r="CH30" s="1389"/>
      <c r="CI30" s="1389"/>
      <c r="CJ30" s="1389" t="str">
        <f ca="1">MID(SUVAHAVUJ!AF199,2,1)</f>
        <v xml:space="preserve"> </v>
      </c>
      <c r="CK30" s="1389"/>
      <c r="CL30" s="1389"/>
      <c r="CM30" s="1389"/>
      <c r="CN30" s="1389"/>
      <c r="CO30" s="1389"/>
      <c r="CP30" s="1389" t="str">
        <f ca="1">MID(SUVAHAVUJ!AF199,3,1)</f>
        <v xml:space="preserve"> </v>
      </c>
      <c r="CQ30" s="1389"/>
      <c r="CR30" s="1389"/>
      <c r="CS30" s="1389"/>
      <c r="CT30" s="1389"/>
      <c r="CU30" s="1389" t="str">
        <f ca="1">MID(SUVAHAVUJ!AF199,4,1)</f>
        <v xml:space="preserve"> </v>
      </c>
      <c r="CV30" s="1389"/>
      <c r="CW30" s="1389"/>
      <c r="CX30" s="1389"/>
      <c r="CY30" s="1389"/>
      <c r="CZ30" s="1389"/>
      <c r="DA30" s="1389" t="str">
        <f ca="1">MID(SUVAHAVUJ!AF199,5,1)</f>
        <v xml:space="preserve"> </v>
      </c>
      <c r="DB30" s="1389"/>
      <c r="DC30" s="1389"/>
      <c r="DD30" s="1389"/>
      <c r="DE30" s="1389"/>
      <c r="DF30" s="1389" t="str">
        <f ca="1">MID(SUVAHAVUJ!AF199,6,1)</f>
        <v xml:space="preserve"> </v>
      </c>
      <c r="DG30" s="1389"/>
      <c r="DH30" s="1389"/>
      <c r="DI30" s="1389"/>
      <c r="DJ30" s="1389"/>
      <c r="DK30" s="1389"/>
      <c r="DL30" s="1389" t="str">
        <f ca="1">MID(SUVAHAVUJ!AF199,7,1)</f>
        <v xml:space="preserve"> </v>
      </c>
      <c r="DM30" s="1389"/>
      <c r="DN30" s="1389"/>
      <c r="DO30" s="1389"/>
      <c r="DP30" s="1389"/>
      <c r="DQ30" s="1389"/>
      <c r="DR30" s="1389" t="str">
        <f ca="1">MID(SUVAHAVUJ!AF199,8,1)</f>
        <v xml:space="preserve"> </v>
      </c>
      <c r="DS30" s="1389"/>
      <c r="DT30" s="1389"/>
      <c r="DU30" s="1389"/>
      <c r="DV30" s="1389"/>
      <c r="DW30" s="1456" t="str">
        <f ca="1">MID(SUVAHAVUJ!AF199,9,1)</f>
        <v xml:space="preserve"> </v>
      </c>
      <c r="DX30" s="1456"/>
      <c r="DY30" s="1456"/>
      <c r="DZ30" s="1456"/>
      <c r="EA30" s="1456"/>
      <c r="EB30" s="1456"/>
      <c r="EC30" s="1456" t="str">
        <f ca="1">MID(SUVAHAVUJ!AF199,10,1)</f>
        <v xml:space="preserve"> </v>
      </c>
      <c r="ED30" s="1456"/>
      <c r="EE30" s="1456"/>
      <c r="EF30" s="1456"/>
      <c r="EG30" s="1456"/>
      <c r="EH30" s="1389" t="str">
        <f ca="1">MID(SUVAHAVUJ!AF199,11,1)</f>
        <v>0</v>
      </c>
      <c r="EI30" s="1389"/>
      <c r="EJ30" s="1389"/>
      <c r="EK30" s="1389"/>
      <c r="EL30" s="1389"/>
      <c r="EM30" s="1395"/>
      <c r="EN30" s="530"/>
      <c r="EO30" s="531"/>
      <c r="EP30" s="1389" t="str">
        <f ca="1">MID(SUVAHAVUJ!AG199,1,1)</f>
        <v xml:space="preserve"> </v>
      </c>
      <c r="EQ30" s="1389"/>
      <c r="ER30" s="1389"/>
      <c r="ES30" s="1389"/>
      <c r="ET30" s="1389"/>
      <c r="EU30" s="1389"/>
      <c r="EV30" s="1389" t="str">
        <f ca="1">MID(SUVAHAVUJ!AG199,2,1)</f>
        <v xml:space="preserve"> </v>
      </c>
      <c r="EW30" s="1389"/>
      <c r="EX30" s="1389"/>
      <c r="EY30" s="1389"/>
      <c r="EZ30" s="1389"/>
      <c r="FA30" s="1389" t="str">
        <f ca="1">MID(SUVAHAVUJ!AG199,3,1)</f>
        <v xml:space="preserve"> </v>
      </c>
      <c r="FB30" s="1389"/>
      <c r="FC30" s="1389"/>
      <c r="FD30" s="1389"/>
      <c r="FE30" s="1389"/>
      <c r="FF30" s="1389"/>
      <c r="FG30" s="1389" t="str">
        <f ca="1">MID(SUVAHAVUJ!AG199,4,1)</f>
        <v xml:space="preserve"> </v>
      </c>
      <c r="FH30" s="1389"/>
      <c r="FI30" s="1389"/>
      <c r="FJ30" s="1389"/>
      <c r="FK30" s="1389"/>
      <c r="FL30" s="1343" t="str">
        <f ca="1">MID(SUVAHAVUJ!AG199,5,1)</f>
        <v xml:space="preserve"> </v>
      </c>
      <c r="FM30" s="1343"/>
      <c r="FN30" s="1343"/>
      <c r="FO30" s="1343"/>
      <c r="FP30" s="1343"/>
      <c r="FQ30" s="1343"/>
      <c r="FR30" s="1343" t="str">
        <f ca="1">MID(SUVAHAVUJ!AG199,6,1)</f>
        <v xml:space="preserve"> </v>
      </c>
      <c r="FS30" s="1343"/>
      <c r="FT30" s="1343"/>
      <c r="FU30" s="1343"/>
      <c r="FV30" s="1343"/>
      <c r="FW30" s="1343" t="str">
        <f ca="1">MID(SUVAHAVUJ!AG199,7,1)</f>
        <v xml:space="preserve"> </v>
      </c>
      <c r="FX30" s="1343"/>
      <c r="FY30" s="1343"/>
      <c r="FZ30" s="1343"/>
      <c r="GA30" s="1343"/>
      <c r="GB30" s="1343"/>
      <c r="GC30" s="1343" t="str">
        <f ca="1">MID(SUVAHAVUJ!AG199,8,1)</f>
        <v xml:space="preserve"> </v>
      </c>
      <c r="GD30" s="1343"/>
      <c r="GE30" s="1343"/>
      <c r="GF30" s="1343"/>
      <c r="GG30" s="1343"/>
      <c r="GH30" s="1343" t="str">
        <f ca="1">MID(SUVAHAVUJ!AG199,9,1)</f>
        <v xml:space="preserve"> </v>
      </c>
      <c r="GI30" s="1343"/>
      <c r="GJ30" s="1343"/>
      <c r="GK30" s="1343"/>
      <c r="GL30" s="1343"/>
      <c r="GM30" s="1343"/>
      <c r="GN30" s="1343" t="str">
        <f ca="1">MID(SUVAHAVUJ!AG199,10,1)</f>
        <v xml:space="preserve"> </v>
      </c>
      <c r="GO30" s="1343"/>
      <c r="GP30" s="1343"/>
      <c r="GQ30" s="1343"/>
      <c r="GR30" s="1343"/>
      <c r="GS30" s="1343" t="str">
        <f ca="1">MID(SUVAHAVUJ!AG199,11,1)</f>
        <v>0</v>
      </c>
      <c r="GT30" s="1343"/>
      <c r="GU30" s="1343"/>
      <c r="GV30" s="1343"/>
      <c r="GW30" s="1396"/>
    </row>
    <row r="31" spans="1:205" s="516" customFormat="1" ht="24.6" customHeight="1">
      <c r="A31" s="541"/>
      <c r="B31" s="1507" t="s">
        <v>2543</v>
      </c>
      <c r="C31" s="1508"/>
      <c r="D31" s="1508"/>
      <c r="E31" s="1508"/>
      <c r="F31" s="1508"/>
      <c r="G31" s="1508"/>
      <c r="H31" s="1508"/>
      <c r="I31" s="1508"/>
      <c r="J31" s="1508"/>
      <c r="K31" s="1509"/>
      <c r="L31" s="1471" t="str">
        <f ca="1">SUVAHAVUJ!$D$200</f>
        <v>Kurzové straty (563)</v>
      </c>
      <c r="M31" s="1472"/>
      <c r="N31" s="1472"/>
      <c r="O31" s="1472"/>
      <c r="P31" s="1472"/>
      <c r="Q31" s="1472"/>
      <c r="R31" s="1472"/>
      <c r="S31" s="1472"/>
      <c r="T31" s="1472"/>
      <c r="U31" s="1472"/>
      <c r="V31" s="1472"/>
      <c r="W31" s="1472"/>
      <c r="X31" s="1472"/>
      <c r="Y31" s="1472"/>
      <c r="Z31" s="1472"/>
      <c r="AA31" s="1472"/>
      <c r="AB31" s="1472"/>
      <c r="AC31" s="1472"/>
      <c r="AD31" s="1472"/>
      <c r="AE31" s="1472"/>
      <c r="AF31" s="1472"/>
      <c r="AG31" s="1472"/>
      <c r="AH31" s="1472"/>
      <c r="AI31" s="1472"/>
      <c r="AJ31" s="1472"/>
      <c r="AK31" s="1472"/>
      <c r="AL31" s="1472"/>
      <c r="AM31" s="1472"/>
      <c r="AN31" s="1472"/>
      <c r="AO31" s="1472"/>
      <c r="AP31" s="1472"/>
      <c r="AQ31" s="1472"/>
      <c r="AR31" s="1472"/>
      <c r="AS31" s="1472"/>
      <c r="AT31" s="1472"/>
      <c r="AU31" s="1472"/>
      <c r="AV31" s="1472"/>
      <c r="AW31" s="1472"/>
      <c r="AX31" s="1472"/>
      <c r="AY31" s="1472"/>
      <c r="AZ31" s="1472"/>
      <c r="BA31" s="1472"/>
      <c r="BB31" s="1472"/>
      <c r="BC31" s="1472"/>
      <c r="BD31" s="1472"/>
      <c r="BE31" s="1472"/>
      <c r="BF31" s="1472"/>
      <c r="BG31" s="1472"/>
      <c r="BH31" s="1472"/>
      <c r="BI31" s="1472"/>
      <c r="BJ31" s="1472"/>
      <c r="BK31" s="1472"/>
      <c r="BL31" s="1472"/>
      <c r="BM31" s="1472"/>
      <c r="BN31" s="1472"/>
      <c r="BO31" s="1472"/>
      <c r="BP31" s="1472"/>
      <c r="BQ31" s="1472"/>
      <c r="BR31" s="1472"/>
      <c r="BS31" s="1472"/>
      <c r="BT31" s="1472"/>
      <c r="BU31" s="1472"/>
      <c r="BV31" s="1472"/>
      <c r="BW31" s="1462" t="s">
        <v>4130</v>
      </c>
      <c r="BX31" s="1463"/>
      <c r="BY31" s="1463"/>
      <c r="BZ31" s="1463"/>
      <c r="CA31" s="1463"/>
      <c r="CB31" s="1463"/>
      <c r="CC31" s="1463" t="str">
        <f>MID([7]SUVAHAVUJ!AI70,6,1)</f>
        <v xml:space="preserve"> </v>
      </c>
      <c r="CD31" s="1464"/>
      <c r="CE31" s="1389" t="str">
        <f ca="1">MID(SUVAHAVUJ!AF200,1,1)</f>
        <v xml:space="preserve"> </v>
      </c>
      <c r="CF31" s="1389"/>
      <c r="CG31" s="1389"/>
      <c r="CH31" s="1389"/>
      <c r="CI31" s="1389"/>
      <c r="CJ31" s="1389" t="str">
        <f ca="1">MID(SUVAHAVUJ!AF200,2,1)</f>
        <v xml:space="preserve"> </v>
      </c>
      <c r="CK31" s="1389"/>
      <c r="CL31" s="1389"/>
      <c r="CM31" s="1389"/>
      <c r="CN31" s="1389"/>
      <c r="CO31" s="1389"/>
      <c r="CP31" s="1389" t="str">
        <f ca="1">MID(SUVAHAVUJ!AF200,3,1)</f>
        <v xml:space="preserve"> </v>
      </c>
      <c r="CQ31" s="1389"/>
      <c r="CR31" s="1389"/>
      <c r="CS31" s="1389"/>
      <c r="CT31" s="1389"/>
      <c r="CU31" s="1389" t="str">
        <f ca="1">MID(SUVAHAVUJ!AF200,4,1)</f>
        <v xml:space="preserve"> </v>
      </c>
      <c r="CV31" s="1389"/>
      <c r="CW31" s="1389"/>
      <c r="CX31" s="1389"/>
      <c r="CY31" s="1389"/>
      <c r="CZ31" s="1389"/>
      <c r="DA31" s="1389" t="str">
        <f ca="1">MID(SUVAHAVUJ!AF200,5,1)</f>
        <v xml:space="preserve"> </v>
      </c>
      <c r="DB31" s="1389"/>
      <c r="DC31" s="1389"/>
      <c r="DD31" s="1389"/>
      <c r="DE31" s="1389"/>
      <c r="DF31" s="1389" t="str">
        <f ca="1">MID(SUVAHAVUJ!AF200,6,1)</f>
        <v xml:space="preserve"> </v>
      </c>
      <c r="DG31" s="1389"/>
      <c r="DH31" s="1389"/>
      <c r="DI31" s="1389"/>
      <c r="DJ31" s="1389"/>
      <c r="DK31" s="1389"/>
      <c r="DL31" s="1389" t="str">
        <f ca="1">MID(SUVAHAVUJ!AF200,7,1)</f>
        <v xml:space="preserve"> </v>
      </c>
      <c r="DM31" s="1389"/>
      <c r="DN31" s="1389"/>
      <c r="DO31" s="1389"/>
      <c r="DP31" s="1389"/>
      <c r="DQ31" s="1389"/>
      <c r="DR31" s="1389" t="str">
        <f ca="1">MID(SUVAHAVUJ!AF200,8,1)</f>
        <v xml:space="preserve"> </v>
      </c>
      <c r="DS31" s="1389"/>
      <c r="DT31" s="1389"/>
      <c r="DU31" s="1389"/>
      <c r="DV31" s="1389"/>
      <c r="DW31" s="1456" t="str">
        <f ca="1">MID(SUVAHAVUJ!AF200,9,1)</f>
        <v xml:space="preserve"> </v>
      </c>
      <c r="DX31" s="1456"/>
      <c r="DY31" s="1456"/>
      <c r="DZ31" s="1456"/>
      <c r="EA31" s="1456"/>
      <c r="EB31" s="1456"/>
      <c r="EC31" s="1456" t="str">
        <f ca="1">MID(SUVAHAVUJ!AF200,10,1)</f>
        <v xml:space="preserve"> </v>
      </c>
      <c r="ED31" s="1456"/>
      <c r="EE31" s="1456"/>
      <c r="EF31" s="1456"/>
      <c r="EG31" s="1456"/>
      <c r="EH31" s="1389" t="str">
        <f ca="1">MID(SUVAHAVUJ!AF200,11,1)</f>
        <v>0</v>
      </c>
      <c r="EI31" s="1389"/>
      <c r="EJ31" s="1389"/>
      <c r="EK31" s="1389"/>
      <c r="EL31" s="1389"/>
      <c r="EM31" s="1395"/>
      <c r="EN31" s="530"/>
      <c r="EO31" s="531"/>
      <c r="EP31" s="1389" t="str">
        <f ca="1">MID(SUVAHAVUJ!AG200,1,1)</f>
        <v xml:space="preserve"> </v>
      </c>
      <c r="EQ31" s="1389"/>
      <c r="ER31" s="1389"/>
      <c r="ES31" s="1389"/>
      <c r="ET31" s="1389"/>
      <c r="EU31" s="1389"/>
      <c r="EV31" s="1389" t="str">
        <f ca="1">MID(SUVAHAVUJ!AG200,2,1)</f>
        <v xml:space="preserve"> </v>
      </c>
      <c r="EW31" s="1389"/>
      <c r="EX31" s="1389"/>
      <c r="EY31" s="1389"/>
      <c r="EZ31" s="1389"/>
      <c r="FA31" s="1389" t="str">
        <f ca="1">MID(SUVAHAVUJ!AG200,3,1)</f>
        <v xml:space="preserve"> </v>
      </c>
      <c r="FB31" s="1389"/>
      <c r="FC31" s="1389"/>
      <c r="FD31" s="1389"/>
      <c r="FE31" s="1389"/>
      <c r="FF31" s="1389"/>
      <c r="FG31" s="1389" t="str">
        <f ca="1">MID(SUVAHAVUJ!AG200,4,1)</f>
        <v xml:space="preserve"> </v>
      </c>
      <c r="FH31" s="1389"/>
      <c r="FI31" s="1389"/>
      <c r="FJ31" s="1389"/>
      <c r="FK31" s="1389"/>
      <c r="FL31" s="1343" t="str">
        <f ca="1">MID(SUVAHAVUJ!AG200,5,1)</f>
        <v xml:space="preserve"> </v>
      </c>
      <c r="FM31" s="1343"/>
      <c r="FN31" s="1343"/>
      <c r="FO31" s="1343"/>
      <c r="FP31" s="1343"/>
      <c r="FQ31" s="1343"/>
      <c r="FR31" s="1343" t="str">
        <f ca="1">MID(SUVAHAVUJ!AG200,6,1)</f>
        <v xml:space="preserve"> </v>
      </c>
      <c r="FS31" s="1343"/>
      <c r="FT31" s="1343"/>
      <c r="FU31" s="1343"/>
      <c r="FV31" s="1343"/>
      <c r="FW31" s="1343" t="str">
        <f ca="1">MID(SUVAHAVUJ!AG200,7,1)</f>
        <v xml:space="preserve"> </v>
      </c>
      <c r="FX31" s="1343"/>
      <c r="FY31" s="1343"/>
      <c r="FZ31" s="1343"/>
      <c r="GA31" s="1343"/>
      <c r="GB31" s="1343"/>
      <c r="GC31" s="1343" t="str">
        <f ca="1">MID(SUVAHAVUJ!AG200,8,1)</f>
        <v xml:space="preserve"> </v>
      </c>
      <c r="GD31" s="1343"/>
      <c r="GE31" s="1343"/>
      <c r="GF31" s="1343"/>
      <c r="GG31" s="1343"/>
      <c r="GH31" s="1343" t="str">
        <f ca="1">MID(SUVAHAVUJ!AG200,9,1)</f>
        <v xml:space="preserve"> </v>
      </c>
      <c r="GI31" s="1343"/>
      <c r="GJ31" s="1343"/>
      <c r="GK31" s="1343"/>
      <c r="GL31" s="1343"/>
      <c r="GM31" s="1343"/>
      <c r="GN31" s="1343" t="str">
        <f ca="1">MID(SUVAHAVUJ!AG200,10,1)</f>
        <v xml:space="preserve"> </v>
      </c>
      <c r="GO31" s="1343"/>
      <c r="GP31" s="1343"/>
      <c r="GQ31" s="1343"/>
      <c r="GR31" s="1343"/>
      <c r="GS31" s="1343" t="str">
        <f ca="1">MID(SUVAHAVUJ!AG200,11,1)</f>
        <v>0</v>
      </c>
      <c r="GT31" s="1343"/>
      <c r="GU31" s="1343"/>
      <c r="GV31" s="1343"/>
      <c r="GW31" s="1396"/>
    </row>
    <row r="32" spans="1:205" ht="24.6" customHeight="1">
      <c r="A32" s="540"/>
      <c r="B32" s="1507" t="s">
        <v>2544</v>
      </c>
      <c r="C32" s="1508"/>
      <c r="D32" s="1508"/>
      <c r="E32" s="1508"/>
      <c r="F32" s="1508"/>
      <c r="G32" s="1508"/>
      <c r="H32" s="1508"/>
      <c r="I32" s="1508"/>
      <c r="J32" s="1508"/>
      <c r="K32" s="1509"/>
      <c r="L32" s="1471" t="str">
        <f ca="1">SUVAHAVUJ!$D$201</f>
        <v>Náklady na precenenie cenných papierov a náklady na derivátové operácie (564, 567)</v>
      </c>
      <c r="M32" s="1472"/>
      <c r="N32" s="1472"/>
      <c r="O32" s="1472"/>
      <c r="P32" s="1472"/>
      <c r="Q32" s="1472"/>
      <c r="R32" s="1472"/>
      <c r="S32" s="1472"/>
      <c r="T32" s="1472"/>
      <c r="U32" s="1472"/>
      <c r="V32" s="1472"/>
      <c r="W32" s="1472"/>
      <c r="X32" s="1472"/>
      <c r="Y32" s="1472"/>
      <c r="Z32" s="1472"/>
      <c r="AA32" s="1472"/>
      <c r="AB32" s="1472"/>
      <c r="AC32" s="1472"/>
      <c r="AD32" s="1472"/>
      <c r="AE32" s="1472"/>
      <c r="AF32" s="1472"/>
      <c r="AG32" s="1472"/>
      <c r="AH32" s="1472"/>
      <c r="AI32" s="1472"/>
      <c r="AJ32" s="1472"/>
      <c r="AK32" s="1472"/>
      <c r="AL32" s="1472"/>
      <c r="AM32" s="1472"/>
      <c r="AN32" s="1472"/>
      <c r="AO32" s="1472"/>
      <c r="AP32" s="1472"/>
      <c r="AQ32" s="1472"/>
      <c r="AR32" s="1472"/>
      <c r="AS32" s="1472"/>
      <c r="AT32" s="1472"/>
      <c r="AU32" s="1472"/>
      <c r="AV32" s="1472"/>
      <c r="AW32" s="1472"/>
      <c r="AX32" s="1472"/>
      <c r="AY32" s="1472"/>
      <c r="AZ32" s="1472"/>
      <c r="BA32" s="1472"/>
      <c r="BB32" s="1472"/>
      <c r="BC32" s="1472"/>
      <c r="BD32" s="1472"/>
      <c r="BE32" s="1472"/>
      <c r="BF32" s="1472"/>
      <c r="BG32" s="1472"/>
      <c r="BH32" s="1472"/>
      <c r="BI32" s="1472"/>
      <c r="BJ32" s="1472"/>
      <c r="BK32" s="1472"/>
      <c r="BL32" s="1472"/>
      <c r="BM32" s="1472"/>
      <c r="BN32" s="1472"/>
      <c r="BO32" s="1472"/>
      <c r="BP32" s="1472"/>
      <c r="BQ32" s="1472"/>
      <c r="BR32" s="1472"/>
      <c r="BS32" s="1472"/>
      <c r="BT32" s="1472"/>
      <c r="BU32" s="1472"/>
      <c r="BV32" s="1472"/>
      <c r="BW32" s="1462" t="s">
        <v>2426</v>
      </c>
      <c r="BX32" s="1463"/>
      <c r="BY32" s="1463"/>
      <c r="BZ32" s="1463"/>
      <c r="CA32" s="1463"/>
      <c r="CB32" s="1463"/>
      <c r="CC32" s="1463" t="str">
        <f>MID([7]SUVAHAVUJ!AK70,6,1)</f>
        <v xml:space="preserve"> </v>
      </c>
      <c r="CD32" s="1464"/>
      <c r="CE32" s="1389" t="str">
        <f ca="1">MID(SUVAHAVUJ!AF201,1,1)</f>
        <v xml:space="preserve"> </v>
      </c>
      <c r="CF32" s="1389"/>
      <c r="CG32" s="1389"/>
      <c r="CH32" s="1389"/>
      <c r="CI32" s="1389"/>
      <c r="CJ32" s="1389" t="str">
        <f ca="1">MID(SUVAHAVUJ!AF201,2,1)</f>
        <v xml:space="preserve"> </v>
      </c>
      <c r="CK32" s="1389"/>
      <c r="CL32" s="1389"/>
      <c r="CM32" s="1389"/>
      <c r="CN32" s="1389"/>
      <c r="CO32" s="1389"/>
      <c r="CP32" s="1389" t="str">
        <f ca="1">MID(SUVAHAVUJ!AF201,3,1)</f>
        <v xml:space="preserve"> </v>
      </c>
      <c r="CQ32" s="1389"/>
      <c r="CR32" s="1389"/>
      <c r="CS32" s="1389"/>
      <c r="CT32" s="1389"/>
      <c r="CU32" s="1389" t="str">
        <f ca="1">MID(SUVAHAVUJ!AF201,4,1)</f>
        <v xml:space="preserve"> </v>
      </c>
      <c r="CV32" s="1389"/>
      <c r="CW32" s="1389"/>
      <c r="CX32" s="1389"/>
      <c r="CY32" s="1389"/>
      <c r="CZ32" s="1389"/>
      <c r="DA32" s="1389" t="str">
        <f ca="1">MID(SUVAHAVUJ!AF201,5,1)</f>
        <v xml:space="preserve"> </v>
      </c>
      <c r="DB32" s="1389"/>
      <c r="DC32" s="1389"/>
      <c r="DD32" s="1389"/>
      <c r="DE32" s="1389"/>
      <c r="DF32" s="1389" t="str">
        <f ca="1">MID(SUVAHAVUJ!AF201,6,1)</f>
        <v xml:space="preserve"> </v>
      </c>
      <c r="DG32" s="1389"/>
      <c r="DH32" s="1389"/>
      <c r="DI32" s="1389"/>
      <c r="DJ32" s="1389"/>
      <c r="DK32" s="1389"/>
      <c r="DL32" s="1389" t="str">
        <f ca="1">MID(SUVAHAVUJ!AF201,7,1)</f>
        <v xml:space="preserve"> </v>
      </c>
      <c r="DM32" s="1389"/>
      <c r="DN32" s="1389"/>
      <c r="DO32" s="1389"/>
      <c r="DP32" s="1389"/>
      <c r="DQ32" s="1389"/>
      <c r="DR32" s="1389" t="str">
        <f ca="1">MID(SUVAHAVUJ!AF201,8,1)</f>
        <v xml:space="preserve"> </v>
      </c>
      <c r="DS32" s="1389"/>
      <c r="DT32" s="1389"/>
      <c r="DU32" s="1389"/>
      <c r="DV32" s="1389"/>
      <c r="DW32" s="1456" t="str">
        <f ca="1">MID(SUVAHAVUJ!AF201,9,1)</f>
        <v xml:space="preserve"> </v>
      </c>
      <c r="DX32" s="1456"/>
      <c r="DY32" s="1456"/>
      <c r="DZ32" s="1456"/>
      <c r="EA32" s="1456"/>
      <c r="EB32" s="1456"/>
      <c r="EC32" s="1456" t="str">
        <f ca="1">MID(SUVAHAVUJ!AF201,10,1)</f>
        <v xml:space="preserve"> </v>
      </c>
      <c r="ED32" s="1456"/>
      <c r="EE32" s="1456"/>
      <c r="EF32" s="1456"/>
      <c r="EG32" s="1456"/>
      <c r="EH32" s="1389" t="str">
        <f ca="1">MID(SUVAHAVUJ!AF201,11,1)</f>
        <v>0</v>
      </c>
      <c r="EI32" s="1389"/>
      <c r="EJ32" s="1389"/>
      <c r="EK32" s="1389"/>
      <c r="EL32" s="1389"/>
      <c r="EM32" s="1395"/>
      <c r="EN32" s="530"/>
      <c r="EO32" s="531"/>
      <c r="EP32" s="1389" t="str">
        <f ca="1">MID(SUVAHAVUJ!AG201,1,1)</f>
        <v xml:space="preserve"> </v>
      </c>
      <c r="EQ32" s="1389"/>
      <c r="ER32" s="1389"/>
      <c r="ES32" s="1389"/>
      <c r="ET32" s="1389"/>
      <c r="EU32" s="1389"/>
      <c r="EV32" s="1389" t="str">
        <f ca="1">MID(SUVAHAVUJ!AG201,2,1)</f>
        <v xml:space="preserve"> </v>
      </c>
      <c r="EW32" s="1389"/>
      <c r="EX32" s="1389"/>
      <c r="EY32" s="1389"/>
      <c r="EZ32" s="1389"/>
      <c r="FA32" s="1389" t="str">
        <f ca="1">MID(SUVAHAVUJ!AG201,3,1)</f>
        <v xml:space="preserve"> </v>
      </c>
      <c r="FB32" s="1389"/>
      <c r="FC32" s="1389"/>
      <c r="FD32" s="1389"/>
      <c r="FE32" s="1389"/>
      <c r="FF32" s="1389"/>
      <c r="FG32" s="1389" t="str">
        <f ca="1">MID(SUVAHAVUJ!AG201,4,1)</f>
        <v xml:space="preserve"> </v>
      </c>
      <c r="FH32" s="1389"/>
      <c r="FI32" s="1389"/>
      <c r="FJ32" s="1389"/>
      <c r="FK32" s="1389"/>
      <c r="FL32" s="1343" t="str">
        <f ca="1">MID(SUVAHAVUJ!AG201,5,1)</f>
        <v xml:space="preserve"> </v>
      </c>
      <c r="FM32" s="1343"/>
      <c r="FN32" s="1343"/>
      <c r="FO32" s="1343"/>
      <c r="FP32" s="1343"/>
      <c r="FQ32" s="1343"/>
      <c r="FR32" s="1343" t="str">
        <f ca="1">MID(SUVAHAVUJ!AG201,6,1)</f>
        <v xml:space="preserve"> </v>
      </c>
      <c r="FS32" s="1343"/>
      <c r="FT32" s="1343"/>
      <c r="FU32" s="1343"/>
      <c r="FV32" s="1343"/>
      <c r="FW32" s="1343" t="str">
        <f ca="1">MID(SUVAHAVUJ!AG201,7,1)</f>
        <v xml:space="preserve"> </v>
      </c>
      <c r="FX32" s="1343"/>
      <c r="FY32" s="1343"/>
      <c r="FZ32" s="1343"/>
      <c r="GA32" s="1343"/>
      <c r="GB32" s="1343"/>
      <c r="GC32" s="1343" t="str">
        <f ca="1">MID(SUVAHAVUJ!AG201,8,1)</f>
        <v xml:space="preserve"> </v>
      </c>
      <c r="GD32" s="1343"/>
      <c r="GE32" s="1343"/>
      <c r="GF32" s="1343"/>
      <c r="GG32" s="1343"/>
      <c r="GH32" s="1343" t="str">
        <f ca="1">MID(SUVAHAVUJ!AG201,9,1)</f>
        <v xml:space="preserve"> </v>
      </c>
      <c r="GI32" s="1343"/>
      <c r="GJ32" s="1343"/>
      <c r="GK32" s="1343"/>
      <c r="GL32" s="1343"/>
      <c r="GM32" s="1343"/>
      <c r="GN32" s="1343" t="str">
        <f ca="1">MID(SUVAHAVUJ!AG201,10,1)</f>
        <v xml:space="preserve"> </v>
      </c>
      <c r="GO32" s="1343"/>
      <c r="GP32" s="1343"/>
      <c r="GQ32" s="1343"/>
      <c r="GR32" s="1343"/>
      <c r="GS32" s="1343" t="str">
        <f ca="1">MID(SUVAHAVUJ!AG201,11,1)</f>
        <v>0</v>
      </c>
      <c r="GT32" s="1343"/>
      <c r="GU32" s="1343"/>
      <c r="GV32" s="1343"/>
      <c r="GW32" s="1396"/>
    </row>
    <row r="33" spans="1:205" s="516" customFormat="1" ht="24.6" customHeight="1">
      <c r="A33" s="541"/>
      <c r="B33" s="1507" t="s">
        <v>2545</v>
      </c>
      <c r="C33" s="1508"/>
      <c r="D33" s="1508"/>
      <c r="E33" s="1508"/>
      <c r="F33" s="1508"/>
      <c r="G33" s="1508"/>
      <c r="H33" s="1508"/>
      <c r="I33" s="1508"/>
      <c r="J33" s="1508"/>
      <c r="K33" s="1509"/>
      <c r="L33" s="1471" t="str">
        <f ca="1">SUVAHAVUJ!$D$202</f>
        <v>Ostatné náklady na finančnú činnosť (568, 569)</v>
      </c>
      <c r="M33" s="1472"/>
      <c r="N33" s="1472"/>
      <c r="O33" s="1472"/>
      <c r="P33" s="1472"/>
      <c r="Q33" s="1472"/>
      <c r="R33" s="1472"/>
      <c r="S33" s="1472"/>
      <c r="T33" s="1472"/>
      <c r="U33" s="1472"/>
      <c r="V33" s="1472"/>
      <c r="W33" s="1472"/>
      <c r="X33" s="1472"/>
      <c r="Y33" s="1472"/>
      <c r="Z33" s="1472"/>
      <c r="AA33" s="1472"/>
      <c r="AB33" s="1472"/>
      <c r="AC33" s="1472"/>
      <c r="AD33" s="1472"/>
      <c r="AE33" s="1472"/>
      <c r="AF33" s="1472"/>
      <c r="AG33" s="1472"/>
      <c r="AH33" s="1472"/>
      <c r="AI33" s="1472"/>
      <c r="AJ33" s="1472"/>
      <c r="AK33" s="1472"/>
      <c r="AL33" s="1472"/>
      <c r="AM33" s="1472"/>
      <c r="AN33" s="1472"/>
      <c r="AO33" s="1472"/>
      <c r="AP33" s="1472"/>
      <c r="AQ33" s="1472"/>
      <c r="AR33" s="1472"/>
      <c r="AS33" s="1472"/>
      <c r="AT33" s="1472"/>
      <c r="AU33" s="1472"/>
      <c r="AV33" s="1472"/>
      <c r="AW33" s="1472"/>
      <c r="AX33" s="1472"/>
      <c r="AY33" s="1472"/>
      <c r="AZ33" s="1472"/>
      <c r="BA33" s="1472"/>
      <c r="BB33" s="1472"/>
      <c r="BC33" s="1472"/>
      <c r="BD33" s="1472"/>
      <c r="BE33" s="1472"/>
      <c r="BF33" s="1472"/>
      <c r="BG33" s="1472"/>
      <c r="BH33" s="1472"/>
      <c r="BI33" s="1472"/>
      <c r="BJ33" s="1472"/>
      <c r="BK33" s="1472"/>
      <c r="BL33" s="1472"/>
      <c r="BM33" s="1472"/>
      <c r="BN33" s="1472"/>
      <c r="BO33" s="1472"/>
      <c r="BP33" s="1472"/>
      <c r="BQ33" s="1472"/>
      <c r="BR33" s="1472"/>
      <c r="BS33" s="1472"/>
      <c r="BT33" s="1472"/>
      <c r="BU33" s="1472"/>
      <c r="BV33" s="1472"/>
      <c r="BW33" s="1462" t="s">
        <v>2428</v>
      </c>
      <c r="BX33" s="1463"/>
      <c r="BY33" s="1463"/>
      <c r="BZ33" s="1463"/>
      <c r="CA33" s="1463"/>
      <c r="CB33" s="1463"/>
      <c r="CC33" s="1463" t="str">
        <f>MID([7]SUVAHAVUJ!AI71,6,1)</f>
        <v xml:space="preserve"> </v>
      </c>
      <c r="CD33" s="1464"/>
      <c r="CE33" s="1389" t="str">
        <f ca="1">MID(SUVAHAVUJ!AF202,1,1)</f>
        <v xml:space="preserve"> </v>
      </c>
      <c r="CF33" s="1389"/>
      <c r="CG33" s="1389"/>
      <c r="CH33" s="1389"/>
      <c r="CI33" s="1389"/>
      <c r="CJ33" s="1389" t="str">
        <f ca="1">MID(SUVAHAVUJ!AF202,2,1)</f>
        <v xml:space="preserve"> </v>
      </c>
      <c r="CK33" s="1389"/>
      <c r="CL33" s="1389"/>
      <c r="CM33" s="1389"/>
      <c r="CN33" s="1389"/>
      <c r="CO33" s="1389"/>
      <c r="CP33" s="1389" t="str">
        <f ca="1">MID(SUVAHAVUJ!AF202,3,1)</f>
        <v xml:space="preserve"> </v>
      </c>
      <c r="CQ33" s="1389"/>
      <c r="CR33" s="1389"/>
      <c r="CS33" s="1389"/>
      <c r="CT33" s="1389"/>
      <c r="CU33" s="1389" t="str">
        <f ca="1">MID(SUVAHAVUJ!AF202,4,1)</f>
        <v xml:space="preserve"> </v>
      </c>
      <c r="CV33" s="1389"/>
      <c r="CW33" s="1389"/>
      <c r="CX33" s="1389"/>
      <c r="CY33" s="1389"/>
      <c r="CZ33" s="1389"/>
      <c r="DA33" s="1389" t="str">
        <f ca="1">MID(SUVAHAVUJ!AF202,5,1)</f>
        <v xml:space="preserve"> </v>
      </c>
      <c r="DB33" s="1389"/>
      <c r="DC33" s="1389"/>
      <c r="DD33" s="1389"/>
      <c r="DE33" s="1389"/>
      <c r="DF33" s="1389" t="str">
        <f ca="1">MID(SUVAHAVUJ!AF202,6,1)</f>
        <v xml:space="preserve"> </v>
      </c>
      <c r="DG33" s="1389"/>
      <c r="DH33" s="1389"/>
      <c r="DI33" s="1389"/>
      <c r="DJ33" s="1389"/>
      <c r="DK33" s="1389"/>
      <c r="DL33" s="1389" t="str">
        <f ca="1">MID(SUVAHAVUJ!AF202,7,1)</f>
        <v xml:space="preserve"> </v>
      </c>
      <c r="DM33" s="1389"/>
      <c r="DN33" s="1389"/>
      <c r="DO33" s="1389"/>
      <c r="DP33" s="1389"/>
      <c r="DQ33" s="1389"/>
      <c r="DR33" s="1389" t="str">
        <f ca="1">MID(SUVAHAVUJ!AF202,8,1)</f>
        <v xml:space="preserve"> </v>
      </c>
      <c r="DS33" s="1389"/>
      <c r="DT33" s="1389"/>
      <c r="DU33" s="1389"/>
      <c r="DV33" s="1389"/>
      <c r="DW33" s="1456" t="str">
        <f ca="1">MID(SUVAHAVUJ!AF202,9,1)</f>
        <v xml:space="preserve"> </v>
      </c>
      <c r="DX33" s="1456"/>
      <c r="DY33" s="1456"/>
      <c r="DZ33" s="1456"/>
      <c r="EA33" s="1456"/>
      <c r="EB33" s="1456"/>
      <c r="EC33" s="1456" t="str">
        <f ca="1">MID(SUVAHAVUJ!AF202,10,1)</f>
        <v xml:space="preserve"> </v>
      </c>
      <c r="ED33" s="1456"/>
      <c r="EE33" s="1456"/>
      <c r="EF33" s="1456"/>
      <c r="EG33" s="1456"/>
      <c r="EH33" s="1389" t="str">
        <f ca="1">MID(SUVAHAVUJ!AF202,11,1)</f>
        <v>0</v>
      </c>
      <c r="EI33" s="1389"/>
      <c r="EJ33" s="1389"/>
      <c r="EK33" s="1389"/>
      <c r="EL33" s="1389"/>
      <c r="EM33" s="1395"/>
      <c r="EN33" s="530"/>
      <c r="EO33" s="531"/>
      <c r="EP33" s="1389" t="str">
        <f ca="1">MID(SUVAHAVUJ!AG202,1,1)</f>
        <v xml:space="preserve"> </v>
      </c>
      <c r="EQ33" s="1389"/>
      <c r="ER33" s="1389"/>
      <c r="ES33" s="1389"/>
      <c r="ET33" s="1389"/>
      <c r="EU33" s="1389"/>
      <c r="EV33" s="1389" t="str">
        <f ca="1">MID(SUVAHAVUJ!AG202,2,1)</f>
        <v xml:space="preserve"> </v>
      </c>
      <c r="EW33" s="1389"/>
      <c r="EX33" s="1389"/>
      <c r="EY33" s="1389"/>
      <c r="EZ33" s="1389"/>
      <c r="FA33" s="1389" t="str">
        <f ca="1">MID(SUVAHAVUJ!AG202,3,1)</f>
        <v xml:space="preserve"> </v>
      </c>
      <c r="FB33" s="1389"/>
      <c r="FC33" s="1389"/>
      <c r="FD33" s="1389"/>
      <c r="FE33" s="1389"/>
      <c r="FF33" s="1389"/>
      <c r="FG33" s="1389" t="str">
        <f ca="1">MID(SUVAHAVUJ!AG202,4,1)</f>
        <v xml:space="preserve"> </v>
      </c>
      <c r="FH33" s="1389"/>
      <c r="FI33" s="1389"/>
      <c r="FJ33" s="1389"/>
      <c r="FK33" s="1389"/>
      <c r="FL33" s="1343" t="str">
        <f ca="1">MID(SUVAHAVUJ!AG202,5,1)</f>
        <v xml:space="preserve"> </v>
      </c>
      <c r="FM33" s="1343"/>
      <c r="FN33" s="1343"/>
      <c r="FO33" s="1343"/>
      <c r="FP33" s="1343"/>
      <c r="FQ33" s="1343"/>
      <c r="FR33" s="1343" t="str">
        <f ca="1">MID(SUVAHAVUJ!AG202,6,1)</f>
        <v xml:space="preserve"> </v>
      </c>
      <c r="FS33" s="1343"/>
      <c r="FT33" s="1343"/>
      <c r="FU33" s="1343"/>
      <c r="FV33" s="1343"/>
      <c r="FW33" s="1343" t="str">
        <f ca="1">MID(SUVAHAVUJ!AG202,7,1)</f>
        <v xml:space="preserve"> </v>
      </c>
      <c r="FX33" s="1343"/>
      <c r="FY33" s="1343"/>
      <c r="FZ33" s="1343"/>
      <c r="GA33" s="1343"/>
      <c r="GB33" s="1343"/>
      <c r="GC33" s="1343" t="str">
        <f ca="1">MID(SUVAHAVUJ!AG202,8,1)</f>
        <v xml:space="preserve"> </v>
      </c>
      <c r="GD33" s="1343"/>
      <c r="GE33" s="1343"/>
      <c r="GF33" s="1343"/>
      <c r="GG33" s="1343"/>
      <c r="GH33" s="1343" t="str">
        <f ca="1">MID(SUVAHAVUJ!AG202,9,1)</f>
        <v xml:space="preserve"> </v>
      </c>
      <c r="GI33" s="1343"/>
      <c r="GJ33" s="1343"/>
      <c r="GK33" s="1343"/>
      <c r="GL33" s="1343"/>
      <c r="GM33" s="1343"/>
      <c r="GN33" s="1343" t="str">
        <f ca="1">MID(SUVAHAVUJ!AG202,10,1)</f>
        <v xml:space="preserve"> </v>
      </c>
      <c r="GO33" s="1343"/>
      <c r="GP33" s="1343"/>
      <c r="GQ33" s="1343"/>
      <c r="GR33" s="1343"/>
      <c r="GS33" s="1343" t="str">
        <f ca="1">MID(SUVAHAVUJ!AG202,11,1)</f>
        <v>0</v>
      </c>
      <c r="GT33" s="1343"/>
      <c r="GU33" s="1343"/>
      <c r="GV33" s="1343"/>
      <c r="GW33" s="1396"/>
    </row>
    <row r="34" spans="1:205" ht="12.75" customHeight="1" thickBot="1">
      <c r="A34" s="516"/>
      <c r="B34" s="532"/>
      <c r="C34" s="533"/>
      <c r="D34" s="533"/>
      <c r="E34" s="533"/>
      <c r="F34" s="533"/>
      <c r="G34" s="533"/>
      <c r="H34" s="533"/>
      <c r="I34" s="533"/>
      <c r="J34" s="533"/>
      <c r="K34" s="533"/>
      <c r="L34" s="533"/>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09">
    <mergeCell ref="DW33:EB33"/>
    <mergeCell ref="GC32:GG32"/>
    <mergeCell ref="GH32:GM32"/>
    <mergeCell ref="GN32:GR32"/>
    <mergeCell ref="EC33:EG33"/>
    <mergeCell ref="EH33:EM33"/>
    <mergeCell ref="EP33:EU33"/>
    <mergeCell ref="EV33:EZ33"/>
    <mergeCell ref="FA33:FF33"/>
    <mergeCell ref="FG33:FK33"/>
    <mergeCell ref="FL33:FQ33"/>
    <mergeCell ref="FR33:FV33"/>
    <mergeCell ref="FW33:GB33"/>
    <mergeCell ref="GC33:GG33"/>
    <mergeCell ref="GH33:GM33"/>
    <mergeCell ref="GN33:GR33"/>
    <mergeCell ref="CJ32:CO32"/>
    <mergeCell ref="B33:K33"/>
    <mergeCell ref="L33:BV33"/>
    <mergeCell ref="BW33:CD33"/>
    <mergeCell ref="CE33:CI33"/>
    <mergeCell ref="GS32:GW32"/>
    <mergeCell ref="FL32:FQ32"/>
    <mergeCell ref="FR32:FV32"/>
    <mergeCell ref="FW32:GB32"/>
    <mergeCell ref="GS33:GW33"/>
    <mergeCell ref="EP32:EU32"/>
    <mergeCell ref="CJ33:CO33"/>
    <mergeCell ref="CP33:CT33"/>
    <mergeCell ref="EV32:EZ32"/>
    <mergeCell ref="FA32:FF32"/>
    <mergeCell ref="CU33:CZ33"/>
    <mergeCell ref="DA33:DE33"/>
    <mergeCell ref="DF33:DK33"/>
    <mergeCell ref="DL33:DQ33"/>
    <mergeCell ref="DR33:DV33"/>
    <mergeCell ref="B32:K32"/>
    <mergeCell ref="L32:BV32"/>
    <mergeCell ref="BW32:CD32"/>
    <mergeCell ref="CE32:CI32"/>
    <mergeCell ref="FG32:FK32"/>
    <mergeCell ref="DL32:DQ32"/>
    <mergeCell ref="DR32:DV32"/>
    <mergeCell ref="DW32:EB32"/>
    <mergeCell ref="EC32:EG32"/>
    <mergeCell ref="EH32:EM32"/>
    <mergeCell ref="DR31:DV31"/>
    <mergeCell ref="DW31:EB31"/>
    <mergeCell ref="EC31:EG31"/>
    <mergeCell ref="EH31:EM31"/>
    <mergeCell ref="EP31:EU31"/>
    <mergeCell ref="EV31:EZ31"/>
    <mergeCell ref="CP32:CT32"/>
    <mergeCell ref="CU32:CZ32"/>
    <mergeCell ref="DA32:DE32"/>
    <mergeCell ref="DF32:DK32"/>
    <mergeCell ref="FA31:FF31"/>
    <mergeCell ref="FG31:FK31"/>
    <mergeCell ref="CU31:CZ31"/>
    <mergeCell ref="DA31:DE31"/>
    <mergeCell ref="DF31:DK31"/>
    <mergeCell ref="DL31:DQ31"/>
    <mergeCell ref="GH30:GM30"/>
    <mergeCell ref="GN30:GR30"/>
    <mergeCell ref="GS30:GW30"/>
    <mergeCell ref="B31:K31"/>
    <mergeCell ref="L31:BV31"/>
    <mergeCell ref="BW31:CD31"/>
    <mergeCell ref="CE31:CI31"/>
    <mergeCell ref="CJ31:CO31"/>
    <mergeCell ref="CP31:CT31"/>
    <mergeCell ref="EV30:EZ30"/>
    <mergeCell ref="DL30:DQ30"/>
    <mergeCell ref="DR30:DV30"/>
    <mergeCell ref="DW30:EB30"/>
    <mergeCell ref="EC30:EG30"/>
    <mergeCell ref="FA30:FF30"/>
    <mergeCell ref="FG30:FK30"/>
    <mergeCell ref="FA29:FF29"/>
    <mergeCell ref="FG29:FK29"/>
    <mergeCell ref="GS31:GW31"/>
    <mergeCell ref="FL31:FQ31"/>
    <mergeCell ref="FR31:FV31"/>
    <mergeCell ref="FW31:GB31"/>
    <mergeCell ref="GC31:GG31"/>
    <mergeCell ref="FW30:GB30"/>
    <mergeCell ref="FL30:FQ30"/>
    <mergeCell ref="FR30:FV30"/>
    <mergeCell ref="GH29:GM29"/>
    <mergeCell ref="GC30:GG30"/>
    <mergeCell ref="GH31:GM31"/>
    <mergeCell ref="GN31:GR31"/>
    <mergeCell ref="DW29:EB29"/>
    <mergeCell ref="GN29:GR29"/>
    <mergeCell ref="EC29:EG29"/>
    <mergeCell ref="EH29:EM29"/>
    <mergeCell ref="EP29:EU29"/>
    <mergeCell ref="EV29:EZ29"/>
    <mergeCell ref="DF30:DK30"/>
    <mergeCell ref="GC28:GG28"/>
    <mergeCell ref="GH28:GM28"/>
    <mergeCell ref="GN28:GR28"/>
    <mergeCell ref="EH30:EM30"/>
    <mergeCell ref="EP30:EU30"/>
    <mergeCell ref="FL29:FQ29"/>
    <mergeCell ref="FR29:FV29"/>
    <mergeCell ref="FW29:GB29"/>
    <mergeCell ref="GC29:GG29"/>
    <mergeCell ref="FG28:FK28"/>
    <mergeCell ref="GS29:GW29"/>
    <mergeCell ref="B30:K30"/>
    <mergeCell ref="L30:BV30"/>
    <mergeCell ref="BW30:CD30"/>
    <mergeCell ref="CE30:CI30"/>
    <mergeCell ref="CJ30:CO30"/>
    <mergeCell ref="CP30:CT30"/>
    <mergeCell ref="CU30:CZ30"/>
    <mergeCell ref="DA30:DE30"/>
    <mergeCell ref="EP28:EU28"/>
    <mergeCell ref="GS28:GW28"/>
    <mergeCell ref="B29:K29"/>
    <mergeCell ref="L29:BV29"/>
    <mergeCell ref="BW29:CD29"/>
    <mergeCell ref="CE29:CI29"/>
    <mergeCell ref="CJ29:CO29"/>
    <mergeCell ref="CP29:CT29"/>
    <mergeCell ref="EV28:EZ28"/>
    <mergeCell ref="FA28:FF28"/>
    <mergeCell ref="CU29:CZ29"/>
    <mergeCell ref="DA29:DE29"/>
    <mergeCell ref="DF29:DK29"/>
    <mergeCell ref="DL29:DQ29"/>
    <mergeCell ref="FL28:FQ28"/>
    <mergeCell ref="FR28:FV28"/>
    <mergeCell ref="DL28:DQ28"/>
    <mergeCell ref="DR28:DV28"/>
    <mergeCell ref="DW28:EB28"/>
    <mergeCell ref="EC28:EG28"/>
    <mergeCell ref="DR29:DV29"/>
    <mergeCell ref="GH27:GM27"/>
    <mergeCell ref="GN27:GR27"/>
    <mergeCell ref="EC27:EG27"/>
    <mergeCell ref="EH27:EM27"/>
    <mergeCell ref="EP27:EU27"/>
    <mergeCell ref="EV27:EZ27"/>
    <mergeCell ref="FA27:FF27"/>
    <mergeCell ref="FG27:FK27"/>
    <mergeCell ref="FR27:FV27"/>
    <mergeCell ref="GS27:GW27"/>
    <mergeCell ref="FL27:FQ27"/>
    <mergeCell ref="CU27:CZ27"/>
    <mergeCell ref="DA27:DE27"/>
    <mergeCell ref="B28:K28"/>
    <mergeCell ref="L28:BV28"/>
    <mergeCell ref="BW28:CD28"/>
    <mergeCell ref="CE28:CI28"/>
    <mergeCell ref="CJ28:CO28"/>
    <mergeCell ref="CP28:CT28"/>
    <mergeCell ref="GN26:GR26"/>
    <mergeCell ref="GS26:GW26"/>
    <mergeCell ref="FG26:FK26"/>
    <mergeCell ref="FL26:FQ26"/>
    <mergeCell ref="FR26:FV26"/>
    <mergeCell ref="FW26:GB26"/>
    <mergeCell ref="B27:K27"/>
    <mergeCell ref="L27:BV27"/>
    <mergeCell ref="BW27:CD27"/>
    <mergeCell ref="CE27:CI27"/>
    <mergeCell ref="DF28:DK28"/>
    <mergeCell ref="GH26:GM26"/>
    <mergeCell ref="CU28:CZ28"/>
    <mergeCell ref="DA28:DE28"/>
    <mergeCell ref="FW28:GB28"/>
    <mergeCell ref="EH28:EM28"/>
    <mergeCell ref="CJ27:CO27"/>
    <mergeCell ref="CP27:CT27"/>
    <mergeCell ref="EV26:EZ26"/>
    <mergeCell ref="FA26:FF26"/>
    <mergeCell ref="DL26:DQ26"/>
    <mergeCell ref="DR26:DV26"/>
    <mergeCell ref="DW26:EB26"/>
    <mergeCell ref="EC26:EG26"/>
    <mergeCell ref="DF27:DK27"/>
    <mergeCell ref="DL27:DQ27"/>
    <mergeCell ref="DR27:DV27"/>
    <mergeCell ref="DW27:EB27"/>
    <mergeCell ref="GC26:GG26"/>
    <mergeCell ref="DW25:EB25"/>
    <mergeCell ref="FW27:GB27"/>
    <mergeCell ref="GC27:GG27"/>
    <mergeCell ref="EV25:EZ25"/>
    <mergeCell ref="FA25:FF25"/>
    <mergeCell ref="FG25:FK25"/>
    <mergeCell ref="GC24:GG24"/>
    <mergeCell ref="GH24:GM24"/>
    <mergeCell ref="GN24:GR24"/>
    <mergeCell ref="EH26:EM26"/>
    <mergeCell ref="EP26:EU26"/>
    <mergeCell ref="FL25:FQ25"/>
    <mergeCell ref="FR25:FV25"/>
    <mergeCell ref="FW25:GB25"/>
    <mergeCell ref="GC25:GG25"/>
    <mergeCell ref="GH25:GM25"/>
    <mergeCell ref="GS25:GW25"/>
    <mergeCell ref="B26:K26"/>
    <mergeCell ref="L26:BV26"/>
    <mergeCell ref="BW26:CD26"/>
    <mergeCell ref="CE26:CI26"/>
    <mergeCell ref="CJ26:CO26"/>
    <mergeCell ref="CP26:CT26"/>
    <mergeCell ref="CU26:CZ26"/>
    <mergeCell ref="DA26:DE26"/>
    <mergeCell ref="DF26:DK26"/>
    <mergeCell ref="CE25:CI25"/>
    <mergeCell ref="GN25:GR25"/>
    <mergeCell ref="EC25:EG25"/>
    <mergeCell ref="EH25:EM25"/>
    <mergeCell ref="GS24:GW24"/>
    <mergeCell ref="FG24:FK24"/>
    <mergeCell ref="EP25:EU25"/>
    <mergeCell ref="FL24:FQ24"/>
    <mergeCell ref="FR24:FV24"/>
    <mergeCell ref="FW24:GB24"/>
    <mergeCell ref="FA24:FF24"/>
    <mergeCell ref="CU25:CZ25"/>
    <mergeCell ref="DA25:DE25"/>
    <mergeCell ref="DF25:DK25"/>
    <mergeCell ref="DL25:DQ25"/>
    <mergeCell ref="DR25:DV25"/>
    <mergeCell ref="EH24:EM24"/>
    <mergeCell ref="B24:K24"/>
    <mergeCell ref="L24:BV24"/>
    <mergeCell ref="BW24:CD24"/>
    <mergeCell ref="CE24:CI24"/>
    <mergeCell ref="CJ25:CO25"/>
    <mergeCell ref="CP25:CT25"/>
    <mergeCell ref="CJ24:CO24"/>
    <mergeCell ref="B25:K25"/>
    <mergeCell ref="L25:BV25"/>
    <mergeCell ref="BW25:CD25"/>
    <mergeCell ref="DL24:DQ24"/>
    <mergeCell ref="DR24:DV24"/>
    <mergeCell ref="DW24:EB24"/>
    <mergeCell ref="EC24:EG24"/>
    <mergeCell ref="CP24:CT24"/>
    <mergeCell ref="CU24:CZ24"/>
    <mergeCell ref="DA24:DE24"/>
    <mergeCell ref="DF24:DK24"/>
    <mergeCell ref="EP24:EU24"/>
    <mergeCell ref="GH23:GM23"/>
    <mergeCell ref="GN23:GR23"/>
    <mergeCell ref="EC23:EG23"/>
    <mergeCell ref="EH23:EM23"/>
    <mergeCell ref="EP23:EU23"/>
    <mergeCell ref="EV23:EZ23"/>
    <mergeCell ref="FA23:FF23"/>
    <mergeCell ref="FG23:FK23"/>
    <mergeCell ref="EV24:EZ24"/>
    <mergeCell ref="CU23:CZ23"/>
    <mergeCell ref="DA23:DE23"/>
    <mergeCell ref="GH22:GM22"/>
    <mergeCell ref="GN22:GR22"/>
    <mergeCell ref="FL22:FQ22"/>
    <mergeCell ref="FR22:FV22"/>
    <mergeCell ref="FW22:GB22"/>
    <mergeCell ref="DL22:DQ22"/>
    <mergeCell ref="DR22:DV22"/>
    <mergeCell ref="DW22:EB22"/>
    <mergeCell ref="B23:K23"/>
    <mergeCell ref="L23:BV23"/>
    <mergeCell ref="BW23:CD23"/>
    <mergeCell ref="CE23:CI23"/>
    <mergeCell ref="CJ23:CO23"/>
    <mergeCell ref="CP23:CT23"/>
    <mergeCell ref="GS23:GW23"/>
    <mergeCell ref="FL23:FQ23"/>
    <mergeCell ref="FR23:FV23"/>
    <mergeCell ref="FW23:GB23"/>
    <mergeCell ref="GC23:GG23"/>
    <mergeCell ref="GC22:GG22"/>
    <mergeCell ref="GS22:GW22"/>
    <mergeCell ref="FG21:FK21"/>
    <mergeCell ref="DF23:DK23"/>
    <mergeCell ref="DL23:DQ23"/>
    <mergeCell ref="DR23:DV23"/>
    <mergeCell ref="DW23:EB23"/>
    <mergeCell ref="DW21:EB21"/>
    <mergeCell ref="EC22:EG22"/>
    <mergeCell ref="EV22:EZ22"/>
    <mergeCell ref="FA22:FF22"/>
    <mergeCell ref="FG22:FK22"/>
    <mergeCell ref="GC20:GG20"/>
    <mergeCell ref="GH20:GM20"/>
    <mergeCell ref="GN20:GR20"/>
    <mergeCell ref="EH22:EM22"/>
    <mergeCell ref="EP22:EU22"/>
    <mergeCell ref="FL21:FQ21"/>
    <mergeCell ref="FR21:FV21"/>
    <mergeCell ref="FW21:GB21"/>
    <mergeCell ref="GC21:GG21"/>
    <mergeCell ref="GH21:GM21"/>
    <mergeCell ref="GS21:GW21"/>
    <mergeCell ref="B22:K22"/>
    <mergeCell ref="L22:BV22"/>
    <mergeCell ref="BW22:CD22"/>
    <mergeCell ref="CE22:CI22"/>
    <mergeCell ref="CJ22:CO22"/>
    <mergeCell ref="CP22:CT22"/>
    <mergeCell ref="CU22:CZ22"/>
    <mergeCell ref="DA22:DE22"/>
    <mergeCell ref="DF22:DK22"/>
    <mergeCell ref="CE21:CI21"/>
    <mergeCell ref="GN21:GR21"/>
    <mergeCell ref="EC21:EG21"/>
    <mergeCell ref="EH21:EM21"/>
    <mergeCell ref="GS20:GW20"/>
    <mergeCell ref="FG20:FK20"/>
    <mergeCell ref="EP21:EU21"/>
    <mergeCell ref="FL20:FQ20"/>
    <mergeCell ref="FR20:FV20"/>
    <mergeCell ref="FW20:GB20"/>
    <mergeCell ref="FA20:FF20"/>
    <mergeCell ref="CU21:CZ21"/>
    <mergeCell ref="DA21:DE21"/>
    <mergeCell ref="DF21:DK21"/>
    <mergeCell ref="DL21:DQ21"/>
    <mergeCell ref="DR21:DV21"/>
    <mergeCell ref="EH20:EM20"/>
    <mergeCell ref="EV21:EZ21"/>
    <mergeCell ref="FA21:FF21"/>
    <mergeCell ref="B20:K20"/>
    <mergeCell ref="L20:BV20"/>
    <mergeCell ref="BW20:CD20"/>
    <mergeCell ref="CE20:CI20"/>
    <mergeCell ref="CJ21:CO21"/>
    <mergeCell ref="CP21:CT21"/>
    <mergeCell ref="CJ20:CO20"/>
    <mergeCell ref="B21:K21"/>
    <mergeCell ref="L21:BV21"/>
    <mergeCell ref="BW21:CD21"/>
    <mergeCell ref="DL20:DQ20"/>
    <mergeCell ref="DR20:DV20"/>
    <mergeCell ref="DW20:EB20"/>
    <mergeCell ref="EC20:EG20"/>
    <mergeCell ref="CP20:CT20"/>
    <mergeCell ref="CU20:CZ20"/>
    <mergeCell ref="DA20:DE20"/>
    <mergeCell ref="DF20:DK20"/>
    <mergeCell ref="EP20:EU20"/>
    <mergeCell ref="GH19:GM19"/>
    <mergeCell ref="GN19:GR19"/>
    <mergeCell ref="EC19:EG19"/>
    <mergeCell ref="EH19:EM19"/>
    <mergeCell ref="EP19:EU19"/>
    <mergeCell ref="EV19:EZ19"/>
    <mergeCell ref="FA19:FF19"/>
    <mergeCell ref="FG19:FK19"/>
    <mergeCell ref="EV20:EZ20"/>
    <mergeCell ref="CU19:CZ19"/>
    <mergeCell ref="DA19:DE19"/>
    <mergeCell ref="GH18:GM18"/>
    <mergeCell ref="GN18:GR18"/>
    <mergeCell ref="FL18:FQ18"/>
    <mergeCell ref="FR18:FV18"/>
    <mergeCell ref="FW18:GB18"/>
    <mergeCell ref="DL18:DQ18"/>
    <mergeCell ref="DR18:DV18"/>
    <mergeCell ref="DW18:EB18"/>
    <mergeCell ref="B19:K19"/>
    <mergeCell ref="L19:BV19"/>
    <mergeCell ref="BW19:CD19"/>
    <mergeCell ref="CE19:CI19"/>
    <mergeCell ref="CJ19:CO19"/>
    <mergeCell ref="CP19:CT19"/>
    <mergeCell ref="GS19:GW19"/>
    <mergeCell ref="FL19:FQ19"/>
    <mergeCell ref="FR19:FV19"/>
    <mergeCell ref="FW19:GB19"/>
    <mergeCell ref="GC19:GG19"/>
    <mergeCell ref="GC18:GG18"/>
    <mergeCell ref="GS18:GW18"/>
    <mergeCell ref="FG17:FK17"/>
    <mergeCell ref="DF19:DK19"/>
    <mergeCell ref="DL19:DQ19"/>
    <mergeCell ref="DR19:DV19"/>
    <mergeCell ref="DW19:EB19"/>
    <mergeCell ref="DW17:EB17"/>
    <mergeCell ref="EC18:EG18"/>
    <mergeCell ref="EV18:EZ18"/>
    <mergeCell ref="FA18:FF18"/>
    <mergeCell ref="FG18:FK18"/>
    <mergeCell ref="GC16:GG16"/>
    <mergeCell ref="GH16:GM16"/>
    <mergeCell ref="GN16:GR16"/>
    <mergeCell ref="EH18:EM18"/>
    <mergeCell ref="EP18:EU18"/>
    <mergeCell ref="FL17:FQ17"/>
    <mergeCell ref="FR17:FV17"/>
    <mergeCell ref="FW17:GB17"/>
    <mergeCell ref="GC17:GG17"/>
    <mergeCell ref="GH17:GM17"/>
    <mergeCell ref="GS17:GW17"/>
    <mergeCell ref="B18:K18"/>
    <mergeCell ref="L18:BV18"/>
    <mergeCell ref="BW18:CD18"/>
    <mergeCell ref="CE18:CI18"/>
    <mergeCell ref="CJ18:CO18"/>
    <mergeCell ref="CP18:CT18"/>
    <mergeCell ref="CU18:CZ18"/>
    <mergeCell ref="DA18:DE18"/>
    <mergeCell ref="DF18:DK18"/>
    <mergeCell ref="CE17:CI17"/>
    <mergeCell ref="GN17:GR17"/>
    <mergeCell ref="EC17:EG17"/>
    <mergeCell ref="EH17:EM17"/>
    <mergeCell ref="GS16:GW16"/>
    <mergeCell ref="FG16:FK16"/>
    <mergeCell ref="EP17:EU17"/>
    <mergeCell ref="FL16:FQ16"/>
    <mergeCell ref="FR16:FV16"/>
    <mergeCell ref="FW16:GB16"/>
    <mergeCell ref="FA16:FF16"/>
    <mergeCell ref="CU17:CZ17"/>
    <mergeCell ref="DA17:DE17"/>
    <mergeCell ref="DF17:DK17"/>
    <mergeCell ref="DL17:DQ17"/>
    <mergeCell ref="DR17:DV17"/>
    <mergeCell ref="EH16:EM16"/>
    <mergeCell ref="EV17:EZ17"/>
    <mergeCell ref="FA17:FF17"/>
    <mergeCell ref="B16:K16"/>
    <mergeCell ref="L16:BV16"/>
    <mergeCell ref="BW16:CD16"/>
    <mergeCell ref="CE16:CI16"/>
    <mergeCell ref="CJ17:CO17"/>
    <mergeCell ref="CP17:CT17"/>
    <mergeCell ref="CJ16:CO16"/>
    <mergeCell ref="B17:K17"/>
    <mergeCell ref="L17:BV17"/>
    <mergeCell ref="BW17:CD17"/>
    <mergeCell ref="DL16:DQ16"/>
    <mergeCell ref="DR16:DV16"/>
    <mergeCell ref="DW16:EB16"/>
    <mergeCell ref="EC16:EG16"/>
    <mergeCell ref="CP16:CT16"/>
    <mergeCell ref="CU16:CZ16"/>
    <mergeCell ref="DA16:DE16"/>
    <mergeCell ref="DF16:DK16"/>
    <mergeCell ref="EP16:EU16"/>
    <mergeCell ref="GH15:GM15"/>
    <mergeCell ref="GN15:GR15"/>
    <mergeCell ref="EC15:EG15"/>
    <mergeCell ref="EH15:EM15"/>
    <mergeCell ref="EP15:EU15"/>
    <mergeCell ref="EV15:EZ15"/>
    <mergeCell ref="FA15:FF15"/>
    <mergeCell ref="FG15:FK15"/>
    <mergeCell ref="EV16:EZ16"/>
    <mergeCell ref="CU15:CZ15"/>
    <mergeCell ref="DA15:DE15"/>
    <mergeCell ref="GH14:GM14"/>
    <mergeCell ref="GN14:GR14"/>
    <mergeCell ref="FL14:FQ14"/>
    <mergeCell ref="FR14:FV14"/>
    <mergeCell ref="FW14:GB14"/>
    <mergeCell ref="DL14:DQ14"/>
    <mergeCell ref="DR14:DV14"/>
    <mergeCell ref="DW14:EB14"/>
    <mergeCell ref="B15:K15"/>
    <mergeCell ref="L15:BV15"/>
    <mergeCell ref="BW15:CD15"/>
    <mergeCell ref="CE15:CI15"/>
    <mergeCell ref="CJ15:CO15"/>
    <mergeCell ref="CP15:CT15"/>
    <mergeCell ref="GS15:GW15"/>
    <mergeCell ref="FL15:FQ15"/>
    <mergeCell ref="FR15:FV15"/>
    <mergeCell ref="FW15:GB15"/>
    <mergeCell ref="GC15:GG15"/>
    <mergeCell ref="GC14:GG14"/>
    <mergeCell ref="GS14:GW14"/>
    <mergeCell ref="FG13:FK13"/>
    <mergeCell ref="DF15:DK15"/>
    <mergeCell ref="DL15:DQ15"/>
    <mergeCell ref="DR15:DV15"/>
    <mergeCell ref="DW15:EB15"/>
    <mergeCell ref="DW13:EB13"/>
    <mergeCell ref="EC14:EG14"/>
    <mergeCell ref="EV14:EZ14"/>
    <mergeCell ref="FA14:FF14"/>
    <mergeCell ref="FG14:FK14"/>
    <mergeCell ref="GC12:GG12"/>
    <mergeCell ref="GH12:GM12"/>
    <mergeCell ref="GN12:GR12"/>
    <mergeCell ref="EH14:EM14"/>
    <mergeCell ref="EP14:EU14"/>
    <mergeCell ref="FL13:FQ13"/>
    <mergeCell ref="FR13:FV13"/>
    <mergeCell ref="FW13:GB13"/>
    <mergeCell ref="GC13:GG13"/>
    <mergeCell ref="GH13:GM13"/>
    <mergeCell ref="GS13:GW13"/>
    <mergeCell ref="B14:K14"/>
    <mergeCell ref="L14:BV14"/>
    <mergeCell ref="BW14:CD14"/>
    <mergeCell ref="CE14:CI14"/>
    <mergeCell ref="CJ14:CO14"/>
    <mergeCell ref="CP14:CT14"/>
    <mergeCell ref="CU14:CZ14"/>
    <mergeCell ref="DA14:DE14"/>
    <mergeCell ref="DF14:DK14"/>
    <mergeCell ref="CE13:CI13"/>
    <mergeCell ref="GN13:GR13"/>
    <mergeCell ref="EC13:EG13"/>
    <mergeCell ref="EH13:EM13"/>
    <mergeCell ref="GS12:GW12"/>
    <mergeCell ref="FG12:FK12"/>
    <mergeCell ref="EP13:EU13"/>
    <mergeCell ref="FL12:FQ12"/>
    <mergeCell ref="FR12:FV12"/>
    <mergeCell ref="FW12:GB12"/>
    <mergeCell ref="EV12:EZ12"/>
    <mergeCell ref="FA12:FF12"/>
    <mergeCell ref="CU13:CZ13"/>
    <mergeCell ref="DA13:DE13"/>
    <mergeCell ref="DF13:DK13"/>
    <mergeCell ref="DL13:DQ13"/>
    <mergeCell ref="DR13:DV13"/>
    <mergeCell ref="EH12:EM12"/>
    <mergeCell ref="EV13:EZ13"/>
    <mergeCell ref="FA13:FF13"/>
    <mergeCell ref="B12:K12"/>
    <mergeCell ref="L12:BV12"/>
    <mergeCell ref="BW12:CD12"/>
    <mergeCell ref="CE12:CI12"/>
    <mergeCell ref="CJ13:CO13"/>
    <mergeCell ref="CP13:CT13"/>
    <mergeCell ref="CJ12:CO12"/>
    <mergeCell ref="B13:K13"/>
    <mergeCell ref="L13:BV13"/>
    <mergeCell ref="BW13:CD13"/>
    <mergeCell ref="DL12:DQ12"/>
    <mergeCell ref="DR12:DV12"/>
    <mergeCell ref="DW12:EB12"/>
    <mergeCell ref="EC12:EG12"/>
    <mergeCell ref="CP12:CT12"/>
    <mergeCell ref="CU12:CZ12"/>
    <mergeCell ref="DA12:DE12"/>
    <mergeCell ref="DF12:DK12"/>
    <mergeCell ref="EP12:EU12"/>
    <mergeCell ref="B11:K11"/>
    <mergeCell ref="L11:BV11"/>
    <mergeCell ref="BW11:CD11"/>
    <mergeCell ref="CE11:CI11"/>
    <mergeCell ref="CJ11:CO11"/>
    <mergeCell ref="CP11:CT11"/>
    <mergeCell ref="EC11:EG11"/>
    <mergeCell ref="EH11:EM11"/>
    <mergeCell ref="EP11:EU11"/>
    <mergeCell ref="EV10:EZ10"/>
    <mergeCell ref="FA10:FF10"/>
    <mergeCell ref="FG10:FK10"/>
    <mergeCell ref="DL10:DQ10"/>
    <mergeCell ref="DR10:DV10"/>
    <mergeCell ref="DW10:EB10"/>
    <mergeCell ref="EC10:EG10"/>
    <mergeCell ref="FG9:FK9"/>
    <mergeCell ref="EV11:EZ11"/>
    <mergeCell ref="FA11:FF11"/>
    <mergeCell ref="FG11:FK11"/>
    <mergeCell ref="CU11:CZ11"/>
    <mergeCell ref="DA11:DE11"/>
    <mergeCell ref="DF11:DK11"/>
    <mergeCell ref="DL11:DQ11"/>
    <mergeCell ref="DR11:DV11"/>
    <mergeCell ref="DW11:EB11"/>
    <mergeCell ref="GS10:GW10"/>
    <mergeCell ref="FL10:FQ10"/>
    <mergeCell ref="FR10:FV10"/>
    <mergeCell ref="FW10:GB10"/>
    <mergeCell ref="GC10:GG10"/>
    <mergeCell ref="DW9:EB9"/>
    <mergeCell ref="GH10:GM10"/>
    <mergeCell ref="GN10:GR10"/>
    <mergeCell ref="GN9:GR9"/>
    <mergeCell ref="EC9:EG9"/>
    <mergeCell ref="GS11:GW11"/>
    <mergeCell ref="FL11:FQ11"/>
    <mergeCell ref="FR11:FV11"/>
    <mergeCell ref="FW11:GB11"/>
    <mergeCell ref="GC11:GG11"/>
    <mergeCell ref="GH11:GM11"/>
    <mergeCell ref="GN11:GR11"/>
    <mergeCell ref="GC8:GG8"/>
    <mergeCell ref="GH8:GM8"/>
    <mergeCell ref="GN8:GR8"/>
    <mergeCell ref="EH10:EM10"/>
    <mergeCell ref="EP10:EU10"/>
    <mergeCell ref="FL9:FQ9"/>
    <mergeCell ref="FR9:FV9"/>
    <mergeCell ref="FW9:GB9"/>
    <mergeCell ref="GC9:GG9"/>
    <mergeCell ref="GH9:GM9"/>
    <mergeCell ref="GS9:GW9"/>
    <mergeCell ref="B10:K10"/>
    <mergeCell ref="L10:BV10"/>
    <mergeCell ref="BW10:CD10"/>
    <mergeCell ref="CE10:CI10"/>
    <mergeCell ref="CJ10:CO10"/>
    <mergeCell ref="CP10:CT10"/>
    <mergeCell ref="CU10:CZ10"/>
    <mergeCell ref="DA10:DE10"/>
    <mergeCell ref="DF10:DK10"/>
    <mergeCell ref="GS8:GW8"/>
    <mergeCell ref="B9:K9"/>
    <mergeCell ref="L9:BV9"/>
    <mergeCell ref="BW9:CD9"/>
    <mergeCell ref="CE9:CI9"/>
    <mergeCell ref="CJ9:CO9"/>
    <mergeCell ref="CP9:CT9"/>
    <mergeCell ref="EV8:EZ8"/>
    <mergeCell ref="FA8:FF8"/>
    <mergeCell ref="FG8:FK8"/>
    <mergeCell ref="DR9:DV9"/>
    <mergeCell ref="EP9:EU9"/>
    <mergeCell ref="EV9:EZ9"/>
    <mergeCell ref="FA9:FF9"/>
    <mergeCell ref="CU9:CZ9"/>
    <mergeCell ref="DA9:DE9"/>
    <mergeCell ref="DF9:DK9"/>
    <mergeCell ref="DL9:DQ9"/>
    <mergeCell ref="EH9:EM9"/>
    <mergeCell ref="FW8:GB8"/>
    <mergeCell ref="DL8:DQ8"/>
    <mergeCell ref="DR8:DV8"/>
    <mergeCell ref="DW8:EB8"/>
    <mergeCell ref="EC8:EG8"/>
    <mergeCell ref="EH8:EM8"/>
    <mergeCell ref="EP8:EU8"/>
    <mergeCell ref="CP8:CT8"/>
    <mergeCell ref="CU8:CZ8"/>
    <mergeCell ref="DA8:DE8"/>
    <mergeCell ref="DF8:DK8"/>
    <mergeCell ref="FL8:FQ8"/>
    <mergeCell ref="FR8:FV8"/>
    <mergeCell ref="FL7:FQ7"/>
    <mergeCell ref="FR7:FV7"/>
    <mergeCell ref="FW7:GB7"/>
    <mergeCell ref="GC7:GG7"/>
    <mergeCell ref="GS7:GW7"/>
    <mergeCell ref="B8:K8"/>
    <mergeCell ref="L8:BV8"/>
    <mergeCell ref="BW8:CD8"/>
    <mergeCell ref="CE8:CI8"/>
    <mergeCell ref="CJ8:CO8"/>
    <mergeCell ref="DF7:DK7"/>
    <mergeCell ref="DL7:DQ7"/>
    <mergeCell ref="GH7:GM7"/>
    <mergeCell ref="GN7:GR7"/>
    <mergeCell ref="EC7:EG7"/>
    <mergeCell ref="EH7:EM7"/>
    <mergeCell ref="EP7:EU7"/>
    <mergeCell ref="EV7:EZ7"/>
    <mergeCell ref="FA7:FF7"/>
    <mergeCell ref="FG7:FK7"/>
    <mergeCell ref="DR7:DV7"/>
    <mergeCell ref="DW7:EB7"/>
    <mergeCell ref="B7:K7"/>
    <mergeCell ref="L7:BV7"/>
    <mergeCell ref="BW7:CD7"/>
    <mergeCell ref="CE7:CI7"/>
    <mergeCell ref="CJ7:CO7"/>
    <mergeCell ref="CP7:CT7"/>
    <mergeCell ref="CU7:CZ7"/>
    <mergeCell ref="DA7:DE7"/>
    <mergeCell ref="FD4:FI4"/>
    <mergeCell ref="FJ4:FN4"/>
    <mergeCell ref="B5:K6"/>
    <mergeCell ref="L5:BV6"/>
    <mergeCell ref="BW5:CD6"/>
    <mergeCell ref="CE5:GW5"/>
    <mergeCell ref="CE6:EM6"/>
    <mergeCell ref="EN6:GW6"/>
    <mergeCell ref="FO4:FS4"/>
    <mergeCell ref="FT4:GW4"/>
    <mergeCell ref="DL4:DQ4"/>
    <mergeCell ref="DR4:DV4"/>
    <mergeCell ref="DW4:EB4"/>
    <mergeCell ref="EC4:EG4"/>
    <mergeCell ref="EH4:EM4"/>
    <mergeCell ref="EN4:ER4"/>
    <mergeCell ref="ES4:EX4"/>
    <mergeCell ref="EY4:FC4"/>
    <mergeCell ref="BG4:BK4"/>
    <mergeCell ref="BL4:BQ4"/>
    <mergeCell ref="CC4:CG4"/>
    <mergeCell ref="CH4:CM4"/>
    <mergeCell ref="CN4:CR4"/>
    <mergeCell ref="CS4:CX4"/>
    <mergeCell ref="BR4:BV4"/>
    <mergeCell ref="BW4:CB4"/>
    <mergeCell ref="CY4:DC4"/>
    <mergeCell ref="DD4:DI4"/>
    <mergeCell ref="J2:AJ2"/>
    <mergeCell ref="AK2:AR2"/>
    <mergeCell ref="AT2:CS2"/>
    <mergeCell ref="CW2:DC2"/>
    <mergeCell ref="DE2:EU2"/>
    <mergeCell ref="BA4:BF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7.xml><?xml version="1.0" encoding="utf-8"?>
<worksheet xmlns="http://schemas.openxmlformats.org/spreadsheetml/2006/main" xmlns:r="http://schemas.openxmlformats.org/officeDocument/2006/relationships">
  <sheetPr>
    <tabColor rgb="FF31A0B7"/>
  </sheetPr>
  <dimension ref="A1:GW147"/>
  <sheetViews>
    <sheetView view="pageBreakPreview" zoomScale="205" zoomScaleNormal="160" zoomScaleSheetLayoutView="205" workbookViewId="0">
      <selection activeCell="DR12" sqref="DR12:DV12"/>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235</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2551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4200</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76"/>
      <c r="DJ4" s="539"/>
      <c r="DK4" s="529"/>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9"/>
      <c r="FP4" s="1439"/>
      <c r="FQ4" s="1439"/>
      <c r="FR4" s="1439"/>
      <c r="FS4" s="1477"/>
      <c r="FT4" s="1478"/>
      <c r="FU4" s="1478"/>
      <c r="FV4" s="1478"/>
      <c r="FW4" s="1478"/>
      <c r="FX4" s="1478"/>
      <c r="FY4" s="1478"/>
      <c r="FZ4" s="1478"/>
      <c r="GA4" s="1478"/>
      <c r="GB4" s="1478"/>
      <c r="GC4" s="1478"/>
      <c r="GD4" s="1478"/>
      <c r="GE4" s="1478"/>
      <c r="GF4" s="1478"/>
      <c r="GG4" s="1478"/>
      <c r="GH4" s="1478"/>
      <c r="GI4" s="1478"/>
      <c r="GJ4" s="1478"/>
      <c r="GK4" s="1478"/>
      <c r="GL4" s="1478"/>
      <c r="GM4" s="1478"/>
      <c r="GN4" s="1478"/>
      <c r="GO4" s="1478"/>
      <c r="GP4" s="1478"/>
      <c r="GQ4" s="1478"/>
      <c r="GR4" s="1478"/>
      <c r="GS4" s="1478"/>
      <c r="GT4" s="1478"/>
      <c r="GU4" s="1478"/>
      <c r="GV4" s="1478"/>
      <c r="GW4" s="1478"/>
    </row>
    <row r="5" spans="1:205" s="516" customFormat="1" ht="11.25" customHeight="1">
      <c r="B5" s="1498" t="s">
        <v>227</v>
      </c>
      <c r="C5" s="1498"/>
      <c r="D5" s="1498"/>
      <c r="E5" s="1498"/>
      <c r="F5" s="1498"/>
      <c r="G5" s="1498"/>
      <c r="H5" s="1498"/>
      <c r="I5" s="1498"/>
      <c r="J5" s="1498"/>
      <c r="K5" s="1498"/>
      <c r="L5" s="1499" t="s">
        <v>232</v>
      </c>
      <c r="M5" s="1499"/>
      <c r="N5" s="1499"/>
      <c r="O5" s="1499"/>
      <c r="P5" s="1499"/>
      <c r="Q5" s="1499"/>
      <c r="R5" s="1499"/>
      <c r="S5" s="1499"/>
      <c r="T5" s="1499"/>
      <c r="U5" s="1499"/>
      <c r="V5" s="1499"/>
      <c r="W5" s="1499"/>
      <c r="X5" s="1499"/>
      <c r="Y5" s="1499"/>
      <c r="Z5" s="1499"/>
      <c r="AA5" s="1499"/>
      <c r="AB5" s="1499"/>
      <c r="AC5" s="1499"/>
      <c r="AD5" s="1499"/>
      <c r="AE5" s="1499"/>
      <c r="AF5" s="1499"/>
      <c r="AG5" s="1499"/>
      <c r="AH5" s="1499"/>
      <c r="AI5" s="1499"/>
      <c r="AJ5" s="1499"/>
      <c r="AK5" s="1499"/>
      <c r="AL5" s="1499"/>
      <c r="AM5" s="1499"/>
      <c r="AN5" s="1499"/>
      <c r="AO5" s="1499"/>
      <c r="AP5" s="1499"/>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499"/>
      <c r="BM5" s="1499"/>
      <c r="BN5" s="1499"/>
      <c r="BO5" s="1499"/>
      <c r="BP5" s="1499"/>
      <c r="BQ5" s="1499"/>
      <c r="BR5" s="1499"/>
      <c r="BS5" s="1499"/>
      <c r="BT5" s="1499"/>
      <c r="BU5" s="1499"/>
      <c r="BV5" s="1499"/>
      <c r="BW5" s="1500" t="str">
        <f ca="1">'S 008'!$BW$5</f>
        <v>Číslo riadku</v>
      </c>
      <c r="BX5" s="1500"/>
      <c r="BY5" s="1500"/>
      <c r="BZ5" s="1500"/>
      <c r="CA5" s="1500"/>
      <c r="CB5" s="1500"/>
      <c r="CC5" s="1500"/>
      <c r="CD5" s="1500"/>
      <c r="CE5" s="1501" t="s">
        <v>32</v>
      </c>
      <c r="CF5" s="1501"/>
      <c r="CG5" s="1501"/>
      <c r="CH5" s="1501"/>
      <c r="CI5" s="1501"/>
      <c r="CJ5" s="1501"/>
      <c r="CK5" s="1501"/>
      <c r="CL5" s="1501"/>
      <c r="CM5" s="1501"/>
      <c r="CN5" s="1501"/>
      <c r="CO5" s="1501"/>
      <c r="CP5" s="1501"/>
      <c r="CQ5" s="1501"/>
      <c r="CR5" s="1501"/>
      <c r="CS5" s="1501"/>
      <c r="CT5" s="1501"/>
      <c r="CU5" s="1501"/>
      <c r="CV5" s="1501"/>
      <c r="CW5" s="1501"/>
      <c r="CX5" s="1501"/>
      <c r="CY5" s="1501"/>
      <c r="CZ5" s="1501"/>
      <c r="DA5" s="1501"/>
      <c r="DB5" s="1501"/>
      <c r="DC5" s="1501"/>
      <c r="DD5" s="1501"/>
      <c r="DE5" s="1501"/>
      <c r="DF5" s="1501"/>
      <c r="DG5" s="1501"/>
      <c r="DH5" s="1501"/>
      <c r="DI5" s="1501"/>
      <c r="DJ5" s="1501"/>
      <c r="DK5" s="1501"/>
      <c r="DL5" s="1501"/>
      <c r="DM5" s="1501"/>
      <c r="DN5" s="1501"/>
      <c r="DO5" s="1501"/>
      <c r="DP5" s="1501"/>
      <c r="DQ5" s="1501"/>
      <c r="DR5" s="1501"/>
      <c r="DS5" s="1501"/>
      <c r="DT5" s="1501"/>
      <c r="DU5" s="1501"/>
      <c r="DV5" s="1501"/>
      <c r="DW5" s="1501"/>
      <c r="DX5" s="1501"/>
      <c r="DY5" s="1501"/>
      <c r="DZ5" s="1501"/>
      <c r="EA5" s="1501"/>
      <c r="EB5" s="1501"/>
      <c r="EC5" s="1501"/>
      <c r="ED5" s="1501"/>
      <c r="EE5" s="1501"/>
      <c r="EF5" s="1501"/>
      <c r="EG5" s="1501"/>
      <c r="EH5" s="1501"/>
      <c r="EI5" s="1501"/>
      <c r="EJ5" s="1501"/>
      <c r="EK5" s="1501"/>
      <c r="EL5" s="1501"/>
      <c r="EM5" s="1501"/>
      <c r="EN5" s="1501"/>
      <c r="EO5" s="1501"/>
      <c r="EP5" s="1501"/>
      <c r="EQ5" s="1501"/>
      <c r="ER5" s="1501"/>
      <c r="ES5" s="1501"/>
      <c r="ET5" s="1501"/>
      <c r="EU5" s="1501"/>
      <c r="EV5" s="1501"/>
      <c r="EW5" s="1501"/>
      <c r="EX5" s="1501"/>
      <c r="EY5" s="1501"/>
      <c r="EZ5" s="1501"/>
      <c r="FA5" s="1501"/>
      <c r="FB5" s="1501"/>
      <c r="FC5" s="1501"/>
      <c r="FD5" s="1501"/>
      <c r="FE5" s="1501"/>
      <c r="FF5" s="1501"/>
      <c r="FG5" s="1501"/>
      <c r="FH5" s="1501"/>
      <c r="FI5" s="1501"/>
      <c r="FJ5" s="1501"/>
      <c r="FK5" s="1501"/>
      <c r="FL5" s="1501"/>
      <c r="FM5" s="1501"/>
      <c r="FN5" s="1501"/>
      <c r="FO5" s="1501"/>
      <c r="FP5" s="1501"/>
      <c r="FQ5" s="1501"/>
      <c r="FR5" s="1501"/>
      <c r="FS5" s="1501"/>
      <c r="FT5" s="1501"/>
      <c r="FU5" s="1501"/>
      <c r="FV5" s="1501"/>
      <c r="FW5" s="1501"/>
      <c r="FX5" s="1501"/>
      <c r="FY5" s="1501"/>
      <c r="FZ5" s="1501"/>
      <c r="GA5" s="1501"/>
      <c r="GB5" s="1501"/>
      <c r="GC5" s="1501"/>
      <c r="GD5" s="1501"/>
      <c r="GE5" s="1501"/>
      <c r="GF5" s="1501"/>
      <c r="GG5" s="1501"/>
      <c r="GH5" s="1501"/>
      <c r="GI5" s="1501"/>
      <c r="GJ5" s="1501"/>
      <c r="GK5" s="1501"/>
      <c r="GL5" s="1501"/>
      <c r="GM5" s="1501"/>
      <c r="GN5" s="1501"/>
      <c r="GO5" s="1501"/>
      <c r="GP5" s="1501"/>
      <c r="GQ5" s="1501"/>
      <c r="GR5" s="1501"/>
      <c r="GS5" s="1501"/>
      <c r="GT5" s="1501"/>
      <c r="GU5" s="1501"/>
      <c r="GV5" s="1501"/>
      <c r="GW5" s="1501"/>
    </row>
    <row r="6" spans="1:205" ht="25.5" customHeight="1">
      <c r="B6" s="1498"/>
      <c r="C6" s="1498"/>
      <c r="D6" s="1498"/>
      <c r="E6" s="1498"/>
      <c r="F6" s="1498"/>
      <c r="G6" s="1498"/>
      <c r="H6" s="1498"/>
      <c r="I6" s="1498"/>
      <c r="J6" s="1498"/>
      <c r="K6" s="1498"/>
      <c r="L6" s="1499"/>
      <c r="M6" s="1499"/>
      <c r="N6" s="1499"/>
      <c r="O6" s="1499"/>
      <c r="P6" s="1499"/>
      <c r="Q6" s="1499"/>
      <c r="R6" s="1499"/>
      <c r="S6" s="1499"/>
      <c r="T6" s="1499"/>
      <c r="U6" s="1499"/>
      <c r="V6" s="1499"/>
      <c r="W6" s="1499"/>
      <c r="X6" s="1499"/>
      <c r="Y6" s="1499"/>
      <c r="Z6" s="1499"/>
      <c r="AA6" s="1499"/>
      <c r="AB6" s="1499"/>
      <c r="AC6" s="1499"/>
      <c r="AD6" s="1499"/>
      <c r="AE6" s="1499"/>
      <c r="AF6" s="1499"/>
      <c r="AG6" s="1499"/>
      <c r="AH6" s="1499"/>
      <c r="AI6" s="1499"/>
      <c r="AJ6" s="1499"/>
      <c r="AK6" s="1499"/>
      <c r="AL6" s="1499"/>
      <c r="AM6" s="1499"/>
      <c r="AN6" s="1499"/>
      <c r="AO6" s="1499"/>
      <c r="AP6" s="1499"/>
      <c r="AQ6" s="1499"/>
      <c r="AR6" s="1499"/>
      <c r="AS6" s="1499"/>
      <c r="AT6" s="1499"/>
      <c r="AU6" s="1499"/>
      <c r="AV6" s="1499"/>
      <c r="AW6" s="1499"/>
      <c r="AX6" s="1499"/>
      <c r="AY6" s="1499"/>
      <c r="AZ6" s="1499"/>
      <c r="BA6" s="1499"/>
      <c r="BB6" s="1499"/>
      <c r="BC6" s="1499"/>
      <c r="BD6" s="1499"/>
      <c r="BE6" s="1499"/>
      <c r="BF6" s="1499"/>
      <c r="BG6" s="1499"/>
      <c r="BH6" s="1499"/>
      <c r="BI6" s="1499"/>
      <c r="BJ6" s="1499"/>
      <c r="BK6" s="1499"/>
      <c r="BL6" s="1499"/>
      <c r="BM6" s="1499"/>
      <c r="BN6" s="1499"/>
      <c r="BO6" s="1499"/>
      <c r="BP6" s="1499"/>
      <c r="BQ6" s="1499"/>
      <c r="BR6" s="1499"/>
      <c r="BS6" s="1499"/>
      <c r="BT6" s="1499"/>
      <c r="BU6" s="1499"/>
      <c r="BV6" s="1499"/>
      <c r="BW6" s="1500"/>
      <c r="BX6" s="1500"/>
      <c r="BY6" s="1500"/>
      <c r="BZ6" s="1500"/>
      <c r="CA6" s="1500"/>
      <c r="CB6" s="1500"/>
      <c r="CC6" s="1500"/>
      <c r="CD6" s="1500"/>
      <c r="CE6" s="1519" t="str">
        <f ca="1">'VZS 010'!CE6</f>
        <v>Bežné účtovné obdobie</v>
      </c>
      <c r="CF6" s="1502"/>
      <c r="CG6" s="1502"/>
      <c r="CH6" s="1502"/>
      <c r="CI6" s="1502"/>
      <c r="CJ6" s="1502"/>
      <c r="CK6" s="1502"/>
      <c r="CL6" s="1502"/>
      <c r="CM6" s="1502"/>
      <c r="CN6" s="1502"/>
      <c r="CO6" s="1502"/>
      <c r="CP6" s="1502"/>
      <c r="CQ6" s="1502"/>
      <c r="CR6" s="1502"/>
      <c r="CS6" s="1502"/>
      <c r="CT6" s="1502"/>
      <c r="CU6" s="1502"/>
      <c r="CV6" s="1502"/>
      <c r="CW6" s="1502"/>
      <c r="CX6" s="1502"/>
      <c r="CY6" s="1502"/>
      <c r="CZ6" s="1502"/>
      <c r="DA6" s="1502"/>
      <c r="DB6" s="1502"/>
      <c r="DC6" s="1502"/>
      <c r="DD6" s="1502"/>
      <c r="DE6" s="1502"/>
      <c r="DF6" s="1502"/>
      <c r="DG6" s="1502"/>
      <c r="DH6" s="1502"/>
      <c r="DI6" s="1502"/>
      <c r="DJ6" s="1502"/>
      <c r="DK6" s="1502"/>
      <c r="DL6" s="1502"/>
      <c r="DM6" s="1502"/>
      <c r="DN6" s="1502"/>
      <c r="DO6" s="1502"/>
      <c r="DP6" s="1502"/>
      <c r="DQ6" s="1502"/>
      <c r="DR6" s="1502"/>
      <c r="DS6" s="1502"/>
      <c r="DT6" s="1502"/>
      <c r="DU6" s="1502"/>
      <c r="DV6" s="1502"/>
      <c r="DW6" s="1502"/>
      <c r="DX6" s="1502"/>
      <c r="DY6" s="1502"/>
      <c r="DZ6" s="1502"/>
      <c r="EA6" s="1502"/>
      <c r="EB6" s="1502"/>
      <c r="EC6" s="1502"/>
      <c r="ED6" s="1502"/>
      <c r="EE6" s="1502"/>
      <c r="EF6" s="1502"/>
      <c r="EG6" s="1502"/>
      <c r="EH6" s="1502"/>
      <c r="EI6" s="1502"/>
      <c r="EJ6" s="1502"/>
      <c r="EK6" s="1502"/>
      <c r="EL6" s="1502"/>
      <c r="EM6" s="1503"/>
      <c r="EN6" s="1504">
        <f ca="1">'VZS 010'!EN6</f>
        <v>0</v>
      </c>
      <c r="EO6" s="1505"/>
      <c r="EP6" s="1505"/>
      <c r="EQ6" s="1505"/>
      <c r="ER6" s="1505"/>
      <c r="ES6" s="1505"/>
      <c r="ET6" s="1505"/>
      <c r="EU6" s="1505"/>
      <c r="EV6" s="1505"/>
      <c r="EW6" s="1505"/>
      <c r="EX6" s="1505"/>
      <c r="EY6" s="1505"/>
      <c r="EZ6" s="1505"/>
      <c r="FA6" s="1505"/>
      <c r="FB6" s="1505"/>
      <c r="FC6" s="1505"/>
      <c r="FD6" s="1505"/>
      <c r="FE6" s="1505"/>
      <c r="FF6" s="1505"/>
      <c r="FG6" s="1505"/>
      <c r="FH6" s="1505"/>
      <c r="FI6" s="1505"/>
      <c r="FJ6" s="1505"/>
      <c r="FK6" s="1505"/>
      <c r="FL6" s="1505"/>
      <c r="FM6" s="1505"/>
      <c r="FN6" s="1505"/>
      <c r="FO6" s="1505"/>
      <c r="FP6" s="1505"/>
      <c r="FQ6" s="1505"/>
      <c r="FR6" s="1505"/>
      <c r="FS6" s="1505"/>
      <c r="FT6" s="1505"/>
      <c r="FU6" s="1505"/>
      <c r="FV6" s="1505"/>
      <c r="FW6" s="1505"/>
      <c r="FX6" s="1505"/>
      <c r="FY6" s="1505"/>
      <c r="FZ6" s="1505"/>
      <c r="GA6" s="1505"/>
      <c r="GB6" s="1505"/>
      <c r="GC6" s="1505"/>
      <c r="GD6" s="1505"/>
      <c r="GE6" s="1505"/>
      <c r="GF6" s="1505"/>
      <c r="GG6" s="1505"/>
      <c r="GH6" s="1505"/>
      <c r="GI6" s="1505"/>
      <c r="GJ6" s="1505"/>
      <c r="GK6" s="1505"/>
      <c r="GL6" s="1505"/>
      <c r="GM6" s="1505"/>
      <c r="GN6" s="1505"/>
      <c r="GO6" s="1505"/>
      <c r="GP6" s="1505"/>
      <c r="GQ6" s="1505"/>
      <c r="GR6" s="1505"/>
      <c r="GS6" s="1505"/>
      <c r="GT6" s="1505"/>
      <c r="GU6" s="1505"/>
      <c r="GV6" s="1505"/>
      <c r="GW6" s="1506"/>
    </row>
    <row r="7" spans="1:205" s="516" customFormat="1" ht="24.6" customHeight="1">
      <c r="B7" s="1489" t="s">
        <v>2527</v>
      </c>
      <c r="C7" s="1490"/>
      <c r="D7" s="1490"/>
      <c r="E7" s="1490"/>
      <c r="F7" s="1490"/>
      <c r="G7" s="1490"/>
      <c r="H7" s="1490"/>
      <c r="I7" s="1490"/>
      <c r="J7" s="1490"/>
      <c r="K7" s="1491"/>
      <c r="L7" s="1460" t="str">
        <f ca="1">SUVAHAVUJ!$D$203</f>
        <v>Výsledok hospodárenia z finančnej činnosti (+/-)
(r. 29 - r. 45)</v>
      </c>
      <c r="M7" s="1461"/>
      <c r="N7" s="1461"/>
      <c r="O7" s="1461"/>
      <c r="P7" s="1461"/>
      <c r="Q7" s="1461"/>
      <c r="R7" s="1461"/>
      <c r="S7" s="1461"/>
      <c r="T7" s="1461"/>
      <c r="U7" s="1461"/>
      <c r="V7" s="1461"/>
      <c r="W7" s="1461"/>
      <c r="X7" s="1461"/>
      <c r="Y7" s="1461"/>
      <c r="Z7" s="1461"/>
      <c r="AA7" s="1461"/>
      <c r="AB7" s="1461"/>
      <c r="AC7" s="1461"/>
      <c r="AD7" s="1461"/>
      <c r="AE7" s="1461"/>
      <c r="AF7" s="1461"/>
      <c r="AG7" s="1461"/>
      <c r="AH7" s="1461"/>
      <c r="AI7" s="1461"/>
      <c r="AJ7" s="1461"/>
      <c r="AK7" s="1461"/>
      <c r="AL7" s="1461"/>
      <c r="AM7" s="1461"/>
      <c r="AN7" s="1461"/>
      <c r="AO7" s="1461"/>
      <c r="AP7" s="1461"/>
      <c r="AQ7" s="1461"/>
      <c r="AR7" s="1461"/>
      <c r="AS7" s="1461"/>
      <c r="AT7" s="1461"/>
      <c r="AU7" s="1461"/>
      <c r="AV7" s="1461"/>
      <c r="AW7" s="1461"/>
      <c r="AX7" s="1461"/>
      <c r="AY7" s="1461"/>
      <c r="AZ7" s="1461"/>
      <c r="BA7" s="1461"/>
      <c r="BB7" s="1461"/>
      <c r="BC7" s="1461"/>
      <c r="BD7" s="1461"/>
      <c r="BE7" s="1461"/>
      <c r="BF7" s="1461"/>
      <c r="BG7" s="1461"/>
      <c r="BH7" s="1461"/>
      <c r="BI7" s="1461"/>
      <c r="BJ7" s="1461"/>
      <c r="BK7" s="1461"/>
      <c r="BL7" s="1461"/>
      <c r="BM7" s="1461"/>
      <c r="BN7" s="1461"/>
      <c r="BO7" s="1461"/>
      <c r="BP7" s="1461"/>
      <c r="BQ7" s="1461"/>
      <c r="BR7" s="1461"/>
      <c r="BS7" s="1461"/>
      <c r="BT7" s="1461"/>
      <c r="BU7" s="1461"/>
      <c r="BV7" s="1461"/>
      <c r="BW7" s="1462" t="s">
        <v>4117</v>
      </c>
      <c r="BX7" s="1463"/>
      <c r="BY7" s="1463"/>
      <c r="BZ7" s="1463"/>
      <c r="CA7" s="1463"/>
      <c r="CB7" s="1463"/>
      <c r="CC7" s="1463"/>
      <c r="CD7" s="1464"/>
      <c r="CE7" s="1389" t="str">
        <f ca="1">MID(SUVAHAVUJ!AF203,1,1)</f>
        <v xml:space="preserve"> </v>
      </c>
      <c r="CF7" s="1389"/>
      <c r="CG7" s="1389"/>
      <c r="CH7" s="1389"/>
      <c r="CI7" s="1389"/>
      <c r="CJ7" s="1389" t="str">
        <f ca="1">MID(SUVAHAVUJ!AF203,2,1)</f>
        <v xml:space="preserve"> </v>
      </c>
      <c r="CK7" s="1389"/>
      <c r="CL7" s="1389"/>
      <c r="CM7" s="1389"/>
      <c r="CN7" s="1389"/>
      <c r="CO7" s="1389"/>
      <c r="CP7" s="1389" t="str">
        <f ca="1">MID(SUVAHAVUJ!AF203,3,1)</f>
        <v xml:space="preserve"> </v>
      </c>
      <c r="CQ7" s="1389"/>
      <c r="CR7" s="1389"/>
      <c r="CS7" s="1389"/>
      <c r="CT7" s="1389"/>
      <c r="CU7" s="1389" t="str">
        <f ca="1">MID(SUVAHAVUJ!AF203,4,1)</f>
        <v xml:space="preserve"> </v>
      </c>
      <c r="CV7" s="1389"/>
      <c r="CW7" s="1389"/>
      <c r="CX7" s="1389"/>
      <c r="CY7" s="1389"/>
      <c r="CZ7" s="1389"/>
      <c r="DA7" s="1389" t="str">
        <f ca="1">MID(SUVAHAVUJ!AF203,5,1)</f>
        <v xml:space="preserve"> </v>
      </c>
      <c r="DB7" s="1389"/>
      <c r="DC7" s="1389"/>
      <c r="DD7" s="1389"/>
      <c r="DE7" s="1389"/>
      <c r="DF7" s="1389" t="str">
        <f ca="1">MID(SUVAHAVUJ!AF203,6,1)</f>
        <v xml:space="preserve"> </v>
      </c>
      <c r="DG7" s="1389"/>
      <c r="DH7" s="1389"/>
      <c r="DI7" s="1389"/>
      <c r="DJ7" s="1389"/>
      <c r="DK7" s="1389"/>
      <c r="DL7" s="1389" t="str">
        <f ca="1">MID(SUVAHAVUJ!AF203,7,1)</f>
        <v xml:space="preserve"> </v>
      </c>
      <c r="DM7" s="1389"/>
      <c r="DN7" s="1389"/>
      <c r="DO7" s="1389"/>
      <c r="DP7" s="1389"/>
      <c r="DQ7" s="1389"/>
      <c r="DR7" s="1389" t="str">
        <f ca="1">MID(SUVAHAVUJ!AF203,8,1)</f>
        <v xml:space="preserve"> </v>
      </c>
      <c r="DS7" s="1389"/>
      <c r="DT7" s="1389"/>
      <c r="DU7" s="1389"/>
      <c r="DV7" s="1389"/>
      <c r="DW7" s="1456" t="str">
        <f ca="1">MID(SUVAHAVUJ!AF203,9,1)</f>
        <v xml:space="preserve"> </v>
      </c>
      <c r="DX7" s="1456"/>
      <c r="DY7" s="1456"/>
      <c r="DZ7" s="1456"/>
      <c r="EA7" s="1456"/>
      <c r="EB7" s="1456"/>
      <c r="EC7" s="1456" t="str">
        <f ca="1">MID(SUVAHAVUJ!AF203,10,1)</f>
        <v xml:space="preserve"> </v>
      </c>
      <c r="ED7" s="1456"/>
      <c r="EE7" s="1456"/>
      <c r="EF7" s="1456"/>
      <c r="EG7" s="1456"/>
      <c r="EH7" s="1389" t="str">
        <f ca="1">MID(SUVAHAVUJ!AF203,11,1)</f>
        <v>0</v>
      </c>
      <c r="EI7" s="1389"/>
      <c r="EJ7" s="1389"/>
      <c r="EK7" s="1389"/>
      <c r="EL7" s="1389"/>
      <c r="EM7" s="1395"/>
      <c r="EN7" s="530"/>
      <c r="EO7" s="531"/>
      <c r="EP7" s="1389" t="str">
        <f ca="1">MID(SUVAHAVUJ!AG203,1,1)</f>
        <v xml:space="preserve"> </v>
      </c>
      <c r="EQ7" s="1389"/>
      <c r="ER7" s="1389"/>
      <c r="ES7" s="1389"/>
      <c r="ET7" s="1389"/>
      <c r="EU7" s="1389"/>
      <c r="EV7" s="1389" t="str">
        <f ca="1">MID(SUVAHAVUJ!AG203,2,1)</f>
        <v xml:space="preserve"> </v>
      </c>
      <c r="EW7" s="1389"/>
      <c r="EX7" s="1389"/>
      <c r="EY7" s="1389"/>
      <c r="EZ7" s="1389"/>
      <c r="FA7" s="1389" t="str">
        <f ca="1">MID(SUVAHAVUJ!AG203,3,1)</f>
        <v xml:space="preserve"> </v>
      </c>
      <c r="FB7" s="1389"/>
      <c r="FC7" s="1389"/>
      <c r="FD7" s="1389"/>
      <c r="FE7" s="1389"/>
      <c r="FF7" s="1389"/>
      <c r="FG7" s="1389" t="str">
        <f ca="1">MID(SUVAHAVUJ!AG203,4,1)</f>
        <v xml:space="preserve"> </v>
      </c>
      <c r="FH7" s="1389"/>
      <c r="FI7" s="1389"/>
      <c r="FJ7" s="1389"/>
      <c r="FK7" s="1389"/>
      <c r="FL7" s="1343" t="str">
        <f ca="1">MID(SUVAHAVUJ!AG203,5,1)</f>
        <v xml:space="preserve"> </v>
      </c>
      <c r="FM7" s="1343"/>
      <c r="FN7" s="1343"/>
      <c r="FO7" s="1343"/>
      <c r="FP7" s="1343"/>
      <c r="FQ7" s="1343"/>
      <c r="FR7" s="1343" t="str">
        <f ca="1">MID(SUVAHAVUJ!AG203,6,1)</f>
        <v xml:space="preserve"> </v>
      </c>
      <c r="FS7" s="1343"/>
      <c r="FT7" s="1343"/>
      <c r="FU7" s="1343"/>
      <c r="FV7" s="1343"/>
      <c r="FW7" s="1343" t="str">
        <f ca="1">MID(SUVAHAVUJ!AG203,7,1)</f>
        <v xml:space="preserve"> </v>
      </c>
      <c r="FX7" s="1343"/>
      <c r="FY7" s="1343"/>
      <c r="FZ7" s="1343"/>
      <c r="GA7" s="1343"/>
      <c r="GB7" s="1343"/>
      <c r="GC7" s="1343" t="str">
        <f ca="1">MID(SUVAHAVUJ!AG203,8,1)</f>
        <v xml:space="preserve"> </v>
      </c>
      <c r="GD7" s="1343"/>
      <c r="GE7" s="1343"/>
      <c r="GF7" s="1343"/>
      <c r="GG7" s="1343"/>
      <c r="GH7" s="1343" t="str">
        <f ca="1">MID(SUVAHAVUJ!AG203,9,1)</f>
        <v xml:space="preserve"> </v>
      </c>
      <c r="GI7" s="1343"/>
      <c r="GJ7" s="1343"/>
      <c r="GK7" s="1343"/>
      <c r="GL7" s="1343"/>
      <c r="GM7" s="1343"/>
      <c r="GN7" s="1343" t="str">
        <f ca="1">MID(SUVAHAVUJ!AG203,10,1)</f>
        <v xml:space="preserve"> </v>
      </c>
      <c r="GO7" s="1343"/>
      <c r="GP7" s="1343"/>
      <c r="GQ7" s="1343"/>
      <c r="GR7" s="1343"/>
      <c r="GS7" s="1343" t="str">
        <f ca="1">MID(SUVAHAVUJ!AG203,11,1)</f>
        <v>0</v>
      </c>
      <c r="GT7" s="1343"/>
      <c r="GU7" s="1343"/>
      <c r="GV7" s="1343"/>
      <c r="GW7" s="1396"/>
    </row>
    <row r="8" spans="1:205" ht="24.6" customHeight="1">
      <c r="B8" s="1489" t="s">
        <v>2546</v>
      </c>
      <c r="C8" s="1490"/>
      <c r="D8" s="1490"/>
      <c r="E8" s="1490"/>
      <c r="F8" s="1490"/>
      <c r="G8" s="1490"/>
      <c r="H8" s="1490"/>
      <c r="I8" s="1490"/>
      <c r="J8" s="1490"/>
      <c r="K8" s="1491"/>
      <c r="L8" s="1460" t="str">
        <f ca="1">SUVAHAVUJ!$D$204</f>
        <v>Výsledok hospodárenia za účtovné obdobie pred zdanením (+/-) (r. 27 + r. 55)</v>
      </c>
      <c r="M8" s="1461"/>
      <c r="N8" s="1461"/>
      <c r="O8" s="1461"/>
      <c r="P8" s="1461"/>
      <c r="Q8" s="1461"/>
      <c r="R8" s="1461"/>
      <c r="S8" s="1461"/>
      <c r="T8" s="1461"/>
      <c r="U8" s="1461"/>
      <c r="V8" s="1461"/>
      <c r="W8" s="1461"/>
      <c r="X8" s="1461"/>
      <c r="Y8" s="1461"/>
      <c r="Z8" s="1461"/>
      <c r="AA8" s="1461"/>
      <c r="AB8" s="1461"/>
      <c r="AC8" s="1461"/>
      <c r="AD8" s="1461"/>
      <c r="AE8" s="1461"/>
      <c r="AF8" s="1461"/>
      <c r="AG8" s="1461"/>
      <c r="AH8" s="1461"/>
      <c r="AI8" s="1461"/>
      <c r="AJ8" s="1461"/>
      <c r="AK8" s="1461"/>
      <c r="AL8" s="1461"/>
      <c r="AM8" s="1461"/>
      <c r="AN8" s="1461"/>
      <c r="AO8" s="1461"/>
      <c r="AP8" s="1461"/>
      <c r="AQ8" s="1461"/>
      <c r="AR8" s="1461"/>
      <c r="AS8" s="1461"/>
      <c r="AT8" s="1461"/>
      <c r="AU8" s="1461"/>
      <c r="AV8" s="1461"/>
      <c r="AW8" s="1461"/>
      <c r="AX8" s="1461"/>
      <c r="AY8" s="1461"/>
      <c r="AZ8" s="1461"/>
      <c r="BA8" s="1461"/>
      <c r="BB8" s="1461"/>
      <c r="BC8" s="1461"/>
      <c r="BD8" s="1461"/>
      <c r="BE8" s="1461"/>
      <c r="BF8" s="1461"/>
      <c r="BG8" s="1461"/>
      <c r="BH8" s="1461"/>
      <c r="BI8" s="1461"/>
      <c r="BJ8" s="1461"/>
      <c r="BK8" s="1461"/>
      <c r="BL8" s="1461"/>
      <c r="BM8" s="1461"/>
      <c r="BN8" s="1461"/>
      <c r="BO8" s="1461"/>
      <c r="BP8" s="1461"/>
      <c r="BQ8" s="1461"/>
      <c r="BR8" s="1461"/>
      <c r="BS8" s="1461"/>
      <c r="BT8" s="1461"/>
      <c r="BU8" s="1461"/>
      <c r="BV8" s="1461"/>
      <c r="BW8" s="1462" t="s">
        <v>4118</v>
      </c>
      <c r="BX8" s="1463"/>
      <c r="BY8" s="1463"/>
      <c r="BZ8" s="1463"/>
      <c r="CA8" s="1463"/>
      <c r="CB8" s="1463"/>
      <c r="CC8" s="1463"/>
      <c r="CD8" s="1464"/>
      <c r="CE8" s="1389" t="str">
        <f ca="1">MID(SUVAHAVUJ!AF204,1,1)</f>
        <v xml:space="preserve"> </v>
      </c>
      <c r="CF8" s="1389"/>
      <c r="CG8" s="1389"/>
      <c r="CH8" s="1389"/>
      <c r="CI8" s="1389"/>
      <c r="CJ8" s="1389" t="str">
        <f ca="1">MID(SUVAHAVUJ!AF204,2,1)</f>
        <v xml:space="preserve"> </v>
      </c>
      <c r="CK8" s="1389"/>
      <c r="CL8" s="1389"/>
      <c r="CM8" s="1389"/>
      <c r="CN8" s="1389"/>
      <c r="CO8" s="1389"/>
      <c r="CP8" s="1389" t="str">
        <f ca="1">MID(SUVAHAVUJ!AF204,3,1)</f>
        <v xml:space="preserve"> </v>
      </c>
      <c r="CQ8" s="1389"/>
      <c r="CR8" s="1389"/>
      <c r="CS8" s="1389"/>
      <c r="CT8" s="1389"/>
      <c r="CU8" s="1389" t="str">
        <f ca="1">MID(SUVAHAVUJ!AF204,4,1)</f>
        <v xml:space="preserve"> </v>
      </c>
      <c r="CV8" s="1389"/>
      <c r="CW8" s="1389"/>
      <c r="CX8" s="1389"/>
      <c r="CY8" s="1389"/>
      <c r="CZ8" s="1389"/>
      <c r="DA8" s="1389" t="str">
        <f ca="1">MID(SUVAHAVUJ!AF204,5,1)</f>
        <v xml:space="preserve"> </v>
      </c>
      <c r="DB8" s="1389"/>
      <c r="DC8" s="1389"/>
      <c r="DD8" s="1389"/>
      <c r="DE8" s="1389"/>
      <c r="DF8" s="1389" t="str">
        <f ca="1">MID(SUVAHAVUJ!AF204,6,1)</f>
        <v xml:space="preserve"> </v>
      </c>
      <c r="DG8" s="1389"/>
      <c r="DH8" s="1389"/>
      <c r="DI8" s="1389"/>
      <c r="DJ8" s="1389"/>
      <c r="DK8" s="1389"/>
      <c r="DL8" s="1389" t="str">
        <f ca="1">MID(SUVAHAVUJ!AF204,7,1)</f>
        <v xml:space="preserve"> </v>
      </c>
      <c r="DM8" s="1389"/>
      <c r="DN8" s="1389"/>
      <c r="DO8" s="1389"/>
      <c r="DP8" s="1389"/>
      <c r="DQ8" s="1389"/>
      <c r="DR8" s="1389" t="str">
        <f ca="1">MID(SUVAHAVUJ!AF204,8,1)</f>
        <v xml:space="preserve"> </v>
      </c>
      <c r="DS8" s="1389"/>
      <c r="DT8" s="1389"/>
      <c r="DU8" s="1389"/>
      <c r="DV8" s="1389"/>
      <c r="DW8" s="1456" t="str">
        <f ca="1">MID(SUVAHAVUJ!AF204,9,1)</f>
        <v xml:space="preserve"> </v>
      </c>
      <c r="DX8" s="1456"/>
      <c r="DY8" s="1456"/>
      <c r="DZ8" s="1456"/>
      <c r="EA8" s="1456"/>
      <c r="EB8" s="1456"/>
      <c r="EC8" s="1456" t="str">
        <f ca="1">MID(SUVAHAVUJ!AF204,10,1)</f>
        <v xml:space="preserve"> </v>
      </c>
      <c r="ED8" s="1456"/>
      <c r="EE8" s="1456"/>
      <c r="EF8" s="1456"/>
      <c r="EG8" s="1456"/>
      <c r="EH8" s="1389" t="str">
        <f ca="1">MID(SUVAHAVUJ!AF204,11,1)</f>
        <v>0</v>
      </c>
      <c r="EI8" s="1389"/>
      <c r="EJ8" s="1389"/>
      <c r="EK8" s="1389"/>
      <c r="EL8" s="1389"/>
      <c r="EM8" s="1395"/>
      <c r="EN8" s="530"/>
      <c r="EO8" s="531"/>
      <c r="EP8" s="1389" t="str">
        <f ca="1">MID(SUVAHAVUJ!AG204,1,1)</f>
        <v xml:space="preserve"> </v>
      </c>
      <c r="EQ8" s="1389"/>
      <c r="ER8" s="1389"/>
      <c r="ES8" s="1389"/>
      <c r="ET8" s="1389"/>
      <c r="EU8" s="1389"/>
      <c r="EV8" s="1389" t="str">
        <f ca="1">MID(SUVAHAVUJ!AG204,2,1)</f>
        <v xml:space="preserve"> </v>
      </c>
      <c r="EW8" s="1389"/>
      <c r="EX8" s="1389"/>
      <c r="EY8" s="1389"/>
      <c r="EZ8" s="1389"/>
      <c r="FA8" s="1389" t="str">
        <f ca="1">MID(SUVAHAVUJ!AG204,3,1)</f>
        <v xml:space="preserve"> </v>
      </c>
      <c r="FB8" s="1389"/>
      <c r="FC8" s="1389"/>
      <c r="FD8" s="1389"/>
      <c r="FE8" s="1389"/>
      <c r="FF8" s="1389"/>
      <c r="FG8" s="1389" t="str">
        <f ca="1">MID(SUVAHAVUJ!AG204,4,1)</f>
        <v xml:space="preserve"> </v>
      </c>
      <c r="FH8" s="1389"/>
      <c r="FI8" s="1389"/>
      <c r="FJ8" s="1389"/>
      <c r="FK8" s="1389"/>
      <c r="FL8" s="1343" t="str">
        <f ca="1">MID(SUVAHAVUJ!AG204,5,1)</f>
        <v xml:space="preserve"> </v>
      </c>
      <c r="FM8" s="1343"/>
      <c r="FN8" s="1343"/>
      <c r="FO8" s="1343"/>
      <c r="FP8" s="1343"/>
      <c r="FQ8" s="1343"/>
      <c r="FR8" s="1343" t="str">
        <f ca="1">MID(SUVAHAVUJ!AG204,6,1)</f>
        <v xml:space="preserve"> </v>
      </c>
      <c r="FS8" s="1343"/>
      <c r="FT8" s="1343"/>
      <c r="FU8" s="1343"/>
      <c r="FV8" s="1343"/>
      <c r="FW8" s="1343" t="str">
        <f ca="1">MID(SUVAHAVUJ!AG204,7,1)</f>
        <v xml:space="preserve"> </v>
      </c>
      <c r="FX8" s="1343"/>
      <c r="FY8" s="1343"/>
      <c r="FZ8" s="1343"/>
      <c r="GA8" s="1343"/>
      <c r="GB8" s="1343"/>
      <c r="GC8" s="1343" t="str">
        <f ca="1">MID(SUVAHAVUJ!AG204,8,1)</f>
        <v xml:space="preserve"> </v>
      </c>
      <c r="GD8" s="1343"/>
      <c r="GE8" s="1343"/>
      <c r="GF8" s="1343"/>
      <c r="GG8" s="1343"/>
      <c r="GH8" s="1343" t="str">
        <f ca="1">MID(SUVAHAVUJ!AG204,9,1)</f>
        <v xml:space="preserve"> </v>
      </c>
      <c r="GI8" s="1343"/>
      <c r="GJ8" s="1343"/>
      <c r="GK8" s="1343"/>
      <c r="GL8" s="1343"/>
      <c r="GM8" s="1343"/>
      <c r="GN8" s="1343" t="str">
        <f ca="1">MID(SUVAHAVUJ!AG204,10,1)</f>
        <v xml:space="preserve"> </v>
      </c>
      <c r="GO8" s="1343"/>
      <c r="GP8" s="1343"/>
      <c r="GQ8" s="1343"/>
      <c r="GR8" s="1343"/>
      <c r="GS8" s="1343" t="str">
        <f ca="1">MID(SUVAHAVUJ!AG204,11,1)</f>
        <v>0</v>
      </c>
      <c r="GT8" s="1343"/>
      <c r="GU8" s="1343"/>
      <c r="GV8" s="1343"/>
      <c r="GW8" s="1396"/>
    </row>
    <row r="9" spans="1:205" ht="24.6" customHeight="1">
      <c r="B9" s="1513" t="s">
        <v>2547</v>
      </c>
      <c r="C9" s="1514"/>
      <c r="D9" s="1514"/>
      <c r="E9" s="1514"/>
      <c r="F9" s="1514"/>
      <c r="G9" s="1514"/>
      <c r="H9" s="1514"/>
      <c r="I9" s="1514"/>
      <c r="J9" s="1514"/>
      <c r="K9" s="1515"/>
      <c r="L9" s="1460" t="str">
        <f ca="1">SUVAHAVUJ!$D$205</f>
        <v>Daň z príjmov (r. 58 + r. 59)</v>
      </c>
      <c r="M9" s="1461"/>
      <c r="N9" s="1461"/>
      <c r="O9" s="1461"/>
      <c r="P9" s="1461"/>
      <c r="Q9" s="1461"/>
      <c r="R9" s="1461"/>
      <c r="S9" s="1461"/>
      <c r="T9" s="1461"/>
      <c r="U9" s="1461"/>
      <c r="V9" s="1461"/>
      <c r="W9" s="1461"/>
      <c r="X9" s="1461"/>
      <c r="Y9" s="1461"/>
      <c r="Z9" s="1461"/>
      <c r="AA9" s="1461"/>
      <c r="AB9" s="1461"/>
      <c r="AC9" s="1461"/>
      <c r="AD9" s="1461"/>
      <c r="AE9" s="1461"/>
      <c r="AF9" s="1461"/>
      <c r="AG9" s="1461"/>
      <c r="AH9" s="1461"/>
      <c r="AI9" s="1461"/>
      <c r="AJ9" s="1461"/>
      <c r="AK9" s="1461"/>
      <c r="AL9" s="1461"/>
      <c r="AM9" s="1461"/>
      <c r="AN9" s="1461"/>
      <c r="AO9" s="1461"/>
      <c r="AP9" s="1461"/>
      <c r="AQ9" s="1461"/>
      <c r="AR9" s="1461"/>
      <c r="AS9" s="1461"/>
      <c r="AT9" s="1461"/>
      <c r="AU9" s="1461"/>
      <c r="AV9" s="1461"/>
      <c r="AW9" s="1461"/>
      <c r="AX9" s="1461"/>
      <c r="AY9" s="1461"/>
      <c r="AZ9" s="1461"/>
      <c r="BA9" s="1461"/>
      <c r="BB9" s="1461"/>
      <c r="BC9" s="1461"/>
      <c r="BD9" s="1461"/>
      <c r="BE9" s="1461"/>
      <c r="BF9" s="1461"/>
      <c r="BG9" s="1461"/>
      <c r="BH9" s="1461"/>
      <c r="BI9" s="1461"/>
      <c r="BJ9" s="1461"/>
      <c r="BK9" s="1461"/>
      <c r="BL9" s="1461"/>
      <c r="BM9" s="1461"/>
      <c r="BN9" s="1461"/>
      <c r="BO9" s="1461"/>
      <c r="BP9" s="1461"/>
      <c r="BQ9" s="1461"/>
      <c r="BR9" s="1461"/>
      <c r="BS9" s="1461"/>
      <c r="BT9" s="1461"/>
      <c r="BU9" s="1461"/>
      <c r="BV9" s="1461"/>
      <c r="BW9" s="1462" t="s">
        <v>4119</v>
      </c>
      <c r="BX9" s="1463"/>
      <c r="BY9" s="1463"/>
      <c r="BZ9" s="1463"/>
      <c r="CA9" s="1463"/>
      <c r="CB9" s="1463"/>
      <c r="CC9" s="1463"/>
      <c r="CD9" s="1464"/>
      <c r="CE9" s="1389" t="str">
        <f ca="1">MID(SUVAHAVUJ!AF205,1,1)</f>
        <v xml:space="preserve"> </v>
      </c>
      <c r="CF9" s="1389"/>
      <c r="CG9" s="1389"/>
      <c r="CH9" s="1389"/>
      <c r="CI9" s="1389"/>
      <c r="CJ9" s="1389" t="str">
        <f ca="1">MID(SUVAHAVUJ!AF205,2,1)</f>
        <v xml:space="preserve"> </v>
      </c>
      <c r="CK9" s="1389"/>
      <c r="CL9" s="1389"/>
      <c r="CM9" s="1389"/>
      <c r="CN9" s="1389"/>
      <c r="CO9" s="1389"/>
      <c r="CP9" s="1389" t="str">
        <f ca="1">MID(SUVAHAVUJ!AF205,3,1)</f>
        <v xml:space="preserve"> </v>
      </c>
      <c r="CQ9" s="1389"/>
      <c r="CR9" s="1389"/>
      <c r="CS9" s="1389"/>
      <c r="CT9" s="1389"/>
      <c r="CU9" s="1389" t="str">
        <f ca="1">MID(SUVAHAVUJ!AF205,4,1)</f>
        <v xml:space="preserve"> </v>
      </c>
      <c r="CV9" s="1389"/>
      <c r="CW9" s="1389"/>
      <c r="CX9" s="1389"/>
      <c r="CY9" s="1389"/>
      <c r="CZ9" s="1389"/>
      <c r="DA9" s="1389" t="str">
        <f ca="1">MID(SUVAHAVUJ!AF205,5,1)</f>
        <v xml:space="preserve"> </v>
      </c>
      <c r="DB9" s="1389"/>
      <c r="DC9" s="1389"/>
      <c r="DD9" s="1389"/>
      <c r="DE9" s="1389"/>
      <c r="DF9" s="1389" t="str">
        <f ca="1">MID(SUVAHAVUJ!AF205,6,1)</f>
        <v xml:space="preserve"> </v>
      </c>
      <c r="DG9" s="1389"/>
      <c r="DH9" s="1389"/>
      <c r="DI9" s="1389"/>
      <c r="DJ9" s="1389"/>
      <c r="DK9" s="1389"/>
      <c r="DL9" s="1389" t="str">
        <f ca="1">MID(SUVAHAVUJ!AF205,7,1)</f>
        <v xml:space="preserve"> </v>
      </c>
      <c r="DM9" s="1389"/>
      <c r="DN9" s="1389"/>
      <c r="DO9" s="1389"/>
      <c r="DP9" s="1389"/>
      <c r="DQ9" s="1389"/>
      <c r="DR9" s="1389" t="str">
        <f ca="1">MID(SUVAHAVUJ!AF205,8,1)</f>
        <v xml:space="preserve"> </v>
      </c>
      <c r="DS9" s="1389"/>
      <c r="DT9" s="1389"/>
      <c r="DU9" s="1389"/>
      <c r="DV9" s="1389"/>
      <c r="DW9" s="1456" t="str">
        <f ca="1">MID(SUVAHAVUJ!AF205,9,1)</f>
        <v xml:space="preserve"> </v>
      </c>
      <c r="DX9" s="1456"/>
      <c r="DY9" s="1456"/>
      <c r="DZ9" s="1456"/>
      <c r="EA9" s="1456"/>
      <c r="EB9" s="1456"/>
      <c r="EC9" s="1456" t="str">
        <f ca="1">MID(SUVAHAVUJ!AF205,10,1)</f>
        <v xml:space="preserve"> </v>
      </c>
      <c r="ED9" s="1456"/>
      <c r="EE9" s="1456"/>
      <c r="EF9" s="1456"/>
      <c r="EG9" s="1456"/>
      <c r="EH9" s="1389" t="str">
        <f ca="1">MID(SUVAHAVUJ!AF205,11,1)</f>
        <v>0</v>
      </c>
      <c r="EI9" s="1389"/>
      <c r="EJ9" s="1389"/>
      <c r="EK9" s="1389"/>
      <c r="EL9" s="1389"/>
      <c r="EM9" s="1395"/>
      <c r="EN9" s="530"/>
      <c r="EO9" s="531"/>
      <c r="EP9" s="1389" t="str">
        <f ca="1">MID(SUVAHAVUJ!AG205,1,1)</f>
        <v xml:space="preserve"> </v>
      </c>
      <c r="EQ9" s="1389"/>
      <c r="ER9" s="1389"/>
      <c r="ES9" s="1389"/>
      <c r="ET9" s="1389"/>
      <c r="EU9" s="1389"/>
      <c r="EV9" s="1389" t="str">
        <f ca="1">MID(SUVAHAVUJ!AG205,2,1)</f>
        <v xml:space="preserve"> </v>
      </c>
      <c r="EW9" s="1389"/>
      <c r="EX9" s="1389"/>
      <c r="EY9" s="1389"/>
      <c r="EZ9" s="1389"/>
      <c r="FA9" s="1389" t="str">
        <f ca="1">MID(SUVAHAVUJ!AG205,3,1)</f>
        <v xml:space="preserve"> </v>
      </c>
      <c r="FB9" s="1389"/>
      <c r="FC9" s="1389"/>
      <c r="FD9" s="1389"/>
      <c r="FE9" s="1389"/>
      <c r="FF9" s="1389"/>
      <c r="FG9" s="1389" t="str">
        <f ca="1">MID(SUVAHAVUJ!AG205,4,1)</f>
        <v xml:space="preserve"> </v>
      </c>
      <c r="FH9" s="1389"/>
      <c r="FI9" s="1389"/>
      <c r="FJ9" s="1389"/>
      <c r="FK9" s="1389"/>
      <c r="FL9" s="1343" t="str">
        <f ca="1">MID(SUVAHAVUJ!AG205,5,1)</f>
        <v xml:space="preserve"> </v>
      </c>
      <c r="FM9" s="1343"/>
      <c r="FN9" s="1343"/>
      <c r="FO9" s="1343"/>
      <c r="FP9" s="1343"/>
      <c r="FQ9" s="1343"/>
      <c r="FR9" s="1343" t="str">
        <f ca="1">MID(SUVAHAVUJ!AG205,6,1)</f>
        <v xml:space="preserve"> </v>
      </c>
      <c r="FS9" s="1343"/>
      <c r="FT9" s="1343"/>
      <c r="FU9" s="1343"/>
      <c r="FV9" s="1343"/>
      <c r="FW9" s="1343" t="str">
        <f ca="1">MID(SUVAHAVUJ!AG205,7,1)</f>
        <v xml:space="preserve"> </v>
      </c>
      <c r="FX9" s="1343"/>
      <c r="FY9" s="1343"/>
      <c r="FZ9" s="1343"/>
      <c r="GA9" s="1343"/>
      <c r="GB9" s="1343"/>
      <c r="GC9" s="1343" t="str">
        <f ca="1">MID(SUVAHAVUJ!AG205,8,1)</f>
        <v xml:space="preserve"> </v>
      </c>
      <c r="GD9" s="1343"/>
      <c r="GE9" s="1343"/>
      <c r="GF9" s="1343"/>
      <c r="GG9" s="1343"/>
      <c r="GH9" s="1343" t="str">
        <f ca="1">MID(SUVAHAVUJ!AG205,9,1)</f>
        <v xml:space="preserve"> </v>
      </c>
      <c r="GI9" s="1343"/>
      <c r="GJ9" s="1343"/>
      <c r="GK9" s="1343"/>
      <c r="GL9" s="1343"/>
      <c r="GM9" s="1343"/>
      <c r="GN9" s="1343" t="str">
        <f ca="1">MID(SUVAHAVUJ!AG205,10,1)</f>
        <v xml:space="preserve"> </v>
      </c>
      <c r="GO9" s="1343"/>
      <c r="GP9" s="1343"/>
      <c r="GQ9" s="1343"/>
      <c r="GR9" s="1343"/>
      <c r="GS9" s="1343" t="str">
        <f ca="1">MID(SUVAHAVUJ!AG205,11,1)</f>
        <v>0</v>
      </c>
      <c r="GT9" s="1343"/>
      <c r="GU9" s="1343"/>
      <c r="GV9" s="1343"/>
      <c r="GW9" s="1396"/>
    </row>
    <row r="10" spans="1:205" ht="24.6" customHeight="1">
      <c r="B10" s="1507" t="s">
        <v>2548</v>
      </c>
      <c r="C10" s="1508"/>
      <c r="D10" s="1508"/>
      <c r="E10" s="1508"/>
      <c r="F10" s="1508"/>
      <c r="G10" s="1508"/>
      <c r="H10" s="1508"/>
      <c r="I10" s="1508"/>
      <c r="J10" s="1508"/>
      <c r="K10" s="1509"/>
      <c r="L10" s="1471" t="str">
        <f ca="1">SUVAHAVUJ!$D$206</f>
        <v>Daň z príjmov  splatná (591, 595)</v>
      </c>
      <c r="M10" s="1472"/>
      <c r="N10" s="1472"/>
      <c r="O10" s="1472"/>
      <c r="P10" s="1472"/>
      <c r="Q10" s="1472"/>
      <c r="R10" s="1472"/>
      <c r="S10" s="1472"/>
      <c r="T10" s="1472"/>
      <c r="U10" s="1472"/>
      <c r="V10" s="1472"/>
      <c r="W10" s="1472"/>
      <c r="X10" s="1472"/>
      <c r="Y10" s="1472"/>
      <c r="Z10" s="1472"/>
      <c r="AA10" s="1472"/>
      <c r="AB10" s="1472"/>
      <c r="AC10" s="1472"/>
      <c r="AD10" s="1472"/>
      <c r="AE10" s="1472"/>
      <c r="AF10" s="1472"/>
      <c r="AG10" s="1472"/>
      <c r="AH10" s="1472"/>
      <c r="AI10" s="1472"/>
      <c r="AJ10" s="1472"/>
      <c r="AK10" s="1472"/>
      <c r="AL10" s="1472"/>
      <c r="AM10" s="1472"/>
      <c r="AN10" s="1472"/>
      <c r="AO10" s="1472"/>
      <c r="AP10" s="1472"/>
      <c r="AQ10" s="1472"/>
      <c r="AR10" s="1472"/>
      <c r="AS10" s="1472"/>
      <c r="AT10" s="1472"/>
      <c r="AU10" s="1472"/>
      <c r="AV10" s="1472"/>
      <c r="AW10" s="1472"/>
      <c r="AX10" s="1472"/>
      <c r="AY10" s="1472"/>
      <c r="AZ10" s="1472"/>
      <c r="BA10" s="1472"/>
      <c r="BB10" s="1472"/>
      <c r="BC10" s="1472"/>
      <c r="BD10" s="1472"/>
      <c r="BE10" s="1472"/>
      <c r="BF10" s="1472"/>
      <c r="BG10" s="1472"/>
      <c r="BH10" s="1472"/>
      <c r="BI10" s="1472"/>
      <c r="BJ10" s="1472"/>
      <c r="BK10" s="1472"/>
      <c r="BL10" s="1472"/>
      <c r="BM10" s="1472"/>
      <c r="BN10" s="1472"/>
      <c r="BO10" s="1472"/>
      <c r="BP10" s="1472"/>
      <c r="BQ10" s="1472"/>
      <c r="BR10" s="1472"/>
      <c r="BS10" s="1472"/>
      <c r="BT10" s="1472"/>
      <c r="BU10" s="1472"/>
      <c r="BV10" s="1472"/>
      <c r="BW10" s="1462" t="s">
        <v>4126</v>
      </c>
      <c r="BX10" s="1463"/>
      <c r="BY10" s="1463"/>
      <c r="BZ10" s="1463"/>
      <c r="CA10" s="1463"/>
      <c r="CB10" s="1463"/>
      <c r="CC10" s="1463"/>
      <c r="CD10" s="1464"/>
      <c r="CE10" s="1389" t="str">
        <f ca="1">MID(SUVAHAVUJ!AF206,1,1)</f>
        <v xml:space="preserve"> </v>
      </c>
      <c r="CF10" s="1389"/>
      <c r="CG10" s="1389"/>
      <c r="CH10" s="1389"/>
      <c r="CI10" s="1389"/>
      <c r="CJ10" s="1389" t="str">
        <f ca="1">MID(SUVAHAVUJ!AF206,2,1)</f>
        <v xml:space="preserve"> </v>
      </c>
      <c r="CK10" s="1389"/>
      <c r="CL10" s="1389"/>
      <c r="CM10" s="1389"/>
      <c r="CN10" s="1389"/>
      <c r="CO10" s="1389"/>
      <c r="CP10" s="1389" t="str">
        <f ca="1">MID(SUVAHAVUJ!AF206,3,1)</f>
        <v xml:space="preserve"> </v>
      </c>
      <c r="CQ10" s="1389"/>
      <c r="CR10" s="1389"/>
      <c r="CS10" s="1389"/>
      <c r="CT10" s="1389"/>
      <c r="CU10" s="1389" t="str">
        <f ca="1">MID(SUVAHAVUJ!AF206,4,1)</f>
        <v xml:space="preserve"> </v>
      </c>
      <c r="CV10" s="1389"/>
      <c r="CW10" s="1389"/>
      <c r="CX10" s="1389"/>
      <c r="CY10" s="1389"/>
      <c r="CZ10" s="1389"/>
      <c r="DA10" s="1389" t="str">
        <f ca="1">MID(SUVAHAVUJ!AF206,5,1)</f>
        <v xml:space="preserve"> </v>
      </c>
      <c r="DB10" s="1389"/>
      <c r="DC10" s="1389"/>
      <c r="DD10" s="1389"/>
      <c r="DE10" s="1389"/>
      <c r="DF10" s="1389" t="str">
        <f ca="1">MID(SUVAHAVUJ!AF206,6,1)</f>
        <v xml:space="preserve"> </v>
      </c>
      <c r="DG10" s="1389"/>
      <c r="DH10" s="1389"/>
      <c r="DI10" s="1389"/>
      <c r="DJ10" s="1389"/>
      <c r="DK10" s="1389"/>
      <c r="DL10" s="1389" t="str">
        <f ca="1">MID(SUVAHAVUJ!AF206,7,1)</f>
        <v xml:space="preserve"> </v>
      </c>
      <c r="DM10" s="1389"/>
      <c r="DN10" s="1389"/>
      <c r="DO10" s="1389"/>
      <c r="DP10" s="1389"/>
      <c r="DQ10" s="1389"/>
      <c r="DR10" s="1389" t="str">
        <f ca="1">MID(SUVAHAVUJ!AF206,8,1)</f>
        <v xml:space="preserve"> </v>
      </c>
      <c r="DS10" s="1389"/>
      <c r="DT10" s="1389"/>
      <c r="DU10" s="1389"/>
      <c r="DV10" s="1389"/>
      <c r="DW10" s="1456" t="str">
        <f ca="1">MID(SUVAHAVUJ!AF206,9,1)</f>
        <v xml:space="preserve"> </v>
      </c>
      <c r="DX10" s="1456"/>
      <c r="DY10" s="1456"/>
      <c r="DZ10" s="1456"/>
      <c r="EA10" s="1456"/>
      <c r="EB10" s="1456"/>
      <c r="EC10" s="1456" t="str">
        <f ca="1">MID(SUVAHAVUJ!AF206,10,1)</f>
        <v xml:space="preserve"> </v>
      </c>
      <c r="ED10" s="1456"/>
      <c r="EE10" s="1456"/>
      <c r="EF10" s="1456"/>
      <c r="EG10" s="1456"/>
      <c r="EH10" s="1389" t="str">
        <f ca="1">MID(SUVAHAVUJ!AF206,11,1)</f>
        <v>0</v>
      </c>
      <c r="EI10" s="1389"/>
      <c r="EJ10" s="1389"/>
      <c r="EK10" s="1389"/>
      <c r="EL10" s="1389"/>
      <c r="EM10" s="1395"/>
      <c r="EN10" s="530"/>
      <c r="EO10" s="531"/>
      <c r="EP10" s="1389" t="str">
        <f ca="1">MID(SUVAHAVUJ!AG206,1,1)</f>
        <v xml:space="preserve"> </v>
      </c>
      <c r="EQ10" s="1389"/>
      <c r="ER10" s="1389"/>
      <c r="ES10" s="1389"/>
      <c r="ET10" s="1389"/>
      <c r="EU10" s="1389"/>
      <c r="EV10" s="1389" t="str">
        <f ca="1">MID(SUVAHAVUJ!AG206,2,1)</f>
        <v xml:space="preserve"> </v>
      </c>
      <c r="EW10" s="1389"/>
      <c r="EX10" s="1389"/>
      <c r="EY10" s="1389"/>
      <c r="EZ10" s="1389"/>
      <c r="FA10" s="1389" t="str">
        <f ca="1">MID(SUVAHAVUJ!AG206,3,1)</f>
        <v xml:space="preserve"> </v>
      </c>
      <c r="FB10" s="1389"/>
      <c r="FC10" s="1389"/>
      <c r="FD10" s="1389"/>
      <c r="FE10" s="1389"/>
      <c r="FF10" s="1389"/>
      <c r="FG10" s="1389" t="str">
        <f ca="1">MID(SUVAHAVUJ!AG206,4,1)</f>
        <v xml:space="preserve"> </v>
      </c>
      <c r="FH10" s="1389"/>
      <c r="FI10" s="1389"/>
      <c r="FJ10" s="1389"/>
      <c r="FK10" s="1389"/>
      <c r="FL10" s="1343" t="str">
        <f ca="1">MID(SUVAHAVUJ!AG206,5,1)</f>
        <v xml:space="preserve"> </v>
      </c>
      <c r="FM10" s="1343"/>
      <c r="FN10" s="1343"/>
      <c r="FO10" s="1343"/>
      <c r="FP10" s="1343"/>
      <c r="FQ10" s="1343"/>
      <c r="FR10" s="1343" t="str">
        <f ca="1">MID(SUVAHAVUJ!AG206,6,1)</f>
        <v xml:space="preserve"> </v>
      </c>
      <c r="FS10" s="1343"/>
      <c r="FT10" s="1343"/>
      <c r="FU10" s="1343"/>
      <c r="FV10" s="1343"/>
      <c r="FW10" s="1343" t="str">
        <f ca="1">MID(SUVAHAVUJ!AG206,7,1)</f>
        <v xml:space="preserve"> </v>
      </c>
      <c r="FX10" s="1343"/>
      <c r="FY10" s="1343"/>
      <c r="FZ10" s="1343"/>
      <c r="GA10" s="1343"/>
      <c r="GB10" s="1343"/>
      <c r="GC10" s="1343" t="str">
        <f ca="1">MID(SUVAHAVUJ!AG206,8,1)</f>
        <v xml:space="preserve"> </v>
      </c>
      <c r="GD10" s="1343"/>
      <c r="GE10" s="1343"/>
      <c r="GF10" s="1343"/>
      <c r="GG10" s="1343"/>
      <c r="GH10" s="1343" t="str">
        <f ca="1">MID(SUVAHAVUJ!AG206,9,1)</f>
        <v xml:space="preserve"> </v>
      </c>
      <c r="GI10" s="1343"/>
      <c r="GJ10" s="1343"/>
      <c r="GK10" s="1343"/>
      <c r="GL10" s="1343"/>
      <c r="GM10" s="1343"/>
      <c r="GN10" s="1343" t="str">
        <f ca="1">MID(SUVAHAVUJ!AG206,10,1)</f>
        <v xml:space="preserve"> </v>
      </c>
      <c r="GO10" s="1343"/>
      <c r="GP10" s="1343"/>
      <c r="GQ10" s="1343"/>
      <c r="GR10" s="1343"/>
      <c r="GS10" s="1343" t="str">
        <f ca="1">MID(SUVAHAVUJ!AG206,11,1)</f>
        <v>0</v>
      </c>
      <c r="GT10" s="1343"/>
      <c r="GU10" s="1343"/>
      <c r="GV10" s="1343"/>
      <c r="GW10" s="1396"/>
    </row>
    <row r="11" spans="1:205" ht="24.6" customHeight="1">
      <c r="B11" s="1507" t="s">
        <v>2390</v>
      </c>
      <c r="C11" s="1508"/>
      <c r="D11" s="1508"/>
      <c r="E11" s="1508"/>
      <c r="F11" s="1508"/>
      <c r="G11" s="1508"/>
      <c r="H11" s="1508"/>
      <c r="I11" s="1508"/>
      <c r="J11" s="1508"/>
      <c r="K11" s="1509"/>
      <c r="L11" s="1471" t="str">
        <f ca="1">SUVAHAVUJ!$D$207</f>
        <v>Daň z príjmov odložená (+/-) (592)</v>
      </c>
      <c r="M11" s="1472"/>
      <c r="N11" s="1472"/>
      <c r="O11" s="1472"/>
      <c r="P11" s="1472"/>
      <c r="Q11" s="1472"/>
      <c r="R11" s="1472"/>
      <c r="S11" s="1472"/>
      <c r="T11" s="1472"/>
      <c r="U11" s="1472"/>
      <c r="V11" s="1472"/>
      <c r="W11" s="1472"/>
      <c r="X11" s="1472"/>
      <c r="Y11" s="1472"/>
      <c r="Z11" s="1472"/>
      <c r="AA11" s="1472"/>
      <c r="AB11" s="1472"/>
      <c r="AC11" s="1472"/>
      <c r="AD11" s="1472"/>
      <c r="AE11" s="1472"/>
      <c r="AF11" s="1472"/>
      <c r="AG11" s="1472"/>
      <c r="AH11" s="1472"/>
      <c r="AI11" s="1472"/>
      <c r="AJ11" s="1472"/>
      <c r="AK11" s="1472"/>
      <c r="AL11" s="1472"/>
      <c r="AM11" s="1472"/>
      <c r="AN11" s="1472"/>
      <c r="AO11" s="1472"/>
      <c r="AP11" s="1472"/>
      <c r="AQ11" s="1472"/>
      <c r="AR11" s="1472"/>
      <c r="AS11" s="1472"/>
      <c r="AT11" s="1472"/>
      <c r="AU11" s="1472"/>
      <c r="AV11" s="1472"/>
      <c r="AW11" s="1472"/>
      <c r="AX11" s="1472"/>
      <c r="AY11" s="1472"/>
      <c r="AZ11" s="1472"/>
      <c r="BA11" s="1472"/>
      <c r="BB11" s="1472"/>
      <c r="BC11" s="1472"/>
      <c r="BD11" s="1472"/>
      <c r="BE11" s="1472"/>
      <c r="BF11" s="1472"/>
      <c r="BG11" s="1472"/>
      <c r="BH11" s="1472"/>
      <c r="BI11" s="1472"/>
      <c r="BJ11" s="1472"/>
      <c r="BK11" s="1472"/>
      <c r="BL11" s="1472"/>
      <c r="BM11" s="1472"/>
      <c r="BN11" s="1472"/>
      <c r="BO11" s="1472"/>
      <c r="BP11" s="1472"/>
      <c r="BQ11" s="1472"/>
      <c r="BR11" s="1472"/>
      <c r="BS11" s="1472"/>
      <c r="BT11" s="1472"/>
      <c r="BU11" s="1472"/>
      <c r="BV11" s="1472"/>
      <c r="BW11" s="1462" t="s">
        <v>4087</v>
      </c>
      <c r="BX11" s="1463"/>
      <c r="BY11" s="1463"/>
      <c r="BZ11" s="1463"/>
      <c r="CA11" s="1463"/>
      <c r="CB11" s="1463"/>
      <c r="CC11" s="1463"/>
      <c r="CD11" s="1464"/>
      <c r="CE11" s="1389" t="str">
        <f ca="1">MID(SUVAHAVUJ!AF207,1,1)</f>
        <v xml:space="preserve"> </v>
      </c>
      <c r="CF11" s="1389"/>
      <c r="CG11" s="1389"/>
      <c r="CH11" s="1389"/>
      <c r="CI11" s="1389"/>
      <c r="CJ11" s="1389" t="str">
        <f ca="1">MID(SUVAHAVUJ!AF207,2,1)</f>
        <v xml:space="preserve"> </v>
      </c>
      <c r="CK11" s="1389"/>
      <c r="CL11" s="1389"/>
      <c r="CM11" s="1389"/>
      <c r="CN11" s="1389"/>
      <c r="CO11" s="1389"/>
      <c r="CP11" s="1389" t="str">
        <f ca="1">MID(SUVAHAVUJ!AF207,3,1)</f>
        <v xml:space="preserve"> </v>
      </c>
      <c r="CQ11" s="1389"/>
      <c r="CR11" s="1389"/>
      <c r="CS11" s="1389"/>
      <c r="CT11" s="1389"/>
      <c r="CU11" s="1389" t="str">
        <f ca="1">MID(SUVAHAVUJ!AF207,4,1)</f>
        <v xml:space="preserve"> </v>
      </c>
      <c r="CV11" s="1389"/>
      <c r="CW11" s="1389"/>
      <c r="CX11" s="1389"/>
      <c r="CY11" s="1389"/>
      <c r="CZ11" s="1389"/>
      <c r="DA11" s="1389" t="str">
        <f ca="1">MID(SUVAHAVUJ!AF207,5,1)</f>
        <v xml:space="preserve"> </v>
      </c>
      <c r="DB11" s="1389"/>
      <c r="DC11" s="1389"/>
      <c r="DD11" s="1389"/>
      <c r="DE11" s="1389"/>
      <c r="DF11" s="1389" t="str">
        <f ca="1">MID(SUVAHAVUJ!AF207,6,1)</f>
        <v xml:space="preserve"> </v>
      </c>
      <c r="DG11" s="1389"/>
      <c r="DH11" s="1389"/>
      <c r="DI11" s="1389"/>
      <c r="DJ11" s="1389"/>
      <c r="DK11" s="1389"/>
      <c r="DL11" s="1389" t="str">
        <f ca="1">MID(SUVAHAVUJ!AF207,7,1)</f>
        <v xml:space="preserve"> </v>
      </c>
      <c r="DM11" s="1389"/>
      <c r="DN11" s="1389"/>
      <c r="DO11" s="1389"/>
      <c r="DP11" s="1389"/>
      <c r="DQ11" s="1389"/>
      <c r="DR11" s="1389" t="str">
        <f ca="1">MID(SUVAHAVUJ!AF207,8,1)</f>
        <v xml:space="preserve"> </v>
      </c>
      <c r="DS11" s="1389"/>
      <c r="DT11" s="1389"/>
      <c r="DU11" s="1389"/>
      <c r="DV11" s="1389"/>
      <c r="DW11" s="1456" t="str">
        <f ca="1">MID(SUVAHAVUJ!AF207,9,1)</f>
        <v xml:space="preserve"> </v>
      </c>
      <c r="DX11" s="1456"/>
      <c r="DY11" s="1456"/>
      <c r="DZ11" s="1456"/>
      <c r="EA11" s="1456"/>
      <c r="EB11" s="1456"/>
      <c r="EC11" s="1456" t="str">
        <f ca="1">MID(SUVAHAVUJ!AF207,10,1)</f>
        <v xml:space="preserve"> </v>
      </c>
      <c r="ED11" s="1456"/>
      <c r="EE11" s="1456"/>
      <c r="EF11" s="1456"/>
      <c r="EG11" s="1456"/>
      <c r="EH11" s="1389" t="str">
        <f ca="1">MID(SUVAHAVUJ!AF207,11,1)</f>
        <v>0</v>
      </c>
      <c r="EI11" s="1389"/>
      <c r="EJ11" s="1389"/>
      <c r="EK11" s="1389"/>
      <c r="EL11" s="1389"/>
      <c r="EM11" s="1395"/>
      <c r="EN11" s="530"/>
      <c r="EO11" s="531"/>
      <c r="EP11" s="1389" t="str">
        <f ca="1">MID(SUVAHAVUJ!AG207,1,1)</f>
        <v xml:space="preserve"> </v>
      </c>
      <c r="EQ11" s="1389"/>
      <c r="ER11" s="1389"/>
      <c r="ES11" s="1389"/>
      <c r="ET11" s="1389"/>
      <c r="EU11" s="1389"/>
      <c r="EV11" s="1389" t="str">
        <f ca="1">MID(SUVAHAVUJ!AG207,2,1)</f>
        <v xml:space="preserve"> </v>
      </c>
      <c r="EW11" s="1389"/>
      <c r="EX11" s="1389"/>
      <c r="EY11" s="1389"/>
      <c r="EZ11" s="1389"/>
      <c r="FA11" s="1389" t="str">
        <f ca="1">MID(SUVAHAVUJ!AG207,3,1)</f>
        <v xml:space="preserve"> </v>
      </c>
      <c r="FB11" s="1389"/>
      <c r="FC11" s="1389"/>
      <c r="FD11" s="1389"/>
      <c r="FE11" s="1389"/>
      <c r="FF11" s="1389"/>
      <c r="FG11" s="1389" t="str">
        <f ca="1">MID(SUVAHAVUJ!AG207,4,1)</f>
        <v xml:space="preserve"> </v>
      </c>
      <c r="FH11" s="1389"/>
      <c r="FI11" s="1389"/>
      <c r="FJ11" s="1389"/>
      <c r="FK11" s="1389"/>
      <c r="FL11" s="1343" t="str">
        <f ca="1">MID(SUVAHAVUJ!AG207,5,1)</f>
        <v xml:space="preserve"> </v>
      </c>
      <c r="FM11" s="1343"/>
      <c r="FN11" s="1343"/>
      <c r="FO11" s="1343"/>
      <c r="FP11" s="1343"/>
      <c r="FQ11" s="1343"/>
      <c r="FR11" s="1343" t="str">
        <f ca="1">MID(SUVAHAVUJ!AG207,6,1)</f>
        <v xml:space="preserve"> </v>
      </c>
      <c r="FS11" s="1343"/>
      <c r="FT11" s="1343"/>
      <c r="FU11" s="1343"/>
      <c r="FV11" s="1343"/>
      <c r="FW11" s="1343" t="str">
        <f ca="1">MID(SUVAHAVUJ!AG207,7,1)</f>
        <v xml:space="preserve"> </v>
      </c>
      <c r="FX11" s="1343"/>
      <c r="FY11" s="1343"/>
      <c r="FZ11" s="1343"/>
      <c r="GA11" s="1343"/>
      <c r="GB11" s="1343"/>
      <c r="GC11" s="1343" t="str">
        <f ca="1">MID(SUVAHAVUJ!AG207,8,1)</f>
        <v xml:space="preserve"> </v>
      </c>
      <c r="GD11" s="1343"/>
      <c r="GE11" s="1343"/>
      <c r="GF11" s="1343"/>
      <c r="GG11" s="1343"/>
      <c r="GH11" s="1343" t="str">
        <f ca="1">MID(SUVAHAVUJ!AG207,9,1)</f>
        <v xml:space="preserve"> </v>
      </c>
      <c r="GI11" s="1343"/>
      <c r="GJ11" s="1343"/>
      <c r="GK11" s="1343"/>
      <c r="GL11" s="1343"/>
      <c r="GM11" s="1343"/>
      <c r="GN11" s="1343" t="str">
        <f ca="1">MID(SUVAHAVUJ!AG207,10,1)</f>
        <v xml:space="preserve"> </v>
      </c>
      <c r="GO11" s="1343"/>
      <c r="GP11" s="1343"/>
      <c r="GQ11" s="1343"/>
      <c r="GR11" s="1343"/>
      <c r="GS11" s="1343" t="str">
        <f ca="1">MID(SUVAHAVUJ!AG207,11,1)</f>
        <v>0</v>
      </c>
      <c r="GT11" s="1343"/>
      <c r="GU11" s="1343"/>
      <c r="GV11" s="1343"/>
      <c r="GW11" s="1396"/>
    </row>
    <row r="12" spans="1:205" ht="24.6" customHeight="1">
      <c r="B12" s="1507" t="s">
        <v>2549</v>
      </c>
      <c r="C12" s="1508"/>
      <c r="D12" s="1508"/>
      <c r="E12" s="1508"/>
      <c r="F12" s="1508"/>
      <c r="G12" s="1508"/>
      <c r="H12" s="1508"/>
      <c r="I12" s="1508"/>
      <c r="J12" s="1508"/>
      <c r="K12" s="1509"/>
      <c r="L12" s="1471" t="str">
        <f ca="1">SUVAHAVUJ!$D$208</f>
        <v>Prevod podielov na výsledku hospodárenia spoločníkom (+/- 596)</v>
      </c>
      <c r="M12" s="1472"/>
      <c r="N12" s="1472"/>
      <c r="O12" s="1472"/>
      <c r="P12" s="1472"/>
      <c r="Q12" s="1472"/>
      <c r="R12" s="1472"/>
      <c r="S12" s="1472"/>
      <c r="T12" s="1472"/>
      <c r="U12" s="1472"/>
      <c r="V12" s="1472"/>
      <c r="W12" s="1472"/>
      <c r="X12" s="1472"/>
      <c r="Y12" s="1472"/>
      <c r="Z12" s="1472"/>
      <c r="AA12" s="1472"/>
      <c r="AB12" s="1472"/>
      <c r="AC12" s="1472"/>
      <c r="AD12" s="1472"/>
      <c r="AE12" s="1472"/>
      <c r="AF12" s="1472"/>
      <c r="AG12" s="1472"/>
      <c r="AH12" s="1472"/>
      <c r="AI12" s="1472"/>
      <c r="AJ12" s="1472"/>
      <c r="AK12" s="1472"/>
      <c r="AL12" s="1472"/>
      <c r="AM12" s="1472"/>
      <c r="AN12" s="1472"/>
      <c r="AO12" s="1472"/>
      <c r="AP12" s="1472"/>
      <c r="AQ12" s="1472"/>
      <c r="AR12" s="1472"/>
      <c r="AS12" s="1472"/>
      <c r="AT12" s="1472"/>
      <c r="AU12" s="1472"/>
      <c r="AV12" s="1472"/>
      <c r="AW12" s="1472"/>
      <c r="AX12" s="1472"/>
      <c r="AY12" s="1472"/>
      <c r="AZ12" s="1472"/>
      <c r="BA12" s="1472"/>
      <c r="BB12" s="1472"/>
      <c r="BC12" s="1472"/>
      <c r="BD12" s="1472"/>
      <c r="BE12" s="1472"/>
      <c r="BF12" s="1472"/>
      <c r="BG12" s="1472"/>
      <c r="BH12" s="1472"/>
      <c r="BI12" s="1472"/>
      <c r="BJ12" s="1472"/>
      <c r="BK12" s="1472"/>
      <c r="BL12" s="1472"/>
      <c r="BM12" s="1472"/>
      <c r="BN12" s="1472"/>
      <c r="BO12" s="1472"/>
      <c r="BP12" s="1472"/>
      <c r="BQ12" s="1472"/>
      <c r="BR12" s="1472"/>
      <c r="BS12" s="1472"/>
      <c r="BT12" s="1472"/>
      <c r="BU12" s="1472"/>
      <c r="BV12" s="1472"/>
      <c r="BW12" s="1462" t="s">
        <v>4088</v>
      </c>
      <c r="BX12" s="1463"/>
      <c r="BY12" s="1463"/>
      <c r="BZ12" s="1463"/>
      <c r="CA12" s="1463"/>
      <c r="CB12" s="1463"/>
      <c r="CC12" s="1463"/>
      <c r="CD12" s="1464"/>
      <c r="CE12" s="1389" t="str">
        <f ca="1">MID(SUVAHAVUJ!AF208,1,1)</f>
        <v xml:space="preserve"> </v>
      </c>
      <c r="CF12" s="1389"/>
      <c r="CG12" s="1389"/>
      <c r="CH12" s="1389"/>
      <c r="CI12" s="1389"/>
      <c r="CJ12" s="1389" t="str">
        <f ca="1">MID(SUVAHAVUJ!AF208,2,1)</f>
        <v xml:space="preserve"> </v>
      </c>
      <c r="CK12" s="1389"/>
      <c r="CL12" s="1389"/>
      <c r="CM12" s="1389"/>
      <c r="CN12" s="1389"/>
      <c r="CO12" s="1389"/>
      <c r="CP12" s="1389" t="str">
        <f ca="1">MID(SUVAHAVUJ!AF208,3,1)</f>
        <v xml:space="preserve"> </v>
      </c>
      <c r="CQ12" s="1389"/>
      <c r="CR12" s="1389"/>
      <c r="CS12" s="1389"/>
      <c r="CT12" s="1389"/>
      <c r="CU12" s="1389" t="str">
        <f ca="1">MID(SUVAHAVUJ!AF208,4,1)</f>
        <v xml:space="preserve"> </v>
      </c>
      <c r="CV12" s="1389"/>
      <c r="CW12" s="1389"/>
      <c r="CX12" s="1389"/>
      <c r="CY12" s="1389"/>
      <c r="CZ12" s="1389"/>
      <c r="DA12" s="1389" t="str">
        <f ca="1">MID(SUVAHAVUJ!AF208,5,1)</f>
        <v xml:space="preserve"> </v>
      </c>
      <c r="DB12" s="1389"/>
      <c r="DC12" s="1389"/>
      <c r="DD12" s="1389"/>
      <c r="DE12" s="1389"/>
      <c r="DF12" s="1389" t="str">
        <f ca="1">MID(SUVAHAVUJ!AF208,6,1)</f>
        <v xml:space="preserve"> </v>
      </c>
      <c r="DG12" s="1389"/>
      <c r="DH12" s="1389"/>
      <c r="DI12" s="1389"/>
      <c r="DJ12" s="1389"/>
      <c r="DK12" s="1389"/>
      <c r="DL12" s="1389" t="str">
        <f ca="1">MID(SUVAHAVUJ!AF208,7,1)</f>
        <v xml:space="preserve"> </v>
      </c>
      <c r="DM12" s="1389"/>
      <c r="DN12" s="1389"/>
      <c r="DO12" s="1389"/>
      <c r="DP12" s="1389"/>
      <c r="DQ12" s="1389"/>
      <c r="DR12" s="1389" t="str">
        <f ca="1">MID(SUVAHAVUJ!AF208,8,1)</f>
        <v xml:space="preserve"> </v>
      </c>
      <c r="DS12" s="1389"/>
      <c r="DT12" s="1389"/>
      <c r="DU12" s="1389"/>
      <c r="DV12" s="1389"/>
      <c r="DW12" s="1456" t="str">
        <f ca="1">MID(SUVAHAVUJ!AF208,9,1)</f>
        <v xml:space="preserve"> </v>
      </c>
      <c r="DX12" s="1456"/>
      <c r="DY12" s="1456"/>
      <c r="DZ12" s="1456"/>
      <c r="EA12" s="1456"/>
      <c r="EB12" s="1456"/>
      <c r="EC12" s="1456" t="str">
        <f ca="1">MID(SUVAHAVUJ!AF208,10,1)</f>
        <v xml:space="preserve"> </v>
      </c>
      <c r="ED12" s="1456"/>
      <c r="EE12" s="1456"/>
      <c r="EF12" s="1456"/>
      <c r="EG12" s="1456"/>
      <c r="EH12" s="1389" t="str">
        <f ca="1">MID(SUVAHAVUJ!AF208,11,1)</f>
        <v>0</v>
      </c>
      <c r="EI12" s="1389"/>
      <c r="EJ12" s="1389"/>
      <c r="EK12" s="1389"/>
      <c r="EL12" s="1389"/>
      <c r="EM12" s="1395"/>
      <c r="EN12" s="530"/>
      <c r="EO12" s="531"/>
      <c r="EP12" s="1389" t="str">
        <f ca="1">MID(SUVAHAVUJ!AG208,1,1)</f>
        <v xml:space="preserve"> </v>
      </c>
      <c r="EQ12" s="1389"/>
      <c r="ER12" s="1389"/>
      <c r="ES12" s="1389"/>
      <c r="ET12" s="1389"/>
      <c r="EU12" s="1389"/>
      <c r="EV12" s="1389" t="str">
        <f ca="1">MID(SUVAHAVUJ!AG208,2,1)</f>
        <v xml:space="preserve"> </v>
      </c>
      <c r="EW12" s="1389"/>
      <c r="EX12" s="1389"/>
      <c r="EY12" s="1389"/>
      <c r="EZ12" s="1389"/>
      <c r="FA12" s="1389" t="str">
        <f ca="1">MID(SUVAHAVUJ!AG208,3,1)</f>
        <v xml:space="preserve"> </v>
      </c>
      <c r="FB12" s="1389"/>
      <c r="FC12" s="1389"/>
      <c r="FD12" s="1389"/>
      <c r="FE12" s="1389"/>
      <c r="FF12" s="1389"/>
      <c r="FG12" s="1389" t="str">
        <f ca="1">MID(SUVAHAVUJ!AG208,4,1)</f>
        <v xml:space="preserve"> </v>
      </c>
      <c r="FH12" s="1389"/>
      <c r="FI12" s="1389"/>
      <c r="FJ12" s="1389"/>
      <c r="FK12" s="1389"/>
      <c r="FL12" s="1343" t="str">
        <f ca="1">MID(SUVAHAVUJ!AG208,5,1)</f>
        <v xml:space="preserve"> </v>
      </c>
      <c r="FM12" s="1343"/>
      <c r="FN12" s="1343"/>
      <c r="FO12" s="1343"/>
      <c r="FP12" s="1343"/>
      <c r="FQ12" s="1343"/>
      <c r="FR12" s="1343" t="str">
        <f ca="1">MID(SUVAHAVUJ!AG208,6,1)</f>
        <v xml:space="preserve"> </v>
      </c>
      <c r="FS12" s="1343"/>
      <c r="FT12" s="1343"/>
      <c r="FU12" s="1343"/>
      <c r="FV12" s="1343"/>
      <c r="FW12" s="1343" t="str">
        <f ca="1">MID(SUVAHAVUJ!AG208,7,1)</f>
        <v xml:space="preserve"> </v>
      </c>
      <c r="FX12" s="1343"/>
      <c r="FY12" s="1343"/>
      <c r="FZ12" s="1343"/>
      <c r="GA12" s="1343"/>
      <c r="GB12" s="1343"/>
      <c r="GC12" s="1343" t="str">
        <f ca="1">MID(SUVAHAVUJ!AG208,8,1)</f>
        <v xml:space="preserve"> </v>
      </c>
      <c r="GD12" s="1343"/>
      <c r="GE12" s="1343"/>
      <c r="GF12" s="1343"/>
      <c r="GG12" s="1343"/>
      <c r="GH12" s="1343" t="str">
        <f ca="1">MID(SUVAHAVUJ!AG208,9,1)</f>
        <v xml:space="preserve"> </v>
      </c>
      <c r="GI12" s="1343"/>
      <c r="GJ12" s="1343"/>
      <c r="GK12" s="1343"/>
      <c r="GL12" s="1343"/>
      <c r="GM12" s="1343"/>
      <c r="GN12" s="1343" t="str">
        <f ca="1">MID(SUVAHAVUJ!AG208,10,1)</f>
        <v xml:space="preserve"> </v>
      </c>
      <c r="GO12" s="1343"/>
      <c r="GP12" s="1343"/>
      <c r="GQ12" s="1343"/>
      <c r="GR12" s="1343"/>
      <c r="GS12" s="1343" t="str">
        <f ca="1">MID(SUVAHAVUJ!AG208,11,1)</f>
        <v>0</v>
      </c>
      <c r="GT12" s="1343"/>
      <c r="GU12" s="1343"/>
      <c r="GV12" s="1343"/>
      <c r="GW12" s="1396"/>
    </row>
    <row r="13" spans="1:205" ht="24.6" customHeight="1">
      <c r="B13" s="1513" t="s">
        <v>2546</v>
      </c>
      <c r="C13" s="1514"/>
      <c r="D13" s="1514"/>
      <c r="E13" s="1514"/>
      <c r="F13" s="1514"/>
      <c r="G13" s="1514"/>
      <c r="H13" s="1514"/>
      <c r="I13" s="1514"/>
      <c r="J13" s="1514"/>
      <c r="K13" s="1515"/>
      <c r="L13" s="1460" t="str">
        <f ca="1">SUVAHAVUJ!$D$209</f>
        <v>Výsledok hospodárenia za účtovné obdobie po  zdanení (+/-) (r. 56 - r. 57 - r. 60)</v>
      </c>
      <c r="M13" s="1461"/>
      <c r="N13" s="1461"/>
      <c r="O13" s="1461"/>
      <c r="P13" s="1461"/>
      <c r="Q13" s="1461"/>
      <c r="R13" s="1461"/>
      <c r="S13" s="1461"/>
      <c r="T13" s="1461"/>
      <c r="U13" s="1461"/>
      <c r="V13" s="1461"/>
      <c r="W13" s="1461"/>
      <c r="X13" s="1461"/>
      <c r="Y13" s="1461"/>
      <c r="Z13" s="1461"/>
      <c r="AA13" s="1461"/>
      <c r="AB13" s="1461"/>
      <c r="AC13" s="1461"/>
      <c r="AD13" s="1461"/>
      <c r="AE13" s="1461"/>
      <c r="AF13" s="1461"/>
      <c r="AG13" s="1461"/>
      <c r="AH13" s="1461"/>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461"/>
      <c r="BD13" s="1461"/>
      <c r="BE13" s="1461"/>
      <c r="BF13" s="1461"/>
      <c r="BG13" s="1461"/>
      <c r="BH13" s="1461"/>
      <c r="BI13" s="1461"/>
      <c r="BJ13" s="1461"/>
      <c r="BK13" s="1461"/>
      <c r="BL13" s="1461"/>
      <c r="BM13" s="1461"/>
      <c r="BN13" s="1461"/>
      <c r="BO13" s="1461"/>
      <c r="BP13" s="1461"/>
      <c r="BQ13" s="1461"/>
      <c r="BR13" s="1461"/>
      <c r="BS13" s="1461"/>
      <c r="BT13" s="1461"/>
      <c r="BU13" s="1461"/>
      <c r="BV13" s="1461"/>
      <c r="BW13" s="1462" t="s">
        <v>4093</v>
      </c>
      <c r="BX13" s="1463"/>
      <c r="BY13" s="1463"/>
      <c r="BZ13" s="1463"/>
      <c r="CA13" s="1463"/>
      <c r="CB13" s="1463"/>
      <c r="CC13" s="1463"/>
      <c r="CD13" s="1464"/>
      <c r="CE13" s="1389" t="str">
        <f ca="1">MID(SUVAHAVUJ!AF209,1,1)</f>
        <v xml:space="preserve"> </v>
      </c>
      <c r="CF13" s="1389"/>
      <c r="CG13" s="1389"/>
      <c r="CH13" s="1389"/>
      <c r="CI13" s="1389"/>
      <c r="CJ13" s="1389" t="str">
        <f ca="1">MID(SUVAHAVUJ!AF209,2,1)</f>
        <v xml:space="preserve"> </v>
      </c>
      <c r="CK13" s="1389"/>
      <c r="CL13" s="1389"/>
      <c r="CM13" s="1389"/>
      <c r="CN13" s="1389"/>
      <c r="CO13" s="1389"/>
      <c r="CP13" s="1389" t="str">
        <f ca="1">MID(SUVAHAVUJ!AF209,3,1)</f>
        <v xml:space="preserve"> </v>
      </c>
      <c r="CQ13" s="1389"/>
      <c r="CR13" s="1389"/>
      <c r="CS13" s="1389"/>
      <c r="CT13" s="1389"/>
      <c r="CU13" s="1389" t="str">
        <f ca="1">MID(SUVAHAVUJ!AF209,4,1)</f>
        <v xml:space="preserve"> </v>
      </c>
      <c r="CV13" s="1389"/>
      <c r="CW13" s="1389"/>
      <c r="CX13" s="1389"/>
      <c r="CY13" s="1389"/>
      <c r="CZ13" s="1389"/>
      <c r="DA13" s="1389" t="str">
        <f ca="1">MID(SUVAHAVUJ!AF209,5,1)</f>
        <v xml:space="preserve"> </v>
      </c>
      <c r="DB13" s="1389"/>
      <c r="DC13" s="1389"/>
      <c r="DD13" s="1389"/>
      <c r="DE13" s="1389"/>
      <c r="DF13" s="1389" t="str">
        <f ca="1">MID(SUVAHAVUJ!AF209,6,1)</f>
        <v xml:space="preserve"> </v>
      </c>
      <c r="DG13" s="1389"/>
      <c r="DH13" s="1389"/>
      <c r="DI13" s="1389"/>
      <c r="DJ13" s="1389"/>
      <c r="DK13" s="1389"/>
      <c r="DL13" s="1389" t="str">
        <f ca="1">MID(SUVAHAVUJ!AF209,7,1)</f>
        <v xml:space="preserve"> </v>
      </c>
      <c r="DM13" s="1389"/>
      <c r="DN13" s="1389"/>
      <c r="DO13" s="1389"/>
      <c r="DP13" s="1389"/>
      <c r="DQ13" s="1389"/>
      <c r="DR13" s="1389" t="str">
        <f ca="1">MID(SUVAHAVUJ!AF209,8,1)</f>
        <v xml:space="preserve"> </v>
      </c>
      <c r="DS13" s="1389"/>
      <c r="DT13" s="1389"/>
      <c r="DU13" s="1389"/>
      <c r="DV13" s="1389"/>
      <c r="DW13" s="1456" t="str">
        <f ca="1">MID(SUVAHAVUJ!AF209,9,1)</f>
        <v xml:space="preserve"> </v>
      </c>
      <c r="DX13" s="1456"/>
      <c r="DY13" s="1456"/>
      <c r="DZ13" s="1456"/>
      <c r="EA13" s="1456"/>
      <c r="EB13" s="1456"/>
      <c r="EC13" s="1456" t="str">
        <f ca="1">MID(SUVAHAVUJ!AF209,10,1)</f>
        <v xml:space="preserve"> </v>
      </c>
      <c r="ED13" s="1456"/>
      <c r="EE13" s="1456"/>
      <c r="EF13" s="1456"/>
      <c r="EG13" s="1456"/>
      <c r="EH13" s="1389" t="str">
        <f ca="1">MID(SUVAHAVUJ!AF209,11,1)</f>
        <v>0</v>
      </c>
      <c r="EI13" s="1389"/>
      <c r="EJ13" s="1389"/>
      <c r="EK13" s="1389"/>
      <c r="EL13" s="1389"/>
      <c r="EM13" s="1395"/>
      <c r="EN13" s="530"/>
      <c r="EO13" s="531"/>
      <c r="EP13" s="1389" t="str">
        <f ca="1">MID(SUVAHAVUJ!AG209,1,1)</f>
        <v xml:space="preserve"> </v>
      </c>
      <c r="EQ13" s="1389"/>
      <c r="ER13" s="1389"/>
      <c r="ES13" s="1389"/>
      <c r="ET13" s="1389"/>
      <c r="EU13" s="1389"/>
      <c r="EV13" s="1389" t="str">
        <f ca="1">MID(SUVAHAVUJ!AG209,2,1)</f>
        <v xml:space="preserve"> </v>
      </c>
      <c r="EW13" s="1389"/>
      <c r="EX13" s="1389"/>
      <c r="EY13" s="1389"/>
      <c r="EZ13" s="1389"/>
      <c r="FA13" s="1389" t="str">
        <f ca="1">MID(SUVAHAVUJ!AG209,3,1)</f>
        <v xml:space="preserve"> </v>
      </c>
      <c r="FB13" s="1389"/>
      <c r="FC13" s="1389"/>
      <c r="FD13" s="1389"/>
      <c r="FE13" s="1389"/>
      <c r="FF13" s="1389"/>
      <c r="FG13" s="1389" t="str">
        <f ca="1">MID(SUVAHAVUJ!AG209,4,1)</f>
        <v xml:space="preserve"> </v>
      </c>
      <c r="FH13" s="1389"/>
      <c r="FI13" s="1389"/>
      <c r="FJ13" s="1389"/>
      <c r="FK13" s="1389"/>
      <c r="FL13" s="1343" t="str">
        <f ca="1">MID(SUVAHAVUJ!AG209,5,1)</f>
        <v xml:space="preserve"> </v>
      </c>
      <c r="FM13" s="1343"/>
      <c r="FN13" s="1343"/>
      <c r="FO13" s="1343"/>
      <c r="FP13" s="1343"/>
      <c r="FQ13" s="1343"/>
      <c r="FR13" s="1343" t="str">
        <f ca="1">MID(SUVAHAVUJ!AG209,6,1)</f>
        <v xml:space="preserve"> </v>
      </c>
      <c r="FS13" s="1343"/>
      <c r="FT13" s="1343"/>
      <c r="FU13" s="1343"/>
      <c r="FV13" s="1343"/>
      <c r="FW13" s="1343" t="str">
        <f ca="1">MID(SUVAHAVUJ!AG209,7,1)</f>
        <v xml:space="preserve"> </v>
      </c>
      <c r="FX13" s="1343"/>
      <c r="FY13" s="1343"/>
      <c r="FZ13" s="1343"/>
      <c r="GA13" s="1343"/>
      <c r="GB13" s="1343"/>
      <c r="GC13" s="1343" t="str">
        <f ca="1">MID(SUVAHAVUJ!AG209,8,1)</f>
        <v xml:space="preserve"> </v>
      </c>
      <c r="GD13" s="1343"/>
      <c r="GE13" s="1343"/>
      <c r="GF13" s="1343"/>
      <c r="GG13" s="1343"/>
      <c r="GH13" s="1343" t="str">
        <f ca="1">MID(SUVAHAVUJ!AG209,9,1)</f>
        <v xml:space="preserve"> </v>
      </c>
      <c r="GI13" s="1343"/>
      <c r="GJ13" s="1343"/>
      <c r="GK13" s="1343"/>
      <c r="GL13" s="1343"/>
      <c r="GM13" s="1343"/>
      <c r="GN13" s="1343" t="str">
        <f ca="1">MID(SUVAHAVUJ!AG209,10,1)</f>
        <v xml:space="preserve"> </v>
      </c>
      <c r="GO13" s="1343"/>
      <c r="GP13" s="1343"/>
      <c r="GQ13" s="1343"/>
      <c r="GR13" s="1343"/>
      <c r="GS13" s="1343" t="str">
        <f ca="1">MID(SUVAHAVUJ!AG209,11,1)</f>
        <v>0</v>
      </c>
      <c r="GT13" s="1343"/>
      <c r="GU13" s="1343"/>
      <c r="GV13" s="1343"/>
      <c r="GW13" s="1396"/>
    </row>
    <row r="14" spans="1:205" ht="12.75" customHeight="1">
      <c r="A14" s="516"/>
      <c r="B14" s="516"/>
      <c r="C14" s="516"/>
      <c r="D14" s="516"/>
      <c r="E14" s="516"/>
      <c r="F14" s="516"/>
      <c r="G14" s="516"/>
      <c r="H14" s="516"/>
      <c r="I14" s="516"/>
      <c r="J14" s="516"/>
      <c r="K14" s="516"/>
      <c r="L14" s="516"/>
      <c r="M14" s="516"/>
      <c r="N14" s="516"/>
      <c r="O14" s="516"/>
      <c r="P14" s="516"/>
      <c r="Q14" s="516"/>
      <c r="R14" s="516"/>
      <c r="S14" s="516"/>
      <c r="T14" s="516"/>
      <c r="U14" s="516"/>
      <c r="V14" s="516"/>
      <c r="W14" s="516"/>
      <c r="X14" s="516"/>
      <c r="Y14" s="516"/>
      <c r="Z14" s="516"/>
      <c r="AA14" s="516"/>
      <c r="AB14" s="516"/>
      <c r="AC14" s="516"/>
      <c r="AD14" s="516"/>
      <c r="AE14" s="516"/>
      <c r="AF14" s="516"/>
      <c r="AG14" s="516"/>
      <c r="AH14" s="516"/>
      <c r="AI14" s="516"/>
      <c r="AJ14" s="516"/>
      <c r="AK14" s="516"/>
      <c r="AL14" s="516"/>
      <c r="AM14" s="516"/>
      <c r="AN14" s="516"/>
      <c r="AO14" s="516"/>
      <c r="AP14" s="516"/>
      <c r="AQ14" s="516"/>
      <c r="AR14" s="516"/>
      <c r="AS14" s="516"/>
      <c r="AT14" s="516"/>
      <c r="AU14" s="516"/>
      <c r="AV14" s="516"/>
      <c r="AW14" s="516"/>
      <c r="AX14" s="516"/>
      <c r="AY14" s="516"/>
      <c r="AZ14" s="516"/>
      <c r="BA14" s="516"/>
      <c r="BB14" s="516"/>
      <c r="BC14" s="516"/>
      <c r="BD14" s="516"/>
      <c r="BE14" s="516"/>
      <c r="BF14" s="516"/>
      <c r="BG14" s="516"/>
      <c r="BH14" s="516"/>
      <c r="BI14" s="516"/>
      <c r="BJ14" s="516"/>
      <c r="BK14" s="516"/>
      <c r="BL14" s="516"/>
      <c r="BM14" s="516"/>
      <c r="BN14" s="516"/>
      <c r="BO14" s="516"/>
      <c r="BP14" s="516"/>
      <c r="BQ14" s="516"/>
      <c r="BR14" s="516"/>
      <c r="BS14" s="516"/>
      <c r="BT14" s="516"/>
      <c r="BU14" s="516"/>
      <c r="BV14" s="516"/>
      <c r="BW14" s="516"/>
      <c r="BX14" s="516"/>
      <c r="BY14" s="516"/>
      <c r="BZ14" s="516"/>
      <c r="CA14" s="516"/>
      <c r="CB14" s="516"/>
      <c r="CC14" s="516"/>
      <c r="CD14" s="516"/>
      <c r="CE14" s="516"/>
      <c r="CF14" s="516"/>
      <c r="CG14" s="516"/>
      <c r="CH14" s="516"/>
      <c r="CI14" s="516"/>
      <c r="CJ14" s="516"/>
      <c r="CK14" s="516"/>
      <c r="CL14" s="516"/>
      <c r="CM14" s="516"/>
      <c r="CN14" s="516"/>
      <c r="CO14" s="516"/>
      <c r="CP14" s="516"/>
      <c r="CQ14" s="516"/>
      <c r="CR14" s="516"/>
      <c r="CS14" s="516"/>
      <c r="CT14" s="516"/>
      <c r="CU14" s="516"/>
      <c r="CV14" s="516"/>
      <c r="CW14" s="516"/>
      <c r="CX14" s="516"/>
      <c r="CY14" s="516"/>
      <c r="CZ14" s="516"/>
      <c r="DA14" s="516"/>
      <c r="DB14" s="516"/>
      <c r="DC14" s="516"/>
      <c r="DD14" s="516"/>
      <c r="DE14" s="516"/>
      <c r="DF14" s="516"/>
      <c r="DG14" s="516"/>
      <c r="DH14" s="516"/>
      <c r="DI14" s="516"/>
      <c r="DJ14" s="516"/>
      <c r="DK14" s="516"/>
      <c r="DL14" s="516"/>
      <c r="DM14" s="516"/>
      <c r="DN14" s="516"/>
      <c r="DO14" s="516"/>
      <c r="DP14" s="516"/>
      <c r="DQ14" s="516"/>
      <c r="DR14" s="516"/>
      <c r="DS14" s="516"/>
      <c r="DT14" s="516"/>
      <c r="DU14" s="516"/>
      <c r="DV14" s="516"/>
      <c r="DW14" s="516"/>
      <c r="DX14" s="516"/>
      <c r="DY14" s="516"/>
      <c r="DZ14" s="516"/>
      <c r="EA14" s="516"/>
      <c r="EB14" s="516"/>
      <c r="EC14" s="516"/>
      <c r="ED14" s="516"/>
      <c r="EE14" s="516"/>
      <c r="EF14" s="516"/>
      <c r="EG14" s="516"/>
      <c r="EH14" s="516"/>
      <c r="EI14" s="516"/>
      <c r="EJ14" s="516"/>
      <c r="EK14" s="516"/>
      <c r="EL14" s="516"/>
      <c r="EM14" s="516"/>
      <c r="EN14" s="516"/>
      <c r="EO14" s="516"/>
      <c r="EP14" s="516"/>
      <c r="EQ14" s="516"/>
      <c r="ER14" s="516"/>
      <c r="ES14" s="516"/>
      <c r="ET14" s="516"/>
      <c r="EU14" s="516"/>
      <c r="EV14" s="516"/>
      <c r="EW14" s="516"/>
      <c r="EX14" s="516"/>
      <c r="EY14" s="516"/>
      <c r="EZ14" s="516"/>
      <c r="FA14" s="516"/>
      <c r="FB14" s="516"/>
      <c r="FC14" s="516"/>
      <c r="FD14" s="516"/>
      <c r="FE14" s="516"/>
      <c r="FF14" s="516"/>
      <c r="FG14" s="516"/>
      <c r="FH14" s="516"/>
      <c r="FI14" s="516"/>
      <c r="FJ14" s="516"/>
      <c r="FK14" s="516"/>
      <c r="FL14" s="516"/>
      <c r="FM14" s="516"/>
      <c r="FN14" s="516"/>
      <c r="FO14" s="516"/>
      <c r="FP14" s="516"/>
      <c r="FQ14" s="516"/>
      <c r="FR14" s="516"/>
      <c r="FS14" s="516"/>
      <c r="FT14" s="516"/>
      <c r="FU14" s="516"/>
      <c r="FV14" s="516"/>
      <c r="FW14" s="516"/>
      <c r="FX14" s="516"/>
      <c r="FY14" s="516"/>
      <c r="FZ14" s="516"/>
      <c r="GA14" s="516"/>
      <c r="GB14" s="516"/>
      <c r="GC14" s="516"/>
      <c r="GD14" s="516"/>
      <c r="GE14" s="516"/>
      <c r="GF14" s="516"/>
      <c r="GG14" s="516"/>
      <c r="GH14" s="516"/>
      <c r="GI14" s="516"/>
      <c r="GJ14" s="516"/>
      <c r="GK14" s="516"/>
      <c r="GL14" s="516"/>
      <c r="GM14" s="516"/>
      <c r="GN14" s="516"/>
      <c r="GO14" s="516"/>
      <c r="GP14" s="519"/>
      <c r="GQ14" s="519"/>
      <c r="GR14" s="519"/>
      <c r="GS14" s="519"/>
      <c r="GT14" s="519"/>
      <c r="GU14" s="519"/>
      <c r="GV14" s="519"/>
      <c r="GW14" s="519"/>
    </row>
    <row r="15" spans="1:205" ht="9" customHeight="1">
      <c r="B15" s="516"/>
      <c r="C15" s="516"/>
      <c r="D15" s="516"/>
      <c r="E15" s="516"/>
      <c r="F15" s="516"/>
      <c r="G15" s="516"/>
      <c r="H15" s="516"/>
      <c r="I15" s="516"/>
      <c r="J15" s="516"/>
      <c r="K15" s="516"/>
      <c r="L15" s="516"/>
      <c r="M15" s="516"/>
      <c r="N15" s="516"/>
      <c r="O15" s="516"/>
      <c r="P15" s="516"/>
      <c r="Q15" s="516"/>
      <c r="R15" s="516"/>
      <c r="S15" s="516"/>
      <c r="T15" s="516"/>
      <c r="U15" s="516"/>
      <c r="V15" s="516"/>
      <c r="W15" s="516"/>
      <c r="X15" s="516"/>
      <c r="Y15" s="516"/>
      <c r="Z15" s="516"/>
      <c r="AA15" s="516"/>
      <c r="AB15" s="516"/>
      <c r="AC15" s="516"/>
      <c r="AD15" s="516"/>
      <c r="AE15" s="516"/>
      <c r="AF15" s="516"/>
      <c r="AG15" s="516"/>
      <c r="AH15" s="516"/>
      <c r="AI15" s="516"/>
      <c r="AJ15" s="516"/>
      <c r="AK15" s="516"/>
      <c r="AL15" s="516"/>
      <c r="AM15" s="516"/>
      <c r="AN15" s="516"/>
      <c r="AO15" s="516"/>
      <c r="AP15" s="516"/>
      <c r="AQ15" s="516"/>
      <c r="AR15" s="516"/>
      <c r="AS15" s="516"/>
      <c r="AT15" s="516"/>
      <c r="AU15" s="516"/>
      <c r="AV15" s="516"/>
      <c r="AW15" s="516"/>
      <c r="AX15" s="516"/>
      <c r="AY15" s="516"/>
      <c r="AZ15" s="516"/>
      <c r="BA15" s="516"/>
      <c r="BB15" s="516"/>
      <c r="BC15" s="516"/>
      <c r="BD15" s="516"/>
      <c r="BE15" s="516"/>
      <c r="BF15" s="516"/>
      <c r="BG15" s="516"/>
      <c r="BH15" s="516"/>
      <c r="BI15" s="516"/>
      <c r="BJ15" s="516"/>
      <c r="BK15" s="516"/>
      <c r="BL15" s="516"/>
      <c r="BM15" s="516"/>
      <c r="BN15" s="516"/>
      <c r="BO15" s="516"/>
      <c r="BP15" s="516"/>
      <c r="BQ15" s="516"/>
      <c r="BR15" s="516"/>
      <c r="BS15" s="516"/>
      <c r="BT15" s="516"/>
      <c r="BU15" s="516"/>
      <c r="BV15" s="516"/>
      <c r="BW15" s="516"/>
      <c r="BX15" s="516"/>
      <c r="BY15" s="516"/>
      <c r="BZ15" s="516"/>
      <c r="CA15" s="516"/>
      <c r="CB15" s="516"/>
      <c r="CC15" s="516"/>
      <c r="CD15" s="516"/>
      <c r="CE15" s="516"/>
      <c r="CF15" s="516"/>
      <c r="CG15" s="516"/>
      <c r="CH15" s="516"/>
      <c r="CI15" s="516"/>
      <c r="CJ15" s="516"/>
      <c r="CK15" s="516"/>
      <c r="CL15" s="516"/>
      <c r="CM15" s="516"/>
      <c r="CN15" s="516"/>
      <c r="CO15" s="516"/>
      <c r="CP15" s="516"/>
      <c r="CQ15" s="516"/>
      <c r="CR15" s="516"/>
      <c r="CS15" s="516"/>
      <c r="CT15" s="516"/>
      <c r="CU15" s="516"/>
      <c r="CV15" s="516"/>
      <c r="CW15" s="516"/>
      <c r="CX15" s="516"/>
      <c r="CY15" s="516"/>
      <c r="CZ15" s="516"/>
      <c r="DA15" s="516"/>
      <c r="DB15" s="516"/>
      <c r="DC15" s="516"/>
      <c r="DD15" s="516"/>
      <c r="DE15" s="516"/>
      <c r="DF15" s="516"/>
      <c r="DG15" s="516"/>
      <c r="DH15" s="516"/>
      <c r="DI15" s="516"/>
      <c r="DJ15" s="516"/>
      <c r="DK15" s="516"/>
      <c r="DL15" s="516"/>
      <c r="DM15" s="516"/>
      <c r="DN15" s="516"/>
      <c r="DO15" s="516"/>
      <c r="DP15" s="516"/>
      <c r="DQ15" s="516"/>
      <c r="DR15" s="516"/>
      <c r="DS15" s="516"/>
      <c r="DT15" s="516"/>
      <c r="DU15" s="516"/>
      <c r="DV15" s="516"/>
      <c r="DW15" s="516"/>
      <c r="DX15" s="516"/>
      <c r="DY15" s="516"/>
      <c r="DZ15" s="516"/>
      <c r="EA15" s="516"/>
      <c r="EB15" s="516"/>
      <c r="EC15" s="516"/>
      <c r="ED15" s="516"/>
      <c r="EE15" s="516"/>
      <c r="EF15" s="516"/>
      <c r="EG15" s="516"/>
      <c r="EH15" s="516"/>
      <c r="EI15" s="516"/>
      <c r="EJ15" s="516"/>
      <c r="EK15" s="516"/>
      <c r="EL15" s="516"/>
      <c r="EM15" s="516"/>
      <c r="EN15" s="516"/>
      <c r="EO15" s="516"/>
      <c r="EP15" s="516"/>
      <c r="EQ15" s="516"/>
      <c r="ER15" s="516"/>
      <c r="ES15" s="516"/>
      <c r="ET15" s="516"/>
      <c r="EU15" s="516"/>
      <c r="EV15" s="516"/>
      <c r="EW15" s="516"/>
      <c r="EX15" s="516"/>
      <c r="EY15" s="516"/>
      <c r="EZ15" s="516"/>
      <c r="FA15" s="516"/>
      <c r="FB15" s="516"/>
      <c r="FC15" s="516"/>
      <c r="FD15" s="516"/>
      <c r="FE15" s="516"/>
      <c r="FF15" s="516"/>
      <c r="FG15" s="516"/>
      <c r="FH15" s="516"/>
      <c r="FI15" s="516"/>
      <c r="FJ15" s="516"/>
      <c r="FK15" s="516"/>
      <c r="FL15" s="516"/>
      <c r="FM15" s="516"/>
      <c r="FN15" s="516"/>
      <c r="FO15" s="516"/>
      <c r="FP15" s="516"/>
      <c r="FQ15" s="516"/>
      <c r="FR15" s="516"/>
      <c r="FS15" s="516"/>
      <c r="FT15" s="516"/>
      <c r="FU15" s="516"/>
      <c r="FV15" s="516"/>
      <c r="FW15" s="516"/>
      <c r="FX15" s="516"/>
      <c r="FY15" s="516"/>
      <c r="FZ15" s="516"/>
      <c r="GA15" s="516"/>
      <c r="GB15" s="516"/>
      <c r="GC15" s="516"/>
      <c r="GD15" s="516"/>
      <c r="GE15" s="516"/>
      <c r="GF15" s="516"/>
      <c r="GG15" s="516"/>
      <c r="GH15" s="516"/>
      <c r="GI15" s="516"/>
      <c r="GJ15" s="516"/>
      <c r="GK15" s="516"/>
      <c r="GL15" s="516"/>
      <c r="GM15" s="516"/>
      <c r="GN15" s="516"/>
      <c r="GO15" s="516"/>
      <c r="GP15" s="516"/>
      <c r="GQ15" s="516"/>
      <c r="GR15" s="516"/>
      <c r="GS15" s="516"/>
      <c r="GT15" s="516"/>
      <c r="GU15" s="516"/>
    </row>
    <row r="16" spans="1:205" ht="3.75" customHeight="1">
      <c r="B16" s="516"/>
      <c r="C16" s="516"/>
      <c r="D16" s="516"/>
      <c r="E16" s="516"/>
      <c r="F16" s="516"/>
      <c r="G16" s="516"/>
      <c r="H16" s="516"/>
      <c r="I16" s="516"/>
      <c r="J16" s="516"/>
      <c r="K16" s="516"/>
      <c r="L16" s="516"/>
      <c r="M16" s="516"/>
      <c r="N16" s="516"/>
      <c r="O16" s="516"/>
      <c r="P16" s="516"/>
      <c r="Q16" s="516"/>
      <c r="R16" s="516"/>
      <c r="S16" s="516"/>
      <c r="T16" s="516"/>
      <c r="U16" s="516"/>
      <c r="V16" s="516"/>
      <c r="W16" s="516"/>
      <c r="X16" s="516"/>
      <c r="Y16" s="516"/>
      <c r="Z16" s="516"/>
      <c r="AA16" s="516"/>
      <c r="AB16" s="516"/>
      <c r="AC16" s="516"/>
      <c r="AD16" s="516"/>
      <c r="AE16" s="516"/>
      <c r="AF16" s="516"/>
      <c r="AG16" s="516"/>
      <c r="AH16" s="516"/>
      <c r="AI16" s="516"/>
      <c r="AJ16" s="516"/>
      <c r="AK16" s="516"/>
      <c r="AL16" s="516"/>
      <c r="AM16" s="516"/>
      <c r="AN16" s="516"/>
      <c r="AO16" s="516"/>
      <c r="AP16" s="516"/>
      <c r="AQ16" s="516"/>
      <c r="AR16" s="516"/>
      <c r="AS16" s="516"/>
      <c r="AT16" s="516"/>
      <c r="AU16" s="516"/>
      <c r="AV16" s="516"/>
      <c r="AW16" s="516"/>
      <c r="AX16" s="516"/>
      <c r="AY16" s="516"/>
      <c r="AZ16" s="516"/>
      <c r="BA16" s="516"/>
      <c r="BB16" s="516"/>
      <c r="BC16" s="516"/>
      <c r="BD16" s="516"/>
      <c r="BE16" s="516"/>
      <c r="BF16" s="516"/>
      <c r="BG16" s="516"/>
      <c r="BH16" s="516"/>
      <c r="BI16" s="516"/>
      <c r="BJ16" s="516"/>
      <c r="BK16" s="516"/>
      <c r="BL16" s="516"/>
      <c r="BM16" s="516"/>
      <c r="BN16" s="516"/>
      <c r="BO16" s="516"/>
      <c r="BP16" s="516"/>
      <c r="BQ16" s="516"/>
      <c r="BR16" s="516"/>
      <c r="BS16" s="516"/>
      <c r="BT16" s="516"/>
      <c r="BU16" s="516"/>
      <c r="BV16" s="516"/>
      <c r="BW16" s="516"/>
      <c r="BX16" s="516"/>
      <c r="BY16" s="516"/>
      <c r="BZ16" s="516"/>
      <c r="CA16" s="516"/>
      <c r="CB16" s="516"/>
      <c r="CC16" s="516"/>
      <c r="CD16" s="516"/>
      <c r="CE16" s="516"/>
      <c r="CF16" s="516"/>
      <c r="CG16" s="516"/>
      <c r="CH16" s="516"/>
      <c r="CI16" s="516"/>
      <c r="CJ16" s="516"/>
      <c r="CK16" s="516"/>
      <c r="CL16" s="516"/>
      <c r="CM16" s="516"/>
      <c r="CN16" s="516"/>
      <c r="CO16" s="516"/>
      <c r="CP16" s="516"/>
      <c r="CQ16" s="516"/>
      <c r="CR16" s="516"/>
      <c r="CS16" s="516"/>
      <c r="CT16" s="516"/>
      <c r="CU16" s="516"/>
      <c r="CV16" s="516"/>
      <c r="CW16" s="516"/>
      <c r="CX16" s="516"/>
      <c r="CY16" s="516"/>
      <c r="CZ16" s="516"/>
      <c r="DA16" s="516"/>
      <c r="DB16" s="516"/>
      <c r="DC16" s="516"/>
      <c r="DD16" s="516"/>
      <c r="DE16" s="516"/>
      <c r="DF16" s="516"/>
      <c r="DG16" s="516"/>
      <c r="DH16" s="516"/>
      <c r="DI16" s="516"/>
      <c r="DJ16" s="516"/>
      <c r="DK16" s="516"/>
      <c r="DL16" s="516"/>
      <c r="DM16" s="516"/>
      <c r="DN16" s="516"/>
      <c r="DO16" s="516"/>
      <c r="DP16" s="516"/>
      <c r="DQ16" s="516"/>
      <c r="DR16" s="516"/>
      <c r="DS16" s="516"/>
      <c r="DT16" s="516"/>
      <c r="DU16" s="516"/>
      <c r="DV16" s="516"/>
      <c r="DW16" s="516"/>
      <c r="DX16" s="516"/>
      <c r="DY16" s="516"/>
      <c r="DZ16" s="516"/>
      <c r="EA16" s="516"/>
      <c r="EB16" s="516"/>
      <c r="EC16" s="516"/>
      <c r="ED16" s="516"/>
      <c r="EE16" s="516"/>
      <c r="EF16" s="516"/>
      <c r="EG16" s="516"/>
      <c r="EH16" s="516"/>
      <c r="EI16" s="516"/>
      <c r="EJ16" s="516"/>
      <c r="EK16" s="516"/>
      <c r="EL16" s="516"/>
      <c r="EM16" s="516"/>
      <c r="EN16" s="516"/>
      <c r="EO16" s="516"/>
      <c r="EP16" s="516"/>
      <c r="EQ16" s="516"/>
      <c r="ER16" s="516"/>
      <c r="ES16" s="516"/>
      <c r="ET16" s="516"/>
      <c r="EU16" s="516"/>
      <c r="EV16" s="516"/>
      <c r="EW16" s="516"/>
      <c r="EX16" s="516"/>
      <c r="EY16" s="516"/>
      <c r="EZ16" s="516"/>
      <c r="FA16" s="516"/>
      <c r="FB16" s="516"/>
      <c r="FC16" s="516"/>
      <c r="FD16" s="516"/>
      <c r="FE16" s="516"/>
      <c r="FF16" s="516"/>
      <c r="FG16" s="516"/>
      <c r="FH16" s="516"/>
      <c r="FI16" s="516"/>
      <c r="FJ16" s="516"/>
      <c r="FK16" s="516"/>
      <c r="FL16" s="516"/>
      <c r="FM16" s="516"/>
      <c r="FN16" s="516"/>
      <c r="FO16" s="516"/>
      <c r="FP16" s="516"/>
      <c r="FQ16" s="516"/>
      <c r="FR16" s="516"/>
      <c r="FS16" s="516"/>
      <c r="FT16" s="516"/>
      <c r="FU16" s="516"/>
      <c r="FV16" s="516"/>
      <c r="FW16" s="516"/>
      <c r="FX16" s="516"/>
      <c r="FY16" s="516"/>
      <c r="FZ16" s="516"/>
      <c r="GA16" s="516"/>
      <c r="GB16" s="516"/>
      <c r="GC16" s="516"/>
      <c r="GD16" s="516"/>
      <c r="GE16" s="516"/>
      <c r="GF16" s="516"/>
      <c r="GG16" s="516"/>
      <c r="GH16" s="516"/>
      <c r="GI16" s="516"/>
      <c r="GJ16" s="516"/>
      <c r="GK16" s="516"/>
      <c r="GL16" s="516"/>
      <c r="GM16" s="516"/>
      <c r="GN16" s="516"/>
      <c r="GO16" s="516"/>
      <c r="GP16" s="516"/>
      <c r="GQ16" s="516"/>
      <c r="GR16" s="516"/>
      <c r="GS16" s="516"/>
      <c r="GT16" s="516"/>
      <c r="GU16" s="516"/>
    </row>
    <row r="52" spans="43:43" ht="3.75" customHeight="1">
      <c r="AQ52" s="508">
        <v>57</v>
      </c>
    </row>
    <row r="143" spans="2:205" ht="3.75" customHeight="1">
      <c r="B143" s="543"/>
      <c r="C143" s="516"/>
      <c r="D143" s="516"/>
      <c r="E143" s="516"/>
      <c r="F143" s="516"/>
      <c r="G143" s="516"/>
      <c r="H143" s="516"/>
      <c r="GO143" s="516"/>
      <c r="GP143" s="516"/>
      <c r="GQ143" s="516"/>
      <c r="GR143" s="516"/>
      <c r="GS143" s="516"/>
      <c r="GT143" s="516"/>
      <c r="GU143" s="516"/>
      <c r="GV143" s="516"/>
      <c r="GW143" s="544"/>
    </row>
    <row r="144" spans="2:205" ht="3.75" customHeight="1">
      <c r="B144" s="543"/>
      <c r="C144" s="516"/>
      <c r="D144" s="516"/>
      <c r="E144" s="516"/>
      <c r="F144" s="516"/>
      <c r="G144" s="516"/>
      <c r="H144" s="516"/>
      <c r="GO144" s="516"/>
      <c r="GP144" s="516"/>
      <c r="GQ144" s="516"/>
      <c r="GR144" s="516"/>
      <c r="GS144" s="516"/>
      <c r="GT144" s="516"/>
      <c r="GU144" s="516"/>
      <c r="GV144" s="516"/>
      <c r="GW144" s="544"/>
    </row>
    <row r="145" spans="2:205" ht="3.75" customHeight="1" thickBot="1">
      <c r="B145" s="522"/>
      <c r="C145" s="523"/>
      <c r="D145" s="523"/>
      <c r="E145" s="523"/>
      <c r="F145" s="523"/>
      <c r="G145" s="523"/>
      <c r="H145" s="523"/>
      <c r="GO145" s="523"/>
      <c r="GP145" s="523"/>
      <c r="GQ145" s="523"/>
      <c r="GR145" s="523"/>
      <c r="GS145" s="523"/>
      <c r="GT145" s="523"/>
      <c r="GU145" s="523"/>
      <c r="GV145" s="523"/>
      <c r="GW145" s="524"/>
    </row>
    <row r="147" spans="2:205" ht="3.75" customHeight="1">
      <c r="J147" s="508">
        <v>33</v>
      </c>
    </row>
  </sheetData>
  <mergeCells count="209">
    <mergeCell ref="GC12:GG12"/>
    <mergeCell ref="GH12:GM12"/>
    <mergeCell ref="GN12:GR12"/>
    <mergeCell ref="EC13:EG13"/>
    <mergeCell ref="EH13:EM13"/>
    <mergeCell ref="EP13:EU13"/>
    <mergeCell ref="EV13:EZ13"/>
    <mergeCell ref="FA13:FF13"/>
    <mergeCell ref="FG13:FK13"/>
    <mergeCell ref="FR13:FV13"/>
    <mergeCell ref="FW13:GB13"/>
    <mergeCell ref="GC13:GG13"/>
    <mergeCell ref="GH13:GM13"/>
    <mergeCell ref="GN13:GR13"/>
    <mergeCell ref="DW13:EB13"/>
    <mergeCell ref="B13:K13"/>
    <mergeCell ref="L13:BV13"/>
    <mergeCell ref="BW13:CD13"/>
    <mergeCell ref="CE13:CI13"/>
    <mergeCell ref="GS12:GW12"/>
    <mergeCell ref="FL12:FQ12"/>
    <mergeCell ref="FR12:FV12"/>
    <mergeCell ref="FW12:GB12"/>
    <mergeCell ref="GS13:GW13"/>
    <mergeCell ref="FL13:FQ13"/>
    <mergeCell ref="CJ13:CO13"/>
    <mergeCell ref="CP13:CT13"/>
    <mergeCell ref="EV12:EZ12"/>
    <mergeCell ref="FA12:FF12"/>
    <mergeCell ref="CU13:CZ13"/>
    <mergeCell ref="DA13:DE13"/>
    <mergeCell ref="DF13:DK13"/>
    <mergeCell ref="DL13:DQ13"/>
    <mergeCell ref="DR13:DV13"/>
    <mergeCell ref="CJ12:CO12"/>
    <mergeCell ref="FG12:FK12"/>
    <mergeCell ref="DL12:DQ12"/>
    <mergeCell ref="DR12:DV12"/>
    <mergeCell ref="DW12:EB12"/>
    <mergeCell ref="EC12:EG12"/>
    <mergeCell ref="EH12:EM12"/>
    <mergeCell ref="EP12:EU12"/>
    <mergeCell ref="DW11:EB11"/>
    <mergeCell ref="EC11:EG11"/>
    <mergeCell ref="EH11:EM11"/>
    <mergeCell ref="EP11:EU11"/>
    <mergeCell ref="EV11:EZ11"/>
    <mergeCell ref="B12:K12"/>
    <mergeCell ref="L12:BV12"/>
    <mergeCell ref="BW12:CD12"/>
    <mergeCell ref="CE12:CI12"/>
    <mergeCell ref="CP12:CT12"/>
    <mergeCell ref="CU12:CZ12"/>
    <mergeCell ref="DA12:DE12"/>
    <mergeCell ref="DF12:DK12"/>
    <mergeCell ref="FA11:FF11"/>
    <mergeCell ref="FG11:FK11"/>
    <mergeCell ref="CU11:CZ11"/>
    <mergeCell ref="DA11:DE11"/>
    <mergeCell ref="DF11:DK11"/>
    <mergeCell ref="DL11:DQ11"/>
    <mergeCell ref="GN10:GR10"/>
    <mergeCell ref="GS10:GW10"/>
    <mergeCell ref="B11:K11"/>
    <mergeCell ref="L11:BV11"/>
    <mergeCell ref="BW11:CD11"/>
    <mergeCell ref="CE11:CI11"/>
    <mergeCell ref="CJ11:CO11"/>
    <mergeCell ref="CP11:CT11"/>
    <mergeCell ref="EV10:EZ10"/>
    <mergeCell ref="DR11:DV11"/>
    <mergeCell ref="DL10:DQ10"/>
    <mergeCell ref="DR10:DV10"/>
    <mergeCell ref="DW10:EB10"/>
    <mergeCell ref="EC10:EG10"/>
    <mergeCell ref="FA10:FF10"/>
    <mergeCell ref="FG10:FK10"/>
    <mergeCell ref="FG9:FK9"/>
    <mergeCell ref="GS11:GW11"/>
    <mergeCell ref="FL11:FQ11"/>
    <mergeCell ref="FR11:FV11"/>
    <mergeCell ref="FW11:GB11"/>
    <mergeCell ref="GC11:GG11"/>
    <mergeCell ref="FW10:GB10"/>
    <mergeCell ref="FL10:FQ10"/>
    <mergeCell ref="FR10:FV10"/>
    <mergeCell ref="GH10:GM10"/>
    <mergeCell ref="GC10:GG10"/>
    <mergeCell ref="GH11:GM11"/>
    <mergeCell ref="GN11:GR11"/>
    <mergeCell ref="DW9:EB9"/>
    <mergeCell ref="GN9:GR9"/>
    <mergeCell ref="EC9:EG9"/>
    <mergeCell ref="EH9:EM9"/>
    <mergeCell ref="EP9:EU9"/>
    <mergeCell ref="EV9:EZ9"/>
    <mergeCell ref="FA9:FF9"/>
    <mergeCell ref="GC8:GG8"/>
    <mergeCell ref="GH8:GM8"/>
    <mergeCell ref="GN8:GR8"/>
    <mergeCell ref="EH10:EM10"/>
    <mergeCell ref="EP10:EU10"/>
    <mergeCell ref="FL9:FQ9"/>
    <mergeCell ref="FR9:FV9"/>
    <mergeCell ref="FW9:GB9"/>
    <mergeCell ref="GC9:GG9"/>
    <mergeCell ref="GH9:GM9"/>
    <mergeCell ref="GS9:GW9"/>
    <mergeCell ref="B10:K10"/>
    <mergeCell ref="L10:BV10"/>
    <mergeCell ref="BW10:CD10"/>
    <mergeCell ref="CE10:CI10"/>
    <mergeCell ref="CJ10:CO10"/>
    <mergeCell ref="CP10:CT10"/>
    <mergeCell ref="CU10:CZ10"/>
    <mergeCell ref="DA10:DE10"/>
    <mergeCell ref="DF10:DK10"/>
    <mergeCell ref="GS8:GW8"/>
    <mergeCell ref="B9:K9"/>
    <mergeCell ref="L9:BV9"/>
    <mergeCell ref="BW9:CD9"/>
    <mergeCell ref="CE9:CI9"/>
    <mergeCell ref="CJ9:CO9"/>
    <mergeCell ref="CP9:CT9"/>
    <mergeCell ref="EV8:EZ8"/>
    <mergeCell ref="FA8:FF8"/>
    <mergeCell ref="FG8:FK8"/>
    <mergeCell ref="CU9:CZ9"/>
    <mergeCell ref="DA9:DE9"/>
    <mergeCell ref="DF9:DK9"/>
    <mergeCell ref="DL9:DQ9"/>
    <mergeCell ref="FL8:FQ8"/>
    <mergeCell ref="FR8:FV8"/>
    <mergeCell ref="DL8:DQ8"/>
    <mergeCell ref="DR8:DV8"/>
    <mergeCell ref="DW8:EB8"/>
    <mergeCell ref="EC8:EG8"/>
    <mergeCell ref="DR9:DV9"/>
    <mergeCell ref="GS7:GW7"/>
    <mergeCell ref="B8:K8"/>
    <mergeCell ref="L8:BV8"/>
    <mergeCell ref="BW8:CD8"/>
    <mergeCell ref="CE8:CI8"/>
    <mergeCell ref="CJ8:CO8"/>
    <mergeCell ref="CP8:CT8"/>
    <mergeCell ref="CU8:CZ8"/>
    <mergeCell ref="DA8:DE8"/>
    <mergeCell ref="FG7:FK7"/>
    <mergeCell ref="DF8:DK8"/>
    <mergeCell ref="FL7:FQ7"/>
    <mergeCell ref="FR7:FV7"/>
    <mergeCell ref="FW7:GB7"/>
    <mergeCell ref="DR7:DV7"/>
    <mergeCell ref="DW7:EB7"/>
    <mergeCell ref="FW8:GB8"/>
    <mergeCell ref="EH8:EM8"/>
    <mergeCell ref="EP8:EU8"/>
    <mergeCell ref="DF7:DK7"/>
    <mergeCell ref="DL7:DQ7"/>
    <mergeCell ref="GC7:GG7"/>
    <mergeCell ref="GH7:GM7"/>
    <mergeCell ref="GN7:GR7"/>
    <mergeCell ref="EC7:EG7"/>
    <mergeCell ref="EH7:EM7"/>
    <mergeCell ref="EP7:EU7"/>
    <mergeCell ref="EV7:EZ7"/>
    <mergeCell ref="FA7:FF7"/>
    <mergeCell ref="B7:K7"/>
    <mergeCell ref="L7:BV7"/>
    <mergeCell ref="BW7:CD7"/>
    <mergeCell ref="CE7:CI7"/>
    <mergeCell ref="CU7:CZ7"/>
    <mergeCell ref="DA7:DE7"/>
    <mergeCell ref="FD4:FI4"/>
    <mergeCell ref="FJ4:FN4"/>
    <mergeCell ref="CJ7:CO7"/>
    <mergeCell ref="CP7:CT7"/>
    <mergeCell ref="B5:K6"/>
    <mergeCell ref="L5:BV6"/>
    <mergeCell ref="BW5:CD6"/>
    <mergeCell ref="CE5:GW5"/>
    <mergeCell ref="CE6:EM6"/>
    <mergeCell ref="EN6:GW6"/>
    <mergeCell ref="FO4:FS4"/>
    <mergeCell ref="FT4:GW4"/>
    <mergeCell ref="DL4:DQ4"/>
    <mergeCell ref="DR4:DV4"/>
    <mergeCell ref="DW4:EB4"/>
    <mergeCell ref="EC4:EG4"/>
    <mergeCell ref="EH4:EM4"/>
    <mergeCell ref="EN4:ER4"/>
    <mergeCell ref="ES4:EX4"/>
    <mergeCell ref="EY4:FC4"/>
    <mergeCell ref="BG4:BK4"/>
    <mergeCell ref="BL4:BQ4"/>
    <mergeCell ref="CC4:CG4"/>
    <mergeCell ref="CH4:CM4"/>
    <mergeCell ref="CN4:CR4"/>
    <mergeCell ref="CS4:CX4"/>
    <mergeCell ref="BR4:BV4"/>
    <mergeCell ref="BW4:CB4"/>
    <mergeCell ref="CY4:DC4"/>
    <mergeCell ref="DD4:DI4"/>
    <mergeCell ref="J2:AJ2"/>
    <mergeCell ref="AK2:AR2"/>
    <mergeCell ref="AT2:CS2"/>
    <mergeCell ref="CW2:DC2"/>
    <mergeCell ref="DE2:EU2"/>
    <mergeCell ref="BA4:BF4"/>
  </mergeCells>
  <phoneticPr fontId="66" type="noConversion"/>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3.xml><?xml version="1.0" encoding="utf-8"?>
<worksheet xmlns="http://schemas.openxmlformats.org/spreadsheetml/2006/main" xmlns:r="http://schemas.openxmlformats.org/officeDocument/2006/relationships">
  <sheetPr>
    <tabColor theme="9" tint="0.59999389629810485"/>
  </sheetPr>
  <dimension ref="A1:AZ1070"/>
  <sheetViews>
    <sheetView workbookViewId="0">
      <selection activeCell="B11" sqref="B11:C11"/>
    </sheetView>
  </sheetViews>
  <sheetFormatPr defaultRowHeight="12.75"/>
  <cols>
    <col min="1" max="1" width="6.42578125" style="32" customWidth="1"/>
    <col min="2" max="2" width="45.28515625" style="50" customWidth="1"/>
    <col min="3" max="3" width="0.140625" style="31" hidden="1" customWidth="1"/>
    <col min="4" max="4" width="16.42578125" style="52" customWidth="1"/>
    <col min="5" max="5" width="14" style="52" customWidth="1"/>
    <col min="6" max="6" width="17.42578125" style="52" customWidth="1"/>
    <col min="7" max="9" width="15.7109375" style="52" customWidth="1"/>
    <col min="10" max="10" width="1.5703125" style="3" hidden="1" customWidth="1"/>
    <col min="11" max="11" width="3.28515625" style="50" bestFit="1" customWidth="1"/>
    <col min="12" max="12" width="15.140625" style="50" customWidth="1"/>
    <col min="13" max="15" width="13.42578125" style="50" customWidth="1"/>
    <col min="16" max="16384" width="9.140625" style="3"/>
  </cols>
  <sheetData>
    <row r="1" spans="1:52">
      <c r="A1" s="705" t="s">
        <v>4221</v>
      </c>
      <c r="B1" s="709" t="s">
        <v>4222</v>
      </c>
      <c r="C1" s="709"/>
      <c r="D1" s="766" t="s">
        <v>4223</v>
      </c>
      <c r="E1" s="767"/>
      <c r="F1" s="768"/>
      <c r="G1" s="710" t="s">
        <v>4224</v>
      </c>
      <c r="H1" s="710" t="s">
        <v>4225</v>
      </c>
      <c r="I1" s="711" t="s">
        <v>4226</v>
      </c>
      <c r="J1" s="769"/>
      <c r="K1" s="769"/>
      <c r="L1" s="769"/>
      <c r="M1" s="769"/>
      <c r="N1" s="31"/>
      <c r="O1" s="31"/>
      <c r="AZ1" s="4"/>
    </row>
    <row r="2" spans="1:52">
      <c r="B2" s="770" t="s">
        <v>4227</v>
      </c>
      <c r="C2" s="770"/>
      <c r="D2" s="770"/>
      <c r="E2" s="3"/>
      <c r="F2" s="712">
        <f ca="1">'HL KNIHA VYPOC'!D4</f>
        <v>0</v>
      </c>
      <c r="G2" s="712">
        <f ca="1">'HL KNIHA VYPOC'!E4</f>
        <v>0</v>
      </c>
      <c r="H2" s="712">
        <f ca="1">'HL KNIHA VYPOC'!F4</f>
        <v>0</v>
      </c>
      <c r="I2" s="712">
        <f ca="1">'HL KNIHA VYPOC'!G4</f>
        <v>0</v>
      </c>
      <c r="J2" s="33"/>
      <c r="K2" s="33"/>
      <c r="L2" s="771" t="s">
        <v>4228</v>
      </c>
      <c r="M2" s="33"/>
      <c r="N2" s="31"/>
      <c r="O2" s="31"/>
    </row>
    <row r="3" spans="1:52">
      <c r="B3" s="770" t="s">
        <v>4229</v>
      </c>
      <c r="C3" s="770"/>
      <c r="D3" s="770"/>
      <c r="E3" s="3"/>
      <c r="F3" s="712">
        <f ca="1">'HL KNIHA VYPOC'!D80</f>
        <v>0</v>
      </c>
      <c r="G3" s="712">
        <f ca="1">'HL KNIHA VYPOC'!E80</f>
        <v>0</v>
      </c>
      <c r="H3" s="712">
        <f ca="1">'HL KNIHA VYPOC'!F80</f>
        <v>0</v>
      </c>
      <c r="I3" s="712">
        <f ca="1">'HL KNIHA VYPOC'!G80</f>
        <v>0</v>
      </c>
      <c r="J3" s="33"/>
      <c r="K3" s="33"/>
      <c r="L3" s="771"/>
      <c r="M3" s="33"/>
      <c r="N3" s="31"/>
      <c r="O3" s="31"/>
    </row>
    <row r="4" spans="1:52">
      <c r="B4" s="770" t="s">
        <v>4230</v>
      </c>
      <c r="C4" s="770"/>
      <c r="D4" s="770"/>
      <c r="E4" s="3"/>
      <c r="F4" s="712">
        <f ca="1">'HL KNIHA VYPOC'!D107</f>
        <v>0</v>
      </c>
      <c r="G4" s="712">
        <f ca="1">'HL KNIHA VYPOC'!E107</f>
        <v>0</v>
      </c>
      <c r="H4" s="712">
        <f ca="1">'HL KNIHA VYPOC'!F107</f>
        <v>0</v>
      </c>
      <c r="I4" s="712">
        <f ca="1">'HL KNIHA VYPOC'!G107</f>
        <v>0</v>
      </c>
      <c r="J4" s="33"/>
      <c r="K4" s="33"/>
      <c r="L4" s="771"/>
      <c r="M4" s="33"/>
      <c r="N4" s="31"/>
      <c r="O4" s="31"/>
    </row>
    <row r="5" spans="1:52">
      <c r="B5" s="770" t="s">
        <v>4231</v>
      </c>
      <c r="C5" s="770"/>
      <c r="D5" s="770"/>
      <c r="E5" s="3"/>
      <c r="F5" s="712">
        <f ca="1">'HL KNIHA VYPOC'!D140</f>
        <v>0</v>
      </c>
      <c r="G5" s="712">
        <f ca="1">'HL KNIHA VYPOC'!E140</f>
        <v>0</v>
      </c>
      <c r="H5" s="712">
        <f ca="1">'HL KNIHA VYPOC'!F140</f>
        <v>0</v>
      </c>
      <c r="I5" s="712">
        <f ca="1">'HL KNIHA VYPOC'!G140</f>
        <v>0</v>
      </c>
      <c r="J5" s="33"/>
      <c r="K5" s="33"/>
      <c r="L5" s="771"/>
      <c r="M5" s="33"/>
      <c r="N5" s="31"/>
      <c r="O5" s="31"/>
    </row>
    <row r="6" spans="1:52">
      <c r="B6" s="770" t="s">
        <v>4232</v>
      </c>
      <c r="C6" s="770"/>
      <c r="D6" s="770"/>
      <c r="E6" s="3"/>
      <c r="F6" s="712">
        <f ca="1">'HL KNIHA VYPOC'!D213</f>
        <v>0</v>
      </c>
      <c r="G6" s="712">
        <f ca="1">'HL KNIHA VYPOC'!E213</f>
        <v>0</v>
      </c>
      <c r="H6" s="712">
        <f ca="1">'HL KNIHA VYPOC'!F213</f>
        <v>0</v>
      </c>
      <c r="I6" s="712">
        <f ca="1">'HL KNIHA VYPOC'!G213</f>
        <v>0</v>
      </c>
      <c r="J6" s="33"/>
      <c r="K6" s="33"/>
      <c r="L6" s="771"/>
      <c r="M6" s="33"/>
      <c r="N6" s="31"/>
      <c r="O6" s="31"/>
    </row>
    <row r="7" spans="1:52">
      <c r="B7" s="770" t="s">
        <v>4233</v>
      </c>
      <c r="C7" s="770"/>
      <c r="D7" s="770"/>
      <c r="E7" s="3"/>
      <c r="F7" s="712">
        <f ca="1">'HL KNIHA VYPOC'!D262</f>
        <v>0</v>
      </c>
      <c r="G7" s="712">
        <f ca="1">'HL KNIHA VYPOC'!E262</f>
        <v>0</v>
      </c>
      <c r="H7" s="712">
        <f ca="1">'HL KNIHA VYPOC'!F262</f>
        <v>0</v>
      </c>
      <c r="I7" s="712">
        <f ca="1">'HL KNIHA VYPOC'!G262</f>
        <v>0</v>
      </c>
      <c r="J7" s="33"/>
      <c r="K7" s="33"/>
      <c r="L7" s="771"/>
      <c r="M7" s="33"/>
      <c r="N7" s="31"/>
      <c r="O7" s="31"/>
    </row>
    <row r="8" spans="1:52">
      <c r="B8" s="770" t="s">
        <v>4234</v>
      </c>
      <c r="C8" s="770"/>
      <c r="D8" s="770"/>
      <c r="E8" s="3"/>
      <c r="F8" s="712">
        <f ca="1">'HL KNIHA VYPOC'!D349</f>
        <v>0</v>
      </c>
      <c r="G8" s="712">
        <f ca="1">'HL KNIHA VYPOC'!E349</f>
        <v>0</v>
      </c>
      <c r="H8" s="712">
        <f ca="1">'HL KNIHA VYPOC'!F349</f>
        <v>0</v>
      </c>
      <c r="I8" s="712">
        <f ca="1">'HL KNIHA VYPOC'!G349</f>
        <v>0</v>
      </c>
      <c r="J8" s="33"/>
      <c r="K8" s="33"/>
      <c r="L8" s="771"/>
      <c r="M8" s="33"/>
      <c r="N8" s="31"/>
      <c r="O8" s="31"/>
    </row>
    <row r="9" spans="1:52">
      <c r="B9" s="773" t="s">
        <v>4235</v>
      </c>
      <c r="C9" s="773"/>
      <c r="D9" s="773"/>
      <c r="E9" s="3"/>
      <c r="F9" s="712">
        <f>SUM(F2:F8)</f>
        <v>0</v>
      </c>
      <c r="G9" s="712">
        <f>SUM(G2:G8)</f>
        <v>0</v>
      </c>
      <c r="H9" s="712">
        <f>SUM(H2:H8)</f>
        <v>0</v>
      </c>
      <c r="I9" s="712">
        <f>SUM(I2:I8)</f>
        <v>0</v>
      </c>
      <c r="J9" s="33"/>
      <c r="K9" s="33"/>
      <c r="L9" s="771"/>
      <c r="M9" s="33"/>
      <c r="N9" s="31"/>
      <c r="O9" s="31"/>
    </row>
    <row r="10" spans="1:52" ht="18">
      <c r="A10" s="34"/>
      <c r="B10" s="774" t="s">
        <v>4236</v>
      </c>
      <c r="C10" s="775"/>
      <c r="D10" s="775"/>
      <c r="E10" s="35">
        <f>IF(E320=B10,D320,IF(E319=B10,D319,IF(E321=B10,D321)))</f>
        <v>3</v>
      </c>
      <c r="F10" s="713"/>
      <c r="G10" s="714"/>
      <c r="H10" s="714"/>
      <c r="I10" s="714">
        <f>SUM(I8*-1-I7)</f>
        <v>0</v>
      </c>
      <c r="J10" s="33"/>
      <c r="K10" s="33"/>
      <c r="L10" s="33"/>
      <c r="M10" s="33"/>
      <c r="N10" s="31"/>
      <c r="O10" s="31"/>
    </row>
    <row r="11" spans="1:52" s="4" customFormat="1" ht="93.75" customHeight="1">
      <c r="A11" s="703"/>
      <c r="B11" s="776" t="s">
        <v>247</v>
      </c>
      <c r="C11" s="777"/>
      <c r="D11" s="778" t="s">
        <v>248</v>
      </c>
      <c r="E11" s="779"/>
      <c r="F11" s="780"/>
      <c r="G11" s="778" t="s">
        <v>4237</v>
      </c>
      <c r="H11" s="779"/>
      <c r="I11" s="704" t="s">
        <v>4238</v>
      </c>
      <c r="J11" s="33"/>
      <c r="K11" s="33"/>
      <c r="L11" s="33"/>
      <c r="M11" s="33"/>
      <c r="N11" s="31"/>
      <c r="O11" s="31"/>
    </row>
    <row r="12" spans="1:52">
      <c r="A12" s="705" t="s">
        <v>4216</v>
      </c>
      <c r="B12" s="781"/>
      <c r="C12" s="782"/>
      <c r="D12" s="706" t="s">
        <v>4224</v>
      </c>
      <c r="E12" s="707" t="s">
        <v>4225</v>
      </c>
      <c r="F12" s="708" t="s">
        <v>4239</v>
      </c>
      <c r="G12" s="704" t="s">
        <v>4224</v>
      </c>
      <c r="H12" s="704" t="s">
        <v>4225</v>
      </c>
      <c r="I12" s="704" t="s">
        <v>4239</v>
      </c>
      <c r="J12" s="4"/>
      <c r="K12" s="3"/>
      <c r="L12" s="3"/>
      <c r="M12" s="3"/>
      <c r="N12" s="3"/>
      <c r="O12" s="3"/>
    </row>
    <row r="13" spans="1:52" s="41" customFormat="1" ht="12" customHeight="1">
      <c r="A13" s="695"/>
      <c r="B13" s="702" t="e">
        <f ca="1">IFERROR(IF(VLOOKUP($A13,Osnova!$A:$E,1)=$A13,VLOOKUP($A13,Osnova!$A:$E,$E$10)),"")</f>
        <v>#NAME?</v>
      </c>
      <c r="C13" s="37" t="e">
        <f ca="1">IF(VLOOKUP($A13,Osnova!$A:$C,1)=$A13,VLOOKUP($A13,Osnova!$A:$F,4),0)</f>
        <v>#N/A</v>
      </c>
      <c r="D13" s="698"/>
      <c r="E13" s="39"/>
      <c r="F13" s="730">
        <f t="shared" ref="F13:F80" si="0">SUM(D13-E13)</f>
        <v>0</v>
      </c>
      <c r="G13" s="698"/>
      <c r="H13" s="698"/>
      <c r="I13" s="730">
        <f t="shared" ref="I13:I81" si="1">SUM(F13+G13-H13)</f>
        <v>0</v>
      </c>
      <c r="J13" s="40"/>
    </row>
    <row r="14" spans="1:52" s="41" customFormat="1" ht="11.25">
      <c r="A14" s="695"/>
      <c r="B14" s="702" t="e">
        <f ca="1">IFERROR(IF(VLOOKUP($A14,Osnova!$A:$E,1)=$A14,VLOOKUP($A14,Osnova!$A:$E,$E$10)),"")</f>
        <v>#NAME?</v>
      </c>
      <c r="C14" s="37" t="e">
        <f ca="1">IF(VLOOKUP($A14,Osnova!$A:$C,1)=$A14,VLOOKUP($A14,Osnova!$A:$F,4),0)</f>
        <v>#N/A</v>
      </c>
      <c r="D14" s="698"/>
      <c r="E14" s="39"/>
      <c r="F14" s="730">
        <f t="shared" si="0"/>
        <v>0</v>
      </c>
      <c r="G14" s="698"/>
      <c r="H14" s="698"/>
      <c r="I14" s="730">
        <f t="shared" si="1"/>
        <v>0</v>
      </c>
      <c r="J14" s="42"/>
    </row>
    <row r="15" spans="1:52" s="41" customFormat="1" ht="11.25">
      <c r="A15" s="695"/>
      <c r="B15" s="702" t="e">
        <f ca="1">IFERROR(IF(VLOOKUP($A15,Osnova!$A:$E,1)=$A15,VLOOKUP($A15,Osnova!$A:$E,$E$10)),"")</f>
        <v>#NAME?</v>
      </c>
      <c r="C15" s="37" t="e">
        <f ca="1">IF(VLOOKUP($A15,Osnova!$A:$C,1)=$A15,VLOOKUP($A15,Osnova!$A:$F,4),0)</f>
        <v>#N/A</v>
      </c>
      <c r="D15" s="698"/>
      <c r="E15" s="39"/>
      <c r="F15" s="730">
        <f t="shared" si="0"/>
        <v>0</v>
      </c>
      <c r="G15" s="698"/>
      <c r="H15" s="698"/>
      <c r="I15" s="730">
        <f t="shared" si="1"/>
        <v>0</v>
      </c>
      <c r="J15" s="40"/>
    </row>
    <row r="16" spans="1:52" s="41" customFormat="1" ht="11.25">
      <c r="A16" s="695"/>
      <c r="B16" s="702" t="e">
        <f ca="1">IFERROR(IF(VLOOKUP($A16,Osnova!$A:$E,1)=$A16,VLOOKUP($A16,Osnova!$A:$E,$E$10)),"")</f>
        <v>#NAME?</v>
      </c>
      <c r="C16" s="37" t="e">
        <f ca="1">IF(VLOOKUP($A16,Osnova!$A:$C,1)=$A16,VLOOKUP($A16,Osnova!$A:$F,4),0)</f>
        <v>#N/A</v>
      </c>
      <c r="D16" s="698"/>
      <c r="E16" s="39"/>
      <c r="F16" s="730">
        <f t="shared" si="0"/>
        <v>0</v>
      </c>
      <c r="G16" s="698"/>
      <c r="H16" s="698"/>
      <c r="I16" s="730">
        <f t="shared" si="1"/>
        <v>0</v>
      </c>
      <c r="J16" s="43"/>
    </row>
    <row r="17" spans="1:12" s="41" customFormat="1" ht="11.25">
      <c r="A17" s="695"/>
      <c r="B17" s="702" t="e">
        <f ca="1">IFERROR(IF(VLOOKUP($A17,Osnova!$A:$E,1)=$A17,VLOOKUP($A17,Osnova!$A:$E,$E$10)),"")</f>
        <v>#NAME?</v>
      </c>
      <c r="C17" s="37" t="e">
        <f ca="1">IF(VLOOKUP($A17,Osnova!$A:$C,1)=$A17,VLOOKUP($A17,Osnova!$A:$F,4),0)</f>
        <v>#N/A</v>
      </c>
      <c r="D17" s="698"/>
      <c r="E17" s="39"/>
      <c r="F17" s="730">
        <f t="shared" si="0"/>
        <v>0</v>
      </c>
      <c r="G17" s="698"/>
      <c r="H17" s="698"/>
      <c r="I17" s="730">
        <f t="shared" si="1"/>
        <v>0</v>
      </c>
      <c r="J17" s="40"/>
    </row>
    <row r="18" spans="1:12" s="41" customFormat="1" ht="11.25">
      <c r="A18" s="695"/>
      <c r="B18" s="702" t="e">
        <f ca="1">IFERROR(IF(VLOOKUP($A18,Osnova!$A:$E,1)=$A18,VLOOKUP($A18,Osnova!$A:$E,$E$10)),"")</f>
        <v>#NAME?</v>
      </c>
      <c r="C18" s="37"/>
      <c r="D18" s="698"/>
      <c r="E18" s="39"/>
      <c r="F18" s="730">
        <f t="shared" si="0"/>
        <v>0</v>
      </c>
      <c r="G18" s="698"/>
      <c r="H18" s="698"/>
      <c r="I18" s="730">
        <f t="shared" si="1"/>
        <v>0</v>
      </c>
      <c r="J18" s="40"/>
    </row>
    <row r="19" spans="1:12" s="41" customFormat="1" ht="11.25">
      <c r="A19" s="695"/>
      <c r="B19" s="702" t="e">
        <f ca="1">IFERROR(IF(VLOOKUP($A19,Osnova!$A:$E,1)=$A19,VLOOKUP($A19,Osnova!$A:$E,$E$10)),"")</f>
        <v>#NAME?</v>
      </c>
      <c r="C19" s="37"/>
      <c r="D19" s="698"/>
      <c r="E19" s="39"/>
      <c r="F19" s="730">
        <f t="shared" si="0"/>
        <v>0</v>
      </c>
      <c r="G19" s="698"/>
      <c r="H19" s="698"/>
      <c r="I19" s="730">
        <f t="shared" si="1"/>
        <v>0</v>
      </c>
      <c r="J19" s="40"/>
    </row>
    <row r="20" spans="1:12" s="41" customFormat="1" ht="11.25">
      <c r="A20" s="695"/>
      <c r="B20" s="702" t="e">
        <f ca="1">IFERROR(IF(VLOOKUP($A20,Osnova!$A:$E,1)=$A20,VLOOKUP($A20,Osnova!$A:$E,$E$10)),"")</f>
        <v>#NAME?</v>
      </c>
      <c r="C20" s="37" t="e">
        <f ca="1">IF(VLOOKUP($A20,Osnova!$A:$C,1)=$A20,VLOOKUP($A20,Osnova!$A:$F,4),0)</f>
        <v>#N/A</v>
      </c>
      <c r="D20" s="698"/>
      <c r="E20" s="39"/>
      <c r="F20" s="730">
        <f t="shared" si="0"/>
        <v>0</v>
      </c>
      <c r="G20" s="698"/>
      <c r="H20" s="698"/>
      <c r="I20" s="730">
        <f t="shared" si="1"/>
        <v>0</v>
      </c>
      <c r="J20" s="44"/>
    </row>
    <row r="21" spans="1:12" s="41" customFormat="1" ht="11.25">
      <c r="A21" s="695"/>
      <c r="B21" s="702" t="e">
        <f ca="1">IFERROR(IF(VLOOKUP($A21,Osnova!$A:$E,1)=$A21,VLOOKUP($A21,Osnova!$A:$E,$E$10)),"")</f>
        <v>#NAME?</v>
      </c>
      <c r="C21" s="37" t="e">
        <f ca="1">IF(VLOOKUP($A21,Osnova!$A:$C,1)=$A21,VLOOKUP($A21,Osnova!$A:$F,4),0)</f>
        <v>#N/A</v>
      </c>
      <c r="D21" s="698"/>
      <c r="E21" s="39"/>
      <c r="F21" s="730">
        <f t="shared" si="0"/>
        <v>0</v>
      </c>
      <c r="G21" s="698"/>
      <c r="H21" s="698"/>
      <c r="I21" s="730">
        <f t="shared" si="1"/>
        <v>0</v>
      </c>
    </row>
    <row r="22" spans="1:12" s="41" customFormat="1" ht="11.25">
      <c r="A22" s="695"/>
      <c r="B22" s="702" t="e">
        <f ca="1">IFERROR(IF(VLOOKUP($A22,Osnova!$A:$E,1)=$A22,VLOOKUP($A22,Osnova!$A:$E,$E$10)),"")</f>
        <v>#NAME?</v>
      </c>
      <c r="C22" s="37" t="e">
        <f ca="1">IF(VLOOKUP($A22,Osnova!$A:$C,1)=$A22,VLOOKUP($A22,Osnova!$A:$F,4),0)</f>
        <v>#N/A</v>
      </c>
      <c r="D22" s="698"/>
      <c r="E22" s="39"/>
      <c r="F22" s="730">
        <f t="shared" si="0"/>
        <v>0</v>
      </c>
      <c r="G22" s="698"/>
      <c r="H22" s="698"/>
      <c r="I22" s="730">
        <f t="shared" si="1"/>
        <v>0</v>
      </c>
    </row>
    <row r="23" spans="1:12" s="41" customFormat="1" ht="11.25">
      <c r="A23" s="695"/>
      <c r="B23" s="702" t="e">
        <f ca="1">IFERROR(IF(VLOOKUP($A23,Osnova!$A:$E,1)=$A23,VLOOKUP($A23,Osnova!$A:$E,$E$10)),"")</f>
        <v>#NAME?</v>
      </c>
      <c r="C23" s="37" t="e">
        <f ca="1">IF(VLOOKUP($A23,Osnova!$A:$C,1)=$A23,VLOOKUP($A23,Osnova!$A:$F,4),0)</f>
        <v>#N/A</v>
      </c>
      <c r="D23" s="699"/>
      <c r="E23" s="39"/>
      <c r="F23" s="730">
        <f t="shared" si="0"/>
        <v>0</v>
      </c>
      <c r="G23" s="698"/>
      <c r="H23" s="698"/>
      <c r="I23" s="730">
        <f t="shared" si="1"/>
        <v>0</v>
      </c>
      <c r="L23" s="42"/>
    </row>
    <row r="24" spans="1:12" s="41" customFormat="1" ht="11.25">
      <c r="A24" s="695"/>
      <c r="B24" s="702" t="e">
        <f ca="1">IFERROR(IF(VLOOKUP($A24,Osnova!$A:$E,1)=$A24,VLOOKUP($A24,Osnova!$A:$E,$E$10)),"")</f>
        <v>#NAME?</v>
      </c>
      <c r="C24" s="37" t="e">
        <f ca="1">IF(VLOOKUP($A24,Osnova!$A:$C,1)=$A24,VLOOKUP($A24,Osnova!$A:$F,4),0)</f>
        <v>#N/A</v>
      </c>
      <c r="D24" s="699"/>
      <c r="E24" s="39"/>
      <c r="F24" s="730">
        <f t="shared" si="0"/>
        <v>0</v>
      </c>
      <c r="G24" s="699"/>
      <c r="H24" s="699"/>
      <c r="I24" s="730">
        <f t="shared" si="1"/>
        <v>0</v>
      </c>
    </row>
    <row r="25" spans="1:12" s="41" customFormat="1" ht="11.25">
      <c r="A25" s="695"/>
      <c r="B25" s="702" t="e">
        <f ca="1">IFERROR(IF(VLOOKUP($A25,Osnova!$A:$E,1)=$A25,VLOOKUP($A25,Osnova!$A:$E,$E$10)),"")</f>
        <v>#NAME?</v>
      </c>
      <c r="C25" s="37" t="e">
        <f ca="1">IF(VLOOKUP($A25,Osnova!$A:$C,1)=$A25,VLOOKUP($A25,Osnova!$A:$F,4),0)</f>
        <v>#N/A</v>
      </c>
      <c r="D25" s="699"/>
      <c r="E25" s="39"/>
      <c r="F25" s="730">
        <f t="shared" si="0"/>
        <v>0</v>
      </c>
      <c r="G25" s="699"/>
      <c r="H25" s="699"/>
      <c r="I25" s="730">
        <f t="shared" si="1"/>
        <v>0</v>
      </c>
    </row>
    <row r="26" spans="1:12" s="41" customFormat="1" ht="11.25">
      <c r="A26" s="695"/>
      <c r="B26" s="702" t="e">
        <f ca="1">IFERROR(IF(VLOOKUP($A26,Osnova!$A:$E,1)=$A26,VLOOKUP($A26,Osnova!$A:$E,$E$10)),"")</f>
        <v>#NAME?</v>
      </c>
      <c r="C26" s="37" t="e">
        <f ca="1">IF(VLOOKUP($A26,Osnova!$A:$C,1)=$A26,VLOOKUP($A26,Osnova!$A:$F,4),0)</f>
        <v>#N/A</v>
      </c>
      <c r="D26" s="699"/>
      <c r="E26" s="39"/>
      <c r="F26" s="730">
        <f t="shared" si="0"/>
        <v>0</v>
      </c>
      <c r="G26" s="699"/>
      <c r="H26" s="699"/>
      <c r="I26" s="730">
        <f t="shared" si="1"/>
        <v>0</v>
      </c>
      <c r="K26" s="45"/>
      <c r="L26" s="45"/>
    </row>
    <row r="27" spans="1:12" s="41" customFormat="1" ht="11.25">
      <c r="A27" s="695"/>
      <c r="B27" s="702" t="e">
        <f ca="1">IFERROR(IF(VLOOKUP($A27,Osnova!$A:$E,1)=$A27,VLOOKUP($A27,Osnova!$A:$E,$E$10)),"")</f>
        <v>#NAME?</v>
      </c>
      <c r="C27" s="37" t="e">
        <f ca="1">IF(VLOOKUP($A27,Osnova!$A:$C,1)=$A27,VLOOKUP($A27,Osnova!$A:$F,4),0)</f>
        <v>#N/A</v>
      </c>
      <c r="D27" s="699"/>
      <c r="E27" s="39"/>
      <c r="F27" s="730">
        <f t="shared" si="0"/>
        <v>0</v>
      </c>
      <c r="G27" s="699"/>
      <c r="H27" s="699"/>
      <c r="I27" s="730">
        <f t="shared" si="1"/>
        <v>0</v>
      </c>
    </row>
    <row r="28" spans="1:12" s="41" customFormat="1" ht="11.25">
      <c r="A28" s="695"/>
      <c r="B28" s="702" t="e">
        <f ca="1">IFERROR(IF(VLOOKUP($A28,Osnova!$A:$E,1)=$A28,VLOOKUP($A28,Osnova!$A:$E,$E$10)),"")</f>
        <v>#NAME?</v>
      </c>
      <c r="C28" s="37"/>
      <c r="D28" s="699"/>
      <c r="E28" s="39"/>
      <c r="F28" s="730">
        <f t="shared" si="0"/>
        <v>0</v>
      </c>
      <c r="G28" s="699"/>
      <c r="H28" s="699"/>
      <c r="I28" s="730">
        <f t="shared" si="1"/>
        <v>0</v>
      </c>
    </row>
    <row r="29" spans="1:12" s="41" customFormat="1" ht="11.25">
      <c r="A29" s="695"/>
      <c r="B29" s="702" t="e">
        <f ca="1">IFERROR(IF(VLOOKUP($A29,Osnova!$A:$E,1)=$A29,VLOOKUP($A29,Osnova!$A:$E,$E$10)),"")</f>
        <v>#NAME?</v>
      </c>
      <c r="C29" s="37" t="e">
        <f ca="1">IF(VLOOKUP($A29,Osnova!$A:$C,1)=$A29,VLOOKUP($A29,Osnova!$A:$F,4),0)</f>
        <v>#N/A</v>
      </c>
      <c r="D29" s="699"/>
      <c r="E29" s="49"/>
      <c r="F29" s="730">
        <f t="shared" si="0"/>
        <v>0</v>
      </c>
      <c r="G29" s="699"/>
      <c r="H29" s="699"/>
      <c r="I29" s="730">
        <f t="shared" si="1"/>
        <v>0</v>
      </c>
    </row>
    <row r="30" spans="1:12" s="41" customFormat="1" ht="11.25">
      <c r="A30" s="695"/>
      <c r="B30" s="702" t="e">
        <f ca="1">IFERROR(IF(VLOOKUP($A30,Osnova!$A:$E,1)=$A30,VLOOKUP($A30,Osnova!$A:$E,$E$10)),"")</f>
        <v>#NAME?</v>
      </c>
      <c r="C30" s="37" t="e">
        <f ca="1">IF(VLOOKUP($A30,Osnova!$A:$C,1)=$A30,VLOOKUP($A30,Osnova!$A:$F,4),0)</f>
        <v>#N/A</v>
      </c>
      <c r="D30" s="699"/>
      <c r="E30" s="49"/>
      <c r="F30" s="730">
        <f t="shared" si="0"/>
        <v>0</v>
      </c>
      <c r="G30" s="699"/>
      <c r="H30" s="699"/>
      <c r="I30" s="730">
        <f t="shared" si="1"/>
        <v>0</v>
      </c>
    </row>
    <row r="31" spans="1:12" s="41" customFormat="1" ht="11.25">
      <c r="A31" s="695"/>
      <c r="B31" s="702" t="e">
        <f ca="1">IFERROR(IF(VLOOKUP($A31,Osnova!$A:$E,1)=$A31,VLOOKUP($A31,Osnova!$A:$E,$E$10)),"")</f>
        <v>#NAME?</v>
      </c>
      <c r="C31" s="37" t="e">
        <f ca="1">IF(VLOOKUP($A31,Osnova!$A:$C,1)=$A31,VLOOKUP($A31,Osnova!$A:$F,4),0)</f>
        <v>#N/A</v>
      </c>
      <c r="D31" s="699"/>
      <c r="E31" s="49"/>
      <c r="F31" s="730">
        <f t="shared" si="0"/>
        <v>0</v>
      </c>
      <c r="G31" s="699"/>
      <c r="H31" s="699"/>
      <c r="I31" s="730">
        <f t="shared" si="1"/>
        <v>0</v>
      </c>
    </row>
    <row r="32" spans="1:12" s="41" customFormat="1" ht="11.25">
      <c r="A32" s="695"/>
      <c r="B32" s="702" t="e">
        <f ca="1">IFERROR(IF(VLOOKUP($A32,Osnova!$A:$E,1)=$A32,VLOOKUP($A32,Osnova!$A:$E,$E$10)),"")</f>
        <v>#NAME?</v>
      </c>
      <c r="C32" s="37" t="e">
        <f ca="1">IF(VLOOKUP($A32,Osnova!$A:$C,1)=$A32,VLOOKUP($A32,Osnova!$A:$F,4),0)</f>
        <v>#N/A</v>
      </c>
      <c r="D32" s="699"/>
      <c r="E32" s="49"/>
      <c r="F32" s="730">
        <f t="shared" si="0"/>
        <v>0</v>
      </c>
      <c r="G32" s="699"/>
      <c r="H32" s="699"/>
      <c r="I32" s="730">
        <f t="shared" si="1"/>
        <v>0</v>
      </c>
    </row>
    <row r="33" spans="1:9" s="41" customFormat="1" ht="11.25">
      <c r="A33" s="695"/>
      <c r="B33" s="702" t="e">
        <f ca="1">IFERROR(IF(VLOOKUP($A33,Osnova!$A:$E,1)=$A33,VLOOKUP($A33,Osnova!$A:$E,$E$10)),"")</f>
        <v>#NAME?</v>
      </c>
      <c r="C33" s="37" t="e">
        <f ca="1">IF(VLOOKUP($A33,Osnova!$A:$C,1)=$A33,VLOOKUP($A33,Osnova!$A:$F,4),0)</f>
        <v>#N/A</v>
      </c>
      <c r="D33" s="699"/>
      <c r="E33" s="49"/>
      <c r="F33" s="730">
        <f t="shared" si="0"/>
        <v>0</v>
      </c>
      <c r="G33" s="699"/>
      <c r="H33" s="699"/>
      <c r="I33" s="730">
        <f t="shared" si="1"/>
        <v>0</v>
      </c>
    </row>
    <row r="34" spans="1:9" s="41" customFormat="1" ht="11.25">
      <c r="A34" s="695"/>
      <c r="B34" s="702" t="e">
        <f ca="1">IFERROR(IF(VLOOKUP($A34,Osnova!$A:$E,1)=$A34,VLOOKUP($A34,Osnova!$A:$E,$E$10)),"")</f>
        <v>#NAME?</v>
      </c>
      <c r="C34" s="37" t="e">
        <f ca="1">IF(VLOOKUP($A34,Osnova!$A:$C,1)=$A34,VLOOKUP($A34,Osnova!$A:$F,4),0)</f>
        <v>#N/A</v>
      </c>
      <c r="D34" s="699"/>
      <c r="E34" s="49"/>
      <c r="F34" s="730">
        <f t="shared" si="0"/>
        <v>0</v>
      </c>
      <c r="G34" s="699"/>
      <c r="H34" s="699"/>
      <c r="I34" s="730">
        <f t="shared" si="1"/>
        <v>0</v>
      </c>
    </row>
    <row r="35" spans="1:9" s="41" customFormat="1" ht="11.25">
      <c r="A35" s="695"/>
      <c r="B35" s="702" t="e">
        <f ca="1">IFERROR(IF(VLOOKUP($A35,Osnova!$A:$E,1)=$A35,VLOOKUP($A35,Osnova!$A:$E,$E$10)),"")</f>
        <v>#NAME?</v>
      </c>
      <c r="C35" s="37" t="e">
        <f ca="1">IF(VLOOKUP($A35,Osnova!$A:$C,1)=$A35,VLOOKUP($A35,Osnova!$A:$F,4),0)</f>
        <v>#N/A</v>
      </c>
      <c r="D35" s="699"/>
      <c r="E35" s="49"/>
      <c r="F35" s="730">
        <f t="shared" si="0"/>
        <v>0</v>
      </c>
      <c r="G35" s="699"/>
      <c r="H35" s="699"/>
      <c r="I35" s="730">
        <f t="shared" si="1"/>
        <v>0</v>
      </c>
    </row>
    <row r="36" spans="1:9" s="41" customFormat="1" ht="11.25">
      <c r="A36" s="695"/>
      <c r="B36" s="702" t="e">
        <f ca="1">IFERROR(IF(VLOOKUP($A36,Osnova!$A:$E,1)=$A36,VLOOKUP($A36,Osnova!$A:$E,$E$10)),"")</f>
        <v>#NAME?</v>
      </c>
      <c r="C36" s="37" t="e">
        <f ca="1">IF(VLOOKUP($A36,Osnova!$A:$C,1)=$A36,VLOOKUP($A36,Osnova!$A:$F,4),0)</f>
        <v>#N/A</v>
      </c>
      <c r="D36" s="699"/>
      <c r="E36" s="49"/>
      <c r="F36" s="730">
        <f t="shared" si="0"/>
        <v>0</v>
      </c>
      <c r="G36" s="699"/>
      <c r="H36" s="699"/>
      <c r="I36" s="730">
        <f t="shared" si="1"/>
        <v>0</v>
      </c>
    </row>
    <row r="37" spans="1:9" s="41" customFormat="1" ht="11.25">
      <c r="A37" s="696"/>
      <c r="B37" s="702" t="e">
        <f ca="1">IFERROR(IF(VLOOKUP($A37,Osnova!$A:$E,1)=$A37,VLOOKUP($A37,Osnova!$A:$E,$E$10)),"")</f>
        <v>#NAME?</v>
      </c>
      <c r="C37" s="37" t="e">
        <f ca="1">IF(VLOOKUP($A37,Osnova!$A:$C,1)=$A37,VLOOKUP($A37,Osnova!$A:$F,4),0)</f>
        <v>#N/A</v>
      </c>
      <c r="D37" s="700"/>
      <c r="E37" s="49"/>
      <c r="F37" s="730">
        <f t="shared" si="0"/>
        <v>0</v>
      </c>
      <c r="G37" s="699"/>
      <c r="H37" s="699"/>
      <c r="I37" s="730">
        <f t="shared" si="1"/>
        <v>0</v>
      </c>
    </row>
    <row r="38" spans="1:9" s="41" customFormat="1" ht="11.25">
      <c r="A38" s="696"/>
      <c r="B38" s="702" t="e">
        <f ca="1">IFERROR(IF(VLOOKUP($A38,Osnova!$A:$E,1)=$A38,VLOOKUP($A38,Osnova!$A:$E,$E$10)),"")</f>
        <v>#NAME?</v>
      </c>
      <c r="C38" s="37" t="e">
        <f ca="1">IF(VLOOKUP($A38,Osnova!$A:$C,1)=$A38,VLOOKUP($A38,Osnova!$A:$F,4),0)</f>
        <v>#N/A</v>
      </c>
      <c r="D38" s="700"/>
      <c r="E38" s="49"/>
      <c r="F38" s="730">
        <f t="shared" si="0"/>
        <v>0</v>
      </c>
      <c r="G38" s="699"/>
      <c r="H38" s="699"/>
      <c r="I38" s="730">
        <f t="shared" si="1"/>
        <v>0</v>
      </c>
    </row>
    <row r="39" spans="1:9" s="41" customFormat="1" ht="11.25">
      <c r="A39" s="696"/>
      <c r="B39" s="702" t="e">
        <f ca="1">IFERROR(IF(VLOOKUP($A39,Osnova!$A:$E,1)=$A39,VLOOKUP($A39,Osnova!$A:$E,$E$10)),"")</f>
        <v>#NAME?</v>
      </c>
      <c r="C39" s="37" t="e">
        <f ca="1">IF(VLOOKUP($A39,Osnova!$A:$C,1)=$A39,VLOOKUP($A39,Osnova!$A:$F,4),0)</f>
        <v>#N/A</v>
      </c>
      <c r="D39" s="700"/>
      <c r="E39" s="49"/>
      <c r="F39" s="730">
        <f t="shared" si="0"/>
        <v>0</v>
      </c>
      <c r="G39" s="699"/>
      <c r="H39" s="699"/>
      <c r="I39" s="730">
        <f t="shared" si="1"/>
        <v>0</v>
      </c>
    </row>
    <row r="40" spans="1:9" s="41" customFormat="1" ht="11.25">
      <c r="A40" s="696"/>
      <c r="B40" s="702" t="e">
        <f ca="1">IFERROR(IF(VLOOKUP($A40,Osnova!$A:$E,1)=$A40,VLOOKUP($A40,Osnova!$A:$E,$E$10)),"")</f>
        <v>#NAME?</v>
      </c>
      <c r="C40" s="37" t="e">
        <f ca="1">IF(VLOOKUP($A40,Osnova!$A:$C,1)=$A40,VLOOKUP($A40,Osnova!$A:$F,4),0)</f>
        <v>#N/A</v>
      </c>
      <c r="D40" s="700"/>
      <c r="E40" s="49"/>
      <c r="F40" s="730">
        <f t="shared" si="0"/>
        <v>0</v>
      </c>
      <c r="G40" s="699"/>
      <c r="H40" s="699"/>
      <c r="I40" s="730">
        <f t="shared" si="1"/>
        <v>0</v>
      </c>
    </row>
    <row r="41" spans="1:9" s="41" customFormat="1" ht="11.25">
      <c r="A41" s="696"/>
      <c r="B41" s="702" t="e">
        <f ca="1">IFERROR(IF(VLOOKUP($A41,Osnova!$A:$E,1)=$A41,VLOOKUP($A41,Osnova!$A:$E,$E$10)),"")</f>
        <v>#NAME?</v>
      </c>
      <c r="C41" s="37" t="e">
        <f ca="1">IF(VLOOKUP($A41,Osnova!$A:$C,1)=$A41,VLOOKUP($A41,Osnova!$A:$F,4),0)</f>
        <v>#N/A</v>
      </c>
      <c r="D41" s="700"/>
      <c r="E41" s="49"/>
      <c r="F41" s="730">
        <f t="shared" si="0"/>
        <v>0</v>
      </c>
      <c r="G41" s="699"/>
      <c r="H41" s="699"/>
      <c r="I41" s="730">
        <f t="shared" si="1"/>
        <v>0</v>
      </c>
    </row>
    <row r="42" spans="1:9" s="41" customFormat="1" ht="11.25">
      <c r="A42" s="696"/>
      <c r="B42" s="702" t="e">
        <f ca="1">IFERROR(IF(VLOOKUP($A42,Osnova!$A:$E,1)=$A42,VLOOKUP($A42,Osnova!$A:$E,$E$10)),"")</f>
        <v>#NAME?</v>
      </c>
      <c r="C42" s="37" t="e">
        <f ca="1">IF(VLOOKUP($A42,Osnova!$A:$C,1)=$A42,VLOOKUP($A42,Osnova!$A:$F,4),0)</f>
        <v>#N/A</v>
      </c>
      <c r="D42" s="700"/>
      <c r="E42" s="49"/>
      <c r="F42" s="730">
        <f t="shared" si="0"/>
        <v>0</v>
      </c>
      <c r="G42" s="699"/>
      <c r="H42" s="699"/>
      <c r="I42" s="730">
        <f t="shared" si="1"/>
        <v>0</v>
      </c>
    </row>
    <row r="43" spans="1:9" s="41" customFormat="1" ht="11.25">
      <c r="A43" s="696"/>
      <c r="B43" s="702" t="e">
        <f ca="1">IFERROR(IF(VLOOKUP($A43,Osnova!$A:$E,1)=$A43,VLOOKUP($A43,Osnova!$A:$E,$E$10)),"")</f>
        <v>#NAME?</v>
      </c>
      <c r="C43" s="37" t="e">
        <f ca="1">IF(VLOOKUP($A43,Osnova!$A:$C,1)=$A43,VLOOKUP($A43,Osnova!$A:$F,4),0)</f>
        <v>#N/A</v>
      </c>
      <c r="D43" s="700"/>
      <c r="E43" s="49"/>
      <c r="F43" s="730">
        <f t="shared" si="0"/>
        <v>0</v>
      </c>
      <c r="G43" s="699"/>
      <c r="H43" s="699"/>
      <c r="I43" s="730">
        <f t="shared" si="1"/>
        <v>0</v>
      </c>
    </row>
    <row r="44" spans="1:9" s="41" customFormat="1" ht="11.25">
      <c r="A44" s="696"/>
      <c r="B44" s="702" t="e">
        <f ca="1">IFERROR(IF(VLOOKUP($A44,Osnova!$A:$E,1)=$A44,VLOOKUP($A44,Osnova!$A:$E,$E$10)),"")</f>
        <v>#NAME?</v>
      </c>
      <c r="C44" s="37" t="e">
        <f ca="1">IF(VLOOKUP($A44,Osnova!$A:$C,1)=$A44,VLOOKUP($A44,Osnova!$A:$F,4),0)</f>
        <v>#N/A</v>
      </c>
      <c r="D44" s="700"/>
      <c r="E44" s="49"/>
      <c r="F44" s="730">
        <f t="shared" si="0"/>
        <v>0</v>
      </c>
      <c r="G44" s="699"/>
      <c r="H44" s="699"/>
      <c r="I44" s="730">
        <f t="shared" si="1"/>
        <v>0</v>
      </c>
    </row>
    <row r="45" spans="1:9" s="41" customFormat="1" ht="11.25">
      <c r="A45" s="696"/>
      <c r="B45" s="702" t="e">
        <f ca="1">IFERROR(IF(VLOOKUP($A45,Osnova!$A:$E,1)=$A45,VLOOKUP($A45,Osnova!$A:$E,$E$10)),"")</f>
        <v>#NAME?</v>
      </c>
      <c r="C45" s="37" t="e">
        <f ca="1">IF(VLOOKUP($A45,Osnova!$A:$C,1)=$A45,VLOOKUP($A45,Osnova!$A:$F,4),0)</f>
        <v>#N/A</v>
      </c>
      <c r="D45" s="700"/>
      <c r="E45" s="49"/>
      <c r="F45" s="730">
        <f t="shared" si="0"/>
        <v>0</v>
      </c>
      <c r="G45" s="699"/>
      <c r="H45" s="699"/>
      <c r="I45" s="730">
        <f t="shared" si="1"/>
        <v>0</v>
      </c>
    </row>
    <row r="46" spans="1:9" s="41" customFormat="1" ht="11.25">
      <c r="A46" s="696"/>
      <c r="B46" s="702" t="e">
        <f ca="1">IFERROR(IF(VLOOKUP($A46,Osnova!$A:$E,1)=$A46,VLOOKUP($A46,Osnova!$A:$E,$E$10)),"")</f>
        <v>#NAME?</v>
      </c>
      <c r="C46" s="37" t="e">
        <f ca="1">IF(VLOOKUP($A46,Osnova!$A:$C,1)=$A46,VLOOKUP($A46,Osnova!$A:$F,4),0)</f>
        <v>#N/A</v>
      </c>
      <c r="D46" s="700"/>
      <c r="E46" s="49"/>
      <c r="F46" s="730">
        <f t="shared" si="0"/>
        <v>0</v>
      </c>
      <c r="G46" s="699"/>
      <c r="H46" s="699"/>
      <c r="I46" s="730">
        <f t="shared" si="1"/>
        <v>0</v>
      </c>
    </row>
    <row r="47" spans="1:9" s="41" customFormat="1" ht="11.25">
      <c r="A47" s="696"/>
      <c r="B47" s="702" t="e">
        <f ca="1">IFERROR(IF(VLOOKUP($A47,Osnova!$A:$E,1)=$A47,VLOOKUP($A47,Osnova!$A:$E,$E$10)),"")</f>
        <v>#NAME?</v>
      </c>
      <c r="C47" s="37" t="e">
        <f ca="1">IF(VLOOKUP($A47,Osnova!$A:$C,1)=$A47,VLOOKUP($A47,Osnova!$A:$F,4),0)</f>
        <v>#N/A</v>
      </c>
      <c r="D47" s="700"/>
      <c r="E47" s="49"/>
      <c r="F47" s="730">
        <f t="shared" si="0"/>
        <v>0</v>
      </c>
      <c r="G47" s="699"/>
      <c r="H47" s="699"/>
      <c r="I47" s="730">
        <f t="shared" si="1"/>
        <v>0</v>
      </c>
    </row>
    <row r="48" spans="1:9" s="41" customFormat="1" ht="11.25">
      <c r="A48" s="696"/>
      <c r="B48" s="702" t="e">
        <f ca="1">IFERROR(IF(VLOOKUP($A48,Osnova!$A:$E,1)=$A48,VLOOKUP($A48,Osnova!$A:$E,$E$10)),"")</f>
        <v>#NAME?</v>
      </c>
      <c r="C48" s="37" t="e">
        <f ca="1">IF(VLOOKUP($A48,Osnova!$A:$C,1)=$A48,VLOOKUP($A48,Osnova!$A:$F,4),0)</f>
        <v>#N/A</v>
      </c>
      <c r="D48" s="700"/>
      <c r="E48" s="49"/>
      <c r="F48" s="730">
        <f t="shared" si="0"/>
        <v>0</v>
      </c>
      <c r="G48" s="700"/>
      <c r="H48" s="700"/>
      <c r="I48" s="730">
        <f t="shared" si="1"/>
        <v>0</v>
      </c>
    </row>
    <row r="49" spans="1:9" s="41" customFormat="1" ht="11.25">
      <c r="A49" s="696"/>
      <c r="B49" s="702" t="e">
        <f ca="1">IFERROR(IF(VLOOKUP($A49,Osnova!$A:$E,1)=$A49,VLOOKUP($A49,Osnova!$A:$E,$E$10)),"")</f>
        <v>#NAME?</v>
      </c>
      <c r="C49" s="37" t="e">
        <f ca="1">IF(VLOOKUP($A49,Osnova!$A:$C,1)=$A49,VLOOKUP($A49,Osnova!$A:$F,4),0)</f>
        <v>#N/A</v>
      </c>
      <c r="D49" s="700"/>
      <c r="E49" s="49"/>
      <c r="F49" s="730">
        <f t="shared" si="0"/>
        <v>0</v>
      </c>
      <c r="G49" s="700"/>
      <c r="H49" s="700"/>
      <c r="I49" s="730">
        <f t="shared" si="1"/>
        <v>0</v>
      </c>
    </row>
    <row r="50" spans="1:9" s="41" customFormat="1" ht="11.25">
      <c r="A50" s="696"/>
      <c r="B50" s="702" t="e">
        <f ca="1">IFERROR(IF(VLOOKUP($A50,Osnova!$A:$E,1)=$A50,VLOOKUP($A50,Osnova!$A:$E,$E$10)),"")</f>
        <v>#NAME?</v>
      </c>
      <c r="C50" s="37" t="e">
        <f ca="1">IF(VLOOKUP($A50,Osnova!$A:$C,1)=$A50,VLOOKUP($A50,Osnova!$A:$F,4),0)</f>
        <v>#N/A</v>
      </c>
      <c r="D50" s="700"/>
      <c r="E50" s="49"/>
      <c r="F50" s="730">
        <f t="shared" si="0"/>
        <v>0</v>
      </c>
      <c r="G50" s="700"/>
      <c r="H50" s="700"/>
      <c r="I50" s="730">
        <f t="shared" si="1"/>
        <v>0</v>
      </c>
    </row>
    <row r="51" spans="1:9" s="41" customFormat="1" ht="11.25">
      <c r="A51" s="696"/>
      <c r="B51" s="702" t="e">
        <f ca="1">IFERROR(IF(VLOOKUP($A51,Osnova!$A:$E,1)=$A51,VLOOKUP($A51,Osnova!$A:$E,$E$10)),"")</f>
        <v>#NAME?</v>
      </c>
      <c r="C51" s="37" t="e">
        <f ca="1">IF(VLOOKUP($A51,Osnova!$A:$C,1)=$A51,VLOOKUP($A51,Osnova!$A:$F,4),0)</f>
        <v>#N/A</v>
      </c>
      <c r="D51" s="700"/>
      <c r="E51" s="49"/>
      <c r="F51" s="730">
        <f t="shared" si="0"/>
        <v>0</v>
      </c>
      <c r="G51" s="700"/>
      <c r="H51" s="700"/>
      <c r="I51" s="730">
        <f t="shared" si="1"/>
        <v>0</v>
      </c>
    </row>
    <row r="52" spans="1:9" s="41" customFormat="1" ht="11.25">
      <c r="A52" s="696"/>
      <c r="B52" s="702" t="e">
        <f ca="1">IFERROR(IF(VLOOKUP($A52,Osnova!$A:$E,1)=$A52,VLOOKUP($A52,Osnova!$A:$E,$E$10)),"")</f>
        <v>#NAME?</v>
      </c>
      <c r="C52" s="37" t="e">
        <f ca="1">IF(VLOOKUP($A52,Osnova!$A:$C,1)=$A52,VLOOKUP($A52,Osnova!$A:$F,4),0)</f>
        <v>#N/A</v>
      </c>
      <c r="D52" s="700"/>
      <c r="E52" s="49"/>
      <c r="F52" s="730">
        <f t="shared" si="0"/>
        <v>0</v>
      </c>
      <c r="G52" s="700"/>
      <c r="H52" s="700"/>
      <c r="I52" s="730">
        <f t="shared" si="1"/>
        <v>0</v>
      </c>
    </row>
    <row r="53" spans="1:9" s="41" customFormat="1" ht="11.25">
      <c r="A53" s="696"/>
      <c r="B53" s="702" t="e">
        <f ca="1">IFERROR(IF(VLOOKUP($A53,Osnova!$A:$E,1)=$A53,VLOOKUP($A53,Osnova!$A:$E,$E$10)),"")</f>
        <v>#NAME?</v>
      </c>
      <c r="C53" s="37" t="e">
        <f ca="1">IF(VLOOKUP($A53,Osnova!$A:$C,1)=$A53,VLOOKUP($A53,Osnova!$A:$F,4),0)</f>
        <v>#N/A</v>
      </c>
      <c r="D53" s="700"/>
      <c r="E53" s="49"/>
      <c r="F53" s="730">
        <f t="shared" si="0"/>
        <v>0</v>
      </c>
      <c r="G53" s="700"/>
      <c r="H53" s="700"/>
      <c r="I53" s="730">
        <f t="shared" si="1"/>
        <v>0</v>
      </c>
    </row>
    <row r="54" spans="1:9" s="41" customFormat="1" ht="11.25">
      <c r="A54" s="696"/>
      <c r="B54" s="702" t="e">
        <f ca="1">IFERROR(IF(VLOOKUP($A54,Osnova!$A:$E,1)=$A54,VLOOKUP($A54,Osnova!$A:$E,$E$10)),"")</f>
        <v>#NAME?</v>
      </c>
      <c r="C54" s="37" t="e">
        <f ca="1">IF(VLOOKUP($A54,Osnova!$A:$C,1)=$A54,VLOOKUP($A54,Osnova!$A:$F,4),0)</f>
        <v>#N/A</v>
      </c>
      <c r="D54" s="700"/>
      <c r="E54" s="49"/>
      <c r="F54" s="730">
        <f t="shared" si="0"/>
        <v>0</v>
      </c>
      <c r="G54" s="700"/>
      <c r="H54" s="700"/>
      <c r="I54" s="730">
        <f t="shared" si="1"/>
        <v>0</v>
      </c>
    </row>
    <row r="55" spans="1:9" s="41" customFormat="1" ht="11.25">
      <c r="A55" s="696"/>
      <c r="B55" s="702" t="e">
        <f ca="1">IFERROR(IF(VLOOKUP($A55,Osnova!$A:$E,1)=$A55,VLOOKUP($A55,Osnova!$A:$E,$E$10)),"")</f>
        <v>#NAME?</v>
      </c>
      <c r="C55" s="37" t="e">
        <f ca="1">IF(VLOOKUP($A55,Osnova!$A:$C,1)=$A55,VLOOKUP($A55,Osnova!$A:$F,4),0)</f>
        <v>#N/A</v>
      </c>
      <c r="D55" s="700"/>
      <c r="E55" s="49"/>
      <c r="F55" s="730">
        <f t="shared" si="0"/>
        <v>0</v>
      </c>
      <c r="G55" s="700"/>
      <c r="H55" s="700"/>
      <c r="I55" s="730">
        <f t="shared" si="1"/>
        <v>0</v>
      </c>
    </row>
    <row r="56" spans="1:9" s="41" customFormat="1" ht="11.25">
      <c r="A56" s="696"/>
      <c r="B56" s="702" t="e">
        <f ca="1">IFERROR(IF(VLOOKUP($A56,Osnova!$A:$E,1)=$A56,VLOOKUP($A56,Osnova!$A:$E,$E$10)),"")</f>
        <v>#NAME?</v>
      </c>
      <c r="C56" s="37" t="e">
        <f ca="1">IF(VLOOKUP($A56,Osnova!$A:$C,1)=$A56,VLOOKUP($A56,Osnova!$A:$F,4),0)</f>
        <v>#N/A</v>
      </c>
      <c r="D56" s="700"/>
      <c r="E56" s="49"/>
      <c r="F56" s="730">
        <f t="shared" si="0"/>
        <v>0</v>
      </c>
      <c r="G56" s="700"/>
      <c r="H56" s="700"/>
      <c r="I56" s="730">
        <f t="shared" si="1"/>
        <v>0</v>
      </c>
    </row>
    <row r="57" spans="1:9" s="41" customFormat="1" ht="11.25">
      <c r="A57" s="696"/>
      <c r="B57" s="702" t="e">
        <f ca="1">IFERROR(IF(VLOOKUP($A57,Osnova!$A:$E,1)=$A57,VLOOKUP($A57,Osnova!$A:$E,$E$10)),"")</f>
        <v>#NAME?</v>
      </c>
      <c r="C57" s="37" t="e">
        <f ca="1">IF(VLOOKUP($A57,Osnova!$A:$C,1)=$A57,VLOOKUP($A57,Osnova!$A:$F,4),0)</f>
        <v>#N/A</v>
      </c>
      <c r="D57" s="700"/>
      <c r="E57" s="49"/>
      <c r="F57" s="730">
        <f t="shared" si="0"/>
        <v>0</v>
      </c>
      <c r="G57" s="700"/>
      <c r="H57" s="700"/>
      <c r="I57" s="730">
        <f t="shared" si="1"/>
        <v>0</v>
      </c>
    </row>
    <row r="58" spans="1:9" s="41" customFormat="1" ht="11.25">
      <c r="A58" s="696"/>
      <c r="B58" s="702" t="e">
        <f ca="1">IFERROR(IF(VLOOKUP($A58,Osnova!$A:$E,1)=$A58,VLOOKUP($A58,Osnova!$A:$E,$E$10)),"")</f>
        <v>#NAME?</v>
      </c>
      <c r="C58" s="37" t="e">
        <f ca="1">IF(VLOOKUP($A58,Osnova!$A:$C,1)=$A58,VLOOKUP($A58,Osnova!$A:$F,4),0)</f>
        <v>#N/A</v>
      </c>
      <c r="D58" s="700"/>
      <c r="E58" s="49"/>
      <c r="F58" s="730">
        <f t="shared" si="0"/>
        <v>0</v>
      </c>
      <c r="G58" s="700"/>
      <c r="H58" s="700"/>
      <c r="I58" s="730">
        <f t="shared" si="1"/>
        <v>0</v>
      </c>
    </row>
    <row r="59" spans="1:9" s="41" customFormat="1" ht="11.25">
      <c r="A59" s="696"/>
      <c r="B59" s="702" t="e">
        <f ca="1">IFERROR(IF(VLOOKUP($A59,Osnova!$A:$E,1)=$A59,VLOOKUP($A59,Osnova!$A:$E,$E$10)),"")</f>
        <v>#NAME?</v>
      </c>
      <c r="C59" s="37" t="e">
        <f ca="1">IF(VLOOKUP($A59,Osnova!$A:$C,1)=$A59,VLOOKUP($A59,Osnova!$A:$F,4),0)</f>
        <v>#N/A</v>
      </c>
      <c r="D59" s="700"/>
      <c r="E59" s="49"/>
      <c r="F59" s="730">
        <f t="shared" si="0"/>
        <v>0</v>
      </c>
      <c r="G59" s="700"/>
      <c r="H59" s="700"/>
      <c r="I59" s="730">
        <f t="shared" si="1"/>
        <v>0</v>
      </c>
    </row>
    <row r="60" spans="1:9" s="41" customFormat="1" ht="11.25">
      <c r="A60" s="696"/>
      <c r="B60" s="702" t="e">
        <f ca="1">IFERROR(IF(VLOOKUP($A60,Osnova!$A:$E,1)=$A60,VLOOKUP($A60,Osnova!$A:$E,$E$10)),"")</f>
        <v>#NAME?</v>
      </c>
      <c r="C60" s="37" t="e">
        <f ca="1">IF(VLOOKUP($A60,Osnova!$A:$C,1)=$A60,VLOOKUP($A60,Osnova!$A:$F,4),0)</f>
        <v>#N/A</v>
      </c>
      <c r="D60" s="700"/>
      <c r="E60" s="49"/>
      <c r="F60" s="730">
        <f t="shared" si="0"/>
        <v>0</v>
      </c>
      <c r="G60" s="700"/>
      <c r="H60" s="700"/>
      <c r="I60" s="730">
        <f t="shared" si="1"/>
        <v>0</v>
      </c>
    </row>
    <row r="61" spans="1:9" s="41" customFormat="1" ht="11.25">
      <c r="A61" s="696"/>
      <c r="B61" s="702" t="e">
        <f ca="1">IFERROR(IF(VLOOKUP($A61,Osnova!$A:$E,1)=$A61,VLOOKUP($A61,Osnova!$A:$E,$E$10)),"")</f>
        <v>#NAME?</v>
      </c>
      <c r="C61" s="37" t="e">
        <f ca="1">IF(VLOOKUP($A61,Osnova!$A:$C,1)=$A61,VLOOKUP($A61,Osnova!$A:$F,4),0)</f>
        <v>#N/A</v>
      </c>
      <c r="D61" s="700"/>
      <c r="E61" s="49"/>
      <c r="F61" s="730">
        <f t="shared" si="0"/>
        <v>0</v>
      </c>
      <c r="G61" s="700"/>
      <c r="H61" s="700"/>
      <c r="I61" s="730">
        <f t="shared" si="1"/>
        <v>0</v>
      </c>
    </row>
    <row r="62" spans="1:9" s="41" customFormat="1" ht="11.25">
      <c r="A62" s="696"/>
      <c r="B62" s="702" t="e">
        <f ca="1">IFERROR(IF(VLOOKUP($A62,Osnova!$A:$E,1)=$A62,VLOOKUP($A62,Osnova!$A:$E,$E$10)),"")</f>
        <v>#NAME?</v>
      </c>
      <c r="C62" s="37" t="e">
        <f ca="1">IF(VLOOKUP($A62,Osnova!$A:$C,1)=$A62,VLOOKUP($A62,Osnova!$A:$F,4),0)</f>
        <v>#N/A</v>
      </c>
      <c r="D62" s="700"/>
      <c r="E62" s="49"/>
      <c r="F62" s="730">
        <f t="shared" si="0"/>
        <v>0</v>
      </c>
      <c r="G62" s="700"/>
      <c r="H62" s="700"/>
      <c r="I62" s="730">
        <f t="shared" si="1"/>
        <v>0</v>
      </c>
    </row>
    <row r="63" spans="1:9" s="41" customFormat="1" ht="11.25">
      <c r="A63" s="696"/>
      <c r="B63" s="702" t="e">
        <f ca="1">IFERROR(IF(VLOOKUP($A63,Osnova!$A:$E,1)=$A63,VLOOKUP($A63,Osnova!$A:$E,$E$10)),"")</f>
        <v>#NAME?</v>
      </c>
      <c r="C63" s="37" t="e">
        <f ca="1">IF(VLOOKUP($A63,Osnova!$A:$C,1)=$A63,VLOOKUP($A63,Osnova!$A:$F,4),0)</f>
        <v>#N/A</v>
      </c>
      <c r="D63" s="700"/>
      <c r="E63" s="49"/>
      <c r="F63" s="730">
        <f t="shared" si="0"/>
        <v>0</v>
      </c>
      <c r="G63" s="700"/>
      <c r="H63" s="700"/>
      <c r="I63" s="730">
        <f t="shared" si="1"/>
        <v>0</v>
      </c>
    </row>
    <row r="64" spans="1:9" s="41" customFormat="1" ht="11.25">
      <c r="A64" s="696"/>
      <c r="B64" s="702" t="e">
        <f ca="1">IFERROR(IF(VLOOKUP($A64,Osnova!$A:$E,1)=$A64,VLOOKUP($A64,Osnova!$A:$E,$E$10)),"")</f>
        <v>#NAME?</v>
      </c>
      <c r="C64" s="37" t="e">
        <f ca="1">IF(VLOOKUP($A64,Osnova!$A:$C,1)=$A64,VLOOKUP($A64,Osnova!$A:$F,4),0)</f>
        <v>#N/A</v>
      </c>
      <c r="D64" s="700"/>
      <c r="E64" s="49"/>
      <c r="F64" s="730">
        <f t="shared" si="0"/>
        <v>0</v>
      </c>
      <c r="G64" s="700"/>
      <c r="H64" s="700"/>
      <c r="I64" s="730">
        <f t="shared" si="1"/>
        <v>0</v>
      </c>
    </row>
    <row r="65" spans="1:12" s="41" customFormat="1">
      <c r="A65" s="696"/>
      <c r="B65" s="702" t="e">
        <f ca="1">IFERROR(IF(VLOOKUP($A65,Osnova!$A:$E,1)=$A65,VLOOKUP($A65,Osnova!$A:$E,$E$10)),"")</f>
        <v>#NAME?</v>
      </c>
      <c r="C65" s="37" t="e">
        <f ca="1">IF(VLOOKUP($A65,Osnova!$A:$C,1)=$A65,VLOOKUP($A65,Osnova!$A:$F,4),0)</f>
        <v>#N/A</v>
      </c>
      <c r="D65" s="700"/>
      <c r="E65" s="49"/>
      <c r="F65" s="730">
        <f t="shared" si="0"/>
        <v>0</v>
      </c>
      <c r="G65" s="700"/>
      <c r="H65" s="700"/>
      <c r="I65" s="730">
        <f t="shared" si="1"/>
        <v>0</v>
      </c>
      <c r="L65" s="1"/>
    </row>
    <row r="66" spans="1:12" s="41" customFormat="1" ht="11.25">
      <c r="A66" s="696"/>
      <c r="B66" s="702" t="e">
        <f ca="1">IFERROR(IF(VLOOKUP($A66,Osnova!$A:$E,1)=$A66,VLOOKUP($A66,Osnova!$A:$E,$E$10)),"")</f>
        <v>#NAME?</v>
      </c>
      <c r="C66" s="37" t="e">
        <f ca="1">IF(VLOOKUP($A66,Osnova!$A:$C,1)=$A66,VLOOKUP($A66,Osnova!$A:$F,4),0)</f>
        <v>#N/A</v>
      </c>
      <c r="D66" s="700"/>
      <c r="E66" s="49"/>
      <c r="F66" s="730">
        <f t="shared" si="0"/>
        <v>0</v>
      </c>
      <c r="G66" s="700"/>
      <c r="H66" s="700"/>
      <c r="I66" s="730">
        <f t="shared" si="1"/>
        <v>0</v>
      </c>
    </row>
    <row r="67" spans="1:12" s="41" customFormat="1" ht="11.25">
      <c r="A67" s="696"/>
      <c r="B67" s="702" t="e">
        <f ca="1">IFERROR(IF(VLOOKUP($A67,Osnova!$A:$E,1)=$A67,VLOOKUP($A67,Osnova!$A:$E,$E$10)),"")</f>
        <v>#NAME?</v>
      </c>
      <c r="C67" s="37" t="e">
        <f ca="1">IF(VLOOKUP($A67,Osnova!$A:$C,1)=$A67,VLOOKUP($A67,Osnova!$A:$F,4),0)</f>
        <v>#N/A</v>
      </c>
      <c r="D67" s="700"/>
      <c r="E67" s="49"/>
      <c r="F67" s="730">
        <f t="shared" si="0"/>
        <v>0</v>
      </c>
      <c r="G67" s="700"/>
      <c r="H67" s="700"/>
      <c r="I67" s="730">
        <f t="shared" si="1"/>
        <v>0</v>
      </c>
    </row>
    <row r="68" spans="1:12" s="41" customFormat="1" ht="11.25">
      <c r="A68" s="696"/>
      <c r="B68" s="702" t="e">
        <f ca="1">IFERROR(IF(VLOOKUP($A68,Osnova!$A:$E,1)=$A68,VLOOKUP($A68,Osnova!$A:$E,$E$10)),"")</f>
        <v>#NAME?</v>
      </c>
      <c r="C68" s="37" t="e">
        <f ca="1">IF(VLOOKUP($A68,Osnova!$A:$C,1)=$A68,VLOOKUP($A68,Osnova!$A:$F,4),0)</f>
        <v>#N/A</v>
      </c>
      <c r="D68" s="700"/>
      <c r="E68" s="49"/>
      <c r="F68" s="730">
        <f t="shared" si="0"/>
        <v>0</v>
      </c>
      <c r="G68" s="700"/>
      <c r="H68" s="700"/>
      <c r="I68" s="730">
        <f t="shared" si="1"/>
        <v>0</v>
      </c>
    </row>
    <row r="69" spans="1:12" s="41" customFormat="1" ht="11.25">
      <c r="A69" s="696"/>
      <c r="B69" s="702" t="e">
        <f ca="1">IFERROR(IF(VLOOKUP($A69,Osnova!$A:$E,1)=$A69,VLOOKUP($A69,Osnova!$A:$E,$E$10)),"")</f>
        <v>#NAME?</v>
      </c>
      <c r="C69" s="37" t="e">
        <f ca="1">IF(VLOOKUP($A69,Osnova!$A:$C,1)=$A69,VLOOKUP($A69,Osnova!$A:$F,4),0)</f>
        <v>#N/A</v>
      </c>
      <c r="D69" s="38"/>
      <c r="E69" s="39"/>
      <c r="F69" s="730">
        <f t="shared" si="0"/>
        <v>0</v>
      </c>
      <c r="G69" s="700"/>
      <c r="H69" s="700"/>
      <c r="I69" s="730">
        <f t="shared" si="1"/>
        <v>0</v>
      </c>
    </row>
    <row r="70" spans="1:12" s="41" customFormat="1" ht="11.25">
      <c r="A70" s="696"/>
      <c r="B70" s="702" t="e">
        <f ca="1">IFERROR(IF(VLOOKUP($A70,Osnova!$A:$E,1)=$A70,VLOOKUP($A70,Osnova!$A:$E,$E$10)),"")</f>
        <v>#NAME?</v>
      </c>
      <c r="C70" s="37" t="e">
        <f ca="1">IF(VLOOKUP($A70,Osnova!$A:$C,1)=$A70,VLOOKUP($A70,Osnova!$A:$F,4),0)</f>
        <v>#N/A</v>
      </c>
      <c r="D70" s="38"/>
      <c r="E70" s="39"/>
      <c r="F70" s="730">
        <f t="shared" si="0"/>
        <v>0</v>
      </c>
      <c r="G70" s="700"/>
      <c r="H70" s="700"/>
      <c r="I70" s="730">
        <f t="shared" si="1"/>
        <v>0</v>
      </c>
    </row>
    <row r="71" spans="1:12" s="41" customFormat="1" ht="11.25">
      <c r="A71" s="696"/>
      <c r="B71" s="702" t="e">
        <f ca="1">IFERROR(IF(VLOOKUP($A71,Osnova!$A:$E,1)=$A71,VLOOKUP($A71,Osnova!$A:$E,$E$10)),"")</f>
        <v>#NAME?</v>
      </c>
      <c r="C71" s="37" t="e">
        <f ca="1">IF(VLOOKUP($A71,Osnova!$A:$C,1)=$A71,VLOOKUP($A71,Osnova!$A:$F,4),0)</f>
        <v>#N/A</v>
      </c>
      <c r="D71" s="38"/>
      <c r="E71" s="39"/>
      <c r="F71" s="730">
        <f t="shared" si="0"/>
        <v>0</v>
      </c>
      <c r="G71" s="700"/>
      <c r="H71" s="700"/>
      <c r="I71" s="730">
        <f t="shared" si="1"/>
        <v>0</v>
      </c>
    </row>
    <row r="72" spans="1:12" s="41" customFormat="1" ht="11.25">
      <c r="A72" s="697"/>
      <c r="B72" s="702" t="e">
        <f ca="1">IFERROR(IF(VLOOKUP($A72,Osnova!$A:$E,1)=$A72,VLOOKUP($A72,Osnova!$A:$E,$E$10)),"")</f>
        <v>#NAME?</v>
      </c>
      <c r="C72" s="37" t="e">
        <f ca="1">IF(VLOOKUP($A72,Osnova!$A:$C,1)=$A72,VLOOKUP($A72,Osnova!$A:$F,4),0)</f>
        <v>#N/A</v>
      </c>
      <c r="D72" s="38"/>
      <c r="E72" s="39"/>
      <c r="F72" s="730">
        <f t="shared" si="0"/>
        <v>0</v>
      </c>
      <c r="G72" s="700"/>
      <c r="H72" s="700"/>
      <c r="I72" s="730">
        <f t="shared" si="1"/>
        <v>0</v>
      </c>
    </row>
    <row r="73" spans="1:12" s="41" customFormat="1" ht="11.25">
      <c r="A73" s="697"/>
      <c r="B73" s="702" t="e">
        <f ca="1">IFERROR(IF(VLOOKUP($A73,Osnova!$A:$E,1)=$A73,VLOOKUP($A73,Osnova!$A:$E,$E$10)),"")</f>
        <v>#NAME?</v>
      </c>
      <c r="C73" s="37" t="e">
        <f ca="1">IF(VLOOKUP($A73,Osnova!$A:$C,1)=$A73,VLOOKUP($A73,Osnova!$A:$F,4),0)</f>
        <v>#N/A</v>
      </c>
      <c r="D73" s="38"/>
      <c r="E73" s="39"/>
      <c r="F73" s="730">
        <f t="shared" si="0"/>
        <v>0</v>
      </c>
      <c r="G73" s="700"/>
      <c r="H73" s="700"/>
      <c r="I73" s="730">
        <f t="shared" si="1"/>
        <v>0</v>
      </c>
    </row>
    <row r="74" spans="1:12" s="41" customFormat="1" ht="11.25">
      <c r="A74" s="697"/>
      <c r="B74" s="702" t="e">
        <f ca="1">IFERROR(IF(VLOOKUP($A74,Osnova!$A:$E,1)=$A74,VLOOKUP($A74,Osnova!$A:$E,$E$10)),"")</f>
        <v>#NAME?</v>
      </c>
      <c r="C74" s="37"/>
      <c r="D74" s="38"/>
      <c r="E74" s="39"/>
      <c r="F74" s="730">
        <f t="shared" si="0"/>
        <v>0</v>
      </c>
      <c r="G74" s="700"/>
      <c r="H74" s="700"/>
      <c r="I74" s="730">
        <f t="shared" si="1"/>
        <v>0</v>
      </c>
    </row>
    <row r="75" spans="1:12" s="41" customFormat="1" ht="11.25">
      <c r="A75" s="697"/>
      <c r="B75" s="702" t="e">
        <f ca="1">IFERROR(IF(VLOOKUP($A75,Osnova!$A:$E,1)=$A75,VLOOKUP($A75,Osnova!$A:$E,$E$10)),"")</f>
        <v>#NAME?</v>
      </c>
      <c r="C75" s="37" t="e">
        <f ca="1">IF(VLOOKUP($A75,Osnova!$A:$C,1)=$A75,VLOOKUP($A75,Osnova!$A:$F,4),0)</f>
        <v>#N/A</v>
      </c>
      <c r="D75" s="38"/>
      <c r="E75" s="39"/>
      <c r="F75" s="730">
        <f t="shared" si="0"/>
        <v>0</v>
      </c>
      <c r="G75" s="700"/>
      <c r="H75" s="700"/>
      <c r="I75" s="730">
        <f t="shared" si="1"/>
        <v>0</v>
      </c>
    </row>
    <row r="76" spans="1:12" s="41" customFormat="1" ht="11.25">
      <c r="A76" s="697"/>
      <c r="B76" s="702" t="e">
        <f ca="1">IFERROR(IF(VLOOKUP($A76,Osnova!$A:$E,1)=$A76,VLOOKUP($A76,Osnova!$A:$E,$E$10)),"")</f>
        <v>#NAME?</v>
      </c>
      <c r="C76" s="37" t="e">
        <f ca="1">IF(VLOOKUP($A76,Osnova!$A:$C,1)=$A76,VLOOKUP($A76,Osnova!$A:$F,4),0)</f>
        <v>#N/A</v>
      </c>
      <c r="D76" s="38"/>
      <c r="E76" s="39"/>
      <c r="F76" s="730">
        <f t="shared" si="0"/>
        <v>0</v>
      </c>
      <c r="G76" s="700"/>
      <c r="H76" s="700"/>
      <c r="I76" s="730">
        <f t="shared" si="1"/>
        <v>0</v>
      </c>
    </row>
    <row r="77" spans="1:12" s="41" customFormat="1" ht="11.25">
      <c r="A77" s="697"/>
      <c r="B77" s="702" t="e">
        <f ca="1">IFERROR(IF(VLOOKUP($A77,Osnova!$A:$E,1)=$A77,VLOOKUP($A77,Osnova!$A:$E,$E$10)),"")</f>
        <v>#NAME?</v>
      </c>
      <c r="C77" s="37" t="e">
        <f ca="1">IF(VLOOKUP($A77,Osnova!$A:$C,1)=$A77,VLOOKUP($A77,Osnova!$A:$F,4),0)</f>
        <v>#N/A</v>
      </c>
      <c r="D77" s="38"/>
      <c r="E77" s="39"/>
      <c r="F77" s="730">
        <f t="shared" si="0"/>
        <v>0</v>
      </c>
      <c r="G77" s="700"/>
      <c r="H77" s="700"/>
      <c r="I77" s="730">
        <f t="shared" si="1"/>
        <v>0</v>
      </c>
    </row>
    <row r="78" spans="1:12" s="41" customFormat="1" ht="11.25">
      <c r="A78" s="697"/>
      <c r="B78" s="702" t="e">
        <f ca="1">IFERROR(IF(VLOOKUP($A78,Osnova!$A:$E,1)=$A78,VLOOKUP($A78,Osnova!$A:$E,$E$10)),"")</f>
        <v>#NAME?</v>
      </c>
      <c r="C78" s="37" t="e">
        <f ca="1">IF(VLOOKUP($A78,Osnova!$A:$C,1)=$A78,VLOOKUP($A78,Osnova!$A:$F,4),0)</f>
        <v>#N/A</v>
      </c>
      <c r="D78" s="38"/>
      <c r="E78" s="39"/>
      <c r="F78" s="730">
        <f t="shared" si="0"/>
        <v>0</v>
      </c>
      <c r="G78" s="700"/>
      <c r="H78" s="700"/>
      <c r="I78" s="730">
        <f t="shared" si="1"/>
        <v>0</v>
      </c>
    </row>
    <row r="79" spans="1:12" s="41" customFormat="1" ht="11.25">
      <c r="A79" s="697"/>
      <c r="B79" s="702" t="e">
        <f ca="1">IFERROR(IF(VLOOKUP($A79,Osnova!$A:$E,1)=$A79,VLOOKUP($A79,Osnova!$A:$E,$E$10)),"")</f>
        <v>#NAME?</v>
      </c>
      <c r="C79" s="37" t="e">
        <f ca="1">IF(VLOOKUP($A79,Osnova!$A:$C,1)=$A79,VLOOKUP($A79,Osnova!$A:$F,4),0)</f>
        <v>#N/A</v>
      </c>
      <c r="D79" s="38"/>
      <c r="E79" s="39"/>
      <c r="F79" s="730">
        <f t="shared" si="0"/>
        <v>0</v>
      </c>
      <c r="G79" s="700"/>
      <c r="H79" s="700"/>
      <c r="I79" s="730">
        <f t="shared" si="1"/>
        <v>0</v>
      </c>
    </row>
    <row r="80" spans="1:12" s="41" customFormat="1" ht="11.25">
      <c r="A80" s="695"/>
      <c r="B80" s="702" t="e">
        <f ca="1">IFERROR(IF(VLOOKUP($A80,Osnova!$A:$E,1)=$A80,VLOOKUP($A80,Osnova!$A:$E,$E$10)),"")</f>
        <v>#NAME?</v>
      </c>
      <c r="C80" s="37" t="e">
        <f ca="1">IF(VLOOKUP($A80,Osnova!$A:$C,1)=$A80,VLOOKUP($A80,Osnova!$A:$F,4),0)</f>
        <v>#N/A</v>
      </c>
      <c r="D80" s="38"/>
      <c r="E80" s="39"/>
      <c r="F80" s="730">
        <f t="shared" si="0"/>
        <v>0</v>
      </c>
      <c r="G80" s="700"/>
      <c r="H80" s="700"/>
      <c r="I80" s="730">
        <f t="shared" si="1"/>
        <v>0</v>
      </c>
    </row>
    <row r="81" spans="1:9" s="41" customFormat="1" ht="11.25">
      <c r="A81" s="695"/>
      <c r="B81" s="702" t="e">
        <f ca="1">IFERROR(IF(VLOOKUP($A81,Osnova!$A:$E,1)=$A81,VLOOKUP($A81,Osnova!$A:$E,$E$10)),"")</f>
        <v>#NAME?</v>
      </c>
      <c r="C81" s="37" t="e">
        <f ca="1">IF(VLOOKUP($A81,Osnova!$A:$C,1)=$A81,VLOOKUP($A81,Osnova!$A:$F,4),0)</f>
        <v>#N/A</v>
      </c>
      <c r="D81" s="38"/>
      <c r="E81" s="39"/>
      <c r="F81" s="730">
        <f t="shared" ref="F81:F144" si="2">SUM(D81-E81)</f>
        <v>0</v>
      </c>
      <c r="G81" s="700"/>
      <c r="H81" s="700"/>
      <c r="I81" s="730">
        <f t="shared" si="1"/>
        <v>0</v>
      </c>
    </row>
    <row r="82" spans="1:9" s="41" customFormat="1" ht="11.25">
      <c r="A82" s="695"/>
      <c r="B82" s="702" t="e">
        <f ca="1">IFERROR(IF(VLOOKUP($A82,Osnova!$A:$E,1)=$A82,VLOOKUP($A82,Osnova!$A:$E,$E$10)),"")</f>
        <v>#NAME?</v>
      </c>
      <c r="C82" s="37" t="e">
        <f ca="1">IF(VLOOKUP($A82,Osnova!$A:$C,1)=$A82,VLOOKUP($A82,Osnova!$A:$F,4),0)</f>
        <v>#N/A</v>
      </c>
      <c r="D82" s="38"/>
      <c r="E82" s="39"/>
      <c r="F82" s="730">
        <f t="shared" si="2"/>
        <v>0</v>
      </c>
      <c r="G82" s="700"/>
      <c r="H82" s="700"/>
      <c r="I82" s="730">
        <f t="shared" ref="I82:I145" si="3">SUM(F82+G82-H82)</f>
        <v>0</v>
      </c>
    </row>
    <row r="83" spans="1:9" s="41" customFormat="1" ht="11.25">
      <c r="A83" s="695"/>
      <c r="B83" s="702" t="e">
        <f ca="1">IFERROR(IF(VLOOKUP($A83,Osnova!$A:$E,1)=$A83,VLOOKUP($A83,Osnova!$A:$E,$E$10)),"")</f>
        <v>#NAME?</v>
      </c>
      <c r="C83" s="37" t="e">
        <f ca="1">IF(VLOOKUP($A83,Osnova!$A:$C,1)=$A83,VLOOKUP($A83,Osnova!$A:$F,4),0)</f>
        <v>#N/A</v>
      </c>
      <c r="D83" s="38"/>
      <c r="E83" s="39"/>
      <c r="F83" s="730">
        <f t="shared" si="2"/>
        <v>0</v>
      </c>
      <c r="G83" s="700"/>
      <c r="H83" s="700"/>
      <c r="I83" s="730">
        <f t="shared" si="3"/>
        <v>0</v>
      </c>
    </row>
    <row r="84" spans="1:9" s="41" customFormat="1" ht="11.25">
      <c r="A84" s="695"/>
      <c r="B84" s="702" t="e">
        <f ca="1">IFERROR(IF(VLOOKUP($A84,Osnova!$A:$E,1)=$A84,VLOOKUP($A84,Osnova!$A:$E,$E$10)),"")</f>
        <v>#NAME?</v>
      </c>
      <c r="C84" s="37" t="e">
        <f ca="1">IF(VLOOKUP($A84,Osnova!$A:$C,1)=$A84,VLOOKUP($A84,Osnova!$A:$F,4),0)</f>
        <v>#N/A</v>
      </c>
      <c r="D84" s="38"/>
      <c r="E84" s="39"/>
      <c r="F84" s="730">
        <f t="shared" si="2"/>
        <v>0</v>
      </c>
      <c r="G84" s="700"/>
      <c r="H84" s="700"/>
      <c r="I84" s="730">
        <f t="shared" si="3"/>
        <v>0</v>
      </c>
    </row>
    <row r="85" spans="1:9" s="41" customFormat="1" ht="11.25">
      <c r="A85" s="695"/>
      <c r="B85" s="702" t="e">
        <f ca="1">IFERROR(IF(VLOOKUP($A85,Osnova!$A:$E,1)=$A85,VLOOKUP($A85,Osnova!$A:$E,$E$10)),"")</f>
        <v>#NAME?</v>
      </c>
      <c r="C85" s="37" t="e">
        <f ca="1">IF(VLOOKUP($A85,Osnova!$A:$C,1)=$A85,VLOOKUP($A85,Osnova!$A:$F,4),0)</f>
        <v>#N/A</v>
      </c>
      <c r="D85" s="38"/>
      <c r="E85" s="39"/>
      <c r="F85" s="730">
        <f t="shared" si="2"/>
        <v>0</v>
      </c>
      <c r="G85" s="700"/>
      <c r="H85" s="700"/>
      <c r="I85" s="730">
        <f t="shared" si="3"/>
        <v>0</v>
      </c>
    </row>
    <row r="86" spans="1:9" s="41" customFormat="1" ht="11.25">
      <c r="A86" s="695"/>
      <c r="B86" s="702" t="e">
        <f ca="1">IFERROR(IF(VLOOKUP($A86,Osnova!$A:$E,1)=$A86,VLOOKUP($A86,Osnova!$A:$E,$E$10)),"")</f>
        <v>#NAME?</v>
      </c>
      <c r="C86" s="37" t="e">
        <f ca="1">IF(VLOOKUP($A86,Osnova!$A:$C,1)=$A86,VLOOKUP($A86,Osnova!$A:$F,4),0)</f>
        <v>#N/A</v>
      </c>
      <c r="D86" s="38"/>
      <c r="E86" s="39"/>
      <c r="F86" s="730">
        <f t="shared" si="2"/>
        <v>0</v>
      </c>
      <c r="G86" s="700"/>
      <c r="H86" s="700"/>
      <c r="I86" s="730">
        <f t="shared" si="3"/>
        <v>0</v>
      </c>
    </row>
    <row r="87" spans="1:9" s="41" customFormat="1" ht="11.25">
      <c r="A87" s="695"/>
      <c r="B87" s="702" t="e">
        <f ca="1">IFERROR(IF(VLOOKUP($A87,Osnova!$A:$E,1)=$A87,VLOOKUP($A87,Osnova!$A:$E,$E$10)),"")</f>
        <v>#NAME?</v>
      </c>
      <c r="C87" s="37" t="e">
        <f ca="1">IF(VLOOKUP($A87,Osnova!$A:$C,1)=$A87,VLOOKUP($A87,Osnova!$A:$F,4),0)</f>
        <v>#N/A</v>
      </c>
      <c r="D87" s="38"/>
      <c r="E87" s="39"/>
      <c r="F87" s="730">
        <f t="shared" si="2"/>
        <v>0</v>
      </c>
      <c r="G87" s="700"/>
      <c r="H87" s="700"/>
      <c r="I87" s="730">
        <f t="shared" si="3"/>
        <v>0</v>
      </c>
    </row>
    <row r="88" spans="1:9" s="41" customFormat="1" ht="11.25">
      <c r="A88" s="695"/>
      <c r="B88" s="702" t="e">
        <f ca="1">IFERROR(IF(VLOOKUP($A88,Osnova!$A:$E,1)=$A88,VLOOKUP($A88,Osnova!$A:$E,$E$10)),"")</f>
        <v>#NAME?</v>
      </c>
      <c r="C88" s="37" t="e">
        <f ca="1">IF(VLOOKUP($A88,Osnova!$A:$C,1)=$A88,VLOOKUP($A88,Osnova!$A:$F,4),0)</f>
        <v>#N/A</v>
      </c>
      <c r="D88" s="38"/>
      <c r="E88" s="39"/>
      <c r="F88" s="730">
        <f t="shared" si="2"/>
        <v>0</v>
      </c>
      <c r="G88" s="700"/>
      <c r="H88" s="700"/>
      <c r="I88" s="730">
        <f t="shared" si="3"/>
        <v>0</v>
      </c>
    </row>
    <row r="89" spans="1:9" s="41" customFormat="1" ht="11.25">
      <c r="A89" s="695"/>
      <c r="B89" s="702" t="e">
        <f ca="1">IFERROR(IF(VLOOKUP($A89,Osnova!$A:$E,1)=$A89,VLOOKUP($A89,Osnova!$A:$E,$E$10)),"")</f>
        <v>#NAME?</v>
      </c>
      <c r="C89" s="37" t="e">
        <f ca="1">IF(VLOOKUP($A89,Osnova!$A:$C,1)=$A89,VLOOKUP($A89,Osnova!$A:$F,4),0)</f>
        <v>#N/A</v>
      </c>
      <c r="D89" s="38"/>
      <c r="E89" s="39"/>
      <c r="F89" s="730">
        <f t="shared" si="2"/>
        <v>0</v>
      </c>
      <c r="G89" s="699"/>
      <c r="H89" s="699"/>
      <c r="I89" s="730">
        <f t="shared" si="3"/>
        <v>0</v>
      </c>
    </row>
    <row r="90" spans="1:9" s="41" customFormat="1" ht="11.25">
      <c r="A90" s="695"/>
      <c r="B90" s="702" t="e">
        <f ca="1">IFERROR(IF(VLOOKUP($A90,Osnova!$A:$E,1)=$A90,VLOOKUP($A90,Osnova!$A:$E,$E$10)),"")</f>
        <v>#NAME?</v>
      </c>
      <c r="C90" s="37" t="e">
        <f ca="1">IF(VLOOKUP($A90,Osnova!$A:$C,1)=$A90,VLOOKUP($A90,Osnova!$A:$F,4),0)</f>
        <v>#N/A</v>
      </c>
      <c r="D90" s="38"/>
      <c r="E90" s="39"/>
      <c r="F90" s="730">
        <f t="shared" si="2"/>
        <v>0</v>
      </c>
      <c r="G90" s="699"/>
      <c r="H90" s="699"/>
      <c r="I90" s="730">
        <f t="shared" si="3"/>
        <v>0</v>
      </c>
    </row>
    <row r="91" spans="1:9" s="41" customFormat="1" ht="11.25">
      <c r="A91" s="695"/>
      <c r="B91" s="702" t="e">
        <f ca="1">IFERROR(IF(VLOOKUP($A91,Osnova!$A:$E,1)=$A91,VLOOKUP($A91,Osnova!$A:$E,$E$10)),"")</f>
        <v>#NAME?</v>
      </c>
      <c r="C91" s="37" t="e">
        <f ca="1">IF(VLOOKUP($A91,Osnova!$A:$C,1)=$A91,VLOOKUP($A91,Osnova!$A:$F,4),0)</f>
        <v>#N/A</v>
      </c>
      <c r="D91" s="38"/>
      <c r="E91" s="39"/>
      <c r="F91" s="730">
        <f t="shared" si="2"/>
        <v>0</v>
      </c>
      <c r="G91" s="699"/>
      <c r="H91" s="699"/>
      <c r="I91" s="730">
        <f t="shared" si="3"/>
        <v>0</v>
      </c>
    </row>
    <row r="92" spans="1:9" s="41" customFormat="1" ht="11.25">
      <c r="A92" s="695"/>
      <c r="B92" s="702" t="e">
        <f ca="1">IFERROR(IF(VLOOKUP($A92,Osnova!$A:$E,1)=$A92,VLOOKUP($A92,Osnova!$A:$E,$E$10)),"")</f>
        <v>#NAME?</v>
      </c>
      <c r="C92" s="37" t="e">
        <f ca="1">IF(VLOOKUP($A92,Osnova!$A:$C,1)=$A92,VLOOKUP($A92,Osnova!$A:$F,4),0)</f>
        <v>#N/A</v>
      </c>
      <c r="D92" s="38"/>
      <c r="E92" s="39"/>
      <c r="F92" s="730">
        <f t="shared" si="2"/>
        <v>0</v>
      </c>
      <c r="G92" s="699"/>
      <c r="H92" s="699"/>
      <c r="I92" s="730">
        <f t="shared" si="3"/>
        <v>0</v>
      </c>
    </row>
    <row r="93" spans="1:9" s="41" customFormat="1" ht="11.25">
      <c r="A93" s="695"/>
      <c r="B93" s="702" t="e">
        <f ca="1">IFERROR(IF(VLOOKUP($A93,Osnova!$A:$E,1)=$A93,VLOOKUP($A93,Osnova!$A:$E,$E$10)),"")</f>
        <v>#NAME?</v>
      </c>
      <c r="C93" s="37" t="e">
        <f ca="1">IF(VLOOKUP($A93,Osnova!$A:$C,1)=$A93,VLOOKUP($A93,Osnova!$A:$F,4),0)</f>
        <v>#N/A</v>
      </c>
      <c r="D93" s="38"/>
      <c r="E93" s="39"/>
      <c r="F93" s="730">
        <f t="shared" si="2"/>
        <v>0</v>
      </c>
      <c r="G93" s="699"/>
      <c r="H93" s="699"/>
      <c r="I93" s="730">
        <f t="shared" si="3"/>
        <v>0</v>
      </c>
    </row>
    <row r="94" spans="1:9" s="41" customFormat="1" ht="11.25">
      <c r="A94" s="695"/>
      <c r="B94" s="702" t="e">
        <f ca="1">IFERROR(IF(VLOOKUP($A94,Osnova!$A:$E,1)=$A94,VLOOKUP($A94,Osnova!$A:$E,$E$10)),"")</f>
        <v>#NAME?</v>
      </c>
      <c r="C94" s="37" t="e">
        <f ca="1">IF(VLOOKUP($A94,Osnova!$A:$C,1)=$A94,VLOOKUP($A94,Osnova!$A:$F,4),0)</f>
        <v>#N/A</v>
      </c>
      <c r="D94" s="38"/>
      <c r="E94" s="39"/>
      <c r="F94" s="730">
        <f t="shared" si="2"/>
        <v>0</v>
      </c>
      <c r="G94" s="699"/>
      <c r="H94" s="699"/>
      <c r="I94" s="730">
        <f t="shared" si="3"/>
        <v>0</v>
      </c>
    </row>
    <row r="95" spans="1:9" s="41" customFormat="1" ht="11.25">
      <c r="A95" s="695"/>
      <c r="B95" s="702" t="e">
        <f ca="1">IFERROR(IF(VLOOKUP($A95,Osnova!$A:$E,1)=$A95,VLOOKUP($A95,Osnova!$A:$E,$E$10)),"")</f>
        <v>#NAME?</v>
      </c>
      <c r="C95" s="37" t="e">
        <f ca="1">IF(VLOOKUP($A95,Osnova!$A:$C,1)=$A95,VLOOKUP($A95,Osnova!$A:$F,4),0)</f>
        <v>#N/A</v>
      </c>
      <c r="D95" s="38"/>
      <c r="E95" s="39"/>
      <c r="F95" s="730">
        <f t="shared" si="2"/>
        <v>0</v>
      </c>
      <c r="G95" s="699"/>
      <c r="H95" s="699"/>
      <c r="I95" s="730">
        <f t="shared" si="3"/>
        <v>0</v>
      </c>
    </row>
    <row r="96" spans="1:9" s="41" customFormat="1" ht="11.25">
      <c r="A96" s="695"/>
      <c r="B96" s="702" t="e">
        <f ca="1">IFERROR(IF(VLOOKUP($A96,Osnova!$A:$E,1)=$A96,VLOOKUP($A96,Osnova!$A:$E,$E$10)),"")</f>
        <v>#NAME?</v>
      </c>
      <c r="C96" s="37" t="e">
        <f ca="1">IF(VLOOKUP($A96,Osnova!$A:$C,1)=$A96,VLOOKUP($A96,Osnova!$A:$F,4),0)</f>
        <v>#N/A</v>
      </c>
      <c r="D96" s="38"/>
      <c r="E96" s="39"/>
      <c r="F96" s="730">
        <f t="shared" si="2"/>
        <v>0</v>
      </c>
      <c r="G96" s="699"/>
      <c r="H96" s="699"/>
      <c r="I96" s="730">
        <f t="shared" si="3"/>
        <v>0</v>
      </c>
    </row>
    <row r="97" spans="1:9" s="41" customFormat="1" ht="11.25">
      <c r="A97" s="695"/>
      <c r="B97" s="702" t="e">
        <f ca="1">IFERROR(IF(VLOOKUP($A97,Osnova!$A:$E,1)=$A97,VLOOKUP($A97,Osnova!$A:$E,$E$10)),"")</f>
        <v>#NAME?</v>
      </c>
      <c r="C97" s="37" t="e">
        <f ca="1">IF(VLOOKUP($A97,Osnova!$A:$C,1)=$A97,VLOOKUP($A97,Osnova!$A:$F,4),0)</f>
        <v>#N/A</v>
      </c>
      <c r="D97" s="38"/>
      <c r="E97" s="39"/>
      <c r="F97" s="730">
        <f t="shared" si="2"/>
        <v>0</v>
      </c>
      <c r="G97" s="699"/>
      <c r="H97" s="699"/>
      <c r="I97" s="730">
        <f t="shared" si="3"/>
        <v>0</v>
      </c>
    </row>
    <row r="98" spans="1:9" s="41" customFormat="1" ht="11.25">
      <c r="A98" s="695"/>
      <c r="B98" s="702" t="e">
        <f ca="1">IFERROR(IF(VLOOKUP($A98,Osnova!$A:$E,1)=$A98,VLOOKUP($A98,Osnova!$A:$E,$E$10)),"")</f>
        <v>#NAME?</v>
      </c>
      <c r="C98" s="37" t="e">
        <f ca="1">IF(VLOOKUP($A98,Osnova!$A:$C,1)=$A98,VLOOKUP($A98,Osnova!$A:$F,4),0)</f>
        <v>#N/A</v>
      </c>
      <c r="D98" s="38"/>
      <c r="E98" s="39"/>
      <c r="F98" s="730">
        <f t="shared" si="2"/>
        <v>0</v>
      </c>
      <c r="G98" s="699"/>
      <c r="H98" s="699"/>
      <c r="I98" s="730">
        <f t="shared" si="3"/>
        <v>0</v>
      </c>
    </row>
    <row r="99" spans="1:9" s="41" customFormat="1" ht="11.25">
      <c r="A99" s="695"/>
      <c r="B99" s="702" t="e">
        <f ca="1">IFERROR(IF(VLOOKUP($A99,Osnova!$A:$E,1)=$A99,VLOOKUP($A99,Osnova!$A:$E,$E$10)),"")</f>
        <v>#NAME?</v>
      </c>
      <c r="C99" s="37" t="e">
        <f ca="1">IF(VLOOKUP($A99,Osnova!$A:$C,1)=$A99,VLOOKUP($A99,Osnova!$A:$F,4),0)</f>
        <v>#N/A</v>
      </c>
      <c r="D99" s="38"/>
      <c r="E99" s="39"/>
      <c r="F99" s="730">
        <f t="shared" si="2"/>
        <v>0</v>
      </c>
      <c r="G99" s="699"/>
      <c r="H99" s="699"/>
      <c r="I99" s="730">
        <f t="shared" si="3"/>
        <v>0</v>
      </c>
    </row>
    <row r="100" spans="1:9" s="41" customFormat="1" ht="11.25">
      <c r="A100" s="695"/>
      <c r="B100" s="702" t="e">
        <f ca="1">IFERROR(IF(VLOOKUP($A100,Osnova!$A:$E,1)=$A100,VLOOKUP($A100,Osnova!$A:$E,$E$10)),"")</f>
        <v>#NAME?</v>
      </c>
      <c r="C100" s="37" t="e">
        <f ca="1">IF(VLOOKUP($A100,Osnova!$A:$C,1)=$A100,VLOOKUP($A100,Osnova!$A:$F,4),0)</f>
        <v>#N/A</v>
      </c>
      <c r="D100" s="38"/>
      <c r="E100" s="39"/>
      <c r="F100" s="730">
        <f t="shared" si="2"/>
        <v>0</v>
      </c>
      <c r="G100" s="699"/>
      <c r="H100" s="699"/>
      <c r="I100" s="730">
        <f t="shared" si="3"/>
        <v>0</v>
      </c>
    </row>
    <row r="101" spans="1:9" s="41" customFormat="1" ht="11.25">
      <c r="A101" s="695"/>
      <c r="B101" s="702" t="e">
        <f ca="1">IFERROR(IF(VLOOKUP($A101,Osnova!$A:$E,1)=$A101,VLOOKUP($A101,Osnova!$A:$E,$E$10)),"")</f>
        <v>#NAME?</v>
      </c>
      <c r="C101" s="37" t="e">
        <f ca="1">IF(VLOOKUP($A101,Osnova!$A:$C,1)=$A101,VLOOKUP($A101,Osnova!$A:$F,4),0)</f>
        <v>#N/A</v>
      </c>
      <c r="D101" s="38"/>
      <c r="E101" s="39"/>
      <c r="F101" s="730">
        <f t="shared" si="2"/>
        <v>0</v>
      </c>
      <c r="G101" s="699"/>
      <c r="H101" s="699"/>
      <c r="I101" s="730">
        <f t="shared" si="3"/>
        <v>0</v>
      </c>
    </row>
    <row r="102" spans="1:9" s="41" customFormat="1" ht="11.25">
      <c r="A102" s="36"/>
      <c r="B102" s="702" t="e">
        <f ca="1">IFERROR(IF(VLOOKUP($A102,Osnova!$A:$E,1)=$A102,VLOOKUP($A102,Osnova!$A:$E,$E$10)),"")</f>
        <v>#NAME?</v>
      </c>
      <c r="C102" s="37" t="e">
        <f ca="1">IF(VLOOKUP($A102,Osnova!$A:$C,1)=$A102,VLOOKUP($A102,Osnova!$A:$F,4),0)</f>
        <v>#N/A</v>
      </c>
      <c r="D102" s="38"/>
      <c r="E102" s="39"/>
      <c r="F102" s="730">
        <f t="shared" si="2"/>
        <v>0</v>
      </c>
      <c r="G102" s="699"/>
      <c r="H102" s="699"/>
      <c r="I102" s="730">
        <f t="shared" si="3"/>
        <v>0</v>
      </c>
    </row>
    <row r="103" spans="1:9" s="41" customFormat="1" ht="11.25">
      <c r="A103" s="36"/>
      <c r="B103" s="702" t="e">
        <f ca="1">IFERROR(IF(VLOOKUP($A103,Osnova!$A:$E,1)=$A103,VLOOKUP($A103,Osnova!$A:$E,$E$10)),"")</f>
        <v>#NAME?</v>
      </c>
      <c r="C103" s="37" t="e">
        <f ca="1">IF(VLOOKUP($A103,Osnova!$A:$C,1)=$A103,VLOOKUP($A103,Osnova!$A:$F,4),0)</f>
        <v>#N/A</v>
      </c>
      <c r="D103" s="38"/>
      <c r="E103" s="39"/>
      <c r="F103" s="730">
        <f t="shared" si="2"/>
        <v>0</v>
      </c>
      <c r="G103" s="699"/>
      <c r="H103" s="699"/>
      <c r="I103" s="730">
        <f t="shared" si="3"/>
        <v>0</v>
      </c>
    </row>
    <row r="104" spans="1:9" s="41" customFormat="1" ht="11.25">
      <c r="A104" s="46"/>
      <c r="B104" s="702" t="e">
        <f ca="1">IFERROR(IF(VLOOKUP($A104,Osnova!$A:$E,1)=$A104,VLOOKUP($A104,Osnova!$A:$E,$E$10)),"")</f>
        <v>#NAME?</v>
      </c>
      <c r="C104" s="37" t="e">
        <f ca="1">IF(VLOOKUP($A104,Osnova!$A:$C,1)=$A104,VLOOKUP($A104,Osnova!$A:$F,4),0)</f>
        <v>#N/A</v>
      </c>
      <c r="D104" s="38"/>
      <c r="E104" s="39"/>
      <c r="F104" s="730">
        <f t="shared" si="2"/>
        <v>0</v>
      </c>
      <c r="G104" s="38"/>
      <c r="H104" s="38"/>
      <c r="I104" s="730">
        <f t="shared" si="3"/>
        <v>0</v>
      </c>
    </row>
    <row r="105" spans="1:9" s="41" customFormat="1" ht="11.25">
      <c r="A105" s="46"/>
      <c r="B105" s="702" t="e">
        <f ca="1">IFERROR(IF(VLOOKUP($A105,Osnova!$A:$E,1)=$A105,VLOOKUP($A105,Osnova!$A:$E,$E$10)),"")</f>
        <v>#NAME?</v>
      </c>
      <c r="C105" s="37" t="e">
        <f ca="1">IF(VLOOKUP($A105,Osnova!$A:$C,1)=$A105,VLOOKUP($A105,Osnova!$A:$F,4),0)</f>
        <v>#N/A</v>
      </c>
      <c r="D105" s="38"/>
      <c r="E105" s="39"/>
      <c r="F105" s="730">
        <f t="shared" si="2"/>
        <v>0</v>
      </c>
      <c r="G105" s="38"/>
      <c r="H105" s="38"/>
      <c r="I105" s="730">
        <f t="shared" si="3"/>
        <v>0</v>
      </c>
    </row>
    <row r="106" spans="1:9" s="41" customFormat="1" ht="11.25">
      <c r="A106" s="46"/>
      <c r="B106" s="702" t="e">
        <f ca="1">IFERROR(IF(VLOOKUP($A106,Osnova!$A:$E,1)=$A106,VLOOKUP($A106,Osnova!$A:$E,$E$10)),"")</f>
        <v>#NAME?</v>
      </c>
      <c r="C106" s="37" t="e">
        <f ca="1">IF(VLOOKUP($A106,Osnova!$A:$C,1)=$A106,VLOOKUP($A106,Osnova!$A:$F,4),0)</f>
        <v>#N/A</v>
      </c>
      <c r="D106" s="38"/>
      <c r="E106" s="39"/>
      <c r="F106" s="730">
        <f t="shared" si="2"/>
        <v>0</v>
      </c>
      <c r="G106" s="38"/>
      <c r="H106" s="38"/>
      <c r="I106" s="730">
        <f t="shared" si="3"/>
        <v>0</v>
      </c>
    </row>
    <row r="107" spans="1:9" s="41" customFormat="1" ht="11.25">
      <c r="A107" s="46"/>
      <c r="B107" s="702" t="e">
        <f ca="1">IFERROR(IF(VLOOKUP($A107,Osnova!$A:$E,1)=$A107,VLOOKUP($A107,Osnova!$A:$E,$E$10)),"")</f>
        <v>#NAME?</v>
      </c>
      <c r="C107" s="37" t="e">
        <f ca="1">IF(VLOOKUP($A107,Osnova!$A:$C,1)=$A107,VLOOKUP($A107,Osnova!$A:$F,4),0)</f>
        <v>#N/A</v>
      </c>
      <c r="D107" s="38"/>
      <c r="E107" s="39"/>
      <c r="F107" s="730">
        <f t="shared" si="2"/>
        <v>0</v>
      </c>
      <c r="G107" s="38"/>
      <c r="H107" s="38"/>
      <c r="I107" s="730">
        <f t="shared" si="3"/>
        <v>0</v>
      </c>
    </row>
    <row r="108" spans="1:9" s="41" customFormat="1" ht="11.25">
      <c r="A108" s="46"/>
      <c r="B108" s="702" t="e">
        <f ca="1">IFERROR(IF(VLOOKUP($A108,Osnova!$A:$E,1)=$A108,VLOOKUP($A108,Osnova!$A:$E,$E$10)),"")</f>
        <v>#NAME?</v>
      </c>
      <c r="C108" s="37" t="e">
        <f ca="1">IF(VLOOKUP($A108,Osnova!$A:$C,1)=$A108,VLOOKUP($A108,Osnova!$A:$F,4),0)</f>
        <v>#N/A</v>
      </c>
      <c r="D108" s="38"/>
      <c r="E108" s="39"/>
      <c r="F108" s="730">
        <f t="shared" si="2"/>
        <v>0</v>
      </c>
      <c r="G108" s="38"/>
      <c r="H108" s="38"/>
      <c r="I108" s="730">
        <f t="shared" si="3"/>
        <v>0</v>
      </c>
    </row>
    <row r="109" spans="1:9" s="41" customFormat="1" ht="11.25">
      <c r="A109" s="46"/>
      <c r="B109" s="702" t="e">
        <f ca="1">IFERROR(IF(VLOOKUP($A109,Osnova!$A:$E,1)=$A109,VLOOKUP($A109,Osnova!$A:$E,$E$10)),"")</f>
        <v>#NAME?</v>
      </c>
      <c r="C109" s="37" t="e">
        <f ca="1">IF(VLOOKUP($A109,Osnova!$A:$C,1)=$A109,VLOOKUP($A109,Osnova!$A:$F,4),0)</f>
        <v>#N/A</v>
      </c>
      <c r="D109" s="38"/>
      <c r="E109" s="39"/>
      <c r="F109" s="730">
        <f t="shared" si="2"/>
        <v>0</v>
      </c>
      <c r="G109" s="38"/>
      <c r="H109" s="38"/>
      <c r="I109" s="730">
        <f t="shared" si="3"/>
        <v>0</v>
      </c>
    </row>
    <row r="110" spans="1:9" s="41" customFormat="1" ht="11.25">
      <c r="A110" s="46"/>
      <c r="B110" s="702" t="e">
        <f ca="1">IFERROR(IF(VLOOKUP($A110,Osnova!$A:$E,1)=$A110,VLOOKUP($A110,Osnova!$A:$E,$E$10)),"")</f>
        <v>#NAME?</v>
      </c>
      <c r="C110" s="37" t="e">
        <f ca="1">IF(VLOOKUP($A110,Osnova!$A:$C,1)=$A110,VLOOKUP($A110,Osnova!$A:$F,4),0)</f>
        <v>#N/A</v>
      </c>
      <c r="D110" s="38"/>
      <c r="E110" s="39"/>
      <c r="F110" s="730">
        <f t="shared" si="2"/>
        <v>0</v>
      </c>
      <c r="G110" s="38"/>
      <c r="H110" s="38"/>
      <c r="I110" s="730">
        <f t="shared" si="3"/>
        <v>0</v>
      </c>
    </row>
    <row r="111" spans="1:9" s="41" customFormat="1" ht="11.25">
      <c r="A111" s="46"/>
      <c r="B111" s="702" t="e">
        <f ca="1">IFERROR(IF(VLOOKUP($A111,Osnova!$A:$E,1)=$A111,VLOOKUP($A111,Osnova!$A:$E,$E$10)),"")</f>
        <v>#NAME?</v>
      </c>
      <c r="C111" s="37" t="e">
        <f ca="1">IF(VLOOKUP($A111,Osnova!$A:$C,1)=$A111,VLOOKUP($A111,Osnova!$A:$F,4),0)</f>
        <v>#N/A</v>
      </c>
      <c r="D111" s="38"/>
      <c r="E111" s="39"/>
      <c r="F111" s="730">
        <f t="shared" si="2"/>
        <v>0</v>
      </c>
      <c r="G111" s="38"/>
      <c r="H111" s="38"/>
      <c r="I111" s="730">
        <f t="shared" si="3"/>
        <v>0</v>
      </c>
    </row>
    <row r="112" spans="1:9" s="41" customFormat="1" ht="11.25">
      <c r="A112" s="46"/>
      <c r="B112" s="702" t="e">
        <f ca="1">IFERROR(IF(VLOOKUP($A112,Osnova!$A:$E,1)=$A112,VLOOKUP($A112,Osnova!$A:$E,$E$10)),"")</f>
        <v>#NAME?</v>
      </c>
      <c r="C112" s="37" t="e">
        <f ca="1">IF(VLOOKUP($A112,Osnova!$A:$C,1)=$A112,VLOOKUP($A112,Osnova!$A:$F,4),0)</f>
        <v>#N/A</v>
      </c>
      <c r="D112" s="38"/>
      <c r="E112" s="39"/>
      <c r="F112" s="730">
        <f t="shared" si="2"/>
        <v>0</v>
      </c>
      <c r="G112" s="38"/>
      <c r="H112" s="38"/>
      <c r="I112" s="730">
        <f t="shared" si="3"/>
        <v>0</v>
      </c>
    </row>
    <row r="113" spans="1:9" s="41" customFormat="1" ht="11.25">
      <c r="A113" s="46"/>
      <c r="B113" s="702" t="e">
        <f ca="1">IFERROR(IF(VLOOKUP($A113,Osnova!$A:$E,1)=$A113,VLOOKUP($A113,Osnova!$A:$E,$E$10)),"")</f>
        <v>#NAME?</v>
      </c>
      <c r="C113" s="37" t="e">
        <f ca="1">IF(VLOOKUP($A113,Osnova!$A:$C,1)=$A113,VLOOKUP($A113,Osnova!$A:$F,4),0)</f>
        <v>#N/A</v>
      </c>
      <c r="D113" s="38"/>
      <c r="E113" s="39"/>
      <c r="F113" s="730">
        <f t="shared" si="2"/>
        <v>0</v>
      </c>
      <c r="G113" s="38"/>
      <c r="H113" s="38"/>
      <c r="I113" s="730">
        <f t="shared" si="3"/>
        <v>0</v>
      </c>
    </row>
    <row r="114" spans="1:9" s="41" customFormat="1" ht="11.25">
      <c r="A114" s="46"/>
      <c r="B114" s="702" t="e">
        <f ca="1">IFERROR(IF(VLOOKUP($A114,Osnova!$A:$E,1)=$A114,VLOOKUP($A114,Osnova!$A:$E,$E$10)),"")</f>
        <v>#NAME?</v>
      </c>
      <c r="C114" s="37" t="e">
        <f ca="1">IF(VLOOKUP($A114,Osnova!$A:$C,1)=$A114,VLOOKUP($A114,Osnova!$A:$F,4),0)</f>
        <v>#N/A</v>
      </c>
      <c r="D114" s="38"/>
      <c r="E114" s="39"/>
      <c r="F114" s="730">
        <f t="shared" si="2"/>
        <v>0</v>
      </c>
      <c r="G114" s="38"/>
      <c r="H114" s="38"/>
      <c r="I114" s="730">
        <f t="shared" si="3"/>
        <v>0</v>
      </c>
    </row>
    <row r="115" spans="1:9" s="41" customFormat="1" ht="11.25">
      <c r="A115" s="46"/>
      <c r="B115" s="702" t="e">
        <f ca="1">IFERROR(IF(VLOOKUP($A115,Osnova!$A:$E,1)=$A115,VLOOKUP($A115,Osnova!$A:$E,$E$10)),"")</f>
        <v>#NAME?</v>
      </c>
      <c r="C115" s="37" t="e">
        <f ca="1">IF(VLOOKUP($A115,Osnova!$A:$C,1)=$A115,VLOOKUP($A115,Osnova!$A:$F,4),0)</f>
        <v>#N/A</v>
      </c>
      <c r="D115" s="38"/>
      <c r="E115" s="39"/>
      <c r="F115" s="730">
        <f t="shared" si="2"/>
        <v>0</v>
      </c>
      <c r="G115" s="38"/>
      <c r="H115" s="38"/>
      <c r="I115" s="730">
        <f t="shared" si="3"/>
        <v>0</v>
      </c>
    </row>
    <row r="116" spans="1:9" s="41" customFormat="1" ht="11.25">
      <c r="A116" s="46"/>
      <c r="B116" s="702" t="e">
        <f ca="1">IFERROR(IF(VLOOKUP($A116,Osnova!$A:$E,1)=$A116,VLOOKUP($A116,Osnova!$A:$E,$E$10)),"")</f>
        <v>#NAME?</v>
      </c>
      <c r="C116" s="37" t="e">
        <f ca="1">IF(VLOOKUP($A116,Osnova!$A:$C,1)=$A116,VLOOKUP($A116,Osnova!$A:$F,4),0)</f>
        <v>#N/A</v>
      </c>
      <c r="D116" s="38"/>
      <c r="E116" s="39"/>
      <c r="F116" s="730">
        <f t="shared" si="2"/>
        <v>0</v>
      </c>
      <c r="G116" s="38"/>
      <c r="H116" s="38"/>
      <c r="I116" s="730">
        <f t="shared" si="3"/>
        <v>0</v>
      </c>
    </row>
    <row r="117" spans="1:9" s="41" customFormat="1" ht="11.25">
      <c r="A117" s="46"/>
      <c r="B117" s="702" t="e">
        <f ca="1">IFERROR(IF(VLOOKUP($A117,Osnova!$A:$E,1)=$A117,VLOOKUP($A117,Osnova!$A:$E,$E$10)),"")</f>
        <v>#NAME?</v>
      </c>
      <c r="C117" s="37" t="e">
        <f ca="1">IF(VLOOKUP($A117,Osnova!$A:$C,1)=$A117,VLOOKUP($A117,Osnova!$A:$F,4),0)</f>
        <v>#N/A</v>
      </c>
      <c r="D117" s="38"/>
      <c r="E117" s="39"/>
      <c r="F117" s="730">
        <f t="shared" si="2"/>
        <v>0</v>
      </c>
      <c r="G117" s="38"/>
      <c r="H117" s="38"/>
      <c r="I117" s="730">
        <f t="shared" si="3"/>
        <v>0</v>
      </c>
    </row>
    <row r="118" spans="1:9" s="41" customFormat="1" ht="11.25">
      <c r="A118" s="46"/>
      <c r="B118" s="702" t="e">
        <f ca="1">IFERROR(IF(VLOOKUP($A118,Osnova!$A:$E,1)=$A118,VLOOKUP($A118,Osnova!$A:$E,$E$10)),"")</f>
        <v>#NAME?</v>
      </c>
      <c r="C118" s="37" t="e">
        <f ca="1">IF(VLOOKUP($A118,Osnova!$A:$C,1)=$A118,VLOOKUP($A118,Osnova!$A:$F,4),0)</f>
        <v>#N/A</v>
      </c>
      <c r="D118" s="38"/>
      <c r="E118" s="39"/>
      <c r="F118" s="730">
        <f t="shared" si="2"/>
        <v>0</v>
      </c>
      <c r="G118" s="38"/>
      <c r="H118" s="38"/>
      <c r="I118" s="730">
        <f t="shared" si="3"/>
        <v>0</v>
      </c>
    </row>
    <row r="119" spans="1:9" s="41" customFormat="1" ht="11.25">
      <c r="A119" s="46"/>
      <c r="B119" s="702" t="e">
        <f ca="1">IFERROR(IF(VLOOKUP($A119,Osnova!$A:$E,1)=$A119,VLOOKUP($A119,Osnova!$A:$E,$E$10)),"")</f>
        <v>#NAME?</v>
      </c>
      <c r="C119" s="37" t="e">
        <f ca="1">IF(VLOOKUP($A119,Osnova!$A:$C,1)=$A119,VLOOKUP($A119,Osnova!$A:$F,4),0)</f>
        <v>#N/A</v>
      </c>
      <c r="D119" s="38"/>
      <c r="E119" s="39"/>
      <c r="F119" s="730">
        <f t="shared" si="2"/>
        <v>0</v>
      </c>
      <c r="G119" s="38"/>
      <c r="H119" s="38"/>
      <c r="I119" s="730">
        <f t="shared" si="3"/>
        <v>0</v>
      </c>
    </row>
    <row r="120" spans="1:9" s="41" customFormat="1" ht="11.25">
      <c r="A120" s="46"/>
      <c r="B120" s="702" t="e">
        <f ca="1">IFERROR(IF(VLOOKUP($A120,Osnova!$A:$E,1)=$A120,VLOOKUP($A120,Osnova!$A:$E,$E$10)),"")</f>
        <v>#NAME?</v>
      </c>
      <c r="C120" s="37" t="e">
        <f ca="1">IF(VLOOKUP($A120,Osnova!$A:$C,1)=$A120,VLOOKUP($A120,Osnova!$A:$F,4),0)</f>
        <v>#N/A</v>
      </c>
      <c r="D120" s="38"/>
      <c r="E120" s="39"/>
      <c r="F120" s="730">
        <f t="shared" si="2"/>
        <v>0</v>
      </c>
      <c r="G120" s="38"/>
      <c r="H120" s="38"/>
      <c r="I120" s="730">
        <f t="shared" si="3"/>
        <v>0</v>
      </c>
    </row>
    <row r="121" spans="1:9" s="41" customFormat="1" ht="11.25">
      <c r="A121" s="46"/>
      <c r="B121" s="702" t="e">
        <f ca="1">IFERROR(IF(VLOOKUP($A121,Osnova!$A:$E,1)=$A121,VLOOKUP($A121,Osnova!$A:$E,$E$10)),"")</f>
        <v>#NAME?</v>
      </c>
      <c r="C121" s="37" t="e">
        <f ca="1">IF(VLOOKUP($A121,Osnova!$A:$C,1)=$A121,VLOOKUP($A121,Osnova!$A:$F,4),0)</f>
        <v>#N/A</v>
      </c>
      <c r="D121" s="38"/>
      <c r="E121" s="39"/>
      <c r="F121" s="730">
        <f t="shared" si="2"/>
        <v>0</v>
      </c>
      <c r="G121" s="38"/>
      <c r="H121" s="38"/>
      <c r="I121" s="730">
        <f t="shared" si="3"/>
        <v>0</v>
      </c>
    </row>
    <row r="122" spans="1:9" s="41" customFormat="1" ht="11.25">
      <c r="A122" s="46"/>
      <c r="B122" s="702" t="e">
        <f ca="1">IFERROR(IF(VLOOKUP($A122,Osnova!$A:$E,1)=$A122,VLOOKUP($A122,Osnova!$A:$E,$E$10)),"")</f>
        <v>#NAME?</v>
      </c>
      <c r="C122" s="37" t="e">
        <f ca="1">IF(VLOOKUP($A122,Osnova!$A:$C,1)=$A122,VLOOKUP($A122,Osnova!$A:$F,4),0)</f>
        <v>#N/A</v>
      </c>
      <c r="D122" s="38"/>
      <c r="E122" s="39"/>
      <c r="F122" s="730">
        <f t="shared" si="2"/>
        <v>0</v>
      </c>
      <c r="G122" s="38"/>
      <c r="H122" s="38"/>
      <c r="I122" s="730">
        <f t="shared" si="3"/>
        <v>0</v>
      </c>
    </row>
    <row r="123" spans="1:9" s="41" customFormat="1" ht="11.25">
      <c r="A123" s="46"/>
      <c r="B123" s="702" t="e">
        <f ca="1">IFERROR(IF(VLOOKUP($A123,Osnova!$A:$E,1)=$A123,VLOOKUP($A123,Osnova!$A:$E,$E$10)),"")</f>
        <v>#NAME?</v>
      </c>
      <c r="C123" s="37" t="e">
        <f ca="1">IF(VLOOKUP($A123,Osnova!$A:$C,1)=$A123,VLOOKUP($A123,Osnova!$A:$F,4),0)</f>
        <v>#N/A</v>
      </c>
      <c r="D123" s="38"/>
      <c r="E123" s="39"/>
      <c r="F123" s="730">
        <f t="shared" si="2"/>
        <v>0</v>
      </c>
      <c r="G123" s="38"/>
      <c r="H123" s="38"/>
      <c r="I123" s="730">
        <f t="shared" si="3"/>
        <v>0</v>
      </c>
    </row>
    <row r="124" spans="1:9" s="41" customFormat="1" ht="11.25">
      <c r="A124" s="46"/>
      <c r="B124" s="702" t="e">
        <f ca="1">IFERROR(IF(VLOOKUP($A124,Osnova!$A:$E,1)=$A124,VLOOKUP($A124,Osnova!$A:$E,$E$10)),"")</f>
        <v>#NAME?</v>
      </c>
      <c r="C124" s="37" t="e">
        <f ca="1">IF(VLOOKUP($A124,Osnova!$A:$C,1)=$A124,VLOOKUP($A124,Osnova!$A:$F,4),0)</f>
        <v>#N/A</v>
      </c>
      <c r="D124" s="38"/>
      <c r="E124" s="39"/>
      <c r="F124" s="730">
        <f t="shared" si="2"/>
        <v>0</v>
      </c>
      <c r="G124" s="38"/>
      <c r="H124" s="38"/>
      <c r="I124" s="730">
        <f t="shared" si="3"/>
        <v>0</v>
      </c>
    </row>
    <row r="125" spans="1:9" s="41" customFormat="1" ht="11.25">
      <c r="A125" s="46"/>
      <c r="B125" s="702" t="e">
        <f ca="1">IFERROR(IF(VLOOKUP($A125,Osnova!$A:$E,1)=$A125,VLOOKUP($A125,Osnova!$A:$E,$E$10)),"")</f>
        <v>#NAME?</v>
      </c>
      <c r="C125" s="37" t="e">
        <f ca="1">IF(VLOOKUP($A125,Osnova!$A:$C,1)=$A125,VLOOKUP($A125,Osnova!$A:$F,4),0)</f>
        <v>#N/A</v>
      </c>
      <c r="D125" s="38"/>
      <c r="E125" s="39"/>
      <c r="F125" s="730">
        <f t="shared" si="2"/>
        <v>0</v>
      </c>
      <c r="G125" s="38"/>
      <c r="H125" s="38"/>
      <c r="I125" s="730">
        <f t="shared" si="3"/>
        <v>0</v>
      </c>
    </row>
    <row r="126" spans="1:9" s="41" customFormat="1" ht="11.25">
      <c r="A126" s="46"/>
      <c r="B126" s="702" t="e">
        <f ca="1">IFERROR(IF(VLOOKUP($A126,Osnova!$A:$E,1)=$A126,VLOOKUP($A126,Osnova!$A:$E,$E$10)),"")</f>
        <v>#NAME?</v>
      </c>
      <c r="C126" s="37" t="e">
        <f ca="1">IF(VLOOKUP($A126,Osnova!$A:$C,1)=$A126,VLOOKUP($A126,Osnova!$A:$F,4),0)</f>
        <v>#N/A</v>
      </c>
      <c r="D126" s="38"/>
      <c r="E126" s="39"/>
      <c r="F126" s="730">
        <f t="shared" si="2"/>
        <v>0</v>
      </c>
      <c r="G126" s="38"/>
      <c r="H126" s="38"/>
      <c r="I126" s="730">
        <f t="shared" si="3"/>
        <v>0</v>
      </c>
    </row>
    <row r="127" spans="1:9" s="41" customFormat="1" ht="11.25">
      <c r="A127" s="46"/>
      <c r="B127" s="702" t="e">
        <f ca="1">IFERROR(IF(VLOOKUP($A127,Osnova!$A:$E,1)=$A127,VLOOKUP($A127,Osnova!$A:$E,$E$10)),"")</f>
        <v>#NAME?</v>
      </c>
      <c r="C127" s="37" t="e">
        <f ca="1">IF(VLOOKUP($A127,Osnova!$A:$C,1)=$A127,VLOOKUP($A127,Osnova!$A:$F,4),0)</f>
        <v>#N/A</v>
      </c>
      <c r="D127" s="38"/>
      <c r="E127" s="39"/>
      <c r="F127" s="730">
        <f t="shared" si="2"/>
        <v>0</v>
      </c>
      <c r="G127" s="38"/>
      <c r="H127" s="38"/>
      <c r="I127" s="730">
        <f t="shared" si="3"/>
        <v>0</v>
      </c>
    </row>
    <row r="128" spans="1:9" s="41" customFormat="1" ht="11.25">
      <c r="A128" s="46"/>
      <c r="B128" s="702" t="e">
        <f ca="1">IFERROR(IF(VLOOKUP($A128,Osnova!$A:$E,1)=$A128,VLOOKUP($A128,Osnova!$A:$E,$E$10)),"")</f>
        <v>#NAME?</v>
      </c>
      <c r="C128" s="37" t="e">
        <f ca="1">IF(VLOOKUP($A128,Osnova!$A:$C,1)=$A128,VLOOKUP($A128,Osnova!$A:$F,4),0)</f>
        <v>#N/A</v>
      </c>
      <c r="D128" s="38"/>
      <c r="E128" s="39"/>
      <c r="F128" s="730">
        <f t="shared" si="2"/>
        <v>0</v>
      </c>
      <c r="G128" s="38"/>
      <c r="H128" s="38"/>
      <c r="I128" s="730">
        <f t="shared" si="3"/>
        <v>0</v>
      </c>
    </row>
    <row r="129" spans="1:9" s="41" customFormat="1" ht="11.25">
      <c r="A129" s="46"/>
      <c r="B129" s="702" t="e">
        <f ca="1">IFERROR(IF(VLOOKUP($A129,Osnova!$A:$E,1)=$A129,VLOOKUP($A129,Osnova!$A:$E,$E$10)),"")</f>
        <v>#NAME?</v>
      </c>
      <c r="C129" s="37" t="e">
        <f ca="1">IF(VLOOKUP($A129,Osnova!$A:$C,1)=$A129,VLOOKUP($A129,Osnova!$A:$F,4),0)</f>
        <v>#N/A</v>
      </c>
      <c r="D129" s="38"/>
      <c r="E129" s="39"/>
      <c r="F129" s="730">
        <f t="shared" si="2"/>
        <v>0</v>
      </c>
      <c r="G129" s="38"/>
      <c r="H129" s="38"/>
      <c r="I129" s="730">
        <f t="shared" si="3"/>
        <v>0</v>
      </c>
    </row>
    <row r="130" spans="1:9" s="41" customFormat="1" ht="11.25">
      <c r="A130" s="46"/>
      <c r="B130" s="702" t="e">
        <f ca="1">IFERROR(IF(VLOOKUP($A130,Osnova!$A:$E,1)=$A130,VLOOKUP($A130,Osnova!$A:$E,$E$10)),"")</f>
        <v>#NAME?</v>
      </c>
      <c r="C130" s="37" t="e">
        <f ca="1">IF(VLOOKUP($A130,Osnova!$A:$C,1)=$A130,VLOOKUP($A130,Osnova!$A:$F,4),0)</f>
        <v>#N/A</v>
      </c>
      <c r="D130" s="38"/>
      <c r="E130" s="39"/>
      <c r="F130" s="730">
        <f t="shared" si="2"/>
        <v>0</v>
      </c>
      <c r="G130" s="38"/>
      <c r="H130" s="38"/>
      <c r="I130" s="730">
        <f t="shared" si="3"/>
        <v>0</v>
      </c>
    </row>
    <row r="131" spans="1:9" s="41" customFormat="1" ht="11.25">
      <c r="A131" s="46"/>
      <c r="B131" s="702" t="e">
        <f ca="1">IFERROR(IF(VLOOKUP($A131,Osnova!$A:$E,1)=$A131,VLOOKUP($A131,Osnova!$A:$E,$E$10)),"")</f>
        <v>#NAME?</v>
      </c>
      <c r="C131" s="37" t="e">
        <f ca="1">IF(VLOOKUP($A131,Osnova!$A:$C,1)=$A131,VLOOKUP($A131,Osnova!$A:$F,4),0)</f>
        <v>#N/A</v>
      </c>
      <c r="D131" s="38"/>
      <c r="E131" s="39"/>
      <c r="F131" s="730">
        <f t="shared" si="2"/>
        <v>0</v>
      </c>
      <c r="G131" s="38"/>
      <c r="H131" s="38"/>
      <c r="I131" s="730">
        <f t="shared" si="3"/>
        <v>0</v>
      </c>
    </row>
    <row r="132" spans="1:9" s="41" customFormat="1" ht="11.25">
      <c r="A132" s="46"/>
      <c r="B132" s="702" t="e">
        <f ca="1">IFERROR(IF(VLOOKUP($A132,Osnova!$A:$E,1)=$A132,VLOOKUP($A132,Osnova!$A:$E,$E$10)),"")</f>
        <v>#NAME?</v>
      </c>
      <c r="C132" s="37" t="e">
        <f ca="1">IF(VLOOKUP($A132,Osnova!$A:$C,1)=$A132,VLOOKUP($A132,Osnova!$A:$F,4),0)</f>
        <v>#N/A</v>
      </c>
      <c r="D132" s="38"/>
      <c r="E132" s="39"/>
      <c r="F132" s="730">
        <f t="shared" si="2"/>
        <v>0</v>
      </c>
      <c r="G132" s="38"/>
      <c r="H132" s="38"/>
      <c r="I132" s="730">
        <f t="shared" si="3"/>
        <v>0</v>
      </c>
    </row>
    <row r="133" spans="1:9" s="41" customFormat="1" ht="11.25">
      <c r="A133" s="46"/>
      <c r="B133" s="702" t="e">
        <f ca="1">IFERROR(IF(VLOOKUP($A133,Osnova!$A:$E,1)=$A133,VLOOKUP($A133,Osnova!$A:$E,$E$10)),"")</f>
        <v>#NAME?</v>
      </c>
      <c r="C133" s="37" t="e">
        <f ca="1">IF(VLOOKUP($A133,Osnova!$A:$C,1)=$A133,VLOOKUP($A133,Osnova!$A:$F,4),0)</f>
        <v>#N/A</v>
      </c>
      <c r="D133" s="38"/>
      <c r="E133" s="39"/>
      <c r="F133" s="730">
        <f t="shared" si="2"/>
        <v>0</v>
      </c>
      <c r="G133" s="38"/>
      <c r="H133" s="38"/>
      <c r="I133" s="730">
        <f t="shared" si="3"/>
        <v>0</v>
      </c>
    </row>
    <row r="134" spans="1:9" s="41" customFormat="1" ht="11.25">
      <c r="A134" s="46"/>
      <c r="B134" s="702" t="e">
        <f ca="1">IFERROR(IF(VLOOKUP($A134,Osnova!$A:$E,1)=$A134,VLOOKUP($A134,Osnova!$A:$E,$E$10)),"")</f>
        <v>#NAME?</v>
      </c>
      <c r="C134" s="37" t="e">
        <f ca="1">IF(VLOOKUP($A134,Osnova!$A:$C,1)=$A134,VLOOKUP($A134,Osnova!$A:$F,4),0)</f>
        <v>#N/A</v>
      </c>
      <c r="D134" s="38"/>
      <c r="E134" s="39"/>
      <c r="F134" s="730">
        <f t="shared" si="2"/>
        <v>0</v>
      </c>
      <c r="G134" s="38"/>
      <c r="H134" s="38"/>
      <c r="I134" s="730">
        <f t="shared" si="3"/>
        <v>0</v>
      </c>
    </row>
    <row r="135" spans="1:9" s="41" customFormat="1" ht="11.25">
      <c r="A135" s="46"/>
      <c r="B135" s="702" t="e">
        <f ca="1">IFERROR(IF(VLOOKUP($A135,Osnova!$A:$E,1)=$A135,VLOOKUP($A135,Osnova!$A:$E,$E$10)),"")</f>
        <v>#NAME?</v>
      </c>
      <c r="C135" s="37" t="e">
        <f ca="1">IF(VLOOKUP($A135,Osnova!$A:$C,1)=$A135,VLOOKUP($A135,Osnova!$A:$F,4),0)</f>
        <v>#N/A</v>
      </c>
      <c r="D135" s="38"/>
      <c r="E135" s="39"/>
      <c r="F135" s="730">
        <f t="shared" si="2"/>
        <v>0</v>
      </c>
      <c r="G135" s="38"/>
      <c r="H135" s="38"/>
      <c r="I135" s="730">
        <f t="shared" si="3"/>
        <v>0</v>
      </c>
    </row>
    <row r="136" spans="1:9" s="41" customFormat="1" ht="11.25">
      <c r="A136" s="46"/>
      <c r="B136" s="702" t="e">
        <f ca="1">IFERROR(IF(VLOOKUP($A136,Osnova!$A:$E,1)=$A136,VLOOKUP($A136,Osnova!$A:$E,$E$10)),"")</f>
        <v>#NAME?</v>
      </c>
      <c r="C136" s="37" t="e">
        <f ca="1">IF(VLOOKUP($A136,Osnova!$A:$C,1)=$A136,VLOOKUP($A136,Osnova!$A:$F,4),0)</f>
        <v>#N/A</v>
      </c>
      <c r="D136" s="38"/>
      <c r="E136" s="39"/>
      <c r="F136" s="730">
        <f t="shared" si="2"/>
        <v>0</v>
      </c>
      <c r="G136" s="38"/>
      <c r="H136" s="38"/>
      <c r="I136" s="730">
        <f t="shared" si="3"/>
        <v>0</v>
      </c>
    </row>
    <row r="137" spans="1:9" s="41" customFormat="1" ht="11.25">
      <c r="A137" s="46"/>
      <c r="B137" s="702" t="e">
        <f ca="1">IFERROR(IF(VLOOKUP($A137,Osnova!$A:$E,1)=$A137,VLOOKUP($A137,Osnova!$A:$E,$E$10)),"")</f>
        <v>#NAME?</v>
      </c>
      <c r="C137" s="37" t="e">
        <f ca="1">IF(VLOOKUP($A137,Osnova!$A:$C,1)=$A137,VLOOKUP($A137,Osnova!$A:$F,4),0)</f>
        <v>#N/A</v>
      </c>
      <c r="D137" s="38"/>
      <c r="E137" s="39"/>
      <c r="F137" s="730">
        <f t="shared" si="2"/>
        <v>0</v>
      </c>
      <c r="G137" s="38"/>
      <c r="H137" s="38"/>
      <c r="I137" s="730">
        <f t="shared" si="3"/>
        <v>0</v>
      </c>
    </row>
    <row r="138" spans="1:9" s="41" customFormat="1" ht="11.25">
      <c r="A138" s="46"/>
      <c r="B138" s="702" t="e">
        <f ca="1">IFERROR(IF(VLOOKUP($A138,Osnova!$A:$E,1)=$A138,VLOOKUP($A138,Osnova!$A:$E,$E$10)),"")</f>
        <v>#NAME?</v>
      </c>
      <c r="C138" s="37" t="e">
        <f ca="1">IF(VLOOKUP($A138,Osnova!$A:$C,1)=$A138,VLOOKUP($A138,Osnova!$A:$F,4),0)</f>
        <v>#N/A</v>
      </c>
      <c r="D138" s="38"/>
      <c r="E138" s="39"/>
      <c r="F138" s="730">
        <f t="shared" si="2"/>
        <v>0</v>
      </c>
      <c r="G138" s="38"/>
      <c r="H138" s="38"/>
      <c r="I138" s="730">
        <f t="shared" si="3"/>
        <v>0</v>
      </c>
    </row>
    <row r="139" spans="1:9" s="41" customFormat="1" ht="11.25">
      <c r="A139" s="46"/>
      <c r="B139" s="702" t="e">
        <f ca="1">IFERROR(IF(VLOOKUP($A139,Osnova!$A:$E,1)=$A139,VLOOKUP($A139,Osnova!$A:$E,$E$10)),"")</f>
        <v>#NAME?</v>
      </c>
      <c r="C139" s="37" t="e">
        <f ca="1">IF(VLOOKUP($A139,Osnova!$A:$C,1)=$A139,VLOOKUP($A139,Osnova!$A:$F,4),0)</f>
        <v>#N/A</v>
      </c>
      <c r="D139" s="38"/>
      <c r="E139" s="39"/>
      <c r="F139" s="730">
        <f t="shared" si="2"/>
        <v>0</v>
      </c>
      <c r="G139" s="38"/>
      <c r="H139" s="38"/>
      <c r="I139" s="730">
        <f t="shared" si="3"/>
        <v>0</v>
      </c>
    </row>
    <row r="140" spans="1:9" s="41" customFormat="1" ht="11.25">
      <c r="A140" s="46"/>
      <c r="B140" s="702" t="e">
        <f ca="1">IFERROR(IF(VLOOKUP($A140,Osnova!$A:$E,1)=$A140,VLOOKUP($A140,Osnova!$A:$E,$E$10)),"")</f>
        <v>#NAME?</v>
      </c>
      <c r="C140" s="37" t="e">
        <f ca="1">IF(VLOOKUP($A140,Osnova!$A:$C,1)=$A140,VLOOKUP($A140,Osnova!$A:$F,4),0)</f>
        <v>#N/A</v>
      </c>
      <c r="D140" s="38"/>
      <c r="E140" s="39"/>
      <c r="F140" s="730">
        <f t="shared" si="2"/>
        <v>0</v>
      </c>
      <c r="G140" s="38"/>
      <c r="H140" s="38"/>
      <c r="I140" s="730">
        <f t="shared" si="3"/>
        <v>0</v>
      </c>
    </row>
    <row r="141" spans="1:9" s="41" customFormat="1" ht="11.25">
      <c r="A141" s="46"/>
      <c r="B141" s="702" t="e">
        <f ca="1">IFERROR(IF(VLOOKUP($A141,Osnova!$A:$E,1)=$A141,VLOOKUP($A141,Osnova!$A:$E,$E$10)),"")</f>
        <v>#NAME?</v>
      </c>
      <c r="C141" s="37" t="e">
        <f ca="1">IF(VLOOKUP($A141,Osnova!$A:$C,1)=$A141,VLOOKUP($A141,Osnova!$A:$F,4),0)</f>
        <v>#N/A</v>
      </c>
      <c r="D141" s="38"/>
      <c r="E141" s="39"/>
      <c r="F141" s="730">
        <f t="shared" si="2"/>
        <v>0</v>
      </c>
      <c r="G141" s="38"/>
      <c r="H141" s="38"/>
      <c r="I141" s="730">
        <f t="shared" si="3"/>
        <v>0</v>
      </c>
    </row>
    <row r="142" spans="1:9" s="41" customFormat="1" ht="11.25">
      <c r="A142" s="46"/>
      <c r="B142" s="702" t="e">
        <f ca="1">IFERROR(IF(VLOOKUP($A142,Osnova!$A:$E,1)=$A142,VLOOKUP($A142,Osnova!$A:$E,$E$10)),"")</f>
        <v>#NAME?</v>
      </c>
      <c r="C142" s="37" t="e">
        <f ca="1">IF(VLOOKUP($A142,Osnova!$A:$C,1)=$A142,VLOOKUP($A142,Osnova!$A:$F,4),0)</f>
        <v>#N/A</v>
      </c>
      <c r="D142" s="38"/>
      <c r="E142" s="39"/>
      <c r="F142" s="730">
        <f t="shared" si="2"/>
        <v>0</v>
      </c>
      <c r="G142" s="38"/>
      <c r="H142" s="38"/>
      <c r="I142" s="730">
        <f t="shared" si="3"/>
        <v>0</v>
      </c>
    </row>
    <row r="143" spans="1:9" s="41" customFormat="1" ht="11.25">
      <c r="A143" s="46"/>
      <c r="B143" s="702" t="e">
        <f ca="1">IFERROR(IF(VLOOKUP($A143,Osnova!$A:$E,1)=$A143,VLOOKUP($A143,Osnova!$A:$E,$E$10)),"")</f>
        <v>#NAME?</v>
      </c>
      <c r="C143" s="37" t="e">
        <f ca="1">IF(VLOOKUP($A143,Osnova!$A:$C,1)=$A143,VLOOKUP($A143,Osnova!$A:$F,4),0)</f>
        <v>#N/A</v>
      </c>
      <c r="D143" s="38"/>
      <c r="E143" s="39"/>
      <c r="F143" s="730">
        <f t="shared" si="2"/>
        <v>0</v>
      </c>
      <c r="G143" s="38"/>
      <c r="H143" s="38"/>
      <c r="I143" s="730">
        <f t="shared" si="3"/>
        <v>0</v>
      </c>
    </row>
    <row r="144" spans="1:9" s="41" customFormat="1" ht="11.25">
      <c r="A144" s="46"/>
      <c r="B144" s="702" t="e">
        <f ca="1">IFERROR(IF(VLOOKUP($A144,Osnova!$A:$E,1)=$A144,VLOOKUP($A144,Osnova!$A:$E,$E$10)),"")</f>
        <v>#NAME?</v>
      </c>
      <c r="C144" s="37" t="e">
        <f ca="1">IF(VLOOKUP($A144,Osnova!$A:$C,1)=$A144,VLOOKUP($A144,Osnova!$A:$F,4),0)</f>
        <v>#N/A</v>
      </c>
      <c r="D144" s="38"/>
      <c r="E144" s="39"/>
      <c r="F144" s="730">
        <f t="shared" si="2"/>
        <v>0</v>
      </c>
      <c r="G144" s="38"/>
      <c r="H144" s="38"/>
      <c r="I144" s="730">
        <f t="shared" si="3"/>
        <v>0</v>
      </c>
    </row>
    <row r="145" spans="1:9" s="41" customFormat="1" ht="11.25">
      <c r="A145" s="46"/>
      <c r="B145" s="702" t="e">
        <f ca="1">IFERROR(IF(VLOOKUP($A145,Osnova!$A:$E,1)=$A145,VLOOKUP($A145,Osnova!$A:$E,$E$10)),"")</f>
        <v>#NAME?</v>
      </c>
      <c r="C145" s="37" t="e">
        <f ca="1">IF(VLOOKUP($A145,Osnova!$A:$C,1)=$A145,VLOOKUP($A145,Osnova!$A:$F,4),0)</f>
        <v>#N/A</v>
      </c>
      <c r="D145" s="38"/>
      <c r="E145" s="39"/>
      <c r="F145" s="730">
        <f t="shared" ref="F145:F208" si="4">SUM(D145-E145)</f>
        <v>0</v>
      </c>
      <c r="G145" s="38"/>
      <c r="H145" s="38"/>
      <c r="I145" s="730">
        <f t="shared" si="3"/>
        <v>0</v>
      </c>
    </row>
    <row r="146" spans="1:9" s="41" customFormat="1" ht="11.25">
      <c r="A146" s="46"/>
      <c r="B146" s="702" t="e">
        <f ca="1">IFERROR(IF(VLOOKUP($A146,Osnova!$A:$E,1)=$A146,VLOOKUP($A146,Osnova!$A:$E,$E$10)),"")</f>
        <v>#NAME?</v>
      </c>
      <c r="C146" s="37" t="e">
        <f ca="1">IF(VLOOKUP($A146,Osnova!$A:$C,1)=$A146,VLOOKUP($A146,Osnova!$A:$F,4),0)</f>
        <v>#N/A</v>
      </c>
      <c r="D146" s="38"/>
      <c r="E146" s="39"/>
      <c r="F146" s="730">
        <f t="shared" si="4"/>
        <v>0</v>
      </c>
      <c r="G146" s="38"/>
      <c r="H146" s="38"/>
      <c r="I146" s="730">
        <f t="shared" ref="I146:I177" si="5">SUM(F146+G146-H146)</f>
        <v>0</v>
      </c>
    </row>
    <row r="147" spans="1:9" s="41" customFormat="1" ht="11.25">
      <c r="A147" s="46"/>
      <c r="B147" s="702" t="e">
        <f ca="1">IFERROR(IF(VLOOKUP($A147,Osnova!$A:$E,1)=$A147,VLOOKUP($A147,Osnova!$A:$E,$E$10)),"")</f>
        <v>#NAME?</v>
      </c>
      <c r="C147" s="37" t="e">
        <f ca="1">IF(VLOOKUP($A147,Osnova!$A:$C,1)=$A147,VLOOKUP($A147,Osnova!$A:$F,4),0)</f>
        <v>#N/A</v>
      </c>
      <c r="D147" s="38"/>
      <c r="E147" s="39"/>
      <c r="F147" s="730">
        <f t="shared" si="4"/>
        <v>0</v>
      </c>
      <c r="G147" s="38"/>
      <c r="H147" s="38"/>
      <c r="I147" s="730">
        <f t="shared" si="5"/>
        <v>0</v>
      </c>
    </row>
    <row r="148" spans="1:9" s="41" customFormat="1" ht="11.25">
      <c r="A148" s="46"/>
      <c r="B148" s="702" t="e">
        <f ca="1">IFERROR(IF(VLOOKUP($A148,Osnova!$A:$E,1)=$A148,VLOOKUP($A148,Osnova!$A:$E,$E$10)),"")</f>
        <v>#NAME?</v>
      </c>
      <c r="C148" s="37" t="e">
        <f ca="1">IF(VLOOKUP($A148,Osnova!$A:$C,1)=$A148,VLOOKUP($A148,Osnova!$A:$F,4),0)</f>
        <v>#N/A</v>
      </c>
      <c r="D148" s="38"/>
      <c r="E148" s="39"/>
      <c r="F148" s="730">
        <f t="shared" si="4"/>
        <v>0</v>
      </c>
      <c r="G148" s="38"/>
      <c r="H148" s="38"/>
      <c r="I148" s="730">
        <f t="shared" si="5"/>
        <v>0</v>
      </c>
    </row>
    <row r="149" spans="1:9" s="41" customFormat="1" ht="11.25">
      <c r="A149" s="46"/>
      <c r="B149" s="702" t="e">
        <f ca="1">IFERROR(IF(VLOOKUP($A149,Osnova!$A:$E,1)=$A149,VLOOKUP($A149,Osnova!$A:$E,$E$10)),"")</f>
        <v>#NAME?</v>
      </c>
      <c r="C149" s="37" t="e">
        <f ca="1">IF(VLOOKUP($A149,Osnova!$A:$C,1)=$A149,VLOOKUP($A149,Osnova!$A:$F,4),0)</f>
        <v>#N/A</v>
      </c>
      <c r="D149" s="38"/>
      <c r="E149" s="39"/>
      <c r="F149" s="730">
        <f t="shared" si="4"/>
        <v>0</v>
      </c>
      <c r="G149" s="38"/>
      <c r="H149" s="38"/>
      <c r="I149" s="730">
        <f t="shared" si="5"/>
        <v>0</v>
      </c>
    </row>
    <row r="150" spans="1:9" s="41" customFormat="1" ht="11.25">
      <c r="A150" s="46"/>
      <c r="B150" s="702" t="e">
        <f ca="1">IFERROR(IF(VLOOKUP($A150,Osnova!$A:$E,1)=$A150,VLOOKUP($A150,Osnova!$A:$E,$E$10)),"")</f>
        <v>#NAME?</v>
      </c>
      <c r="C150" s="37" t="e">
        <f ca="1">IF(VLOOKUP($A150,Osnova!$A:$C,1)=$A150,VLOOKUP($A150,Osnova!$A:$F,4),0)</f>
        <v>#N/A</v>
      </c>
      <c r="D150" s="38"/>
      <c r="E150" s="39"/>
      <c r="F150" s="730">
        <f t="shared" si="4"/>
        <v>0</v>
      </c>
      <c r="G150" s="38"/>
      <c r="H150" s="38"/>
      <c r="I150" s="730">
        <f t="shared" si="5"/>
        <v>0</v>
      </c>
    </row>
    <row r="151" spans="1:9" s="41" customFormat="1" ht="11.25">
      <c r="A151" s="46"/>
      <c r="B151" s="702" t="e">
        <f ca="1">IFERROR(IF(VLOOKUP($A151,Osnova!$A:$E,1)=$A151,VLOOKUP($A151,Osnova!$A:$E,$E$10)),"")</f>
        <v>#NAME?</v>
      </c>
      <c r="C151" s="37" t="e">
        <f ca="1">IF(VLOOKUP($A151,Osnova!$A:$C,1)=$A151,VLOOKUP($A151,Osnova!$A:$F,4),0)</f>
        <v>#N/A</v>
      </c>
      <c r="D151" s="38"/>
      <c r="E151" s="39"/>
      <c r="F151" s="730">
        <f t="shared" si="4"/>
        <v>0</v>
      </c>
      <c r="G151" s="38"/>
      <c r="H151" s="38"/>
      <c r="I151" s="730">
        <f t="shared" si="5"/>
        <v>0</v>
      </c>
    </row>
    <row r="152" spans="1:9" s="41" customFormat="1" ht="11.25">
      <c r="A152" s="46"/>
      <c r="B152" s="702" t="e">
        <f ca="1">IFERROR(IF(VLOOKUP($A152,Osnova!$A:$E,1)=$A152,VLOOKUP($A152,Osnova!$A:$E,$E$10)),"")</f>
        <v>#NAME?</v>
      </c>
      <c r="C152" s="37" t="e">
        <f ca="1">IF(VLOOKUP($A152,Osnova!$A:$C,1)=$A152,VLOOKUP($A152,Osnova!$A:$F,4),0)</f>
        <v>#N/A</v>
      </c>
      <c r="D152" s="38"/>
      <c r="E152" s="39"/>
      <c r="F152" s="730">
        <f t="shared" si="4"/>
        <v>0</v>
      </c>
      <c r="G152" s="38"/>
      <c r="H152" s="38"/>
      <c r="I152" s="730">
        <f t="shared" si="5"/>
        <v>0</v>
      </c>
    </row>
    <row r="153" spans="1:9" s="41" customFormat="1" ht="11.25">
      <c r="A153" s="46"/>
      <c r="B153" s="702" t="e">
        <f ca="1">IFERROR(IF(VLOOKUP($A153,Osnova!$A:$E,1)=$A153,VLOOKUP($A153,Osnova!$A:$E,$E$10)),"")</f>
        <v>#NAME?</v>
      </c>
      <c r="C153" s="37" t="e">
        <f ca="1">IF(VLOOKUP($A153,Osnova!$A:$C,1)=$A153,VLOOKUP($A153,Osnova!$A:$F,4),0)</f>
        <v>#N/A</v>
      </c>
      <c r="D153" s="38"/>
      <c r="E153" s="39"/>
      <c r="F153" s="730">
        <f t="shared" si="4"/>
        <v>0</v>
      </c>
      <c r="G153" s="38"/>
      <c r="H153" s="38"/>
      <c r="I153" s="730">
        <f t="shared" si="5"/>
        <v>0</v>
      </c>
    </row>
    <row r="154" spans="1:9" s="41" customFormat="1" ht="11.25">
      <c r="A154" s="46"/>
      <c r="B154" s="702" t="e">
        <f ca="1">IFERROR(IF(VLOOKUP($A154,Osnova!$A:$E,1)=$A154,VLOOKUP($A154,Osnova!$A:$E,$E$10)),"")</f>
        <v>#NAME?</v>
      </c>
      <c r="C154" s="37" t="e">
        <f ca="1">IF(VLOOKUP($A154,Osnova!$A:$C,1)=$A154,VLOOKUP($A154,Osnova!$A:$F,4),0)</f>
        <v>#N/A</v>
      </c>
      <c r="D154" s="38"/>
      <c r="E154" s="39"/>
      <c r="F154" s="730">
        <f t="shared" si="4"/>
        <v>0</v>
      </c>
      <c r="G154" s="38"/>
      <c r="H154" s="38"/>
      <c r="I154" s="730">
        <f t="shared" si="5"/>
        <v>0</v>
      </c>
    </row>
    <row r="155" spans="1:9" s="41" customFormat="1" ht="11.25">
      <c r="A155" s="46"/>
      <c r="B155" s="702" t="e">
        <f ca="1">IFERROR(IF(VLOOKUP($A155,Osnova!$A:$E,1)=$A155,VLOOKUP($A155,Osnova!$A:$E,$E$10)),"")</f>
        <v>#NAME?</v>
      </c>
      <c r="C155" s="37" t="e">
        <f ca="1">IF(VLOOKUP($A155,Osnova!$A:$C,1)=$A155,VLOOKUP($A155,Osnova!$A:$F,4),0)</f>
        <v>#N/A</v>
      </c>
      <c r="D155" s="38"/>
      <c r="E155" s="39"/>
      <c r="F155" s="730">
        <f t="shared" si="4"/>
        <v>0</v>
      </c>
      <c r="G155" s="38"/>
      <c r="H155" s="38"/>
      <c r="I155" s="730">
        <f t="shared" si="5"/>
        <v>0</v>
      </c>
    </row>
    <row r="156" spans="1:9" s="41" customFormat="1" ht="11.25">
      <c r="A156" s="46"/>
      <c r="B156" s="702" t="e">
        <f ca="1">IFERROR(IF(VLOOKUP($A156,Osnova!$A:$E,1)=$A156,VLOOKUP($A156,Osnova!$A:$E,$E$10)),"")</f>
        <v>#NAME?</v>
      </c>
      <c r="C156" s="37" t="e">
        <f ca="1">IF(VLOOKUP($A156,Osnova!$A:$C,1)=$A156,VLOOKUP($A156,Osnova!$A:$F,4),0)</f>
        <v>#N/A</v>
      </c>
      <c r="D156" s="38"/>
      <c r="E156" s="39"/>
      <c r="F156" s="730">
        <f t="shared" si="4"/>
        <v>0</v>
      </c>
      <c r="G156" s="38"/>
      <c r="H156" s="38"/>
      <c r="I156" s="730">
        <f t="shared" si="5"/>
        <v>0</v>
      </c>
    </row>
    <row r="157" spans="1:9" s="41" customFormat="1" ht="11.25">
      <c r="A157" s="46"/>
      <c r="B157" s="702" t="e">
        <f ca="1">IFERROR(IF(VLOOKUP($A157,Osnova!$A:$E,1)=$A157,VLOOKUP($A157,Osnova!$A:$E,$E$10)),"")</f>
        <v>#NAME?</v>
      </c>
      <c r="C157" s="37" t="e">
        <f ca="1">IF(VLOOKUP($A157,Osnova!$A:$C,1)=$A157,VLOOKUP($A157,Osnova!$A:$F,4),0)</f>
        <v>#N/A</v>
      </c>
      <c r="D157" s="38"/>
      <c r="E157" s="39"/>
      <c r="F157" s="730">
        <f t="shared" si="4"/>
        <v>0</v>
      </c>
      <c r="G157" s="38"/>
      <c r="H157" s="38"/>
      <c r="I157" s="730">
        <f t="shared" si="5"/>
        <v>0</v>
      </c>
    </row>
    <row r="158" spans="1:9" s="41" customFormat="1" ht="11.25">
      <c r="A158" s="46"/>
      <c r="B158" s="702" t="e">
        <f ca="1">IFERROR(IF(VLOOKUP($A158,Osnova!$A:$E,1)=$A158,VLOOKUP($A158,Osnova!$A:$E,$E$10)),"")</f>
        <v>#NAME?</v>
      </c>
      <c r="C158" s="37" t="e">
        <f ca="1">IF(VLOOKUP($A158,Osnova!$A:$C,1)=$A158,VLOOKUP($A158,Osnova!$A:$F,4),0)</f>
        <v>#N/A</v>
      </c>
      <c r="D158" s="38"/>
      <c r="E158" s="39"/>
      <c r="F158" s="730">
        <f t="shared" si="4"/>
        <v>0</v>
      </c>
      <c r="G158" s="38"/>
      <c r="H158" s="38"/>
      <c r="I158" s="730">
        <f t="shared" si="5"/>
        <v>0</v>
      </c>
    </row>
    <row r="159" spans="1:9" s="41" customFormat="1" ht="11.25">
      <c r="A159" s="46"/>
      <c r="B159" s="702" t="e">
        <f ca="1">IFERROR(IF(VLOOKUP($A159,Osnova!$A:$E,1)=$A159,VLOOKUP($A159,Osnova!$A:$E,$E$10)),"")</f>
        <v>#NAME?</v>
      </c>
      <c r="C159" s="37" t="e">
        <f ca="1">IF(VLOOKUP($A159,Osnova!$A:$C,1)=$A159,VLOOKUP($A159,Osnova!$A:$F,4),0)</f>
        <v>#N/A</v>
      </c>
      <c r="D159" s="38"/>
      <c r="E159" s="39"/>
      <c r="F159" s="730">
        <f t="shared" si="4"/>
        <v>0</v>
      </c>
      <c r="G159" s="38"/>
      <c r="H159" s="38"/>
      <c r="I159" s="730">
        <f t="shared" si="5"/>
        <v>0</v>
      </c>
    </row>
    <row r="160" spans="1:9" s="41" customFormat="1" ht="11.25">
      <c r="A160" s="46"/>
      <c r="B160" s="702" t="e">
        <f ca="1">IFERROR(IF(VLOOKUP($A160,Osnova!$A:$E,1)=$A160,VLOOKUP($A160,Osnova!$A:$E,$E$10)),"")</f>
        <v>#NAME?</v>
      </c>
      <c r="C160" s="37" t="e">
        <f ca="1">IF(VLOOKUP($A160,Osnova!$A:$C,1)=$A160,VLOOKUP($A160,Osnova!$A:$F,4),0)</f>
        <v>#N/A</v>
      </c>
      <c r="D160" s="38"/>
      <c r="E160" s="39"/>
      <c r="F160" s="730">
        <f t="shared" si="4"/>
        <v>0</v>
      </c>
      <c r="G160" s="38"/>
      <c r="H160" s="38"/>
      <c r="I160" s="730">
        <f t="shared" si="5"/>
        <v>0</v>
      </c>
    </row>
    <row r="161" spans="1:9" s="41" customFormat="1" ht="11.25">
      <c r="A161" s="46"/>
      <c r="B161" s="702" t="e">
        <f ca="1">IFERROR(IF(VLOOKUP($A161,Osnova!$A:$E,1)=$A161,VLOOKUP($A161,Osnova!$A:$E,$E$10)),"")</f>
        <v>#NAME?</v>
      </c>
      <c r="C161" s="37" t="e">
        <f ca="1">IF(VLOOKUP($A161,Osnova!$A:$C,1)=$A161,VLOOKUP($A161,Osnova!$A:$F,4),0)</f>
        <v>#N/A</v>
      </c>
      <c r="D161" s="38"/>
      <c r="E161" s="39"/>
      <c r="F161" s="730">
        <f t="shared" si="4"/>
        <v>0</v>
      </c>
      <c r="G161" s="38"/>
      <c r="H161" s="38"/>
      <c r="I161" s="730">
        <f t="shared" si="5"/>
        <v>0</v>
      </c>
    </row>
    <row r="162" spans="1:9" s="41" customFormat="1" ht="11.25">
      <c r="A162" s="46"/>
      <c r="B162" s="702" t="e">
        <f ca="1">IFERROR(IF(VLOOKUP($A162,Osnova!$A:$E,1)=$A162,VLOOKUP($A162,Osnova!$A:$E,$E$10)),"")</f>
        <v>#NAME?</v>
      </c>
      <c r="C162" s="37" t="e">
        <f ca="1">IF(VLOOKUP($A162,Osnova!$A:$C,1)=$A162,VLOOKUP($A162,Osnova!$A:$F,4),0)</f>
        <v>#N/A</v>
      </c>
      <c r="D162" s="38"/>
      <c r="E162" s="39"/>
      <c r="F162" s="730">
        <f t="shared" si="4"/>
        <v>0</v>
      </c>
      <c r="G162" s="38"/>
      <c r="H162" s="38"/>
      <c r="I162" s="730">
        <f t="shared" si="5"/>
        <v>0</v>
      </c>
    </row>
    <row r="163" spans="1:9" s="41" customFormat="1" ht="11.25">
      <c r="A163" s="46"/>
      <c r="B163" s="702" t="e">
        <f ca="1">IFERROR(IF(VLOOKUP($A163,Osnova!$A:$E,1)=$A163,VLOOKUP($A163,Osnova!$A:$E,$E$10)),"")</f>
        <v>#NAME?</v>
      </c>
      <c r="C163" s="37" t="e">
        <f ca="1">IF(VLOOKUP($A163,Osnova!$A:$C,1)=$A163,VLOOKUP($A163,Osnova!$A:$F,4),0)</f>
        <v>#N/A</v>
      </c>
      <c r="D163" s="38"/>
      <c r="E163" s="39"/>
      <c r="F163" s="730">
        <f t="shared" si="4"/>
        <v>0</v>
      </c>
      <c r="G163" s="38"/>
      <c r="H163" s="38"/>
      <c r="I163" s="730">
        <f t="shared" si="5"/>
        <v>0</v>
      </c>
    </row>
    <row r="164" spans="1:9" s="41" customFormat="1" ht="11.25">
      <c r="A164" s="46"/>
      <c r="B164" s="702" t="e">
        <f ca="1">IFERROR(IF(VLOOKUP($A164,Osnova!$A:$E,1)=$A164,VLOOKUP($A164,Osnova!$A:$E,$E$10)),"")</f>
        <v>#NAME?</v>
      </c>
      <c r="C164" s="37" t="e">
        <f ca="1">IF(VLOOKUP($A164,Osnova!$A:$C,1)=$A164,VLOOKUP($A164,Osnova!$A:$F,4),0)</f>
        <v>#N/A</v>
      </c>
      <c r="D164" s="38"/>
      <c r="E164" s="39"/>
      <c r="F164" s="730">
        <f t="shared" si="4"/>
        <v>0</v>
      </c>
      <c r="G164" s="38"/>
      <c r="H164" s="38"/>
      <c r="I164" s="730">
        <f t="shared" si="5"/>
        <v>0</v>
      </c>
    </row>
    <row r="165" spans="1:9" s="41" customFormat="1" ht="11.25">
      <c r="A165" s="46"/>
      <c r="B165" s="702" t="e">
        <f ca="1">IFERROR(IF(VLOOKUP($A165,Osnova!$A:$E,1)=$A165,VLOOKUP($A165,Osnova!$A:$E,$E$10)),"")</f>
        <v>#NAME?</v>
      </c>
      <c r="C165" s="37" t="e">
        <f ca="1">IF(VLOOKUP($A165,Osnova!$A:$C,1)=$A165,VLOOKUP($A165,Osnova!$A:$F,4),0)</f>
        <v>#N/A</v>
      </c>
      <c r="D165" s="38"/>
      <c r="E165" s="39"/>
      <c r="F165" s="730">
        <f t="shared" si="4"/>
        <v>0</v>
      </c>
      <c r="G165" s="38"/>
      <c r="H165" s="38"/>
      <c r="I165" s="730">
        <f t="shared" si="5"/>
        <v>0</v>
      </c>
    </row>
    <row r="166" spans="1:9" s="41" customFormat="1" ht="11.25">
      <c r="A166" s="46"/>
      <c r="B166" s="702" t="e">
        <f ca="1">IFERROR(IF(VLOOKUP($A166,Osnova!$A:$E,1)=$A166,VLOOKUP($A166,Osnova!$A:$E,$E$10)),"")</f>
        <v>#NAME?</v>
      </c>
      <c r="C166" s="37" t="e">
        <f ca="1">IF(VLOOKUP($A166,Osnova!$A:$C,1)=$A166,VLOOKUP($A166,Osnova!$A:$F,4),0)</f>
        <v>#N/A</v>
      </c>
      <c r="D166" s="38"/>
      <c r="E166" s="39"/>
      <c r="F166" s="730">
        <f t="shared" si="4"/>
        <v>0</v>
      </c>
      <c r="G166" s="38"/>
      <c r="H166" s="38"/>
      <c r="I166" s="730">
        <f t="shared" si="5"/>
        <v>0</v>
      </c>
    </row>
    <row r="167" spans="1:9" s="41" customFormat="1" ht="11.25">
      <c r="A167" s="46"/>
      <c r="B167" s="702" t="e">
        <f ca="1">IFERROR(IF(VLOOKUP($A167,Osnova!$A:$E,1)=$A167,VLOOKUP($A167,Osnova!$A:$E,$E$10)),"")</f>
        <v>#NAME?</v>
      </c>
      <c r="C167" s="37" t="e">
        <f ca="1">IF(VLOOKUP($A167,Osnova!$A:$C,1)=$A167,VLOOKUP($A167,Osnova!$A:$F,4),0)</f>
        <v>#N/A</v>
      </c>
      <c r="D167" s="38"/>
      <c r="E167" s="39"/>
      <c r="F167" s="730">
        <f t="shared" si="4"/>
        <v>0</v>
      </c>
      <c r="G167" s="38"/>
      <c r="H167" s="38"/>
      <c r="I167" s="730">
        <f t="shared" si="5"/>
        <v>0</v>
      </c>
    </row>
    <row r="168" spans="1:9" s="41" customFormat="1" ht="11.25">
      <c r="A168" s="46"/>
      <c r="B168" s="702" t="e">
        <f ca="1">IFERROR(IF(VLOOKUP($A168,Osnova!$A:$E,1)=$A168,VLOOKUP($A168,Osnova!$A:$E,$E$10)),"")</f>
        <v>#NAME?</v>
      </c>
      <c r="C168" s="37" t="e">
        <f ca="1">IF(VLOOKUP($A168,Osnova!$A:$C,1)=$A168,VLOOKUP($A168,Osnova!$A:$F,4),0)</f>
        <v>#N/A</v>
      </c>
      <c r="D168" s="38"/>
      <c r="E168" s="39"/>
      <c r="F168" s="730">
        <f t="shared" si="4"/>
        <v>0</v>
      </c>
      <c r="G168" s="38"/>
      <c r="H168" s="38"/>
      <c r="I168" s="730">
        <f t="shared" si="5"/>
        <v>0</v>
      </c>
    </row>
    <row r="169" spans="1:9" s="41" customFormat="1" ht="11.25">
      <c r="A169" s="46"/>
      <c r="B169" s="702" t="e">
        <f ca="1">IFERROR(IF(VLOOKUP($A169,Osnova!$A:$E,1)=$A169,VLOOKUP($A169,Osnova!$A:$E,$E$10)),"")</f>
        <v>#NAME?</v>
      </c>
      <c r="C169" s="37" t="e">
        <f ca="1">IF(VLOOKUP($A169,Osnova!$A:$C,1)=$A169,VLOOKUP($A169,Osnova!$A:$F,4),0)</f>
        <v>#N/A</v>
      </c>
      <c r="D169" s="38"/>
      <c r="E169" s="39"/>
      <c r="F169" s="730">
        <f t="shared" si="4"/>
        <v>0</v>
      </c>
      <c r="G169" s="38"/>
      <c r="H169" s="38"/>
      <c r="I169" s="730">
        <f t="shared" si="5"/>
        <v>0</v>
      </c>
    </row>
    <row r="170" spans="1:9" s="41" customFormat="1" ht="11.25">
      <c r="A170" s="46"/>
      <c r="B170" s="702" t="e">
        <f ca="1">IFERROR(IF(VLOOKUP($A170,Osnova!$A:$E,1)=$A170,VLOOKUP($A170,Osnova!$A:$E,$E$10)),"")</f>
        <v>#NAME?</v>
      </c>
      <c r="C170" s="37" t="e">
        <f ca="1">IF(VLOOKUP($A170,Osnova!$A:$C,1)=$A170,VLOOKUP($A170,Osnova!$A:$F,4),0)</f>
        <v>#N/A</v>
      </c>
      <c r="D170" s="38"/>
      <c r="E170" s="39"/>
      <c r="F170" s="730">
        <f t="shared" si="4"/>
        <v>0</v>
      </c>
      <c r="G170" s="38"/>
      <c r="H170" s="38"/>
      <c r="I170" s="730">
        <f t="shared" si="5"/>
        <v>0</v>
      </c>
    </row>
    <row r="171" spans="1:9" s="41" customFormat="1" ht="11.25">
      <c r="A171" s="46"/>
      <c r="B171" s="702" t="e">
        <f ca="1">IFERROR(IF(VLOOKUP($A171,Osnova!$A:$E,1)=$A171,VLOOKUP($A171,Osnova!$A:$E,$E$10)),"")</f>
        <v>#NAME?</v>
      </c>
      <c r="C171" s="37" t="e">
        <f ca="1">IF(VLOOKUP($A171,Osnova!$A:$C,1)=$A171,VLOOKUP($A171,Osnova!$A:$F,4),0)</f>
        <v>#N/A</v>
      </c>
      <c r="D171" s="38"/>
      <c r="E171" s="39"/>
      <c r="F171" s="730">
        <f t="shared" si="4"/>
        <v>0</v>
      </c>
      <c r="G171" s="38"/>
      <c r="H171" s="38"/>
      <c r="I171" s="730">
        <f t="shared" si="5"/>
        <v>0</v>
      </c>
    </row>
    <row r="172" spans="1:9" s="41" customFormat="1" ht="11.25">
      <c r="A172" s="46"/>
      <c r="B172" s="702" t="e">
        <f ca="1">IFERROR(IF(VLOOKUP($A172,Osnova!$A:$E,1)=$A172,VLOOKUP($A172,Osnova!$A:$E,$E$10)),"")</f>
        <v>#NAME?</v>
      </c>
      <c r="C172" s="37" t="e">
        <f ca="1">IF(VLOOKUP($A172,Osnova!$A:$C,1)=$A172,VLOOKUP($A172,Osnova!$A:$F,4),0)</f>
        <v>#N/A</v>
      </c>
      <c r="D172" s="38"/>
      <c r="E172" s="39"/>
      <c r="F172" s="730">
        <f t="shared" si="4"/>
        <v>0</v>
      </c>
      <c r="G172" s="38"/>
      <c r="H172" s="38"/>
      <c r="I172" s="730">
        <f t="shared" si="5"/>
        <v>0</v>
      </c>
    </row>
    <row r="173" spans="1:9" s="41" customFormat="1" ht="11.25">
      <c r="A173" s="46"/>
      <c r="B173" s="702" t="e">
        <f ca="1">IFERROR(IF(VLOOKUP($A173,Osnova!$A:$E,1)=$A173,VLOOKUP($A173,Osnova!$A:$E,$E$10)),"")</f>
        <v>#NAME?</v>
      </c>
      <c r="C173" s="37" t="e">
        <f ca="1">IF(VLOOKUP($A173,Osnova!$A:$C,1)=$A173,VLOOKUP($A173,Osnova!$A:$F,4),0)</f>
        <v>#N/A</v>
      </c>
      <c r="D173" s="38"/>
      <c r="E173" s="39"/>
      <c r="F173" s="730">
        <f t="shared" si="4"/>
        <v>0</v>
      </c>
      <c r="G173" s="38"/>
      <c r="H173" s="38"/>
      <c r="I173" s="730">
        <f t="shared" si="5"/>
        <v>0</v>
      </c>
    </row>
    <row r="174" spans="1:9" s="41" customFormat="1" ht="11.25">
      <c r="A174" s="46"/>
      <c r="B174" s="702" t="e">
        <f ca="1">IFERROR(IF(VLOOKUP($A174,Osnova!$A:$E,1)=$A174,VLOOKUP($A174,Osnova!$A:$E,$E$10)),"")</f>
        <v>#NAME?</v>
      </c>
      <c r="C174" s="37" t="e">
        <f ca="1">IF(VLOOKUP($A174,Osnova!$A:$C,1)=$A174,VLOOKUP($A174,Osnova!$A:$F,4),0)</f>
        <v>#N/A</v>
      </c>
      <c r="D174" s="38"/>
      <c r="E174" s="39"/>
      <c r="F174" s="730">
        <f t="shared" si="4"/>
        <v>0</v>
      </c>
      <c r="G174" s="38"/>
      <c r="H174" s="38"/>
      <c r="I174" s="730">
        <f t="shared" si="5"/>
        <v>0</v>
      </c>
    </row>
    <row r="175" spans="1:9" s="41" customFormat="1" ht="11.25">
      <c r="A175" s="46"/>
      <c r="B175" s="702" t="e">
        <f ca="1">IFERROR(IF(VLOOKUP($A175,Osnova!$A:$E,1)=$A175,VLOOKUP($A175,Osnova!$A:$E,$E$10)),"")</f>
        <v>#NAME?</v>
      </c>
      <c r="C175" s="37" t="e">
        <f ca="1">IF(VLOOKUP($A175,Osnova!$A:$C,1)=$A175,VLOOKUP($A175,Osnova!$A:$F,4),0)</f>
        <v>#N/A</v>
      </c>
      <c r="D175" s="38"/>
      <c r="E175" s="39"/>
      <c r="F175" s="730">
        <f t="shared" si="4"/>
        <v>0</v>
      </c>
      <c r="G175" s="38"/>
      <c r="H175" s="38"/>
      <c r="I175" s="730">
        <f t="shared" si="5"/>
        <v>0</v>
      </c>
    </row>
    <row r="176" spans="1:9" s="41" customFormat="1" ht="11.25">
      <c r="A176" s="46"/>
      <c r="B176" s="702" t="e">
        <f ca="1">IFERROR(IF(VLOOKUP($A176,Osnova!$A:$E,1)=$A176,VLOOKUP($A176,Osnova!$A:$E,$E$10)),"")</f>
        <v>#NAME?</v>
      </c>
      <c r="C176" s="37" t="e">
        <f ca="1">IF(VLOOKUP($A176,Osnova!$A:$C,1)=$A176,VLOOKUP($A176,Osnova!$A:$F,4),0)</f>
        <v>#N/A</v>
      </c>
      <c r="D176" s="38"/>
      <c r="E176" s="39"/>
      <c r="F176" s="730">
        <f t="shared" si="4"/>
        <v>0</v>
      </c>
      <c r="G176" s="38"/>
      <c r="H176" s="38"/>
      <c r="I176" s="730">
        <f t="shared" si="5"/>
        <v>0</v>
      </c>
    </row>
    <row r="177" spans="1:9" s="41" customFormat="1" ht="11.25">
      <c r="A177" s="46"/>
      <c r="B177" s="702" t="e">
        <f ca="1">IFERROR(IF(VLOOKUP($A177,Osnova!$A:$E,1)=$A177,VLOOKUP($A177,Osnova!$A:$E,$E$10)),"")</f>
        <v>#NAME?</v>
      </c>
      <c r="C177" s="37" t="e">
        <f ca="1">IF(VLOOKUP($A177,Osnova!$A:$C,1)=$A177,VLOOKUP($A177,Osnova!$A:$F,4),0)</f>
        <v>#N/A</v>
      </c>
      <c r="D177" s="38"/>
      <c r="E177" s="39"/>
      <c r="F177" s="730">
        <f t="shared" si="4"/>
        <v>0</v>
      </c>
      <c r="G177" s="38"/>
      <c r="H177" s="38"/>
      <c r="I177" s="730">
        <f t="shared" si="5"/>
        <v>0</v>
      </c>
    </row>
    <row r="178" spans="1:9" s="41" customFormat="1" ht="11.25">
      <c r="A178" s="46"/>
      <c r="B178" s="702" t="e">
        <f ca="1">IFERROR(IF(VLOOKUP($A178,Osnova!$A:$E,1)=$A178,VLOOKUP($A178,Osnova!$A:$E,$E$10)),"")</f>
        <v>#NAME?</v>
      </c>
      <c r="C178" s="37" t="e">
        <f ca="1">IF(VLOOKUP($A178,Osnova!$A:$C,1)=$A178,VLOOKUP($A178,Osnova!$A:$F,4),0)</f>
        <v>#N/A</v>
      </c>
      <c r="D178" s="38"/>
      <c r="E178" s="39"/>
      <c r="F178" s="730">
        <f t="shared" si="4"/>
        <v>0</v>
      </c>
      <c r="G178" s="38"/>
      <c r="H178" s="38"/>
      <c r="I178" s="730">
        <f>SUM(F178+G178-H178)</f>
        <v>0</v>
      </c>
    </row>
    <row r="179" spans="1:9" s="41" customFormat="1" ht="11.25">
      <c r="A179" s="46"/>
      <c r="B179" s="702" t="e">
        <f ca="1">IFERROR(IF(VLOOKUP($A179,Osnova!$A:$E,1)=$A179,VLOOKUP($A179,Osnova!$A:$E,$E$10)),"")</f>
        <v>#NAME?</v>
      </c>
      <c r="C179" s="37" t="e">
        <f ca="1">IF(VLOOKUP($A179,Osnova!$A:$C,1)=$A179,VLOOKUP($A179,Osnova!$A:$F,4),0)</f>
        <v>#N/A</v>
      </c>
      <c r="D179" s="38"/>
      <c r="E179" s="39"/>
      <c r="F179" s="730">
        <f t="shared" si="4"/>
        <v>0</v>
      </c>
      <c r="G179" s="38"/>
      <c r="H179" s="38"/>
      <c r="I179" s="730">
        <f t="shared" ref="I179:I242" si="6">SUM(F179+G179-H179)</f>
        <v>0</v>
      </c>
    </row>
    <row r="180" spans="1:9" s="41" customFormat="1" ht="11.25">
      <c r="A180" s="46"/>
      <c r="B180" s="702" t="e">
        <f ca="1">IFERROR(IF(VLOOKUP($A180,Osnova!$A:$E,1)=$A180,VLOOKUP($A180,Osnova!$A:$E,$E$10)),"")</f>
        <v>#NAME?</v>
      </c>
      <c r="C180" s="37" t="e">
        <f ca="1">IF(VLOOKUP($A180,Osnova!$A:$C,1)=$A180,VLOOKUP($A180,Osnova!$A:$F,4),0)</f>
        <v>#N/A</v>
      </c>
      <c r="D180" s="38"/>
      <c r="E180" s="39"/>
      <c r="F180" s="730">
        <f t="shared" si="4"/>
        <v>0</v>
      </c>
      <c r="G180" s="38"/>
      <c r="H180" s="38"/>
      <c r="I180" s="730">
        <f t="shared" si="6"/>
        <v>0</v>
      </c>
    </row>
    <row r="181" spans="1:9" s="41" customFormat="1" ht="11.25">
      <c r="A181" s="46"/>
      <c r="B181" s="702" t="e">
        <f ca="1">IFERROR(IF(VLOOKUP($A181,Osnova!$A:$E,1)=$A181,VLOOKUP($A181,Osnova!$A:$E,$E$10)),"")</f>
        <v>#NAME?</v>
      </c>
      <c r="C181" s="37" t="e">
        <f ca="1">IF(VLOOKUP($A181,Osnova!$A:$C,1)=$A181,VLOOKUP($A181,Osnova!$A:$F,4),0)</f>
        <v>#N/A</v>
      </c>
      <c r="D181" s="38"/>
      <c r="E181" s="39"/>
      <c r="F181" s="730">
        <f t="shared" si="4"/>
        <v>0</v>
      </c>
      <c r="G181" s="38"/>
      <c r="H181" s="38"/>
      <c r="I181" s="730">
        <f t="shared" si="6"/>
        <v>0</v>
      </c>
    </row>
    <row r="182" spans="1:9" s="41" customFormat="1" ht="11.25">
      <c r="A182" s="46"/>
      <c r="B182" s="702" t="e">
        <f ca="1">IFERROR(IF(VLOOKUP($A182,Osnova!$A:$E,1)=$A182,VLOOKUP($A182,Osnova!$A:$E,$E$10)),"")</f>
        <v>#NAME?</v>
      </c>
      <c r="C182" s="37" t="e">
        <f ca="1">IF(VLOOKUP($A182,Osnova!$A:$C,1)=$A182,VLOOKUP($A182,Osnova!$A:$F,4),0)</f>
        <v>#N/A</v>
      </c>
      <c r="D182" s="38"/>
      <c r="E182" s="39"/>
      <c r="F182" s="730">
        <f t="shared" si="4"/>
        <v>0</v>
      </c>
      <c r="G182" s="38"/>
      <c r="H182" s="38"/>
      <c r="I182" s="730">
        <f t="shared" si="6"/>
        <v>0</v>
      </c>
    </row>
    <row r="183" spans="1:9" s="41" customFormat="1" ht="11.25">
      <c r="A183" s="46"/>
      <c r="B183" s="702" t="e">
        <f ca="1">IFERROR(IF(VLOOKUP($A183,Osnova!$A:$E,1)=$A183,VLOOKUP($A183,Osnova!$A:$E,$E$10)),"")</f>
        <v>#NAME?</v>
      </c>
      <c r="C183" s="37" t="e">
        <f ca="1">IF(VLOOKUP($A183,Osnova!$A:$C,1)=$A183,VLOOKUP($A183,Osnova!$A:$F,4),0)</f>
        <v>#N/A</v>
      </c>
      <c r="D183" s="38"/>
      <c r="E183" s="39"/>
      <c r="F183" s="730">
        <f t="shared" si="4"/>
        <v>0</v>
      </c>
      <c r="G183" s="38"/>
      <c r="H183" s="38"/>
      <c r="I183" s="730">
        <f t="shared" si="6"/>
        <v>0</v>
      </c>
    </row>
    <row r="184" spans="1:9" s="41" customFormat="1" ht="11.25">
      <c r="A184" s="46"/>
      <c r="B184" s="702" t="e">
        <f ca="1">IFERROR(IF(VLOOKUP($A184,Osnova!$A:$E,1)=$A184,VLOOKUP($A184,Osnova!$A:$E,$E$10)),"")</f>
        <v>#NAME?</v>
      </c>
      <c r="C184" s="37" t="e">
        <f ca="1">IF(VLOOKUP($A184,Osnova!$A:$C,1)=$A184,VLOOKUP($A184,Osnova!$A:$F,4),0)</f>
        <v>#N/A</v>
      </c>
      <c r="D184" s="38"/>
      <c r="E184" s="39"/>
      <c r="F184" s="730">
        <f t="shared" si="4"/>
        <v>0</v>
      </c>
      <c r="G184" s="38"/>
      <c r="H184" s="38"/>
      <c r="I184" s="730">
        <f t="shared" si="6"/>
        <v>0</v>
      </c>
    </row>
    <row r="185" spans="1:9" s="41" customFormat="1" ht="11.25">
      <c r="A185" s="46"/>
      <c r="B185" s="702" t="e">
        <f ca="1">IFERROR(IF(VLOOKUP($A185,Osnova!$A:$E,1)=$A185,VLOOKUP($A185,Osnova!$A:$E,$E$10)),"")</f>
        <v>#NAME?</v>
      </c>
      <c r="C185" s="37" t="e">
        <f ca="1">IF(VLOOKUP($A185,Osnova!$A:$C,1)=$A185,VLOOKUP($A185,Osnova!$A:$F,4),0)</f>
        <v>#N/A</v>
      </c>
      <c r="D185" s="38"/>
      <c r="E185" s="39"/>
      <c r="F185" s="730">
        <f t="shared" si="4"/>
        <v>0</v>
      </c>
      <c r="G185" s="38"/>
      <c r="H185" s="38"/>
      <c r="I185" s="730">
        <f t="shared" si="6"/>
        <v>0</v>
      </c>
    </row>
    <row r="186" spans="1:9" s="41" customFormat="1" ht="11.25">
      <c r="A186" s="46"/>
      <c r="B186" s="702" t="e">
        <f ca="1">IFERROR(IF(VLOOKUP($A186,Osnova!$A:$E,1)=$A186,VLOOKUP($A186,Osnova!$A:$E,$E$10)),"")</f>
        <v>#NAME?</v>
      </c>
      <c r="C186" s="37" t="e">
        <f ca="1">IF(VLOOKUP($A186,Osnova!$A:$C,1)=$A186,VLOOKUP($A186,Osnova!$A:$F,4),0)</f>
        <v>#N/A</v>
      </c>
      <c r="D186" s="38"/>
      <c r="E186" s="39"/>
      <c r="F186" s="730">
        <f t="shared" si="4"/>
        <v>0</v>
      </c>
      <c r="G186" s="38"/>
      <c r="H186" s="38"/>
      <c r="I186" s="730">
        <f t="shared" si="6"/>
        <v>0</v>
      </c>
    </row>
    <row r="187" spans="1:9" s="41" customFormat="1" ht="11.25">
      <c r="A187" s="46"/>
      <c r="B187" s="702" t="e">
        <f ca="1">IFERROR(IF(VLOOKUP($A187,Osnova!$A:$E,1)=$A187,VLOOKUP($A187,Osnova!$A:$E,$E$10)),"")</f>
        <v>#NAME?</v>
      </c>
      <c r="C187" s="37" t="e">
        <f ca="1">IF(VLOOKUP($A187,Osnova!$A:$C,1)=$A187,VLOOKUP($A187,Osnova!$A:$F,4),0)</f>
        <v>#N/A</v>
      </c>
      <c r="D187" s="38"/>
      <c r="E187" s="39"/>
      <c r="F187" s="730">
        <f t="shared" si="4"/>
        <v>0</v>
      </c>
      <c r="G187" s="38"/>
      <c r="H187" s="38"/>
      <c r="I187" s="730">
        <f t="shared" si="6"/>
        <v>0</v>
      </c>
    </row>
    <row r="188" spans="1:9" s="41" customFormat="1" ht="11.25">
      <c r="A188" s="46"/>
      <c r="B188" s="702" t="e">
        <f ca="1">IFERROR(IF(VLOOKUP($A188,Osnova!$A:$E,1)=$A188,VLOOKUP($A188,Osnova!$A:$E,$E$10)),"")</f>
        <v>#NAME?</v>
      </c>
      <c r="C188" s="37" t="e">
        <f ca="1">IF(VLOOKUP($A188,Osnova!$A:$C,1)=$A188,VLOOKUP($A188,Osnova!$A:$F,4),0)</f>
        <v>#N/A</v>
      </c>
      <c r="D188" s="38"/>
      <c r="E188" s="39"/>
      <c r="F188" s="730">
        <f t="shared" si="4"/>
        <v>0</v>
      </c>
      <c r="G188" s="38"/>
      <c r="H188" s="38"/>
      <c r="I188" s="730">
        <f t="shared" si="6"/>
        <v>0</v>
      </c>
    </row>
    <row r="189" spans="1:9" s="41" customFormat="1" ht="11.25">
      <c r="A189" s="46"/>
      <c r="B189" s="702" t="e">
        <f ca="1">IFERROR(IF(VLOOKUP($A189,Osnova!$A:$E,1)=$A189,VLOOKUP($A189,Osnova!$A:$E,$E$10)),"")</f>
        <v>#NAME?</v>
      </c>
      <c r="C189" s="37" t="e">
        <f ca="1">IF(VLOOKUP($A189,Osnova!$A:$C,1)=$A189,VLOOKUP($A189,Osnova!$A:$F,4),0)</f>
        <v>#N/A</v>
      </c>
      <c r="D189" s="38"/>
      <c r="E189" s="39"/>
      <c r="F189" s="730">
        <f t="shared" si="4"/>
        <v>0</v>
      </c>
      <c r="G189" s="38"/>
      <c r="H189" s="38"/>
      <c r="I189" s="730">
        <f t="shared" si="6"/>
        <v>0</v>
      </c>
    </row>
    <row r="190" spans="1:9" s="41" customFormat="1" ht="11.25">
      <c r="A190" s="46"/>
      <c r="B190" s="702" t="e">
        <f ca="1">IFERROR(IF(VLOOKUP($A190,Osnova!$A:$E,1)=$A190,VLOOKUP($A190,Osnova!$A:$E,$E$10)),"")</f>
        <v>#NAME?</v>
      </c>
      <c r="C190" s="37" t="e">
        <f ca="1">IF(VLOOKUP($A190,Osnova!$A:$C,1)=$A190,VLOOKUP($A190,Osnova!$A:$F,4),0)</f>
        <v>#N/A</v>
      </c>
      <c r="D190" s="38"/>
      <c r="E190" s="39"/>
      <c r="F190" s="730">
        <f t="shared" si="4"/>
        <v>0</v>
      </c>
      <c r="G190" s="38"/>
      <c r="H190" s="38"/>
      <c r="I190" s="730">
        <f t="shared" si="6"/>
        <v>0</v>
      </c>
    </row>
    <row r="191" spans="1:9" s="41" customFormat="1" ht="11.25">
      <c r="A191" s="46"/>
      <c r="B191" s="702" t="e">
        <f ca="1">IFERROR(IF(VLOOKUP($A191,Osnova!$A:$E,1)=$A191,VLOOKUP($A191,Osnova!$A:$E,$E$10)),"")</f>
        <v>#NAME?</v>
      </c>
      <c r="C191" s="37" t="e">
        <f ca="1">IF(VLOOKUP($A191,Osnova!$A:$C,1)=$A191,VLOOKUP($A191,Osnova!$A:$F,4),0)</f>
        <v>#N/A</v>
      </c>
      <c r="D191" s="38"/>
      <c r="E191" s="39"/>
      <c r="F191" s="730">
        <f t="shared" si="4"/>
        <v>0</v>
      </c>
      <c r="G191" s="38"/>
      <c r="H191" s="38"/>
      <c r="I191" s="730">
        <f t="shared" si="6"/>
        <v>0</v>
      </c>
    </row>
    <row r="192" spans="1:9" s="41" customFormat="1" ht="11.25">
      <c r="A192" s="46"/>
      <c r="B192" s="702" t="e">
        <f ca="1">IFERROR(IF(VLOOKUP($A192,Osnova!$A:$E,1)=$A192,VLOOKUP($A192,Osnova!$A:$E,$E$10)),"")</f>
        <v>#NAME?</v>
      </c>
      <c r="C192" s="37" t="e">
        <f ca="1">IF(VLOOKUP($A192,Osnova!$A:$C,1)=$A192,VLOOKUP($A192,Osnova!$A:$F,4),0)</f>
        <v>#N/A</v>
      </c>
      <c r="D192" s="38"/>
      <c r="E192" s="39"/>
      <c r="F192" s="730">
        <f t="shared" si="4"/>
        <v>0</v>
      </c>
      <c r="G192" s="38"/>
      <c r="H192" s="38"/>
      <c r="I192" s="730">
        <f t="shared" si="6"/>
        <v>0</v>
      </c>
    </row>
    <row r="193" spans="1:9" s="41" customFormat="1" ht="11.25">
      <c r="A193" s="46"/>
      <c r="B193" s="702" t="e">
        <f ca="1">IFERROR(IF(VLOOKUP($A193,Osnova!$A:$E,1)=$A193,VLOOKUP($A193,Osnova!$A:$E,$E$10)),"")</f>
        <v>#NAME?</v>
      </c>
      <c r="C193" s="37" t="e">
        <f ca="1">IF(VLOOKUP($A193,Osnova!$A:$C,1)=$A193,VLOOKUP($A193,Osnova!$A:$F,4),0)</f>
        <v>#N/A</v>
      </c>
      <c r="D193" s="38"/>
      <c r="E193" s="39"/>
      <c r="F193" s="730">
        <f t="shared" si="4"/>
        <v>0</v>
      </c>
      <c r="G193" s="38"/>
      <c r="H193" s="38"/>
      <c r="I193" s="730">
        <f t="shared" si="6"/>
        <v>0</v>
      </c>
    </row>
    <row r="194" spans="1:9" s="41" customFormat="1" ht="11.25">
      <c r="A194" s="46"/>
      <c r="B194" s="702" t="e">
        <f ca="1">IFERROR(IF(VLOOKUP($A194,Osnova!$A:$E,1)=$A194,VLOOKUP($A194,Osnova!$A:$E,$E$10)),"")</f>
        <v>#NAME?</v>
      </c>
      <c r="C194" s="37" t="e">
        <f ca="1">IF(VLOOKUP($A194,Osnova!$A:$C,1)=$A194,VLOOKUP($A194,Osnova!$A:$F,4),0)</f>
        <v>#N/A</v>
      </c>
      <c r="D194" s="38"/>
      <c r="E194" s="39"/>
      <c r="F194" s="730">
        <f t="shared" si="4"/>
        <v>0</v>
      </c>
      <c r="G194" s="38"/>
      <c r="H194" s="38"/>
      <c r="I194" s="730">
        <f t="shared" si="6"/>
        <v>0</v>
      </c>
    </row>
    <row r="195" spans="1:9" s="41" customFormat="1" ht="11.25">
      <c r="A195" s="46"/>
      <c r="B195" s="702" t="e">
        <f ca="1">IFERROR(IF(VLOOKUP($A195,Osnova!$A:$E,1)=$A195,VLOOKUP($A195,Osnova!$A:$E,$E$10)),"")</f>
        <v>#NAME?</v>
      </c>
      <c r="C195" s="37" t="e">
        <f ca="1">IF(VLOOKUP($A195,Osnova!$A:$C,1)=$A195,VLOOKUP($A195,Osnova!$A:$F,4),0)</f>
        <v>#N/A</v>
      </c>
      <c r="D195" s="38"/>
      <c r="E195" s="39"/>
      <c r="F195" s="730">
        <f t="shared" si="4"/>
        <v>0</v>
      </c>
      <c r="G195" s="38"/>
      <c r="H195" s="38"/>
      <c r="I195" s="730">
        <f t="shared" si="6"/>
        <v>0</v>
      </c>
    </row>
    <row r="196" spans="1:9" s="41" customFormat="1" ht="11.25">
      <c r="A196" s="46"/>
      <c r="B196" s="702" t="e">
        <f ca="1">IFERROR(IF(VLOOKUP($A196,Osnova!$A:$E,1)=$A196,VLOOKUP($A196,Osnova!$A:$E,$E$10)),"")</f>
        <v>#NAME?</v>
      </c>
      <c r="C196" s="37" t="e">
        <f ca="1">IF(VLOOKUP($A196,Osnova!$A:$C,1)=$A196,VLOOKUP($A196,Osnova!$A:$F,4),0)</f>
        <v>#N/A</v>
      </c>
      <c r="D196" s="38"/>
      <c r="E196" s="39"/>
      <c r="F196" s="730">
        <f t="shared" si="4"/>
        <v>0</v>
      </c>
      <c r="G196" s="38"/>
      <c r="H196" s="38"/>
      <c r="I196" s="730">
        <f t="shared" si="6"/>
        <v>0</v>
      </c>
    </row>
    <row r="197" spans="1:9" s="41" customFormat="1" ht="11.25">
      <c r="A197" s="46"/>
      <c r="B197" s="702" t="e">
        <f ca="1">IFERROR(IF(VLOOKUP($A197,Osnova!$A:$E,1)=$A197,VLOOKUP($A197,Osnova!$A:$E,$E$10)),"")</f>
        <v>#NAME?</v>
      </c>
      <c r="C197" s="37" t="e">
        <f ca="1">IF(VLOOKUP($A197,Osnova!$A:$C,1)=$A197,VLOOKUP($A197,Osnova!$A:$F,4),0)</f>
        <v>#N/A</v>
      </c>
      <c r="D197" s="38"/>
      <c r="E197" s="39"/>
      <c r="F197" s="730">
        <f t="shared" si="4"/>
        <v>0</v>
      </c>
      <c r="G197" s="38"/>
      <c r="H197" s="38"/>
      <c r="I197" s="730">
        <f t="shared" si="6"/>
        <v>0</v>
      </c>
    </row>
    <row r="198" spans="1:9" s="41" customFormat="1" ht="11.25">
      <c r="A198" s="46"/>
      <c r="B198" s="702" t="e">
        <f ca="1">IFERROR(IF(VLOOKUP($A198,Osnova!$A:$E,1)=$A198,VLOOKUP($A198,Osnova!$A:$E,$E$10)),"")</f>
        <v>#NAME?</v>
      </c>
      <c r="C198" s="37" t="e">
        <f ca="1">IF(VLOOKUP($A198,Osnova!$A:$C,1)=$A198,VLOOKUP($A198,Osnova!$A:$F,4),0)</f>
        <v>#N/A</v>
      </c>
      <c r="D198" s="38"/>
      <c r="E198" s="39"/>
      <c r="F198" s="730">
        <f t="shared" si="4"/>
        <v>0</v>
      </c>
      <c r="G198" s="38"/>
      <c r="H198" s="38"/>
      <c r="I198" s="730">
        <f t="shared" si="6"/>
        <v>0</v>
      </c>
    </row>
    <row r="199" spans="1:9" s="41" customFormat="1" ht="11.25">
      <c r="A199" s="46"/>
      <c r="B199" s="702" t="e">
        <f ca="1">IFERROR(IF(VLOOKUP($A199,Osnova!$A:$E,1)=$A199,VLOOKUP($A199,Osnova!$A:$E,$E$10)),"")</f>
        <v>#NAME?</v>
      </c>
      <c r="C199" s="37" t="e">
        <f ca="1">IF(VLOOKUP($A199,Osnova!$A:$C,1)=$A199,VLOOKUP($A199,Osnova!$A:$F,4),0)</f>
        <v>#N/A</v>
      </c>
      <c r="D199" s="38"/>
      <c r="E199" s="39"/>
      <c r="F199" s="730">
        <f t="shared" si="4"/>
        <v>0</v>
      </c>
      <c r="G199" s="38"/>
      <c r="H199" s="38"/>
      <c r="I199" s="730">
        <f t="shared" si="6"/>
        <v>0</v>
      </c>
    </row>
    <row r="200" spans="1:9" s="41" customFormat="1" ht="11.25">
      <c r="A200" s="46"/>
      <c r="B200" s="702" t="e">
        <f ca="1">IFERROR(IF(VLOOKUP($A200,Osnova!$A:$E,1)=$A200,VLOOKUP($A200,Osnova!$A:$E,$E$10)),"")</f>
        <v>#NAME?</v>
      </c>
      <c r="C200" s="37" t="e">
        <f ca="1">IF(VLOOKUP($A200,Osnova!$A:$C,1)=$A200,VLOOKUP($A200,Osnova!$A:$F,4),0)</f>
        <v>#N/A</v>
      </c>
      <c r="D200" s="38"/>
      <c r="E200" s="39"/>
      <c r="F200" s="730">
        <f t="shared" si="4"/>
        <v>0</v>
      </c>
      <c r="G200" s="38"/>
      <c r="H200" s="38"/>
      <c r="I200" s="730">
        <f t="shared" si="6"/>
        <v>0</v>
      </c>
    </row>
    <row r="201" spans="1:9" s="41" customFormat="1" ht="11.25">
      <c r="A201" s="46"/>
      <c r="B201" s="702" t="e">
        <f ca="1">IFERROR(IF(VLOOKUP($A201,Osnova!$A:$E,1)=$A201,VLOOKUP($A201,Osnova!$A:$E,$E$10)),"")</f>
        <v>#NAME?</v>
      </c>
      <c r="C201" s="37" t="e">
        <f ca="1">IF(VLOOKUP($A201,Osnova!$A:$C,1)=$A201,VLOOKUP($A201,Osnova!$A:$F,4),0)</f>
        <v>#N/A</v>
      </c>
      <c r="D201" s="38"/>
      <c r="E201" s="39"/>
      <c r="F201" s="730">
        <f t="shared" si="4"/>
        <v>0</v>
      </c>
      <c r="G201" s="38"/>
      <c r="H201" s="38"/>
      <c r="I201" s="730">
        <f t="shared" si="6"/>
        <v>0</v>
      </c>
    </row>
    <row r="202" spans="1:9" s="41" customFormat="1" ht="11.25">
      <c r="A202" s="46"/>
      <c r="B202" s="702" t="e">
        <f ca="1">IFERROR(IF(VLOOKUP($A202,Osnova!$A:$E,1)=$A202,VLOOKUP($A202,Osnova!$A:$E,$E$10)),"")</f>
        <v>#NAME?</v>
      </c>
      <c r="C202" s="37" t="e">
        <f ca="1">IF(VLOOKUP($A202,Osnova!$A:$C,1)=$A202,VLOOKUP($A202,Osnova!$A:$F,4),0)</f>
        <v>#N/A</v>
      </c>
      <c r="D202" s="38"/>
      <c r="E202" s="39"/>
      <c r="F202" s="730">
        <f t="shared" si="4"/>
        <v>0</v>
      </c>
      <c r="G202" s="38"/>
      <c r="H202" s="38"/>
      <c r="I202" s="730">
        <f t="shared" si="6"/>
        <v>0</v>
      </c>
    </row>
    <row r="203" spans="1:9" s="41" customFormat="1" ht="11.25">
      <c r="A203" s="46"/>
      <c r="B203" s="702" t="e">
        <f ca="1">IFERROR(IF(VLOOKUP($A203,Osnova!$A:$E,1)=$A203,VLOOKUP($A203,Osnova!$A:$E,$E$10)),"")</f>
        <v>#NAME?</v>
      </c>
      <c r="C203" s="37" t="e">
        <f ca="1">IF(VLOOKUP($A203,Osnova!$A:$C,1)=$A203,VLOOKUP($A203,Osnova!$A:$F,4),0)</f>
        <v>#N/A</v>
      </c>
      <c r="D203" s="38"/>
      <c r="E203" s="39"/>
      <c r="F203" s="730">
        <f t="shared" si="4"/>
        <v>0</v>
      </c>
      <c r="G203" s="38"/>
      <c r="H203" s="38"/>
      <c r="I203" s="730">
        <f t="shared" si="6"/>
        <v>0</v>
      </c>
    </row>
    <row r="204" spans="1:9" s="41" customFormat="1" ht="11.25">
      <c r="A204" s="46"/>
      <c r="B204" s="702" t="e">
        <f ca="1">IFERROR(IF(VLOOKUP($A204,Osnova!$A:$E,1)=$A204,VLOOKUP($A204,Osnova!$A:$E,$E$10)),"")</f>
        <v>#NAME?</v>
      </c>
      <c r="C204" s="37" t="e">
        <f ca="1">IF(VLOOKUP($A204,Osnova!$A:$C,1)=$A204,VLOOKUP($A204,Osnova!$A:$F,4),0)</f>
        <v>#N/A</v>
      </c>
      <c r="D204" s="38"/>
      <c r="E204" s="39"/>
      <c r="F204" s="730">
        <f t="shared" si="4"/>
        <v>0</v>
      </c>
      <c r="G204" s="38"/>
      <c r="H204" s="38"/>
      <c r="I204" s="730">
        <f t="shared" si="6"/>
        <v>0</v>
      </c>
    </row>
    <row r="205" spans="1:9" s="41" customFormat="1" ht="11.25">
      <c r="A205" s="46"/>
      <c r="B205" s="702" t="e">
        <f ca="1">IFERROR(IF(VLOOKUP($A205,Osnova!$A:$E,1)=$A205,VLOOKUP($A205,Osnova!$A:$E,$E$10)),"")</f>
        <v>#NAME?</v>
      </c>
      <c r="C205" s="37" t="e">
        <f ca="1">IF(VLOOKUP($A205,Osnova!$A:$C,1)=$A205,VLOOKUP($A205,Osnova!$A:$F,4),0)</f>
        <v>#N/A</v>
      </c>
      <c r="D205" s="38"/>
      <c r="E205" s="39"/>
      <c r="F205" s="730">
        <f t="shared" si="4"/>
        <v>0</v>
      </c>
      <c r="G205" s="38"/>
      <c r="H205" s="38"/>
      <c r="I205" s="730">
        <f t="shared" si="6"/>
        <v>0</v>
      </c>
    </row>
    <row r="206" spans="1:9" s="41" customFormat="1" ht="11.25">
      <c r="A206" s="46"/>
      <c r="B206" s="702" t="e">
        <f ca="1">IFERROR(IF(VLOOKUP($A206,Osnova!$A:$E,1)=$A206,VLOOKUP($A206,Osnova!$A:$E,$E$10)),"")</f>
        <v>#NAME?</v>
      </c>
      <c r="C206" s="37" t="e">
        <f ca="1">IF(VLOOKUP($A206,Osnova!$A:$C,1)=$A206,VLOOKUP($A206,Osnova!$A:$F,4),0)</f>
        <v>#N/A</v>
      </c>
      <c r="D206" s="38"/>
      <c r="E206" s="39"/>
      <c r="F206" s="730">
        <f t="shared" si="4"/>
        <v>0</v>
      </c>
      <c r="G206" s="38"/>
      <c r="H206" s="38"/>
      <c r="I206" s="730">
        <f t="shared" si="6"/>
        <v>0</v>
      </c>
    </row>
    <row r="207" spans="1:9" s="41" customFormat="1" ht="11.25">
      <c r="A207" s="46"/>
      <c r="B207" s="702" t="e">
        <f ca="1">IFERROR(IF(VLOOKUP($A207,Osnova!$A:$E,1)=$A207,VLOOKUP($A207,Osnova!$A:$E,$E$10)),"")</f>
        <v>#NAME?</v>
      </c>
      <c r="C207" s="37" t="e">
        <f ca="1">IF(VLOOKUP($A207,Osnova!$A:$C,1)=$A207,VLOOKUP($A207,Osnova!$A:$F,4),0)</f>
        <v>#N/A</v>
      </c>
      <c r="D207" s="38"/>
      <c r="E207" s="39"/>
      <c r="F207" s="730">
        <f t="shared" si="4"/>
        <v>0</v>
      </c>
      <c r="G207" s="38"/>
      <c r="H207" s="38"/>
      <c r="I207" s="730">
        <f t="shared" si="6"/>
        <v>0</v>
      </c>
    </row>
    <row r="208" spans="1:9" s="41" customFormat="1" ht="11.25">
      <c r="A208" s="46"/>
      <c r="B208" s="702" t="e">
        <f ca="1">IFERROR(IF(VLOOKUP($A208,Osnova!$A:$E,1)=$A208,VLOOKUP($A208,Osnova!$A:$E,$E$10)),"")</f>
        <v>#NAME?</v>
      </c>
      <c r="C208" s="37" t="e">
        <f ca="1">IF(VLOOKUP($A208,Osnova!$A:$C,1)=$A208,VLOOKUP($A208,Osnova!$A:$F,4),0)</f>
        <v>#N/A</v>
      </c>
      <c r="D208" s="38"/>
      <c r="E208" s="39"/>
      <c r="F208" s="730">
        <f t="shared" si="4"/>
        <v>0</v>
      </c>
      <c r="G208" s="38"/>
      <c r="H208" s="38"/>
      <c r="I208" s="730">
        <f t="shared" si="6"/>
        <v>0</v>
      </c>
    </row>
    <row r="209" spans="1:9" s="41" customFormat="1" ht="11.25">
      <c r="A209" s="46"/>
      <c r="B209" s="702" t="e">
        <f ca="1">IFERROR(IF(VLOOKUP($A209,Osnova!$A:$E,1)=$A209,VLOOKUP($A209,Osnova!$A:$E,$E$10)),"")</f>
        <v>#NAME?</v>
      </c>
      <c r="C209" s="37" t="e">
        <f ca="1">IF(VLOOKUP($A209,Osnova!$A:$C,1)=$A209,VLOOKUP($A209,Osnova!$A:$F,4),0)</f>
        <v>#N/A</v>
      </c>
      <c r="D209" s="38"/>
      <c r="E209" s="39"/>
      <c r="F209" s="730">
        <f t="shared" ref="F209:F272" si="7">SUM(D209-E209)</f>
        <v>0</v>
      </c>
      <c r="G209" s="38"/>
      <c r="H209" s="38"/>
      <c r="I209" s="730">
        <f t="shared" si="6"/>
        <v>0</v>
      </c>
    </row>
    <row r="210" spans="1:9" s="41" customFormat="1" ht="11.25">
      <c r="A210" s="46"/>
      <c r="B210" s="702" t="e">
        <f ca="1">IFERROR(IF(VLOOKUP($A210,Osnova!$A:$E,1)=$A210,VLOOKUP($A210,Osnova!$A:$E,$E$10)),"")</f>
        <v>#NAME?</v>
      </c>
      <c r="C210" s="37" t="e">
        <f ca="1">IF(VLOOKUP($A210,Osnova!$A:$C,1)=$A210,VLOOKUP($A210,Osnova!$A:$F,4),0)</f>
        <v>#N/A</v>
      </c>
      <c r="D210" s="38"/>
      <c r="E210" s="39"/>
      <c r="F210" s="730">
        <f t="shared" si="7"/>
        <v>0</v>
      </c>
      <c r="G210" s="38"/>
      <c r="H210" s="38"/>
      <c r="I210" s="730">
        <f t="shared" si="6"/>
        <v>0</v>
      </c>
    </row>
    <row r="211" spans="1:9" s="41" customFormat="1" ht="11.25">
      <c r="A211" s="46"/>
      <c r="B211" s="702" t="e">
        <f ca="1">IFERROR(IF(VLOOKUP($A211,Osnova!$A:$E,1)=$A211,VLOOKUP($A211,Osnova!$A:$E,$E$10)),"")</f>
        <v>#NAME?</v>
      </c>
      <c r="C211" s="37" t="e">
        <f ca="1">IF(VLOOKUP($A211,Osnova!$A:$C,1)=$A211,VLOOKUP($A211,Osnova!$A:$F,4),0)</f>
        <v>#N/A</v>
      </c>
      <c r="D211" s="38"/>
      <c r="E211" s="39"/>
      <c r="F211" s="730">
        <f t="shared" si="7"/>
        <v>0</v>
      </c>
      <c r="G211" s="38"/>
      <c r="H211" s="38"/>
      <c r="I211" s="730">
        <f t="shared" si="6"/>
        <v>0</v>
      </c>
    </row>
    <row r="212" spans="1:9" s="41" customFormat="1" ht="11.25">
      <c r="A212" s="46"/>
      <c r="B212" s="702" t="e">
        <f ca="1">IFERROR(IF(VLOOKUP($A212,Osnova!$A:$E,1)=$A212,VLOOKUP($A212,Osnova!$A:$E,$E$10)),"")</f>
        <v>#NAME?</v>
      </c>
      <c r="C212" s="37" t="e">
        <f ca="1">IF(VLOOKUP($A212,Osnova!$A:$C,1)=$A212,VLOOKUP($A212,Osnova!$A:$F,4),0)</f>
        <v>#N/A</v>
      </c>
      <c r="D212" s="38"/>
      <c r="E212" s="39"/>
      <c r="F212" s="730">
        <f t="shared" si="7"/>
        <v>0</v>
      </c>
      <c r="G212" s="38"/>
      <c r="H212" s="38"/>
      <c r="I212" s="730">
        <f t="shared" si="6"/>
        <v>0</v>
      </c>
    </row>
    <row r="213" spans="1:9" s="41" customFormat="1" ht="11.25">
      <c r="A213" s="46"/>
      <c r="B213" s="702" t="e">
        <f ca="1">IFERROR(IF(VLOOKUP($A213,Osnova!$A:$E,1)=$A213,VLOOKUP($A213,Osnova!$A:$E,$E$10)),"")</f>
        <v>#NAME?</v>
      </c>
      <c r="C213" s="37" t="e">
        <f ca="1">IF(VLOOKUP($A213,Osnova!$A:$C,1)=$A213,VLOOKUP($A213,Osnova!$A:$F,4),0)</f>
        <v>#N/A</v>
      </c>
      <c r="D213" s="38"/>
      <c r="E213" s="39"/>
      <c r="F213" s="730">
        <f t="shared" si="7"/>
        <v>0</v>
      </c>
      <c r="G213" s="38"/>
      <c r="H213" s="38"/>
      <c r="I213" s="730">
        <f t="shared" si="6"/>
        <v>0</v>
      </c>
    </row>
    <row r="214" spans="1:9" s="41" customFormat="1" ht="11.25">
      <c r="A214" s="46"/>
      <c r="B214" s="702" t="e">
        <f ca="1">IFERROR(IF(VLOOKUP($A214,Osnova!$A:$E,1)=$A214,VLOOKUP($A214,Osnova!$A:$E,$E$10)),"")</f>
        <v>#NAME?</v>
      </c>
      <c r="C214" s="37" t="e">
        <f ca="1">IF(VLOOKUP($A214,Osnova!$A:$C,1)=$A214,VLOOKUP($A214,Osnova!$A:$F,4),0)</f>
        <v>#N/A</v>
      </c>
      <c r="D214" s="38"/>
      <c r="E214" s="39"/>
      <c r="F214" s="730">
        <f t="shared" si="7"/>
        <v>0</v>
      </c>
      <c r="G214" s="38"/>
      <c r="H214" s="38"/>
      <c r="I214" s="730">
        <f t="shared" si="6"/>
        <v>0</v>
      </c>
    </row>
    <row r="215" spans="1:9" s="41" customFormat="1" ht="11.25">
      <c r="A215" s="46"/>
      <c r="B215" s="702" t="e">
        <f ca="1">IFERROR(IF(VLOOKUP($A215,Osnova!$A:$E,1)=$A215,VLOOKUP($A215,Osnova!$A:$E,$E$10)),"")</f>
        <v>#NAME?</v>
      </c>
      <c r="C215" s="37" t="e">
        <f ca="1">IF(VLOOKUP($A215,Osnova!$A:$C,1)=$A215,VLOOKUP($A215,Osnova!$A:$F,4),0)</f>
        <v>#N/A</v>
      </c>
      <c r="D215" s="38"/>
      <c r="E215" s="39"/>
      <c r="F215" s="730">
        <f t="shared" si="7"/>
        <v>0</v>
      </c>
      <c r="G215" s="38"/>
      <c r="H215" s="38"/>
      <c r="I215" s="730">
        <f t="shared" si="6"/>
        <v>0</v>
      </c>
    </row>
    <row r="216" spans="1:9" s="41" customFormat="1" ht="11.25">
      <c r="A216" s="46"/>
      <c r="B216" s="702" t="e">
        <f ca="1">IFERROR(IF(VLOOKUP($A216,Osnova!$A:$E,1)=$A216,VLOOKUP($A216,Osnova!$A:$E,$E$10)),"")</f>
        <v>#NAME?</v>
      </c>
      <c r="C216" s="37" t="e">
        <f ca="1">IF(VLOOKUP($A216,Osnova!$A:$C,1)=$A216,VLOOKUP($A216,Osnova!$A:$F,4),0)</f>
        <v>#N/A</v>
      </c>
      <c r="D216" s="38"/>
      <c r="E216" s="39"/>
      <c r="F216" s="730">
        <f t="shared" si="7"/>
        <v>0</v>
      </c>
      <c r="G216" s="38"/>
      <c r="H216" s="38"/>
      <c r="I216" s="730">
        <f t="shared" si="6"/>
        <v>0</v>
      </c>
    </row>
    <row r="217" spans="1:9" s="41" customFormat="1" ht="11.25">
      <c r="A217" s="46"/>
      <c r="B217" s="702" t="e">
        <f ca="1">IFERROR(IF(VLOOKUP($A217,Osnova!$A:$E,1)=$A217,VLOOKUP($A217,Osnova!$A:$E,$E$10)),"")</f>
        <v>#NAME?</v>
      </c>
      <c r="C217" s="37" t="e">
        <f ca="1">IF(VLOOKUP($A217,Osnova!$A:$C,1)=$A217,VLOOKUP($A217,Osnova!$A:$F,4),0)</f>
        <v>#N/A</v>
      </c>
      <c r="D217" s="38"/>
      <c r="E217" s="39"/>
      <c r="F217" s="730">
        <f t="shared" si="7"/>
        <v>0</v>
      </c>
      <c r="G217" s="38"/>
      <c r="H217" s="38"/>
      <c r="I217" s="730">
        <f t="shared" si="6"/>
        <v>0</v>
      </c>
    </row>
    <row r="218" spans="1:9" s="41" customFormat="1" ht="11.25">
      <c r="A218" s="46"/>
      <c r="B218" s="702" t="e">
        <f ca="1">IFERROR(IF(VLOOKUP($A218,Osnova!$A:$E,1)=$A218,VLOOKUP($A218,Osnova!$A:$E,$E$10)),"")</f>
        <v>#NAME?</v>
      </c>
      <c r="C218" s="37" t="e">
        <f ca="1">IF(VLOOKUP($A218,Osnova!$A:$C,1)=$A218,VLOOKUP($A218,Osnova!$A:$F,4),0)</f>
        <v>#N/A</v>
      </c>
      <c r="D218" s="38"/>
      <c r="E218" s="39"/>
      <c r="F218" s="730">
        <f t="shared" si="7"/>
        <v>0</v>
      </c>
      <c r="G218" s="38"/>
      <c r="H218" s="38"/>
      <c r="I218" s="730">
        <f t="shared" si="6"/>
        <v>0</v>
      </c>
    </row>
    <row r="219" spans="1:9" s="41" customFormat="1" ht="11.25">
      <c r="A219" s="46"/>
      <c r="B219" s="702" t="e">
        <f ca="1">IFERROR(IF(VLOOKUP($A219,Osnova!$A:$E,1)=$A219,VLOOKUP($A219,Osnova!$A:$E,$E$10)),"")</f>
        <v>#NAME?</v>
      </c>
      <c r="C219" s="37" t="e">
        <f ca="1">IF(VLOOKUP($A219,Osnova!$A:$C,1)=$A219,VLOOKUP($A219,Osnova!$A:$F,4),0)</f>
        <v>#N/A</v>
      </c>
      <c r="D219" s="38"/>
      <c r="E219" s="39"/>
      <c r="F219" s="730">
        <f t="shared" si="7"/>
        <v>0</v>
      </c>
      <c r="G219" s="38"/>
      <c r="H219" s="38"/>
      <c r="I219" s="730">
        <f t="shared" si="6"/>
        <v>0</v>
      </c>
    </row>
    <row r="220" spans="1:9" s="41" customFormat="1" ht="11.25">
      <c r="A220" s="46"/>
      <c r="B220" s="702" t="e">
        <f ca="1">IFERROR(IF(VLOOKUP($A220,Osnova!$A:$E,1)=$A220,VLOOKUP($A220,Osnova!$A:$E,$E$10)),"")</f>
        <v>#NAME?</v>
      </c>
      <c r="C220" s="37" t="e">
        <f ca="1">IF(VLOOKUP($A220,Osnova!$A:$C,1)=$A220,VLOOKUP($A220,Osnova!$A:$F,4),0)</f>
        <v>#N/A</v>
      </c>
      <c r="D220" s="38"/>
      <c r="E220" s="39"/>
      <c r="F220" s="730">
        <f t="shared" si="7"/>
        <v>0</v>
      </c>
      <c r="G220" s="38"/>
      <c r="H220" s="38"/>
      <c r="I220" s="730">
        <f t="shared" si="6"/>
        <v>0</v>
      </c>
    </row>
    <row r="221" spans="1:9" s="41" customFormat="1" ht="11.25">
      <c r="A221" s="46"/>
      <c r="B221" s="702" t="e">
        <f ca="1">IFERROR(IF(VLOOKUP($A221,Osnova!$A:$E,1)=$A221,VLOOKUP($A221,Osnova!$A:$E,$E$10)),"")</f>
        <v>#NAME?</v>
      </c>
      <c r="C221" s="37" t="e">
        <f ca="1">IF(VLOOKUP($A221,Osnova!$A:$C,1)=$A221,VLOOKUP($A221,Osnova!$A:$F,4),0)</f>
        <v>#N/A</v>
      </c>
      <c r="D221" s="38"/>
      <c r="E221" s="39"/>
      <c r="F221" s="730">
        <f t="shared" si="7"/>
        <v>0</v>
      </c>
      <c r="G221" s="38"/>
      <c r="H221" s="38"/>
      <c r="I221" s="730">
        <f t="shared" si="6"/>
        <v>0</v>
      </c>
    </row>
    <row r="222" spans="1:9" s="41" customFormat="1" ht="11.25">
      <c r="A222" s="46"/>
      <c r="B222" s="702" t="e">
        <f ca="1">IFERROR(IF(VLOOKUP($A222,Osnova!$A:$E,1)=$A222,VLOOKUP($A222,Osnova!$A:$E,$E$10)),"")</f>
        <v>#NAME?</v>
      </c>
      <c r="C222" s="37" t="e">
        <f ca="1">IF(VLOOKUP($A222,Osnova!$A:$C,1)=$A222,VLOOKUP($A222,Osnova!$A:$F,4),0)</f>
        <v>#N/A</v>
      </c>
      <c r="D222" s="38"/>
      <c r="E222" s="39"/>
      <c r="F222" s="730">
        <f t="shared" si="7"/>
        <v>0</v>
      </c>
      <c r="G222" s="38"/>
      <c r="H222" s="38"/>
      <c r="I222" s="730">
        <f t="shared" si="6"/>
        <v>0</v>
      </c>
    </row>
    <row r="223" spans="1:9" s="41" customFormat="1" ht="11.25">
      <c r="A223" s="46"/>
      <c r="B223" s="702" t="e">
        <f ca="1">IFERROR(IF(VLOOKUP($A223,Osnova!$A:$E,1)=$A223,VLOOKUP($A223,Osnova!$A:$E,$E$10)),"")</f>
        <v>#NAME?</v>
      </c>
      <c r="C223" s="37" t="e">
        <f ca="1">IF(VLOOKUP($A223,Osnova!$A:$C,1)=$A223,VLOOKUP($A223,Osnova!$A:$F,4),0)</f>
        <v>#N/A</v>
      </c>
      <c r="D223" s="38"/>
      <c r="E223" s="39"/>
      <c r="F223" s="730">
        <f t="shared" si="7"/>
        <v>0</v>
      </c>
      <c r="G223" s="38"/>
      <c r="H223" s="38"/>
      <c r="I223" s="730">
        <f t="shared" si="6"/>
        <v>0</v>
      </c>
    </row>
    <row r="224" spans="1:9" s="41" customFormat="1" ht="11.25">
      <c r="A224" s="46"/>
      <c r="B224" s="702" t="e">
        <f ca="1">IFERROR(IF(VLOOKUP($A224,Osnova!$A:$E,1)=$A224,VLOOKUP($A224,Osnova!$A:$E,$E$10)),"")</f>
        <v>#NAME?</v>
      </c>
      <c r="C224" s="37" t="e">
        <f ca="1">IF(VLOOKUP($A224,Osnova!$A:$C,1)=$A224,VLOOKUP($A224,Osnova!$A:$F,4),0)</f>
        <v>#N/A</v>
      </c>
      <c r="D224" s="38"/>
      <c r="E224" s="39"/>
      <c r="F224" s="730">
        <f t="shared" si="7"/>
        <v>0</v>
      </c>
      <c r="G224" s="38"/>
      <c r="H224" s="38"/>
      <c r="I224" s="730">
        <f t="shared" si="6"/>
        <v>0</v>
      </c>
    </row>
    <row r="225" spans="1:9" s="41" customFormat="1" ht="11.25">
      <c r="A225" s="46"/>
      <c r="B225" s="702" t="e">
        <f ca="1">IFERROR(IF(VLOOKUP($A225,Osnova!$A:$E,1)=$A225,VLOOKUP($A225,Osnova!$A:$E,$E$10)),"")</f>
        <v>#NAME?</v>
      </c>
      <c r="C225" s="37" t="e">
        <f ca="1">IF(VLOOKUP($A225,Osnova!$A:$C,1)=$A225,VLOOKUP($A225,Osnova!$A:$F,4),0)</f>
        <v>#N/A</v>
      </c>
      <c r="D225" s="38"/>
      <c r="E225" s="39"/>
      <c r="F225" s="730">
        <f t="shared" si="7"/>
        <v>0</v>
      </c>
      <c r="G225" s="38"/>
      <c r="H225" s="38"/>
      <c r="I225" s="730">
        <f t="shared" si="6"/>
        <v>0</v>
      </c>
    </row>
    <row r="226" spans="1:9" s="41" customFormat="1" ht="11.25">
      <c r="A226" s="46"/>
      <c r="B226" s="702" t="e">
        <f ca="1">IFERROR(IF(VLOOKUP($A226,Osnova!$A:$E,1)=$A226,VLOOKUP($A226,Osnova!$A:$E,$E$10)),"")</f>
        <v>#NAME?</v>
      </c>
      <c r="C226" s="37" t="e">
        <f ca="1">IF(VLOOKUP($A226,Osnova!$A:$C,1)=$A226,VLOOKUP($A226,Osnova!$A:$F,4),0)</f>
        <v>#N/A</v>
      </c>
      <c r="D226" s="38"/>
      <c r="E226" s="39"/>
      <c r="F226" s="730">
        <f t="shared" si="7"/>
        <v>0</v>
      </c>
      <c r="G226" s="38"/>
      <c r="H226" s="38"/>
      <c r="I226" s="730">
        <f t="shared" si="6"/>
        <v>0</v>
      </c>
    </row>
    <row r="227" spans="1:9" s="41" customFormat="1" ht="11.25">
      <c r="A227" s="46"/>
      <c r="B227" s="702" t="e">
        <f ca="1">IFERROR(IF(VLOOKUP($A227,Osnova!$A:$E,1)=$A227,VLOOKUP($A227,Osnova!$A:$E,$E$10)),"")</f>
        <v>#NAME?</v>
      </c>
      <c r="C227" s="37" t="e">
        <f ca="1">IF(VLOOKUP($A227,Osnova!$A:$C,1)=$A227,VLOOKUP($A227,Osnova!$A:$F,4),0)</f>
        <v>#N/A</v>
      </c>
      <c r="D227" s="38"/>
      <c r="E227" s="39"/>
      <c r="F227" s="730">
        <f t="shared" si="7"/>
        <v>0</v>
      </c>
      <c r="G227" s="38"/>
      <c r="H227" s="38"/>
      <c r="I227" s="730">
        <f t="shared" si="6"/>
        <v>0</v>
      </c>
    </row>
    <row r="228" spans="1:9" s="41" customFormat="1" ht="11.25">
      <c r="A228" s="46"/>
      <c r="B228" s="702" t="e">
        <f ca="1">IFERROR(IF(VLOOKUP($A228,Osnova!$A:$E,1)=$A228,VLOOKUP($A228,Osnova!$A:$E,$E$10)),"")</f>
        <v>#NAME?</v>
      </c>
      <c r="C228" s="37" t="e">
        <f ca="1">IF(VLOOKUP($A228,Osnova!$A:$C,1)=$A228,VLOOKUP($A228,Osnova!$A:$F,4),0)</f>
        <v>#N/A</v>
      </c>
      <c r="D228" s="38"/>
      <c r="E228" s="39"/>
      <c r="F228" s="730">
        <f t="shared" si="7"/>
        <v>0</v>
      </c>
      <c r="G228" s="38"/>
      <c r="H228" s="38"/>
      <c r="I228" s="730">
        <f t="shared" si="6"/>
        <v>0</v>
      </c>
    </row>
    <row r="229" spans="1:9" s="41" customFormat="1" ht="11.25">
      <c r="A229" s="46"/>
      <c r="B229" s="702" t="e">
        <f ca="1">IFERROR(IF(VLOOKUP($A229,Osnova!$A:$E,1)=$A229,VLOOKUP($A229,Osnova!$A:$E,$E$10)),"")</f>
        <v>#NAME?</v>
      </c>
      <c r="C229" s="37" t="e">
        <f ca="1">IF(VLOOKUP($A229,Osnova!$A:$C,1)=$A229,VLOOKUP($A229,Osnova!$A:$F,4),0)</f>
        <v>#N/A</v>
      </c>
      <c r="D229" s="38"/>
      <c r="E229" s="39"/>
      <c r="F229" s="730">
        <f t="shared" si="7"/>
        <v>0</v>
      </c>
      <c r="G229" s="38"/>
      <c r="H229" s="38"/>
      <c r="I229" s="730">
        <f t="shared" si="6"/>
        <v>0</v>
      </c>
    </row>
    <row r="230" spans="1:9" s="41" customFormat="1" ht="11.25">
      <c r="A230" s="46"/>
      <c r="B230" s="702" t="e">
        <f ca="1">IFERROR(IF(VLOOKUP($A230,Osnova!$A:$E,1)=$A230,VLOOKUP($A230,Osnova!$A:$E,$E$10)),"")</f>
        <v>#NAME?</v>
      </c>
      <c r="C230" s="37" t="e">
        <f ca="1">IF(VLOOKUP($A230,Osnova!$A:$C,1)=$A230,VLOOKUP($A230,Osnova!$A:$F,4),0)</f>
        <v>#N/A</v>
      </c>
      <c r="D230" s="38"/>
      <c r="E230" s="39"/>
      <c r="F230" s="730">
        <f t="shared" si="7"/>
        <v>0</v>
      </c>
      <c r="G230" s="38"/>
      <c r="H230" s="38"/>
      <c r="I230" s="730">
        <f t="shared" si="6"/>
        <v>0</v>
      </c>
    </row>
    <row r="231" spans="1:9" s="41" customFormat="1" ht="11.25">
      <c r="A231" s="46"/>
      <c r="B231" s="702" t="e">
        <f ca="1">IFERROR(IF(VLOOKUP($A231,Osnova!$A:$E,1)=$A231,VLOOKUP($A231,Osnova!$A:$E,$E$10)),"")</f>
        <v>#NAME?</v>
      </c>
      <c r="C231" s="37" t="e">
        <f ca="1">IF(VLOOKUP($A231,Osnova!$A:$C,1)=$A231,VLOOKUP($A231,Osnova!$A:$F,4),0)</f>
        <v>#N/A</v>
      </c>
      <c r="D231" s="38"/>
      <c r="E231" s="39"/>
      <c r="F231" s="730">
        <f t="shared" si="7"/>
        <v>0</v>
      </c>
      <c r="G231" s="38"/>
      <c r="H231" s="38"/>
      <c r="I231" s="730">
        <f t="shared" si="6"/>
        <v>0</v>
      </c>
    </row>
    <row r="232" spans="1:9" s="41" customFormat="1" ht="11.25">
      <c r="A232" s="46"/>
      <c r="B232" s="702" t="e">
        <f ca="1">IFERROR(IF(VLOOKUP($A232,Osnova!$A:$E,1)=$A232,VLOOKUP($A232,Osnova!$A:$E,$E$10)),"")</f>
        <v>#NAME?</v>
      </c>
      <c r="C232" s="37" t="e">
        <f ca="1">IF(VLOOKUP($A232,Osnova!$A:$C,1)=$A232,VLOOKUP($A232,Osnova!$A:$F,4),0)</f>
        <v>#N/A</v>
      </c>
      <c r="D232" s="38"/>
      <c r="E232" s="39"/>
      <c r="F232" s="730">
        <f t="shared" si="7"/>
        <v>0</v>
      </c>
      <c r="G232" s="38"/>
      <c r="H232" s="38"/>
      <c r="I232" s="730">
        <f t="shared" si="6"/>
        <v>0</v>
      </c>
    </row>
    <row r="233" spans="1:9" s="41" customFormat="1" ht="11.25">
      <c r="A233" s="46"/>
      <c r="B233" s="702" t="e">
        <f ca="1">IFERROR(IF(VLOOKUP($A233,Osnova!$A:$E,1)=$A233,VLOOKUP($A233,Osnova!$A:$E,$E$10)),"")</f>
        <v>#NAME?</v>
      </c>
      <c r="C233" s="37" t="e">
        <f ca="1">IF(VLOOKUP($A233,Osnova!$A:$C,1)=$A233,VLOOKUP($A233,Osnova!$A:$F,4),0)</f>
        <v>#N/A</v>
      </c>
      <c r="D233" s="38"/>
      <c r="E233" s="39"/>
      <c r="F233" s="730">
        <f t="shared" si="7"/>
        <v>0</v>
      </c>
      <c r="G233" s="38"/>
      <c r="H233" s="38"/>
      <c r="I233" s="730">
        <f t="shared" si="6"/>
        <v>0</v>
      </c>
    </row>
    <row r="234" spans="1:9" s="41" customFormat="1" ht="11.25">
      <c r="A234" s="46"/>
      <c r="B234" s="702" t="e">
        <f ca="1">IFERROR(IF(VLOOKUP($A234,Osnova!$A:$E,1)=$A234,VLOOKUP($A234,Osnova!$A:$E,$E$10)),"")</f>
        <v>#NAME?</v>
      </c>
      <c r="C234" s="37" t="e">
        <f ca="1">IF(VLOOKUP($A234,Osnova!$A:$C,1)=$A234,VLOOKUP($A234,Osnova!$A:$F,4),0)</f>
        <v>#N/A</v>
      </c>
      <c r="D234" s="38"/>
      <c r="E234" s="39"/>
      <c r="F234" s="730">
        <f t="shared" si="7"/>
        <v>0</v>
      </c>
      <c r="G234" s="38"/>
      <c r="H234" s="38"/>
      <c r="I234" s="730">
        <f t="shared" si="6"/>
        <v>0</v>
      </c>
    </row>
    <row r="235" spans="1:9" s="41" customFormat="1" ht="11.25">
      <c r="A235" s="46"/>
      <c r="B235" s="702" t="e">
        <f ca="1">IFERROR(IF(VLOOKUP($A235,Osnova!$A:$E,1)=$A235,VLOOKUP($A235,Osnova!$A:$E,$E$10)),"")</f>
        <v>#NAME?</v>
      </c>
      <c r="C235" s="37" t="e">
        <f ca="1">IF(VLOOKUP($A235,Osnova!$A:$C,1)=$A235,VLOOKUP($A235,Osnova!$A:$F,4),0)</f>
        <v>#N/A</v>
      </c>
      <c r="D235" s="38"/>
      <c r="E235" s="39"/>
      <c r="F235" s="730">
        <f t="shared" si="7"/>
        <v>0</v>
      </c>
      <c r="G235" s="38"/>
      <c r="H235" s="38"/>
      <c r="I235" s="730">
        <f t="shared" si="6"/>
        <v>0</v>
      </c>
    </row>
    <row r="236" spans="1:9" s="41" customFormat="1" ht="11.25">
      <c r="A236" s="46"/>
      <c r="B236" s="702" t="e">
        <f ca="1">IFERROR(IF(VLOOKUP($A236,Osnova!$A:$E,1)=$A236,VLOOKUP($A236,Osnova!$A:$E,$E$10)),"")</f>
        <v>#NAME?</v>
      </c>
      <c r="C236" s="37" t="e">
        <f ca="1">IF(VLOOKUP($A236,Osnova!$A:$C,1)=$A236,VLOOKUP($A236,Osnova!$A:$F,4),0)</f>
        <v>#N/A</v>
      </c>
      <c r="D236" s="38"/>
      <c r="E236" s="39"/>
      <c r="F236" s="730">
        <f t="shared" si="7"/>
        <v>0</v>
      </c>
      <c r="G236" s="38"/>
      <c r="H236" s="38"/>
      <c r="I236" s="730">
        <f t="shared" si="6"/>
        <v>0</v>
      </c>
    </row>
    <row r="237" spans="1:9" s="41" customFormat="1" ht="11.25">
      <c r="A237" s="46"/>
      <c r="B237" s="702" t="e">
        <f ca="1">IFERROR(IF(VLOOKUP($A237,Osnova!$A:$E,1)=$A237,VLOOKUP($A237,Osnova!$A:$E,$E$10)),"")</f>
        <v>#NAME?</v>
      </c>
      <c r="C237" s="37" t="e">
        <f ca="1">IF(VLOOKUP($A237,Osnova!$A:$C,1)=$A237,VLOOKUP($A237,Osnova!$A:$F,4),0)</f>
        <v>#N/A</v>
      </c>
      <c r="D237" s="38"/>
      <c r="E237" s="39"/>
      <c r="F237" s="730">
        <f t="shared" si="7"/>
        <v>0</v>
      </c>
      <c r="G237" s="38"/>
      <c r="H237" s="38"/>
      <c r="I237" s="730">
        <f t="shared" si="6"/>
        <v>0</v>
      </c>
    </row>
    <row r="238" spans="1:9" s="41" customFormat="1" ht="11.25">
      <c r="A238" s="46"/>
      <c r="B238" s="702" t="e">
        <f ca="1">IFERROR(IF(VLOOKUP($A238,Osnova!$A:$E,1)=$A238,VLOOKUP($A238,Osnova!$A:$E,$E$10)),"")</f>
        <v>#NAME?</v>
      </c>
      <c r="C238" s="37" t="e">
        <f ca="1">IF(VLOOKUP($A238,Osnova!$A:$C,1)=$A238,VLOOKUP($A238,Osnova!$A:$F,4),0)</f>
        <v>#N/A</v>
      </c>
      <c r="D238" s="38"/>
      <c r="E238" s="39"/>
      <c r="F238" s="730">
        <f t="shared" si="7"/>
        <v>0</v>
      </c>
      <c r="G238" s="38"/>
      <c r="H238" s="38"/>
      <c r="I238" s="730">
        <f t="shared" si="6"/>
        <v>0</v>
      </c>
    </row>
    <row r="239" spans="1:9" s="41" customFormat="1" ht="11.25">
      <c r="A239" s="46"/>
      <c r="B239" s="702" t="e">
        <f ca="1">IFERROR(IF(VLOOKUP($A239,Osnova!$A:$E,1)=$A239,VLOOKUP($A239,Osnova!$A:$E,$E$10)),"")</f>
        <v>#NAME?</v>
      </c>
      <c r="C239" s="37" t="e">
        <f ca="1">IF(VLOOKUP($A239,Osnova!$A:$C,1)=$A239,VLOOKUP($A239,Osnova!$A:$F,4),0)</f>
        <v>#N/A</v>
      </c>
      <c r="D239" s="38"/>
      <c r="E239" s="39"/>
      <c r="F239" s="730">
        <f t="shared" si="7"/>
        <v>0</v>
      </c>
      <c r="G239" s="38"/>
      <c r="H239" s="38"/>
      <c r="I239" s="730">
        <f t="shared" si="6"/>
        <v>0</v>
      </c>
    </row>
    <row r="240" spans="1:9" s="50" customFormat="1" ht="11.25">
      <c r="A240" s="47"/>
      <c r="B240" s="702" t="e">
        <f ca="1">IFERROR(IF(VLOOKUP($A240,Osnova!$A:$E,1)=$A240,VLOOKUP($A240,Osnova!$A:$E,$E$10)),"")</f>
        <v>#NAME?</v>
      </c>
      <c r="C240" s="48" t="e">
        <f ca="1">IF(VLOOKUP($A240,Osnova!$A:$C,1)=$A240,VLOOKUP($A240,Osnova!$A:$F,4),0)</f>
        <v>#N/A</v>
      </c>
      <c r="D240" s="38"/>
      <c r="E240" s="51"/>
      <c r="F240" s="730">
        <f t="shared" si="7"/>
        <v>0</v>
      </c>
      <c r="G240" s="38"/>
      <c r="H240" s="38"/>
      <c r="I240" s="711">
        <f t="shared" si="6"/>
        <v>0</v>
      </c>
    </row>
    <row r="241" spans="1:9" s="50" customFormat="1" ht="11.25">
      <c r="A241" s="47"/>
      <c r="B241" s="702" t="e">
        <f ca="1">IFERROR(IF(VLOOKUP($A241,Osnova!$A:$E,1)=$A241,VLOOKUP($A241,Osnova!$A:$E,$E$10)),"")</f>
        <v>#NAME?</v>
      </c>
      <c r="C241" s="48" t="e">
        <f ca="1">IF(VLOOKUP($A241,Osnova!$A:$C,1)=$A241,VLOOKUP($A241,Osnova!$A:$F,4),0)</f>
        <v>#N/A</v>
      </c>
      <c r="D241" s="38"/>
      <c r="E241" s="51"/>
      <c r="F241" s="730">
        <f t="shared" si="7"/>
        <v>0</v>
      </c>
      <c r="G241" s="38"/>
      <c r="H241" s="38"/>
      <c r="I241" s="711">
        <f t="shared" si="6"/>
        <v>0</v>
      </c>
    </row>
    <row r="242" spans="1:9" s="50" customFormat="1" ht="11.25">
      <c r="A242" s="47"/>
      <c r="B242" s="702" t="e">
        <f ca="1">IFERROR(IF(VLOOKUP($A242,Osnova!$A:$E,1)=$A242,VLOOKUP($A242,Osnova!$A:$E,$E$10)),"")</f>
        <v>#NAME?</v>
      </c>
      <c r="C242" s="48" t="e">
        <f ca="1">IF(VLOOKUP($A242,Osnova!$A:$C,1)=$A242,VLOOKUP($A242,Osnova!$A:$F,4),0)</f>
        <v>#N/A</v>
      </c>
      <c r="D242" s="38"/>
      <c r="E242" s="51"/>
      <c r="F242" s="730">
        <f t="shared" si="7"/>
        <v>0</v>
      </c>
      <c r="G242" s="38"/>
      <c r="H242" s="38"/>
      <c r="I242" s="711">
        <f t="shared" si="6"/>
        <v>0</v>
      </c>
    </row>
    <row r="243" spans="1:9" s="50" customFormat="1" ht="11.25">
      <c r="A243" s="47"/>
      <c r="B243" s="702" t="e">
        <f ca="1">IFERROR(IF(VLOOKUP($A243,Osnova!$A:$E,1)=$A243,VLOOKUP($A243,Osnova!$A:$E,$E$10)),"")</f>
        <v>#NAME?</v>
      </c>
      <c r="C243" s="48" t="e">
        <f ca="1">IF(VLOOKUP($A243,Osnova!$A:$C,1)=$A243,VLOOKUP($A243,Osnova!$A:$F,4),0)</f>
        <v>#N/A</v>
      </c>
      <c r="D243" s="38"/>
      <c r="E243" s="51"/>
      <c r="F243" s="730">
        <f t="shared" si="7"/>
        <v>0</v>
      </c>
      <c r="G243" s="38"/>
      <c r="H243" s="38"/>
      <c r="I243" s="711">
        <f t="shared" ref="I243:I306" si="8">SUM(F243+G243-H243)</f>
        <v>0</v>
      </c>
    </row>
    <row r="244" spans="1:9" s="50" customFormat="1" ht="11.25">
      <c r="A244" s="47"/>
      <c r="B244" s="702" t="e">
        <f ca="1">IFERROR(IF(VLOOKUP($A244,Osnova!$A:$E,1)=$A244,VLOOKUP($A244,Osnova!$A:$E,$E$10)),"")</f>
        <v>#NAME?</v>
      </c>
      <c r="C244" s="48" t="e">
        <f ca="1">IF(VLOOKUP($A244,Osnova!$A:$C,1)=$A244,VLOOKUP($A244,Osnova!$A:$F,4),0)</f>
        <v>#N/A</v>
      </c>
      <c r="D244" s="38"/>
      <c r="E244" s="51"/>
      <c r="F244" s="730">
        <f t="shared" si="7"/>
        <v>0</v>
      </c>
      <c r="G244" s="38"/>
      <c r="H244" s="38"/>
      <c r="I244" s="711">
        <f t="shared" si="8"/>
        <v>0</v>
      </c>
    </row>
    <row r="245" spans="1:9" s="50" customFormat="1" ht="11.25">
      <c r="A245" s="47"/>
      <c r="B245" s="702" t="e">
        <f ca="1">IFERROR(IF(VLOOKUP($A245,Osnova!$A:$E,1)=$A245,VLOOKUP($A245,Osnova!$A:$E,$E$10)),"")</f>
        <v>#NAME?</v>
      </c>
      <c r="C245" s="48" t="e">
        <f ca="1">IF(VLOOKUP($A245,Osnova!$A:$C,1)=$A245,VLOOKUP($A245,Osnova!$A:$F,4),0)</f>
        <v>#N/A</v>
      </c>
      <c r="D245" s="38"/>
      <c r="E245" s="51"/>
      <c r="F245" s="730">
        <f t="shared" si="7"/>
        <v>0</v>
      </c>
      <c r="G245" s="38"/>
      <c r="H245" s="38"/>
      <c r="I245" s="711">
        <f t="shared" si="8"/>
        <v>0</v>
      </c>
    </row>
    <row r="246" spans="1:9" s="50" customFormat="1" ht="11.25">
      <c r="A246" s="47"/>
      <c r="B246" s="702" t="e">
        <f ca="1">IFERROR(IF(VLOOKUP($A246,Osnova!$A:$E,1)=$A246,VLOOKUP($A246,Osnova!$A:$E,$E$10)),"")</f>
        <v>#NAME?</v>
      </c>
      <c r="C246" s="48" t="e">
        <f ca="1">IF(VLOOKUP($A246,Osnova!$A:$C,1)=$A246,VLOOKUP($A246,Osnova!$A:$F,4),0)</f>
        <v>#N/A</v>
      </c>
      <c r="D246" s="38"/>
      <c r="E246" s="51"/>
      <c r="F246" s="730">
        <f t="shared" si="7"/>
        <v>0</v>
      </c>
      <c r="G246" s="38"/>
      <c r="H246" s="38"/>
      <c r="I246" s="711">
        <f t="shared" si="8"/>
        <v>0</v>
      </c>
    </row>
    <row r="247" spans="1:9" s="50" customFormat="1" ht="11.25">
      <c r="A247" s="47"/>
      <c r="B247" s="702" t="e">
        <f ca="1">IFERROR(IF(VLOOKUP($A247,Osnova!$A:$E,1)=$A247,VLOOKUP($A247,Osnova!$A:$E,$E$10)),"")</f>
        <v>#NAME?</v>
      </c>
      <c r="C247" s="48" t="e">
        <f ca="1">IF(VLOOKUP($A247,Osnova!$A:$C,1)=$A247,VLOOKUP($A247,Osnova!$A:$F,4),0)</f>
        <v>#N/A</v>
      </c>
      <c r="D247" s="38"/>
      <c r="E247" s="51"/>
      <c r="F247" s="730">
        <f t="shared" si="7"/>
        <v>0</v>
      </c>
      <c r="G247" s="38"/>
      <c r="H247" s="38"/>
      <c r="I247" s="711">
        <f t="shared" si="8"/>
        <v>0</v>
      </c>
    </row>
    <row r="248" spans="1:9" s="50" customFormat="1" ht="11.25">
      <c r="A248" s="47"/>
      <c r="B248" s="702" t="e">
        <f ca="1">IFERROR(IF(VLOOKUP($A248,Osnova!$A:$E,1)=$A248,VLOOKUP($A248,Osnova!$A:$E,$E$10)),"")</f>
        <v>#NAME?</v>
      </c>
      <c r="C248" s="48" t="e">
        <f ca="1">IF(VLOOKUP($A248,Osnova!$A:$C,1)=$A248,VLOOKUP($A248,Osnova!$A:$F,4),0)</f>
        <v>#N/A</v>
      </c>
      <c r="D248" s="38"/>
      <c r="E248" s="51"/>
      <c r="F248" s="730">
        <f t="shared" si="7"/>
        <v>0</v>
      </c>
      <c r="G248" s="38"/>
      <c r="H248" s="38"/>
      <c r="I248" s="711">
        <f t="shared" si="8"/>
        <v>0</v>
      </c>
    </row>
    <row r="249" spans="1:9" s="50" customFormat="1" ht="11.25">
      <c r="A249" s="47"/>
      <c r="B249" s="702" t="e">
        <f ca="1">IFERROR(IF(VLOOKUP($A249,Osnova!$A:$E,1)=$A249,VLOOKUP($A249,Osnova!$A:$E,$E$10)),"")</f>
        <v>#NAME?</v>
      </c>
      <c r="C249" s="48" t="e">
        <f ca="1">IF(VLOOKUP($A249,Osnova!$A:$C,1)=$A249,VLOOKUP($A249,Osnova!$A:$F,4),0)</f>
        <v>#N/A</v>
      </c>
      <c r="D249" s="38"/>
      <c r="E249" s="51"/>
      <c r="F249" s="730">
        <f t="shared" si="7"/>
        <v>0</v>
      </c>
      <c r="G249" s="38"/>
      <c r="H249" s="38"/>
      <c r="I249" s="711">
        <f t="shared" si="8"/>
        <v>0</v>
      </c>
    </row>
    <row r="250" spans="1:9" s="50" customFormat="1" ht="11.25">
      <c r="A250" s="47"/>
      <c r="B250" s="702" t="e">
        <f ca="1">IFERROR(IF(VLOOKUP($A250,Osnova!$A:$E,1)=$A250,VLOOKUP($A250,Osnova!$A:$E,$E$10)),"")</f>
        <v>#NAME?</v>
      </c>
      <c r="C250" s="48" t="e">
        <f ca="1">IF(VLOOKUP($A250,Osnova!$A:$C,1)=$A250,VLOOKUP($A250,Osnova!$A:$F,4),0)</f>
        <v>#N/A</v>
      </c>
      <c r="D250" s="38"/>
      <c r="E250" s="51"/>
      <c r="F250" s="730">
        <f t="shared" si="7"/>
        <v>0</v>
      </c>
      <c r="G250" s="38"/>
      <c r="H250" s="38"/>
      <c r="I250" s="711">
        <f t="shared" si="8"/>
        <v>0</v>
      </c>
    </row>
    <row r="251" spans="1:9" s="50" customFormat="1" ht="11.25">
      <c r="A251" s="47"/>
      <c r="B251" s="702" t="e">
        <f ca="1">IFERROR(IF(VLOOKUP($A251,Osnova!$A:$E,1)=$A251,VLOOKUP($A251,Osnova!$A:$E,$E$10)),"")</f>
        <v>#NAME?</v>
      </c>
      <c r="C251" s="48" t="e">
        <f ca="1">IF(VLOOKUP($A251,Osnova!$A:$C,1)=$A251,VLOOKUP($A251,Osnova!$A:$F,4),0)</f>
        <v>#N/A</v>
      </c>
      <c r="D251" s="38"/>
      <c r="E251" s="51"/>
      <c r="F251" s="730">
        <f t="shared" si="7"/>
        <v>0</v>
      </c>
      <c r="G251" s="38"/>
      <c r="H251" s="38"/>
      <c r="I251" s="711">
        <f t="shared" si="8"/>
        <v>0</v>
      </c>
    </row>
    <row r="252" spans="1:9" s="50" customFormat="1" ht="11.25">
      <c r="A252" s="47"/>
      <c r="B252" s="702" t="e">
        <f ca="1">IFERROR(IF(VLOOKUP($A252,Osnova!$A:$E,1)=$A252,VLOOKUP($A252,Osnova!$A:$E,$E$10)),"")</f>
        <v>#NAME?</v>
      </c>
      <c r="C252" s="48" t="e">
        <f ca="1">IF(VLOOKUP($A252,Osnova!$A:$C,1)=$A252,VLOOKUP($A252,Osnova!$A:$F,4),0)</f>
        <v>#N/A</v>
      </c>
      <c r="D252" s="38"/>
      <c r="E252" s="51"/>
      <c r="F252" s="730">
        <f t="shared" si="7"/>
        <v>0</v>
      </c>
      <c r="G252" s="38"/>
      <c r="H252" s="38"/>
      <c r="I252" s="711">
        <f t="shared" si="8"/>
        <v>0</v>
      </c>
    </row>
    <row r="253" spans="1:9" s="50" customFormat="1" ht="11.25">
      <c r="A253" s="47"/>
      <c r="B253" s="702" t="e">
        <f ca="1">IFERROR(IF(VLOOKUP($A253,Osnova!$A:$E,1)=$A253,VLOOKUP($A253,Osnova!$A:$E,$E$10)),"")</f>
        <v>#NAME?</v>
      </c>
      <c r="C253" s="48" t="e">
        <f ca="1">IF(VLOOKUP($A253,Osnova!$A:$C,1)=$A253,VLOOKUP($A253,Osnova!$A:$F,4),0)</f>
        <v>#N/A</v>
      </c>
      <c r="D253" s="38"/>
      <c r="E253" s="51"/>
      <c r="F253" s="730">
        <f t="shared" si="7"/>
        <v>0</v>
      </c>
      <c r="G253" s="38"/>
      <c r="H253" s="38"/>
      <c r="I253" s="711">
        <f t="shared" si="8"/>
        <v>0</v>
      </c>
    </row>
    <row r="254" spans="1:9" s="50" customFormat="1" ht="11.25">
      <c r="A254" s="47"/>
      <c r="B254" s="702" t="e">
        <f ca="1">IFERROR(IF(VLOOKUP($A254,Osnova!$A:$E,1)=$A254,VLOOKUP($A254,Osnova!$A:$E,$E$10)),"")</f>
        <v>#NAME?</v>
      </c>
      <c r="C254" s="48" t="e">
        <f ca="1">IF(VLOOKUP($A254,Osnova!$A:$C,1)=$A254,VLOOKUP($A254,Osnova!$A:$F,4),0)</f>
        <v>#N/A</v>
      </c>
      <c r="D254" s="38"/>
      <c r="E254" s="51"/>
      <c r="F254" s="730">
        <f t="shared" si="7"/>
        <v>0</v>
      </c>
      <c r="G254" s="38"/>
      <c r="H254" s="38"/>
      <c r="I254" s="711">
        <f t="shared" si="8"/>
        <v>0</v>
      </c>
    </row>
    <row r="255" spans="1:9" s="50" customFormat="1" ht="11.25">
      <c r="A255" s="47"/>
      <c r="B255" s="702" t="e">
        <f ca="1">IFERROR(IF(VLOOKUP($A255,Osnova!$A:$E,1)=$A255,VLOOKUP($A255,Osnova!$A:$E,$E$10)),"")</f>
        <v>#NAME?</v>
      </c>
      <c r="C255" s="48" t="e">
        <f ca="1">IF(VLOOKUP($A255,Osnova!$A:$C,1)=$A255,VLOOKUP($A255,Osnova!$A:$F,4),0)</f>
        <v>#N/A</v>
      </c>
      <c r="D255" s="38"/>
      <c r="E255" s="51"/>
      <c r="F255" s="730">
        <f t="shared" si="7"/>
        <v>0</v>
      </c>
      <c r="G255" s="38"/>
      <c r="H255" s="38"/>
      <c r="I255" s="711">
        <f t="shared" si="8"/>
        <v>0</v>
      </c>
    </row>
    <row r="256" spans="1:9" s="50" customFormat="1" ht="11.25">
      <c r="A256" s="47"/>
      <c r="B256" s="702" t="e">
        <f ca="1">IFERROR(IF(VLOOKUP($A256,Osnova!$A:$E,1)=$A256,VLOOKUP($A256,Osnova!$A:$E,$E$10)),"")</f>
        <v>#NAME?</v>
      </c>
      <c r="C256" s="48" t="e">
        <f ca="1">IF(VLOOKUP($A256,Osnova!$A:$C,1)=$A256,VLOOKUP($A256,Osnova!$A:$F,4),0)</f>
        <v>#N/A</v>
      </c>
      <c r="D256" s="38"/>
      <c r="E256" s="51"/>
      <c r="F256" s="730">
        <f t="shared" si="7"/>
        <v>0</v>
      </c>
      <c r="G256" s="38"/>
      <c r="H256" s="38"/>
      <c r="I256" s="711">
        <f t="shared" si="8"/>
        <v>0</v>
      </c>
    </row>
    <row r="257" spans="1:9" s="50" customFormat="1" ht="11.25">
      <c r="A257" s="47"/>
      <c r="B257" s="702" t="e">
        <f ca="1">IFERROR(IF(VLOOKUP($A257,Osnova!$A:$E,1)=$A257,VLOOKUP($A257,Osnova!$A:$E,$E$10)),"")</f>
        <v>#NAME?</v>
      </c>
      <c r="C257" s="48" t="e">
        <f ca="1">IF(VLOOKUP($A257,Osnova!$A:$C,1)=$A257,VLOOKUP($A257,Osnova!$A:$F,4),0)</f>
        <v>#N/A</v>
      </c>
      <c r="D257" s="38"/>
      <c r="E257" s="51"/>
      <c r="F257" s="730">
        <f t="shared" si="7"/>
        <v>0</v>
      </c>
      <c r="G257" s="38"/>
      <c r="H257" s="38"/>
      <c r="I257" s="711">
        <f t="shared" si="8"/>
        <v>0</v>
      </c>
    </row>
    <row r="258" spans="1:9" s="50" customFormat="1" ht="11.25">
      <c r="A258" s="47"/>
      <c r="B258" s="702" t="e">
        <f ca="1">IFERROR(IF(VLOOKUP($A258,Osnova!$A:$E,1)=$A258,VLOOKUP($A258,Osnova!$A:$E,$E$10)),"")</f>
        <v>#NAME?</v>
      </c>
      <c r="C258" s="48" t="e">
        <f ca="1">IF(VLOOKUP($A258,Osnova!$A:$C,1)=$A258,VLOOKUP($A258,Osnova!$A:$F,4),0)</f>
        <v>#N/A</v>
      </c>
      <c r="D258" s="38"/>
      <c r="E258" s="51"/>
      <c r="F258" s="730">
        <f t="shared" si="7"/>
        <v>0</v>
      </c>
      <c r="G258" s="38"/>
      <c r="H258" s="38"/>
      <c r="I258" s="711">
        <f t="shared" si="8"/>
        <v>0</v>
      </c>
    </row>
    <row r="259" spans="1:9" s="50" customFormat="1" ht="11.25">
      <c r="A259" s="47"/>
      <c r="B259" s="702" t="e">
        <f ca="1">IFERROR(IF(VLOOKUP($A259,Osnova!$A:$E,1)=$A259,VLOOKUP($A259,Osnova!$A:$E,$E$10)),"")</f>
        <v>#NAME?</v>
      </c>
      <c r="C259" s="48" t="e">
        <f ca="1">IF(VLOOKUP($A259,Osnova!$A:$C,1)=$A259,VLOOKUP($A259,Osnova!$A:$F,4),0)</f>
        <v>#N/A</v>
      </c>
      <c r="D259" s="38"/>
      <c r="E259" s="51"/>
      <c r="F259" s="730">
        <f t="shared" si="7"/>
        <v>0</v>
      </c>
      <c r="G259" s="38"/>
      <c r="H259" s="38"/>
      <c r="I259" s="711">
        <f t="shared" si="8"/>
        <v>0</v>
      </c>
    </row>
    <row r="260" spans="1:9" s="50" customFormat="1" ht="11.25">
      <c r="A260" s="47"/>
      <c r="B260" s="702" t="e">
        <f ca="1">IFERROR(IF(VLOOKUP($A260,Osnova!$A:$E,1)=$A260,VLOOKUP($A260,Osnova!$A:$E,$E$10)),"")</f>
        <v>#NAME?</v>
      </c>
      <c r="C260" s="48" t="e">
        <f ca="1">IF(VLOOKUP($A260,Osnova!$A:$C,1)=$A260,VLOOKUP($A260,Osnova!$A:$F,4),0)</f>
        <v>#N/A</v>
      </c>
      <c r="D260" s="38"/>
      <c r="E260" s="51"/>
      <c r="F260" s="730">
        <f t="shared" si="7"/>
        <v>0</v>
      </c>
      <c r="G260" s="38"/>
      <c r="H260" s="38"/>
      <c r="I260" s="711">
        <f t="shared" si="8"/>
        <v>0</v>
      </c>
    </row>
    <row r="261" spans="1:9" s="50" customFormat="1" ht="11.25">
      <c r="A261" s="47"/>
      <c r="B261" s="702" t="e">
        <f ca="1">IFERROR(IF(VLOOKUP($A261,Osnova!$A:$E,1)=$A261,VLOOKUP($A261,Osnova!$A:$E,$E$10)),"")</f>
        <v>#NAME?</v>
      </c>
      <c r="C261" s="48" t="e">
        <f ca="1">IF(VLOOKUP($A261,Osnova!$A:$C,1)=$A261,VLOOKUP($A261,Osnova!$A:$F,4),0)</f>
        <v>#N/A</v>
      </c>
      <c r="D261" s="38"/>
      <c r="E261" s="51"/>
      <c r="F261" s="730">
        <f t="shared" si="7"/>
        <v>0</v>
      </c>
      <c r="G261" s="38"/>
      <c r="H261" s="38"/>
      <c r="I261" s="711">
        <f t="shared" si="8"/>
        <v>0</v>
      </c>
    </row>
    <row r="262" spans="1:9" s="50" customFormat="1" ht="11.25">
      <c r="A262" s="47"/>
      <c r="B262" s="702" t="e">
        <f ca="1">IFERROR(IF(VLOOKUP($A262,Osnova!$A:$E,1)=$A262,VLOOKUP($A262,Osnova!$A:$E,$E$10)),"")</f>
        <v>#NAME?</v>
      </c>
      <c r="C262" s="48" t="e">
        <f ca="1">IF(VLOOKUP($A262,Osnova!$A:$C,1)=$A262,VLOOKUP($A262,Osnova!$A:$F,4),0)</f>
        <v>#N/A</v>
      </c>
      <c r="D262" s="38"/>
      <c r="E262" s="51"/>
      <c r="F262" s="730">
        <f t="shared" si="7"/>
        <v>0</v>
      </c>
      <c r="G262" s="38"/>
      <c r="H262" s="38"/>
      <c r="I262" s="711">
        <f t="shared" si="8"/>
        <v>0</v>
      </c>
    </row>
    <row r="263" spans="1:9" s="50" customFormat="1" ht="11.25">
      <c r="A263" s="47"/>
      <c r="B263" s="702" t="e">
        <f ca="1">IFERROR(IF(VLOOKUP($A263,Osnova!$A:$E,1)=$A263,VLOOKUP($A263,Osnova!$A:$E,$E$10)),"")</f>
        <v>#NAME?</v>
      </c>
      <c r="C263" s="48" t="e">
        <f ca="1">IF(VLOOKUP($A263,Osnova!$A:$C,1)=$A263,VLOOKUP($A263,Osnova!$A:$F,4),0)</f>
        <v>#N/A</v>
      </c>
      <c r="D263" s="38"/>
      <c r="E263" s="51"/>
      <c r="F263" s="730">
        <f t="shared" si="7"/>
        <v>0</v>
      </c>
      <c r="G263" s="38"/>
      <c r="H263" s="38"/>
      <c r="I263" s="711">
        <f t="shared" si="8"/>
        <v>0</v>
      </c>
    </row>
    <row r="264" spans="1:9" s="50" customFormat="1" ht="11.25">
      <c r="A264" s="47"/>
      <c r="B264" s="702" t="e">
        <f ca="1">IFERROR(IF(VLOOKUP($A264,Osnova!$A:$E,1)=$A264,VLOOKUP($A264,Osnova!$A:$E,$E$10)),"")</f>
        <v>#NAME?</v>
      </c>
      <c r="C264" s="48" t="e">
        <f ca="1">IF(VLOOKUP($A264,Osnova!$A:$C,1)=$A264,VLOOKUP($A264,Osnova!$A:$F,4),0)</f>
        <v>#N/A</v>
      </c>
      <c r="D264" s="38"/>
      <c r="E264" s="51"/>
      <c r="F264" s="730">
        <f t="shared" si="7"/>
        <v>0</v>
      </c>
      <c r="G264" s="38"/>
      <c r="H264" s="38"/>
      <c r="I264" s="711">
        <f t="shared" si="8"/>
        <v>0</v>
      </c>
    </row>
    <row r="265" spans="1:9" s="50" customFormat="1" ht="11.25">
      <c r="A265" s="47"/>
      <c r="B265" s="702" t="e">
        <f ca="1">IFERROR(IF(VLOOKUP($A265,Osnova!$A:$E,1)=$A265,VLOOKUP($A265,Osnova!$A:$E,$E$10)),"")</f>
        <v>#NAME?</v>
      </c>
      <c r="C265" s="48" t="e">
        <f ca="1">IF(VLOOKUP($A265,Osnova!$A:$C,1)=$A265,VLOOKUP($A265,Osnova!$A:$F,4),0)</f>
        <v>#N/A</v>
      </c>
      <c r="D265" s="38"/>
      <c r="E265" s="51"/>
      <c r="F265" s="730">
        <f t="shared" si="7"/>
        <v>0</v>
      </c>
      <c r="G265" s="38"/>
      <c r="H265" s="38"/>
      <c r="I265" s="711">
        <f t="shared" si="8"/>
        <v>0</v>
      </c>
    </row>
    <row r="266" spans="1:9" s="50" customFormat="1" ht="11.25">
      <c r="A266" s="47"/>
      <c r="B266" s="702" t="e">
        <f ca="1">IFERROR(IF(VLOOKUP($A266,Osnova!$A:$E,1)=$A266,VLOOKUP($A266,Osnova!$A:$E,$E$10)),"")</f>
        <v>#NAME?</v>
      </c>
      <c r="C266" s="48" t="e">
        <f ca="1">IF(VLOOKUP($A266,Osnova!$A:$C,1)=$A266,VLOOKUP($A266,Osnova!$A:$F,4),0)</f>
        <v>#N/A</v>
      </c>
      <c r="D266" s="38"/>
      <c r="E266" s="51"/>
      <c r="F266" s="730">
        <f t="shared" si="7"/>
        <v>0</v>
      </c>
      <c r="G266" s="38"/>
      <c r="H266" s="38"/>
      <c r="I266" s="711">
        <f t="shared" si="8"/>
        <v>0</v>
      </c>
    </row>
    <row r="267" spans="1:9" s="50" customFormat="1" ht="11.25">
      <c r="A267" s="47"/>
      <c r="B267" s="702" t="e">
        <f ca="1">IFERROR(IF(VLOOKUP($A267,Osnova!$A:$E,1)=$A267,VLOOKUP($A267,Osnova!$A:$E,$E$10)),"")</f>
        <v>#NAME?</v>
      </c>
      <c r="C267" s="48" t="e">
        <f ca="1">IF(VLOOKUP($A267,Osnova!$A:$C,1)=$A267,VLOOKUP($A267,Osnova!$A:$F,4),0)</f>
        <v>#N/A</v>
      </c>
      <c r="D267" s="38"/>
      <c r="E267" s="51"/>
      <c r="F267" s="730">
        <f t="shared" si="7"/>
        <v>0</v>
      </c>
      <c r="G267" s="38"/>
      <c r="H267" s="38"/>
      <c r="I267" s="711">
        <f t="shared" si="8"/>
        <v>0</v>
      </c>
    </row>
    <row r="268" spans="1:9" s="50" customFormat="1" ht="11.25">
      <c r="A268" s="47"/>
      <c r="B268" s="702" t="e">
        <f ca="1">IFERROR(IF(VLOOKUP($A268,Osnova!$A:$E,1)=$A268,VLOOKUP($A268,Osnova!$A:$E,$E$10)),"")</f>
        <v>#NAME?</v>
      </c>
      <c r="C268" s="48" t="e">
        <f ca="1">IF(VLOOKUP($A268,Osnova!$A:$C,1)=$A268,VLOOKUP($A268,Osnova!$A:$F,4),0)</f>
        <v>#N/A</v>
      </c>
      <c r="D268" s="38"/>
      <c r="E268" s="51"/>
      <c r="F268" s="730">
        <f t="shared" si="7"/>
        <v>0</v>
      </c>
      <c r="G268" s="38"/>
      <c r="H268" s="38"/>
      <c r="I268" s="711">
        <f t="shared" si="8"/>
        <v>0</v>
      </c>
    </row>
    <row r="269" spans="1:9" s="50" customFormat="1" ht="11.25">
      <c r="A269" s="47"/>
      <c r="B269" s="702" t="e">
        <f ca="1">IFERROR(IF(VLOOKUP($A269,Osnova!$A:$E,1)=$A269,VLOOKUP($A269,Osnova!$A:$E,$E$10)),"")</f>
        <v>#NAME?</v>
      </c>
      <c r="C269" s="48" t="e">
        <f ca="1">IF(VLOOKUP($A269,Osnova!$A:$C,1)=$A269,VLOOKUP($A269,Osnova!$A:$F,4),0)</f>
        <v>#N/A</v>
      </c>
      <c r="D269" s="38"/>
      <c r="E269" s="51"/>
      <c r="F269" s="730">
        <f t="shared" si="7"/>
        <v>0</v>
      </c>
      <c r="G269" s="38"/>
      <c r="H269" s="38"/>
      <c r="I269" s="711">
        <f t="shared" si="8"/>
        <v>0</v>
      </c>
    </row>
    <row r="270" spans="1:9" s="50" customFormat="1" ht="11.25">
      <c r="A270" s="47"/>
      <c r="B270" s="702" t="e">
        <f ca="1">IFERROR(IF(VLOOKUP($A270,Osnova!$A:$E,1)=$A270,VLOOKUP($A270,Osnova!$A:$E,$E$10)),"")</f>
        <v>#NAME?</v>
      </c>
      <c r="C270" s="48" t="e">
        <f ca="1">IF(VLOOKUP($A270,Osnova!$A:$C,1)=$A270,VLOOKUP($A270,Osnova!$A:$F,4),0)</f>
        <v>#N/A</v>
      </c>
      <c r="D270" s="38"/>
      <c r="E270" s="51"/>
      <c r="F270" s="730">
        <f t="shared" si="7"/>
        <v>0</v>
      </c>
      <c r="G270" s="38"/>
      <c r="H270" s="38"/>
      <c r="I270" s="711">
        <f t="shared" si="8"/>
        <v>0</v>
      </c>
    </row>
    <row r="271" spans="1:9" s="50" customFormat="1" ht="11.25">
      <c r="A271" s="47"/>
      <c r="B271" s="702" t="e">
        <f ca="1">IFERROR(IF(VLOOKUP($A271,Osnova!$A:$E,1)=$A271,VLOOKUP($A271,Osnova!$A:$E,$E$10)),"")</f>
        <v>#NAME?</v>
      </c>
      <c r="C271" s="48" t="e">
        <f ca="1">IF(VLOOKUP($A271,Osnova!$A:$C,1)=$A271,VLOOKUP($A271,Osnova!$A:$F,4),0)</f>
        <v>#N/A</v>
      </c>
      <c r="D271" s="38"/>
      <c r="E271" s="51"/>
      <c r="F271" s="730">
        <f t="shared" si="7"/>
        <v>0</v>
      </c>
      <c r="G271" s="38"/>
      <c r="H271" s="38"/>
      <c r="I271" s="711">
        <f t="shared" si="8"/>
        <v>0</v>
      </c>
    </row>
    <row r="272" spans="1:9" s="50" customFormat="1" ht="11.25">
      <c r="A272" s="47"/>
      <c r="B272" s="702" t="e">
        <f ca="1">IFERROR(IF(VLOOKUP($A272,Osnova!$A:$E,1)=$A272,VLOOKUP($A272,Osnova!$A:$E,$E$10)),"")</f>
        <v>#NAME?</v>
      </c>
      <c r="C272" s="48" t="e">
        <f ca="1">IF(VLOOKUP($A272,Osnova!$A:$C,1)=$A272,VLOOKUP($A272,Osnova!$A:$F,4),0)</f>
        <v>#N/A</v>
      </c>
      <c r="D272" s="38"/>
      <c r="E272" s="51"/>
      <c r="F272" s="730">
        <f t="shared" si="7"/>
        <v>0</v>
      </c>
      <c r="G272" s="38"/>
      <c r="H272" s="38"/>
      <c r="I272" s="711">
        <f t="shared" si="8"/>
        <v>0</v>
      </c>
    </row>
    <row r="273" spans="1:9" s="50" customFormat="1" ht="11.25">
      <c r="A273" s="47"/>
      <c r="B273" s="702" t="e">
        <f ca="1">IFERROR(IF(VLOOKUP($A273,Osnova!$A:$E,1)=$A273,VLOOKUP($A273,Osnova!$A:$E,$E$10)),"")</f>
        <v>#NAME?</v>
      </c>
      <c r="C273" s="48" t="e">
        <f ca="1">IF(VLOOKUP($A273,Osnova!$A:$C,1)=$A273,VLOOKUP($A273,Osnova!$A:$F,4),0)</f>
        <v>#N/A</v>
      </c>
      <c r="D273" s="38"/>
      <c r="E273" s="51"/>
      <c r="F273" s="730">
        <f t="shared" ref="F273:F313" si="9">SUM(D273-E273)</f>
        <v>0</v>
      </c>
      <c r="G273" s="38"/>
      <c r="H273" s="38"/>
      <c r="I273" s="711">
        <f t="shared" si="8"/>
        <v>0</v>
      </c>
    </row>
    <row r="274" spans="1:9" s="50" customFormat="1" ht="11.25">
      <c r="A274" s="47"/>
      <c r="B274" s="702" t="e">
        <f ca="1">IFERROR(IF(VLOOKUP($A274,Osnova!$A:$E,1)=$A274,VLOOKUP($A274,Osnova!$A:$E,$E$10)),"")</f>
        <v>#NAME?</v>
      </c>
      <c r="C274" s="48" t="e">
        <f ca="1">IF(VLOOKUP($A274,Osnova!$A:$C,1)=$A274,VLOOKUP($A274,Osnova!$A:$F,4),0)</f>
        <v>#N/A</v>
      </c>
      <c r="D274" s="38"/>
      <c r="E274" s="51"/>
      <c r="F274" s="730">
        <f t="shared" si="9"/>
        <v>0</v>
      </c>
      <c r="G274" s="38"/>
      <c r="H274" s="38"/>
      <c r="I274" s="711">
        <f t="shared" si="8"/>
        <v>0</v>
      </c>
    </row>
    <row r="275" spans="1:9" s="50" customFormat="1" ht="11.25">
      <c r="A275" s="47"/>
      <c r="B275" s="702" t="e">
        <f ca="1">IFERROR(IF(VLOOKUP($A275,Osnova!$A:$E,1)=$A275,VLOOKUP($A275,Osnova!$A:$E,$E$10)),"")</f>
        <v>#NAME?</v>
      </c>
      <c r="C275" s="48" t="e">
        <f ca="1">IF(VLOOKUP($A275,Osnova!$A:$C,1)=$A275,VLOOKUP($A275,Osnova!$A:$F,4),0)</f>
        <v>#N/A</v>
      </c>
      <c r="D275" s="38"/>
      <c r="E275" s="51"/>
      <c r="F275" s="730">
        <f t="shared" si="9"/>
        <v>0</v>
      </c>
      <c r="G275" s="38"/>
      <c r="H275" s="38"/>
      <c r="I275" s="711">
        <f t="shared" si="8"/>
        <v>0</v>
      </c>
    </row>
    <row r="276" spans="1:9" s="50" customFormat="1" ht="11.25">
      <c r="A276" s="47"/>
      <c r="B276" s="702" t="e">
        <f ca="1">IFERROR(IF(VLOOKUP($A276,Osnova!$A:$E,1)=$A276,VLOOKUP($A276,Osnova!$A:$E,$E$10)),"")</f>
        <v>#NAME?</v>
      </c>
      <c r="C276" s="48" t="e">
        <f ca="1">IF(VLOOKUP($A276,Osnova!$A:$C,1)=$A276,VLOOKUP($A276,Osnova!$A:$F,4),0)</f>
        <v>#N/A</v>
      </c>
      <c r="D276" s="38"/>
      <c r="E276" s="51"/>
      <c r="F276" s="730">
        <f t="shared" si="9"/>
        <v>0</v>
      </c>
      <c r="G276" s="38"/>
      <c r="H276" s="38"/>
      <c r="I276" s="711">
        <f t="shared" si="8"/>
        <v>0</v>
      </c>
    </row>
    <row r="277" spans="1:9" s="50" customFormat="1" ht="11.25">
      <c r="A277" s="47"/>
      <c r="B277" s="702" t="e">
        <f ca="1">IFERROR(IF(VLOOKUP($A277,Osnova!$A:$E,1)=$A277,VLOOKUP($A277,Osnova!$A:$E,$E$10)),"")</f>
        <v>#NAME?</v>
      </c>
      <c r="C277" s="48" t="e">
        <f ca="1">IF(VLOOKUP($A277,Osnova!$A:$C,1)=$A277,VLOOKUP($A277,Osnova!$A:$F,4),0)</f>
        <v>#N/A</v>
      </c>
      <c r="D277" s="38"/>
      <c r="E277" s="51"/>
      <c r="F277" s="730">
        <f t="shared" si="9"/>
        <v>0</v>
      </c>
      <c r="G277" s="38"/>
      <c r="H277" s="38"/>
      <c r="I277" s="711">
        <f t="shared" si="8"/>
        <v>0</v>
      </c>
    </row>
    <row r="278" spans="1:9" s="50" customFormat="1" ht="11.25">
      <c r="A278" s="47"/>
      <c r="B278" s="702" t="e">
        <f ca="1">IFERROR(IF(VLOOKUP($A278,Osnova!$A:$E,1)=$A278,VLOOKUP($A278,Osnova!$A:$E,$E$10)),"")</f>
        <v>#NAME?</v>
      </c>
      <c r="C278" s="48" t="e">
        <f ca="1">IF(VLOOKUP($A278,Osnova!$A:$C,1)=$A278,VLOOKUP($A278,Osnova!$A:$F,4),0)</f>
        <v>#N/A</v>
      </c>
      <c r="D278" s="38"/>
      <c r="E278" s="51"/>
      <c r="F278" s="730">
        <f t="shared" si="9"/>
        <v>0</v>
      </c>
      <c r="G278" s="38"/>
      <c r="H278" s="38"/>
      <c r="I278" s="711">
        <f t="shared" si="8"/>
        <v>0</v>
      </c>
    </row>
    <row r="279" spans="1:9" s="50" customFormat="1" ht="11.25">
      <c r="A279" s="47"/>
      <c r="B279" s="702" t="e">
        <f ca="1">IFERROR(IF(VLOOKUP($A279,Osnova!$A:$E,1)=$A279,VLOOKUP($A279,Osnova!$A:$E,$E$10)),"")</f>
        <v>#NAME?</v>
      </c>
      <c r="C279" s="48" t="e">
        <f ca="1">IF(VLOOKUP($A279,Osnova!$A:$C,1)=$A279,VLOOKUP($A279,Osnova!$A:$F,4),0)</f>
        <v>#N/A</v>
      </c>
      <c r="D279" s="38"/>
      <c r="E279" s="51"/>
      <c r="F279" s="730">
        <f t="shared" si="9"/>
        <v>0</v>
      </c>
      <c r="G279" s="38"/>
      <c r="H279" s="38"/>
      <c r="I279" s="711">
        <f t="shared" si="8"/>
        <v>0</v>
      </c>
    </row>
    <row r="280" spans="1:9" s="50" customFormat="1" ht="11.25">
      <c r="A280" s="47"/>
      <c r="B280" s="702" t="e">
        <f ca="1">IFERROR(IF(VLOOKUP($A280,Osnova!$A:$E,1)=$A280,VLOOKUP($A280,Osnova!$A:$E,$E$10)),"")</f>
        <v>#NAME?</v>
      </c>
      <c r="C280" s="48" t="e">
        <f ca="1">IF(VLOOKUP($A280,Osnova!$A:$C,1)=$A280,VLOOKUP($A280,Osnova!$A:$F,4),0)</f>
        <v>#N/A</v>
      </c>
      <c r="D280" s="38"/>
      <c r="E280" s="51"/>
      <c r="F280" s="730">
        <f t="shared" si="9"/>
        <v>0</v>
      </c>
      <c r="G280" s="38"/>
      <c r="H280" s="38"/>
      <c r="I280" s="711">
        <f t="shared" si="8"/>
        <v>0</v>
      </c>
    </row>
    <row r="281" spans="1:9" s="50" customFormat="1" ht="11.25">
      <c r="A281" s="47"/>
      <c r="B281" s="702" t="e">
        <f ca="1">IFERROR(IF(VLOOKUP($A281,Osnova!$A:$E,1)=$A281,VLOOKUP($A281,Osnova!$A:$E,$E$10)),"")</f>
        <v>#NAME?</v>
      </c>
      <c r="C281" s="48" t="e">
        <f ca="1">IF(VLOOKUP($A281,Osnova!$A:$C,1)=$A281,VLOOKUP($A281,Osnova!$A:$F,4),0)</f>
        <v>#N/A</v>
      </c>
      <c r="D281" s="38"/>
      <c r="E281" s="51"/>
      <c r="F281" s="730">
        <f t="shared" si="9"/>
        <v>0</v>
      </c>
      <c r="G281" s="38"/>
      <c r="H281" s="38"/>
      <c r="I281" s="711">
        <f t="shared" si="8"/>
        <v>0</v>
      </c>
    </row>
    <row r="282" spans="1:9" s="50" customFormat="1" ht="11.25">
      <c r="A282" s="47"/>
      <c r="B282" s="702" t="e">
        <f ca="1">IFERROR(IF(VLOOKUP($A282,Osnova!$A:$E,1)=$A282,VLOOKUP($A282,Osnova!$A:$E,$E$10)),"")</f>
        <v>#NAME?</v>
      </c>
      <c r="C282" s="48" t="e">
        <f ca="1">IF(VLOOKUP($A282,Osnova!$A:$C,1)=$A282,VLOOKUP($A282,Osnova!$A:$F,4),0)</f>
        <v>#N/A</v>
      </c>
      <c r="D282" s="38"/>
      <c r="E282" s="51"/>
      <c r="F282" s="730">
        <f t="shared" si="9"/>
        <v>0</v>
      </c>
      <c r="G282" s="38"/>
      <c r="H282" s="38"/>
      <c r="I282" s="711">
        <f t="shared" si="8"/>
        <v>0</v>
      </c>
    </row>
    <row r="283" spans="1:9" s="50" customFormat="1" ht="11.25">
      <c r="A283" s="47"/>
      <c r="B283" s="702" t="e">
        <f ca="1">IFERROR(IF(VLOOKUP($A283,Osnova!$A:$E,1)=$A283,VLOOKUP($A283,Osnova!$A:$E,$E$10)),"")</f>
        <v>#NAME?</v>
      </c>
      <c r="C283" s="48" t="e">
        <f ca="1">IF(VLOOKUP($A283,Osnova!$A:$C,1)=$A283,VLOOKUP($A283,Osnova!$A:$F,4),0)</f>
        <v>#N/A</v>
      </c>
      <c r="D283" s="38"/>
      <c r="E283" s="51"/>
      <c r="F283" s="730">
        <f t="shared" si="9"/>
        <v>0</v>
      </c>
      <c r="G283" s="38"/>
      <c r="H283" s="38"/>
      <c r="I283" s="711">
        <f t="shared" si="8"/>
        <v>0</v>
      </c>
    </row>
    <row r="284" spans="1:9" s="50" customFormat="1" ht="11.25">
      <c r="A284" s="47"/>
      <c r="B284" s="702" t="e">
        <f ca="1">IFERROR(IF(VLOOKUP($A284,Osnova!$A:$E,1)=$A284,VLOOKUP($A284,Osnova!$A:$E,$E$10)),"")</f>
        <v>#NAME?</v>
      </c>
      <c r="C284" s="48" t="e">
        <f ca="1">IF(VLOOKUP($A284,Osnova!$A:$C,1)=$A284,VLOOKUP($A284,Osnova!$A:$F,4),0)</f>
        <v>#N/A</v>
      </c>
      <c r="D284" s="38"/>
      <c r="E284" s="51"/>
      <c r="F284" s="730">
        <f t="shared" si="9"/>
        <v>0</v>
      </c>
      <c r="G284" s="38"/>
      <c r="H284" s="38"/>
      <c r="I284" s="711">
        <f t="shared" si="8"/>
        <v>0</v>
      </c>
    </row>
    <row r="285" spans="1:9" s="50" customFormat="1" ht="11.25">
      <c r="A285" s="47"/>
      <c r="B285" s="702" t="e">
        <f ca="1">IFERROR(IF(VLOOKUP($A285,Osnova!$A:$E,1)=$A285,VLOOKUP($A285,Osnova!$A:$E,$E$10)),"")</f>
        <v>#NAME?</v>
      </c>
      <c r="C285" s="48" t="e">
        <f ca="1">IF(VLOOKUP($A285,Osnova!$A:$C,1)=$A285,VLOOKUP($A285,Osnova!$A:$F,4),0)</f>
        <v>#N/A</v>
      </c>
      <c r="D285" s="38"/>
      <c r="E285" s="51"/>
      <c r="F285" s="730">
        <f t="shared" si="9"/>
        <v>0</v>
      </c>
      <c r="G285" s="38"/>
      <c r="H285" s="38"/>
      <c r="I285" s="711">
        <f t="shared" si="8"/>
        <v>0</v>
      </c>
    </row>
    <row r="286" spans="1:9" s="50" customFormat="1" ht="11.25">
      <c r="A286" s="47"/>
      <c r="B286" s="702" t="e">
        <f ca="1">IFERROR(IF(VLOOKUP($A286,Osnova!$A:$E,1)=$A286,VLOOKUP($A286,Osnova!$A:$E,$E$10)),"")</f>
        <v>#NAME?</v>
      </c>
      <c r="C286" s="48" t="e">
        <f ca="1">IF(VLOOKUP($A286,Osnova!$A:$C,1)=$A286,VLOOKUP($A286,Osnova!$A:$F,4),0)</f>
        <v>#N/A</v>
      </c>
      <c r="D286" s="38"/>
      <c r="E286" s="51"/>
      <c r="F286" s="730">
        <f t="shared" si="9"/>
        <v>0</v>
      </c>
      <c r="G286" s="38"/>
      <c r="H286" s="38"/>
      <c r="I286" s="711">
        <f t="shared" si="8"/>
        <v>0</v>
      </c>
    </row>
    <row r="287" spans="1:9" s="50" customFormat="1" ht="11.25">
      <c r="A287" s="47"/>
      <c r="B287" s="702" t="e">
        <f ca="1">IFERROR(IF(VLOOKUP($A287,Osnova!$A:$E,1)=$A287,VLOOKUP($A287,Osnova!$A:$E,$E$10)),"")</f>
        <v>#NAME?</v>
      </c>
      <c r="C287" s="48" t="e">
        <f ca="1">IF(VLOOKUP($A287,Osnova!$A:$C,1)=$A287,VLOOKUP($A287,Osnova!$A:$F,4),0)</f>
        <v>#N/A</v>
      </c>
      <c r="D287" s="38"/>
      <c r="E287" s="51"/>
      <c r="F287" s="730">
        <f t="shared" si="9"/>
        <v>0</v>
      </c>
      <c r="G287" s="38"/>
      <c r="H287" s="38"/>
      <c r="I287" s="711">
        <f t="shared" si="8"/>
        <v>0</v>
      </c>
    </row>
    <row r="288" spans="1:9" s="50" customFormat="1" ht="11.25">
      <c r="A288" s="47"/>
      <c r="B288" s="702" t="e">
        <f ca="1">IFERROR(IF(VLOOKUP($A288,Osnova!$A:$E,1)=$A288,VLOOKUP($A288,Osnova!$A:$E,$E$10)),"")</f>
        <v>#NAME?</v>
      </c>
      <c r="C288" s="48" t="e">
        <f ca="1">IF(VLOOKUP($A288,Osnova!$A:$C,1)=$A288,VLOOKUP($A288,Osnova!$A:$F,4),0)</f>
        <v>#N/A</v>
      </c>
      <c r="D288" s="38"/>
      <c r="E288" s="51"/>
      <c r="F288" s="730">
        <f t="shared" si="9"/>
        <v>0</v>
      </c>
      <c r="G288" s="38"/>
      <c r="H288" s="38"/>
      <c r="I288" s="711">
        <f t="shared" si="8"/>
        <v>0</v>
      </c>
    </row>
    <row r="289" spans="1:9" s="50" customFormat="1" ht="11.25">
      <c r="A289" s="47"/>
      <c r="B289" s="702" t="e">
        <f ca="1">IFERROR(IF(VLOOKUP($A289,Osnova!$A:$E,1)=$A289,VLOOKUP($A289,Osnova!$A:$E,$E$10)),"")</f>
        <v>#NAME?</v>
      </c>
      <c r="C289" s="48" t="e">
        <f ca="1">IF(VLOOKUP($A289,Osnova!$A:$C,1)=$A289,VLOOKUP($A289,Osnova!$A:$F,4),0)</f>
        <v>#N/A</v>
      </c>
      <c r="D289" s="38"/>
      <c r="E289" s="51"/>
      <c r="F289" s="730">
        <f t="shared" si="9"/>
        <v>0</v>
      </c>
      <c r="G289" s="38"/>
      <c r="H289" s="38"/>
      <c r="I289" s="711">
        <f t="shared" si="8"/>
        <v>0</v>
      </c>
    </row>
    <row r="290" spans="1:9" s="50" customFormat="1" ht="11.25">
      <c r="A290" s="47"/>
      <c r="B290" s="702" t="e">
        <f ca="1">IFERROR(IF(VLOOKUP($A290,Osnova!$A:$E,1)=$A290,VLOOKUP($A290,Osnova!$A:$E,$E$10)),"")</f>
        <v>#NAME?</v>
      </c>
      <c r="C290" s="48" t="e">
        <f ca="1">IF(VLOOKUP($A290,Osnova!$A:$C,1)=$A290,VLOOKUP($A290,Osnova!$A:$F,4),0)</f>
        <v>#N/A</v>
      </c>
      <c r="D290" s="38"/>
      <c r="E290" s="51"/>
      <c r="F290" s="730">
        <f t="shared" si="9"/>
        <v>0</v>
      </c>
      <c r="G290" s="38"/>
      <c r="H290" s="38"/>
      <c r="I290" s="711">
        <f t="shared" si="8"/>
        <v>0</v>
      </c>
    </row>
    <row r="291" spans="1:9" s="50" customFormat="1" ht="11.25">
      <c r="A291" s="47"/>
      <c r="B291" s="702" t="e">
        <f ca="1">IFERROR(IF(VLOOKUP($A291,Osnova!$A:$E,1)=$A291,VLOOKUP($A291,Osnova!$A:$E,$E$10)),"")</f>
        <v>#NAME?</v>
      </c>
      <c r="C291" s="48" t="e">
        <f ca="1">IF(VLOOKUP($A291,Osnova!$A:$C,1)=$A291,VLOOKUP($A291,Osnova!$A:$F,4),0)</f>
        <v>#N/A</v>
      </c>
      <c r="D291" s="38"/>
      <c r="E291" s="51"/>
      <c r="F291" s="730">
        <f t="shared" si="9"/>
        <v>0</v>
      </c>
      <c r="G291" s="38"/>
      <c r="H291" s="38"/>
      <c r="I291" s="711">
        <f t="shared" si="8"/>
        <v>0</v>
      </c>
    </row>
    <row r="292" spans="1:9" s="50" customFormat="1" ht="11.25">
      <c r="A292" s="47"/>
      <c r="B292" s="702" t="e">
        <f ca="1">IFERROR(IF(VLOOKUP($A292,Osnova!$A:$E,1)=$A292,VLOOKUP($A292,Osnova!$A:$E,$E$10)),"")</f>
        <v>#NAME?</v>
      </c>
      <c r="C292" s="48" t="e">
        <f ca="1">IF(VLOOKUP($A292,Osnova!$A:$C,1)=$A292,VLOOKUP($A292,Osnova!$A:$F,4),0)</f>
        <v>#N/A</v>
      </c>
      <c r="D292" s="38"/>
      <c r="E292" s="51"/>
      <c r="F292" s="730">
        <f t="shared" si="9"/>
        <v>0</v>
      </c>
      <c r="G292" s="38"/>
      <c r="H292" s="38"/>
      <c r="I292" s="711">
        <f t="shared" si="8"/>
        <v>0</v>
      </c>
    </row>
    <row r="293" spans="1:9" s="50" customFormat="1" ht="11.25">
      <c r="A293" s="47"/>
      <c r="B293" s="702" t="e">
        <f ca="1">IFERROR(IF(VLOOKUP($A293,Osnova!$A:$E,1)=$A293,VLOOKUP($A293,Osnova!$A:$E,$E$10)),"")</f>
        <v>#NAME?</v>
      </c>
      <c r="C293" s="48" t="e">
        <f ca="1">IF(VLOOKUP($A293,Osnova!$A:$C,1)=$A293,VLOOKUP($A293,Osnova!$A:$F,4),0)</f>
        <v>#N/A</v>
      </c>
      <c r="D293" s="38"/>
      <c r="E293" s="51"/>
      <c r="F293" s="730">
        <f t="shared" si="9"/>
        <v>0</v>
      </c>
      <c r="G293" s="38"/>
      <c r="H293" s="38"/>
      <c r="I293" s="711">
        <f t="shared" si="8"/>
        <v>0</v>
      </c>
    </row>
    <row r="294" spans="1:9" s="50" customFormat="1" ht="11.25">
      <c r="A294" s="47"/>
      <c r="B294" s="702" t="e">
        <f ca="1">IFERROR(IF(VLOOKUP($A294,Osnova!$A:$E,1)=$A294,VLOOKUP($A294,Osnova!$A:$E,$E$10)),"")</f>
        <v>#NAME?</v>
      </c>
      <c r="C294" s="48" t="e">
        <f ca="1">IF(VLOOKUP($A294,Osnova!$A:$C,1)=$A294,VLOOKUP($A294,Osnova!$A:$F,4),0)</f>
        <v>#N/A</v>
      </c>
      <c r="D294" s="38"/>
      <c r="E294" s="51"/>
      <c r="F294" s="730">
        <f t="shared" si="9"/>
        <v>0</v>
      </c>
      <c r="G294" s="38"/>
      <c r="H294" s="38"/>
      <c r="I294" s="711">
        <f t="shared" si="8"/>
        <v>0</v>
      </c>
    </row>
    <row r="295" spans="1:9" s="50" customFormat="1" ht="11.25">
      <c r="A295" s="47"/>
      <c r="B295" s="702" t="e">
        <f ca="1">IFERROR(IF(VLOOKUP($A295,Osnova!$A:$E,1)=$A295,VLOOKUP($A295,Osnova!$A:$E,$E$10)),"")</f>
        <v>#NAME?</v>
      </c>
      <c r="C295" s="48" t="e">
        <f ca="1">IF(VLOOKUP($A295,Osnova!$A:$C,1)=$A295,VLOOKUP($A295,Osnova!$A:$F,4),0)</f>
        <v>#N/A</v>
      </c>
      <c r="D295" s="38"/>
      <c r="E295" s="51"/>
      <c r="F295" s="730">
        <f t="shared" si="9"/>
        <v>0</v>
      </c>
      <c r="G295" s="38"/>
      <c r="H295" s="38"/>
      <c r="I295" s="711">
        <f t="shared" si="8"/>
        <v>0</v>
      </c>
    </row>
    <row r="296" spans="1:9" s="50" customFormat="1" ht="11.25">
      <c r="A296" s="47"/>
      <c r="B296" s="702" t="e">
        <f ca="1">IFERROR(IF(VLOOKUP($A296,Osnova!$A:$E,1)=$A296,VLOOKUP($A296,Osnova!$A:$E,$E$10)),"")</f>
        <v>#NAME?</v>
      </c>
      <c r="C296" s="48" t="e">
        <f ca="1">IF(VLOOKUP($A296,Osnova!$A:$C,1)=$A296,VLOOKUP($A296,Osnova!$A:$F,4),0)</f>
        <v>#N/A</v>
      </c>
      <c r="D296" s="38"/>
      <c r="E296" s="51"/>
      <c r="F296" s="730">
        <f t="shared" si="9"/>
        <v>0</v>
      </c>
      <c r="G296" s="38"/>
      <c r="H296" s="38"/>
      <c r="I296" s="711">
        <f t="shared" si="8"/>
        <v>0</v>
      </c>
    </row>
    <row r="297" spans="1:9" s="50" customFormat="1" ht="11.25">
      <c r="A297" s="47"/>
      <c r="B297" s="702" t="e">
        <f ca="1">IFERROR(IF(VLOOKUP($A297,Osnova!$A:$E,1)=$A297,VLOOKUP($A297,Osnova!$A:$E,$E$10)),"")</f>
        <v>#NAME?</v>
      </c>
      <c r="C297" s="48" t="e">
        <f ca="1">IF(VLOOKUP($A297,Osnova!$A:$C,1)=$A297,VLOOKUP($A297,Osnova!$A:$F,4),0)</f>
        <v>#N/A</v>
      </c>
      <c r="D297" s="38"/>
      <c r="E297" s="51"/>
      <c r="F297" s="730">
        <f t="shared" si="9"/>
        <v>0</v>
      </c>
      <c r="G297" s="38"/>
      <c r="H297" s="38"/>
      <c r="I297" s="711">
        <f t="shared" si="8"/>
        <v>0</v>
      </c>
    </row>
    <row r="298" spans="1:9" s="50" customFormat="1" ht="11.25">
      <c r="A298" s="47"/>
      <c r="B298" s="702" t="e">
        <f ca="1">IFERROR(IF(VLOOKUP($A298,Osnova!$A:$E,1)=$A298,VLOOKUP($A298,Osnova!$A:$E,$E$10)),"")</f>
        <v>#NAME?</v>
      </c>
      <c r="C298" s="48" t="e">
        <f ca="1">IF(VLOOKUP($A298,Osnova!$A:$C,1)=$A298,VLOOKUP($A298,Osnova!$A:$F,4),0)</f>
        <v>#N/A</v>
      </c>
      <c r="D298" s="38"/>
      <c r="E298" s="51"/>
      <c r="F298" s="730">
        <f t="shared" si="9"/>
        <v>0</v>
      </c>
      <c r="G298" s="38"/>
      <c r="H298" s="38"/>
      <c r="I298" s="711">
        <f t="shared" si="8"/>
        <v>0</v>
      </c>
    </row>
    <row r="299" spans="1:9" s="50" customFormat="1" ht="11.25">
      <c r="A299" s="47"/>
      <c r="B299" s="702" t="e">
        <f ca="1">IFERROR(IF(VLOOKUP($A299,Osnova!$A:$E,1)=$A299,VLOOKUP($A299,Osnova!$A:$E,$E$10)),"")</f>
        <v>#NAME?</v>
      </c>
      <c r="C299" s="48" t="e">
        <f ca="1">IF(VLOOKUP($A299,Osnova!$A:$C,1)=$A299,VLOOKUP($A299,Osnova!$A:$F,4),0)</f>
        <v>#N/A</v>
      </c>
      <c r="D299" s="38"/>
      <c r="E299" s="51"/>
      <c r="F299" s="730">
        <f t="shared" si="9"/>
        <v>0</v>
      </c>
      <c r="G299" s="38"/>
      <c r="H299" s="38"/>
      <c r="I299" s="711">
        <f t="shared" si="8"/>
        <v>0</v>
      </c>
    </row>
    <row r="300" spans="1:9" s="50" customFormat="1" ht="11.25">
      <c r="A300" s="47"/>
      <c r="B300" s="702" t="e">
        <f ca="1">IFERROR(IF(VLOOKUP($A300,Osnova!$A:$E,1)=$A300,VLOOKUP($A300,Osnova!$A:$E,$E$10)),"")</f>
        <v>#NAME?</v>
      </c>
      <c r="C300" s="48" t="e">
        <f ca="1">IF(VLOOKUP($A300,Osnova!$A:$C,1)=$A300,VLOOKUP($A300,Osnova!$A:$F,4),0)</f>
        <v>#N/A</v>
      </c>
      <c r="D300" s="38"/>
      <c r="E300" s="51"/>
      <c r="F300" s="730">
        <f t="shared" si="9"/>
        <v>0</v>
      </c>
      <c r="G300" s="38"/>
      <c r="H300" s="38"/>
      <c r="I300" s="711">
        <f t="shared" si="8"/>
        <v>0</v>
      </c>
    </row>
    <row r="301" spans="1:9" s="50" customFormat="1" ht="11.25">
      <c r="A301" s="47"/>
      <c r="B301" s="702" t="e">
        <f ca="1">IFERROR(IF(VLOOKUP($A301,Osnova!$A:$E,1)=$A301,VLOOKUP($A301,Osnova!$A:$E,$E$10)),"")</f>
        <v>#NAME?</v>
      </c>
      <c r="C301" s="48" t="e">
        <f ca="1">IF(VLOOKUP($A301,Osnova!$A:$C,1)=$A301,VLOOKUP($A301,Osnova!$A:$F,4),0)</f>
        <v>#N/A</v>
      </c>
      <c r="D301" s="38"/>
      <c r="E301" s="51"/>
      <c r="F301" s="730">
        <f t="shared" si="9"/>
        <v>0</v>
      </c>
      <c r="G301" s="38"/>
      <c r="H301" s="38"/>
      <c r="I301" s="711">
        <f t="shared" si="8"/>
        <v>0</v>
      </c>
    </row>
    <row r="302" spans="1:9" s="50" customFormat="1" ht="11.25">
      <c r="A302" s="47"/>
      <c r="B302" s="702" t="e">
        <f ca="1">IFERROR(IF(VLOOKUP($A302,Osnova!$A:$E,1)=$A302,VLOOKUP($A302,Osnova!$A:$E,$E$10)),"")</f>
        <v>#NAME?</v>
      </c>
      <c r="C302" s="48" t="e">
        <f ca="1">IF(VLOOKUP($A302,Osnova!$A:$C,1)=$A302,VLOOKUP($A302,Osnova!$A:$F,4),0)</f>
        <v>#N/A</v>
      </c>
      <c r="D302" s="38"/>
      <c r="E302" s="51"/>
      <c r="F302" s="730">
        <f t="shared" si="9"/>
        <v>0</v>
      </c>
      <c r="G302" s="38"/>
      <c r="H302" s="38"/>
      <c r="I302" s="711">
        <f t="shared" si="8"/>
        <v>0</v>
      </c>
    </row>
    <row r="303" spans="1:9" s="50" customFormat="1" ht="11.25">
      <c r="A303" s="47"/>
      <c r="B303" s="702" t="e">
        <f ca="1">IFERROR(IF(VLOOKUP($A303,Osnova!$A:$E,1)=$A303,VLOOKUP($A303,Osnova!$A:$E,$E$10)),"")</f>
        <v>#NAME?</v>
      </c>
      <c r="C303" s="48" t="e">
        <f ca="1">IF(VLOOKUP($A303,Osnova!$A:$C,1)=$A303,VLOOKUP($A303,Osnova!$A:$F,4),0)</f>
        <v>#N/A</v>
      </c>
      <c r="D303" s="38"/>
      <c r="E303" s="51"/>
      <c r="F303" s="730">
        <f t="shared" si="9"/>
        <v>0</v>
      </c>
      <c r="G303" s="38"/>
      <c r="H303" s="38"/>
      <c r="I303" s="711">
        <f t="shared" si="8"/>
        <v>0</v>
      </c>
    </row>
    <row r="304" spans="1:9" s="50" customFormat="1" ht="11.25">
      <c r="A304" s="47"/>
      <c r="B304" s="702" t="e">
        <f ca="1">IFERROR(IF(VLOOKUP($A304,Osnova!$A:$E,1)=$A304,VLOOKUP($A304,Osnova!$A:$E,$E$10)),"")</f>
        <v>#NAME?</v>
      </c>
      <c r="C304" s="48" t="e">
        <f ca="1">IF(VLOOKUP($A304,Osnova!$A:$C,1)=$A304,VLOOKUP($A304,Osnova!$A:$F,4),0)</f>
        <v>#N/A</v>
      </c>
      <c r="D304" s="38"/>
      <c r="E304" s="51"/>
      <c r="F304" s="730">
        <f t="shared" si="9"/>
        <v>0</v>
      </c>
      <c r="G304" s="38"/>
      <c r="H304" s="38"/>
      <c r="I304" s="711">
        <f t="shared" si="8"/>
        <v>0</v>
      </c>
    </row>
    <row r="305" spans="1:9" s="50" customFormat="1" ht="11.25">
      <c r="A305" s="47"/>
      <c r="B305" s="702" t="e">
        <f ca="1">IFERROR(IF(VLOOKUP($A305,Osnova!$A:$E,1)=$A305,VLOOKUP($A305,Osnova!$A:$E,$E$10)),"")</f>
        <v>#NAME?</v>
      </c>
      <c r="C305" s="48" t="e">
        <f ca="1">IF(VLOOKUP($A305,Osnova!$A:$C,1)=$A305,VLOOKUP($A305,Osnova!$A:$F,4),0)</f>
        <v>#N/A</v>
      </c>
      <c r="D305" s="38"/>
      <c r="E305" s="51"/>
      <c r="F305" s="730">
        <f t="shared" si="9"/>
        <v>0</v>
      </c>
      <c r="G305" s="38"/>
      <c r="H305" s="38"/>
      <c r="I305" s="711">
        <f t="shared" si="8"/>
        <v>0</v>
      </c>
    </row>
    <row r="306" spans="1:9" s="50" customFormat="1" ht="11.25">
      <c r="A306" s="47"/>
      <c r="B306" s="702" t="e">
        <f ca="1">IFERROR(IF(VLOOKUP($A306,Osnova!$A:$E,1)=$A306,VLOOKUP($A306,Osnova!$A:$E,$E$10)),"")</f>
        <v>#NAME?</v>
      </c>
      <c r="C306" s="48" t="e">
        <f ca="1">IF(VLOOKUP($A306,Osnova!$A:$C,1)=$A306,VLOOKUP($A306,Osnova!$A:$F,4),0)</f>
        <v>#N/A</v>
      </c>
      <c r="D306" s="38"/>
      <c r="E306" s="51"/>
      <c r="F306" s="730">
        <f t="shared" si="9"/>
        <v>0</v>
      </c>
      <c r="G306" s="38"/>
      <c r="H306" s="38"/>
      <c r="I306" s="711">
        <f t="shared" si="8"/>
        <v>0</v>
      </c>
    </row>
    <row r="307" spans="1:9" s="50" customFormat="1" ht="11.25">
      <c r="A307" s="47"/>
      <c r="B307" s="702" t="e">
        <f ca="1">IFERROR(IF(VLOOKUP($A307,Osnova!$A:$E,1)=$A307,VLOOKUP($A307,Osnova!$A:$E,$E$10)),"")</f>
        <v>#NAME?</v>
      </c>
      <c r="C307" s="48" t="e">
        <f ca="1">IF(VLOOKUP($A307,Osnova!$A:$C,1)=$A307,VLOOKUP($A307,Osnova!$A:$F,4),0)</f>
        <v>#N/A</v>
      </c>
      <c r="D307" s="38"/>
      <c r="E307" s="51"/>
      <c r="F307" s="730">
        <f t="shared" si="9"/>
        <v>0</v>
      </c>
      <c r="G307" s="38"/>
      <c r="H307" s="38"/>
      <c r="I307" s="711">
        <f t="shared" ref="I307:I313" si="10">SUM(F307+G307-H307)</f>
        <v>0</v>
      </c>
    </row>
    <row r="308" spans="1:9" s="50" customFormat="1" ht="11.25">
      <c r="A308" s="47"/>
      <c r="B308" s="702" t="e">
        <f ca="1">IFERROR(IF(VLOOKUP($A308,Osnova!$A:$E,1)=$A308,VLOOKUP($A308,Osnova!$A:$E,$E$10)),"")</f>
        <v>#NAME?</v>
      </c>
      <c r="C308" s="48" t="e">
        <f ca="1">IF(VLOOKUP($A308,Osnova!$A:$C,1)=$A308,VLOOKUP($A308,Osnova!$A:$F,4),0)</f>
        <v>#N/A</v>
      </c>
      <c r="D308" s="38"/>
      <c r="E308" s="51"/>
      <c r="F308" s="730">
        <f t="shared" si="9"/>
        <v>0</v>
      </c>
      <c r="G308" s="38"/>
      <c r="H308" s="38"/>
      <c r="I308" s="711">
        <f t="shared" si="10"/>
        <v>0</v>
      </c>
    </row>
    <row r="309" spans="1:9" s="50" customFormat="1" ht="11.25">
      <c r="A309" s="47"/>
      <c r="B309" s="702" t="e">
        <f ca="1">IFERROR(IF(VLOOKUP($A309,Osnova!$A:$E,1)=$A309,VLOOKUP($A309,Osnova!$A:$E,$E$10)),"")</f>
        <v>#NAME?</v>
      </c>
      <c r="C309" s="48" t="e">
        <f ca="1">IF(VLOOKUP($A309,Osnova!$A:$C,1)=$A309,VLOOKUP($A309,Osnova!$A:$F,4),0)</f>
        <v>#N/A</v>
      </c>
      <c r="D309" s="38"/>
      <c r="E309" s="51"/>
      <c r="F309" s="730">
        <f t="shared" si="9"/>
        <v>0</v>
      </c>
      <c r="G309" s="38"/>
      <c r="H309" s="38"/>
      <c r="I309" s="711">
        <f t="shared" si="10"/>
        <v>0</v>
      </c>
    </row>
    <row r="310" spans="1:9" s="50" customFormat="1" ht="11.25">
      <c r="A310" s="47"/>
      <c r="B310" s="702" t="e">
        <f ca="1">IFERROR(IF(VLOOKUP($A310,Osnova!$A:$E,1)=$A310,VLOOKUP($A310,Osnova!$A:$E,$E$10)),"")</f>
        <v>#NAME?</v>
      </c>
      <c r="C310" s="48" t="e">
        <f ca="1">IF(VLOOKUP($A310,Osnova!$A:$C,1)=$A310,VLOOKUP($A310,Osnova!$A:$F,4),0)</f>
        <v>#N/A</v>
      </c>
      <c r="D310" s="38"/>
      <c r="E310" s="51"/>
      <c r="F310" s="730">
        <f t="shared" si="9"/>
        <v>0</v>
      </c>
      <c r="G310" s="38"/>
      <c r="H310" s="38"/>
      <c r="I310" s="711">
        <f t="shared" si="10"/>
        <v>0</v>
      </c>
    </row>
    <row r="311" spans="1:9" s="50" customFormat="1" ht="11.25">
      <c r="A311" s="47"/>
      <c r="B311" s="702" t="e">
        <f ca="1">IFERROR(IF(VLOOKUP($A311,Osnova!$A:$E,1)=$A311,VLOOKUP($A311,Osnova!$A:$E,$E$10)),"")</f>
        <v>#NAME?</v>
      </c>
      <c r="C311" s="48" t="e">
        <f ca="1">IF(VLOOKUP($A311,Osnova!$A:$C,1)=$A311,VLOOKUP($A311,Osnova!$A:$F,4),0)</f>
        <v>#N/A</v>
      </c>
      <c r="D311" s="38"/>
      <c r="E311" s="51"/>
      <c r="F311" s="730">
        <f t="shared" si="9"/>
        <v>0</v>
      </c>
      <c r="G311" s="38"/>
      <c r="H311" s="38"/>
      <c r="I311" s="711">
        <f t="shared" si="10"/>
        <v>0</v>
      </c>
    </row>
    <row r="312" spans="1:9" s="50" customFormat="1" ht="11.25">
      <c r="A312" s="47"/>
      <c r="B312" s="702" t="e">
        <f ca="1">IFERROR(IF(VLOOKUP($A312,Osnova!$A:$E,1)=$A312,VLOOKUP($A312,Osnova!$A:$E,$E$10)),"")</f>
        <v>#NAME?</v>
      </c>
      <c r="C312" s="48" t="e">
        <f ca="1">IF(VLOOKUP($A312,Osnova!$A:$C,1)=$A312,VLOOKUP($A312,Osnova!$A:$F,4),0)</f>
        <v>#N/A</v>
      </c>
      <c r="D312" s="38"/>
      <c r="E312" s="51"/>
      <c r="F312" s="730">
        <f t="shared" si="9"/>
        <v>0</v>
      </c>
      <c r="G312" s="38"/>
      <c r="H312" s="38"/>
      <c r="I312" s="711">
        <f t="shared" si="10"/>
        <v>0</v>
      </c>
    </row>
    <row r="313" spans="1:9" s="50" customFormat="1" ht="11.25">
      <c r="A313" s="47"/>
      <c r="B313" s="702" t="e">
        <f ca="1">IFERROR(IF(VLOOKUP($A313,Osnova!$A:$E,1)=$A313,VLOOKUP($A313,Osnova!$A:$E,$E$10)),"")</f>
        <v>#NAME?</v>
      </c>
      <c r="C313" s="48" t="e">
        <f ca="1">IF(VLOOKUP($A313,Osnova!$A:$C,1)=$A313,VLOOKUP($A313,Osnova!$A:$F,4),0)</f>
        <v>#N/A</v>
      </c>
      <c r="D313" s="38"/>
      <c r="E313" s="51"/>
      <c r="F313" s="730">
        <f t="shared" si="9"/>
        <v>0</v>
      </c>
      <c r="G313" s="38"/>
      <c r="H313" s="38"/>
      <c r="I313" s="711">
        <f t="shared" si="10"/>
        <v>0</v>
      </c>
    </row>
    <row r="314" spans="1:9" s="50" customFormat="1" ht="11.25" hidden="1">
      <c r="A314" s="34"/>
      <c r="C314" s="31"/>
      <c r="D314" s="52"/>
      <c r="E314" s="52"/>
      <c r="F314" s="52"/>
      <c r="G314" s="52"/>
      <c r="H314" s="52"/>
      <c r="I314" s="52"/>
    </row>
    <row r="315" spans="1:9" s="50" customFormat="1" ht="11.25" hidden="1">
      <c r="A315" s="34"/>
      <c r="C315" s="31"/>
      <c r="D315" s="52"/>
      <c r="E315" s="52"/>
      <c r="F315" s="52"/>
      <c r="G315" s="52"/>
      <c r="H315" s="52"/>
      <c r="I315" s="52"/>
    </row>
    <row r="316" spans="1:9" s="50" customFormat="1" ht="11.25" hidden="1">
      <c r="A316" s="772"/>
      <c r="B316" s="772"/>
      <c r="C316" s="772"/>
      <c r="D316" s="772"/>
      <c r="E316" s="772"/>
      <c r="F316" s="772"/>
      <c r="G316" s="772"/>
      <c r="H316" s="772"/>
      <c r="I316" s="772"/>
    </row>
    <row r="317" spans="1:9" s="50" customFormat="1" ht="11.25" hidden="1">
      <c r="A317" s="53"/>
      <c r="B317" s="53"/>
      <c r="C317" s="53"/>
      <c r="D317" s="53"/>
      <c r="E317" s="53"/>
      <c r="F317" s="53"/>
      <c r="G317" s="53"/>
      <c r="H317" s="53"/>
      <c r="I317" s="53"/>
    </row>
    <row r="318" spans="1:9" s="50" customFormat="1" ht="11.25" hidden="1">
      <c r="A318" s="53"/>
      <c r="B318" s="53"/>
      <c r="C318" s="53"/>
      <c r="D318" s="53"/>
      <c r="E318" s="53"/>
      <c r="F318" s="53"/>
      <c r="G318" s="53"/>
      <c r="H318" s="53"/>
      <c r="I318" s="53"/>
    </row>
    <row r="319" spans="1:9" s="50" customFormat="1" hidden="1">
      <c r="A319" s="34"/>
      <c r="C319" s="31"/>
      <c r="D319" s="54">
        <v>3</v>
      </c>
      <c r="E319" s="54" t="s">
        <v>4236</v>
      </c>
      <c r="F319" s="52"/>
      <c r="G319" s="52"/>
      <c r="H319" s="52"/>
      <c r="I319" s="52"/>
    </row>
    <row r="320" spans="1:9" s="50" customFormat="1" hidden="1">
      <c r="A320" s="34"/>
      <c r="C320" s="31"/>
      <c r="D320" s="54">
        <v>2</v>
      </c>
      <c r="E320" s="54" t="s">
        <v>4311</v>
      </c>
      <c r="F320" s="52"/>
      <c r="G320" s="52"/>
      <c r="H320" s="52"/>
      <c r="I320" s="52"/>
    </row>
    <row r="321" spans="1:9" s="50" customFormat="1" hidden="1">
      <c r="A321" s="34"/>
      <c r="C321" s="31"/>
      <c r="D321" s="54">
        <v>4</v>
      </c>
      <c r="E321" s="54" t="s">
        <v>4312</v>
      </c>
      <c r="F321" s="52"/>
      <c r="G321" s="52"/>
      <c r="H321" s="52"/>
      <c r="I321" s="52"/>
    </row>
    <row r="322" spans="1:9" s="50" customFormat="1" ht="11.25" hidden="1">
      <c r="A322" s="34"/>
      <c r="C322" s="31"/>
      <c r="D322" s="52"/>
      <c r="E322" s="52"/>
      <c r="F322" s="52"/>
      <c r="G322" s="52"/>
      <c r="H322" s="52"/>
      <c r="I322" s="52"/>
    </row>
    <row r="323" spans="1:9" s="50" customFormat="1" ht="11.25">
      <c r="A323" s="34"/>
      <c r="C323" s="31"/>
      <c r="D323" s="52"/>
      <c r="E323" s="52"/>
      <c r="F323" s="52"/>
      <c r="G323" s="52"/>
      <c r="H323" s="52"/>
      <c r="I323" s="52"/>
    </row>
    <row r="324" spans="1:9" s="50" customFormat="1" ht="11.25">
      <c r="A324" s="34"/>
      <c r="C324" s="31"/>
      <c r="D324" s="52"/>
      <c r="E324" s="52"/>
      <c r="F324" s="52"/>
      <c r="G324" s="52"/>
      <c r="H324" s="52"/>
      <c r="I324" s="52"/>
    </row>
    <row r="325" spans="1:9" s="50" customFormat="1" ht="11.25">
      <c r="A325" s="34"/>
      <c r="C325" s="31"/>
      <c r="D325" s="52"/>
      <c r="E325" s="52"/>
      <c r="F325" s="52"/>
      <c r="G325" s="52"/>
      <c r="H325" s="52"/>
      <c r="I325" s="52"/>
    </row>
    <row r="326" spans="1:9" s="50" customFormat="1" ht="11.25">
      <c r="A326" s="34"/>
      <c r="C326" s="31"/>
      <c r="D326" s="52"/>
      <c r="E326" s="52"/>
      <c r="F326" s="52"/>
      <c r="G326" s="52"/>
      <c r="H326" s="52"/>
      <c r="I326" s="52"/>
    </row>
    <row r="327" spans="1:9" s="50" customFormat="1" ht="11.25">
      <c r="A327" s="34"/>
      <c r="C327" s="31"/>
      <c r="D327" s="52"/>
      <c r="E327" s="52"/>
      <c r="F327" s="52"/>
      <c r="G327" s="52"/>
      <c r="H327" s="52"/>
      <c r="I327" s="52"/>
    </row>
    <row r="328" spans="1:9" s="50" customFormat="1" ht="11.25">
      <c r="A328" s="34"/>
      <c r="C328" s="31"/>
      <c r="D328" s="52"/>
      <c r="E328" s="52"/>
      <c r="F328" s="52"/>
      <c r="G328" s="52"/>
      <c r="H328" s="52"/>
      <c r="I328" s="52"/>
    </row>
    <row r="329" spans="1:9" s="50" customFormat="1" ht="11.25">
      <c r="A329" s="34"/>
      <c r="C329" s="31"/>
      <c r="D329" s="52"/>
      <c r="E329" s="52"/>
      <c r="F329" s="52"/>
      <c r="G329" s="52"/>
      <c r="H329" s="52"/>
      <c r="I329" s="52"/>
    </row>
    <row r="330" spans="1:9" s="50" customFormat="1" ht="11.25">
      <c r="A330" s="34"/>
      <c r="C330" s="31"/>
      <c r="D330" s="52"/>
      <c r="E330" s="52"/>
      <c r="F330" s="52"/>
      <c r="G330" s="52"/>
      <c r="H330" s="52"/>
      <c r="I330" s="52"/>
    </row>
    <row r="331" spans="1:9" s="50" customFormat="1" ht="11.25">
      <c r="A331" s="34"/>
      <c r="C331" s="31"/>
      <c r="D331" s="52"/>
      <c r="E331" s="52"/>
      <c r="F331" s="52"/>
      <c r="G331" s="52"/>
      <c r="H331" s="52"/>
      <c r="I331" s="52"/>
    </row>
    <row r="332" spans="1:9" s="50" customFormat="1" ht="11.25">
      <c r="A332" s="34"/>
      <c r="C332" s="31"/>
      <c r="D332" s="52"/>
      <c r="E332" s="52"/>
      <c r="F332" s="52"/>
      <c r="G332" s="52"/>
      <c r="H332" s="52"/>
      <c r="I332" s="52"/>
    </row>
    <row r="333" spans="1:9" s="50" customFormat="1" ht="11.25">
      <c r="A333" s="34"/>
      <c r="C333" s="31"/>
      <c r="D333" s="52"/>
      <c r="E333" s="52"/>
      <c r="F333" s="52"/>
      <c r="G333" s="52"/>
      <c r="H333" s="52"/>
      <c r="I333" s="52"/>
    </row>
    <row r="334" spans="1:9" s="50" customFormat="1" ht="11.25">
      <c r="A334" s="34"/>
      <c r="C334" s="31"/>
      <c r="D334" s="52"/>
      <c r="E334" s="52"/>
      <c r="F334" s="52"/>
      <c r="G334" s="52"/>
      <c r="H334" s="52"/>
      <c r="I334" s="52"/>
    </row>
    <row r="335" spans="1:9" s="50" customFormat="1" ht="11.25">
      <c r="A335" s="34"/>
      <c r="C335" s="31"/>
      <c r="D335" s="52"/>
      <c r="E335" s="52"/>
      <c r="F335" s="52"/>
      <c r="G335" s="52"/>
      <c r="H335" s="52"/>
      <c r="I335" s="52"/>
    </row>
    <row r="336" spans="1:9" s="50" customFormat="1" ht="11.25">
      <c r="A336" s="34"/>
      <c r="C336" s="31"/>
      <c r="D336" s="52"/>
      <c r="E336" s="52"/>
      <c r="F336" s="52"/>
      <c r="G336" s="52"/>
      <c r="H336" s="52"/>
      <c r="I336" s="52"/>
    </row>
    <row r="337" spans="1:9" s="50" customFormat="1" ht="11.25">
      <c r="A337" s="34"/>
      <c r="C337" s="31"/>
      <c r="D337" s="52"/>
      <c r="E337" s="52"/>
      <c r="F337" s="52"/>
      <c r="G337" s="52"/>
      <c r="H337" s="52"/>
      <c r="I337" s="52"/>
    </row>
    <row r="338" spans="1:9" s="50" customFormat="1" ht="11.25">
      <c r="A338" s="34"/>
      <c r="C338" s="31"/>
      <c r="D338" s="52"/>
      <c r="E338" s="52"/>
      <c r="F338" s="52"/>
      <c r="G338" s="52"/>
      <c r="H338" s="52"/>
      <c r="I338" s="52"/>
    </row>
    <row r="339" spans="1:9" s="50" customFormat="1" ht="11.25">
      <c r="A339" s="34"/>
      <c r="C339" s="31"/>
      <c r="D339" s="52"/>
      <c r="E339" s="52"/>
      <c r="F339" s="52"/>
      <c r="G339" s="52"/>
      <c r="H339" s="52"/>
      <c r="I339" s="52"/>
    </row>
    <row r="340" spans="1:9" s="50" customFormat="1" ht="11.25">
      <c r="A340" s="34"/>
      <c r="C340" s="31"/>
      <c r="D340" s="52"/>
      <c r="E340" s="52"/>
      <c r="F340" s="52"/>
      <c r="G340" s="52"/>
      <c r="H340" s="52"/>
      <c r="I340" s="52"/>
    </row>
    <row r="341" spans="1:9" s="50" customFormat="1" ht="11.25">
      <c r="A341" s="34"/>
      <c r="C341" s="31"/>
      <c r="D341" s="52"/>
      <c r="E341" s="52"/>
      <c r="F341" s="52"/>
      <c r="G341" s="52"/>
      <c r="H341" s="52"/>
      <c r="I341" s="52"/>
    </row>
    <row r="342" spans="1:9" s="50" customFormat="1" ht="11.25">
      <c r="A342" s="34"/>
      <c r="C342" s="31"/>
      <c r="D342" s="52"/>
      <c r="E342" s="52"/>
      <c r="F342" s="52"/>
      <c r="G342" s="52"/>
      <c r="H342" s="52"/>
      <c r="I342" s="52"/>
    </row>
    <row r="343" spans="1:9" s="50" customFormat="1" ht="11.25">
      <c r="A343" s="34"/>
      <c r="C343" s="31"/>
      <c r="D343" s="52"/>
      <c r="E343" s="52"/>
      <c r="F343" s="52"/>
      <c r="G343" s="52"/>
      <c r="H343" s="52"/>
      <c r="I343" s="52"/>
    </row>
    <row r="344" spans="1:9" s="50" customFormat="1" ht="11.25">
      <c r="A344" s="34"/>
      <c r="C344" s="31"/>
      <c r="D344" s="52"/>
      <c r="E344" s="52"/>
      <c r="F344" s="52"/>
      <c r="G344" s="52"/>
      <c r="H344" s="52"/>
      <c r="I344" s="52"/>
    </row>
    <row r="345" spans="1:9" s="50" customFormat="1" ht="11.25">
      <c r="A345" s="34"/>
      <c r="C345" s="31"/>
      <c r="D345" s="52"/>
      <c r="E345" s="52"/>
      <c r="F345" s="52"/>
      <c r="G345" s="52"/>
      <c r="H345" s="52"/>
      <c r="I345" s="52"/>
    </row>
    <row r="346" spans="1:9" s="50" customFormat="1" ht="11.25">
      <c r="A346" s="34"/>
      <c r="C346" s="31"/>
      <c r="D346" s="52"/>
      <c r="E346" s="52"/>
      <c r="F346" s="52"/>
      <c r="G346" s="52"/>
      <c r="H346" s="52"/>
      <c r="I346" s="52"/>
    </row>
    <row r="347" spans="1:9" s="50" customFormat="1" ht="11.25">
      <c r="A347" s="34"/>
      <c r="C347" s="31"/>
      <c r="D347" s="52"/>
      <c r="E347" s="52"/>
      <c r="F347" s="52"/>
      <c r="G347" s="52"/>
      <c r="H347" s="52"/>
      <c r="I347" s="52"/>
    </row>
    <row r="348" spans="1:9" s="50" customFormat="1" ht="11.25">
      <c r="A348" s="34"/>
      <c r="C348" s="31"/>
      <c r="D348" s="52"/>
      <c r="E348" s="52"/>
      <c r="F348" s="52"/>
      <c r="G348" s="52"/>
      <c r="H348" s="52"/>
      <c r="I348" s="52"/>
    </row>
    <row r="349" spans="1:9" s="50" customFormat="1" ht="11.25">
      <c r="A349" s="34"/>
      <c r="C349" s="31"/>
      <c r="D349" s="52"/>
      <c r="E349" s="52"/>
      <c r="F349" s="52"/>
      <c r="G349" s="52"/>
      <c r="H349" s="52"/>
      <c r="I349" s="52"/>
    </row>
    <row r="350" spans="1:9" s="50" customFormat="1" ht="11.25">
      <c r="A350" s="34"/>
      <c r="C350" s="31"/>
      <c r="D350" s="52"/>
      <c r="E350" s="52"/>
      <c r="F350" s="52"/>
      <c r="G350" s="52"/>
      <c r="H350" s="52"/>
      <c r="I350" s="52"/>
    </row>
    <row r="351" spans="1:9" s="50" customFormat="1" ht="11.25">
      <c r="A351" s="34"/>
      <c r="C351" s="31"/>
      <c r="D351" s="52"/>
      <c r="E351" s="52"/>
      <c r="F351" s="52"/>
      <c r="G351" s="52"/>
      <c r="H351" s="52"/>
      <c r="I351" s="52"/>
    </row>
    <row r="352" spans="1:9" s="50" customFormat="1" ht="11.25">
      <c r="A352" s="34"/>
      <c r="C352" s="31"/>
      <c r="D352" s="52"/>
      <c r="E352" s="52"/>
      <c r="F352" s="52"/>
      <c r="G352" s="52"/>
      <c r="H352" s="52"/>
      <c r="I352" s="52"/>
    </row>
    <row r="353" spans="1:9" s="50" customFormat="1" ht="11.25">
      <c r="A353" s="34"/>
      <c r="C353" s="31"/>
      <c r="D353" s="52"/>
      <c r="E353" s="52"/>
      <c r="F353" s="52"/>
      <c r="G353" s="52"/>
      <c r="H353" s="52"/>
      <c r="I353" s="52"/>
    </row>
    <row r="354" spans="1:9" s="50" customFormat="1" ht="11.25">
      <c r="A354" s="34"/>
      <c r="C354" s="31"/>
      <c r="D354" s="52"/>
      <c r="E354" s="52"/>
      <c r="F354" s="52"/>
      <c r="G354" s="52"/>
      <c r="H354" s="52"/>
      <c r="I354" s="52"/>
    </row>
    <row r="355" spans="1:9" s="50" customFormat="1" ht="11.25">
      <c r="A355" s="34"/>
      <c r="C355" s="31"/>
      <c r="D355" s="52"/>
      <c r="E355" s="52"/>
      <c r="F355" s="52"/>
      <c r="G355" s="52"/>
      <c r="H355" s="52"/>
      <c r="I355" s="52"/>
    </row>
    <row r="356" spans="1:9" s="50" customFormat="1" ht="11.25">
      <c r="A356" s="34"/>
      <c r="C356" s="31"/>
      <c r="D356" s="52"/>
      <c r="E356" s="52"/>
      <c r="F356" s="52"/>
      <c r="G356" s="52"/>
      <c r="H356" s="52"/>
      <c r="I356" s="52"/>
    </row>
    <row r="357" spans="1:9" s="50" customFormat="1" ht="11.25">
      <c r="A357" s="34"/>
      <c r="C357" s="31"/>
      <c r="D357" s="52"/>
      <c r="E357" s="52"/>
      <c r="F357" s="52"/>
      <c r="G357" s="52"/>
      <c r="H357" s="52"/>
      <c r="I357" s="52"/>
    </row>
    <row r="358" spans="1:9" s="50" customFormat="1" ht="11.25">
      <c r="A358" s="34"/>
      <c r="C358" s="31"/>
      <c r="D358" s="52"/>
      <c r="E358" s="52"/>
      <c r="F358" s="52"/>
      <c r="G358" s="52"/>
      <c r="H358" s="52"/>
      <c r="I358" s="52"/>
    </row>
    <row r="359" spans="1:9" s="50" customFormat="1" ht="11.25">
      <c r="A359" s="34"/>
      <c r="C359" s="31"/>
      <c r="D359" s="52"/>
      <c r="E359" s="52"/>
      <c r="F359" s="52"/>
      <c r="G359" s="52"/>
      <c r="H359" s="52"/>
      <c r="I359" s="52"/>
    </row>
    <row r="360" spans="1:9" s="50" customFormat="1" ht="11.25">
      <c r="A360" s="34"/>
      <c r="C360" s="31"/>
      <c r="D360" s="52"/>
      <c r="E360" s="52"/>
      <c r="F360" s="52"/>
      <c r="G360" s="52"/>
      <c r="H360" s="52"/>
      <c r="I360" s="52"/>
    </row>
    <row r="361" spans="1:9" s="50" customFormat="1" ht="11.25">
      <c r="A361" s="34"/>
      <c r="C361" s="31"/>
      <c r="D361" s="52"/>
      <c r="E361" s="52"/>
      <c r="F361" s="52"/>
      <c r="G361" s="52"/>
      <c r="H361" s="52"/>
      <c r="I361" s="52"/>
    </row>
    <row r="362" spans="1:9" s="50" customFormat="1" ht="11.25">
      <c r="A362" s="34"/>
      <c r="C362" s="31"/>
      <c r="D362" s="52"/>
      <c r="E362" s="52"/>
      <c r="F362" s="52"/>
      <c r="G362" s="52"/>
      <c r="H362" s="52"/>
      <c r="I362" s="52"/>
    </row>
    <row r="363" spans="1:9" s="50" customFormat="1" ht="11.25">
      <c r="A363" s="34"/>
      <c r="C363" s="31"/>
      <c r="D363" s="52"/>
      <c r="E363" s="52"/>
      <c r="F363" s="52"/>
      <c r="G363" s="52"/>
      <c r="H363" s="52"/>
      <c r="I363" s="52"/>
    </row>
    <row r="364" spans="1:9" s="50" customFormat="1" ht="11.25">
      <c r="A364" s="34"/>
      <c r="C364" s="31"/>
      <c r="D364" s="52"/>
      <c r="E364" s="52"/>
      <c r="F364" s="52"/>
      <c r="G364" s="52"/>
      <c r="H364" s="52"/>
      <c r="I364" s="52"/>
    </row>
    <row r="365" spans="1:9" s="50" customFormat="1" ht="11.25">
      <c r="A365" s="34"/>
      <c r="C365" s="31"/>
      <c r="D365" s="52"/>
      <c r="E365" s="52"/>
      <c r="F365" s="52"/>
      <c r="G365" s="52"/>
      <c r="H365" s="52"/>
      <c r="I365" s="52"/>
    </row>
    <row r="366" spans="1:9" s="50" customFormat="1" ht="11.25">
      <c r="A366" s="34"/>
      <c r="C366" s="31"/>
      <c r="D366" s="52"/>
      <c r="E366" s="52"/>
      <c r="F366" s="52"/>
      <c r="G366" s="52"/>
      <c r="H366" s="52"/>
      <c r="I366" s="52"/>
    </row>
    <row r="367" spans="1:9" s="50" customFormat="1" ht="11.25">
      <c r="A367" s="34"/>
      <c r="C367" s="31"/>
      <c r="D367" s="52"/>
      <c r="E367" s="52"/>
      <c r="F367" s="52"/>
      <c r="G367" s="52"/>
      <c r="H367" s="52"/>
      <c r="I367" s="52"/>
    </row>
    <row r="368" spans="1:9" s="50" customFormat="1" ht="11.25">
      <c r="A368" s="34"/>
      <c r="C368" s="31"/>
      <c r="D368" s="52"/>
      <c r="E368" s="52"/>
      <c r="F368" s="52"/>
      <c r="G368" s="52"/>
      <c r="H368" s="52"/>
      <c r="I368" s="52"/>
    </row>
    <row r="369" spans="1:9" s="50" customFormat="1" ht="11.25">
      <c r="A369" s="34"/>
      <c r="C369" s="31"/>
      <c r="D369" s="52"/>
      <c r="E369" s="52"/>
      <c r="F369" s="52"/>
      <c r="G369" s="52"/>
      <c r="H369" s="52"/>
      <c r="I369" s="52"/>
    </row>
    <row r="370" spans="1:9" s="50" customFormat="1" ht="11.25">
      <c r="A370" s="34"/>
      <c r="C370" s="31"/>
      <c r="D370" s="52"/>
      <c r="E370" s="52"/>
      <c r="F370" s="52"/>
      <c r="G370" s="52"/>
      <c r="H370" s="52"/>
      <c r="I370" s="52"/>
    </row>
    <row r="371" spans="1:9" s="50" customFormat="1" ht="11.25">
      <c r="A371" s="34"/>
      <c r="C371" s="31"/>
      <c r="D371" s="52"/>
      <c r="E371" s="52"/>
      <c r="F371" s="52"/>
      <c r="G371" s="52"/>
      <c r="H371" s="52"/>
      <c r="I371" s="52"/>
    </row>
    <row r="372" spans="1:9" s="50" customFormat="1" ht="11.25">
      <c r="A372" s="34"/>
      <c r="C372" s="31"/>
      <c r="D372" s="52"/>
      <c r="E372" s="52"/>
      <c r="F372" s="52"/>
      <c r="G372" s="52"/>
      <c r="H372" s="52"/>
      <c r="I372" s="52"/>
    </row>
    <row r="373" spans="1:9" s="50" customFormat="1" ht="11.25">
      <c r="A373" s="34"/>
      <c r="C373" s="31"/>
      <c r="D373" s="52"/>
      <c r="E373" s="52"/>
      <c r="F373" s="52"/>
      <c r="G373" s="52"/>
      <c r="H373" s="52"/>
      <c r="I373" s="52"/>
    </row>
    <row r="374" spans="1:9" s="50" customFormat="1" ht="11.25">
      <c r="A374" s="34"/>
      <c r="C374" s="31"/>
      <c r="D374" s="52"/>
      <c r="E374" s="52"/>
      <c r="F374" s="52"/>
      <c r="G374" s="52"/>
      <c r="H374" s="52"/>
      <c r="I374" s="52"/>
    </row>
    <row r="375" spans="1:9" s="50" customFormat="1" ht="11.25">
      <c r="A375" s="34"/>
      <c r="C375" s="31"/>
      <c r="D375" s="52"/>
      <c r="E375" s="52"/>
      <c r="F375" s="52"/>
      <c r="G375" s="52"/>
      <c r="H375" s="52"/>
      <c r="I375" s="52"/>
    </row>
    <row r="376" spans="1:9" s="50" customFormat="1" ht="11.25">
      <c r="A376" s="34"/>
      <c r="C376" s="31"/>
      <c r="D376" s="52"/>
      <c r="E376" s="52"/>
      <c r="F376" s="52"/>
      <c r="G376" s="52"/>
      <c r="H376" s="52"/>
      <c r="I376" s="52"/>
    </row>
    <row r="377" spans="1:9" s="50" customFormat="1" ht="11.25">
      <c r="A377" s="34"/>
      <c r="C377" s="31"/>
      <c r="D377" s="52"/>
      <c r="E377" s="52"/>
      <c r="F377" s="52"/>
      <c r="G377" s="52"/>
      <c r="H377" s="52"/>
      <c r="I377" s="52"/>
    </row>
    <row r="378" spans="1:9" s="50" customFormat="1" ht="11.25">
      <c r="A378" s="34"/>
      <c r="C378" s="31"/>
      <c r="D378" s="52"/>
      <c r="E378" s="52"/>
      <c r="F378" s="52"/>
      <c r="G378" s="52"/>
      <c r="H378" s="52"/>
      <c r="I378" s="52"/>
    </row>
    <row r="379" spans="1:9" s="50" customFormat="1" ht="11.25">
      <c r="A379" s="34"/>
      <c r="C379" s="31"/>
      <c r="D379" s="52"/>
      <c r="E379" s="52"/>
      <c r="F379" s="52"/>
      <c r="G379" s="52"/>
      <c r="H379" s="52"/>
      <c r="I379" s="52"/>
    </row>
    <row r="380" spans="1:9" s="50" customFormat="1" ht="11.25">
      <c r="A380" s="34"/>
      <c r="C380" s="31"/>
      <c r="D380" s="52"/>
      <c r="E380" s="52"/>
      <c r="F380" s="52"/>
      <c r="G380" s="52"/>
      <c r="H380" s="52"/>
      <c r="I380" s="52"/>
    </row>
    <row r="381" spans="1:9" s="50" customFormat="1" ht="11.25">
      <c r="A381" s="34"/>
      <c r="C381" s="31"/>
      <c r="D381" s="52"/>
      <c r="E381" s="52"/>
      <c r="F381" s="52"/>
      <c r="G381" s="52"/>
      <c r="H381" s="52"/>
      <c r="I381" s="52"/>
    </row>
    <row r="382" spans="1:9" s="50" customFormat="1" ht="11.25">
      <c r="A382" s="34"/>
      <c r="C382" s="31"/>
      <c r="D382" s="52"/>
      <c r="E382" s="52"/>
      <c r="F382" s="52"/>
      <c r="G382" s="52"/>
      <c r="H382" s="52"/>
      <c r="I382" s="52"/>
    </row>
    <row r="383" spans="1:9" s="50" customFormat="1" ht="11.25">
      <c r="A383" s="34"/>
      <c r="C383" s="31"/>
      <c r="D383" s="52"/>
      <c r="E383" s="52"/>
      <c r="F383" s="52"/>
      <c r="G383" s="52"/>
      <c r="H383" s="52"/>
      <c r="I383" s="52"/>
    </row>
    <row r="384" spans="1:9" s="50" customFormat="1" ht="11.25">
      <c r="A384" s="34"/>
      <c r="C384" s="31"/>
      <c r="D384" s="52"/>
      <c r="E384" s="52"/>
      <c r="F384" s="52"/>
      <c r="G384" s="52"/>
      <c r="H384" s="52"/>
      <c r="I384" s="52"/>
    </row>
    <row r="385" spans="1:9" s="50" customFormat="1" ht="11.25">
      <c r="A385" s="34"/>
      <c r="C385" s="31"/>
      <c r="D385" s="52"/>
      <c r="E385" s="52"/>
      <c r="F385" s="52"/>
      <c r="G385" s="52"/>
      <c r="H385" s="52"/>
      <c r="I385" s="52"/>
    </row>
    <row r="386" spans="1:9" s="50" customFormat="1" ht="11.25">
      <c r="A386" s="34"/>
      <c r="C386" s="31"/>
      <c r="D386" s="52"/>
      <c r="E386" s="52"/>
      <c r="F386" s="52"/>
      <c r="G386" s="52"/>
      <c r="H386" s="52"/>
      <c r="I386" s="52"/>
    </row>
    <row r="387" spans="1:9" s="50" customFormat="1" ht="11.25">
      <c r="A387" s="34"/>
      <c r="C387" s="31"/>
      <c r="D387" s="52"/>
      <c r="E387" s="52"/>
      <c r="F387" s="52"/>
      <c r="G387" s="52"/>
      <c r="H387" s="52"/>
      <c r="I387" s="52"/>
    </row>
    <row r="388" spans="1:9" s="50" customFormat="1" ht="11.25">
      <c r="A388" s="34"/>
      <c r="C388" s="31"/>
      <c r="D388" s="52"/>
      <c r="E388" s="52"/>
      <c r="F388" s="52"/>
      <c r="G388" s="52"/>
      <c r="H388" s="52"/>
      <c r="I388" s="52"/>
    </row>
    <row r="389" spans="1:9" s="50" customFormat="1" ht="11.25">
      <c r="A389" s="34"/>
      <c r="C389" s="31"/>
      <c r="D389" s="52"/>
      <c r="E389" s="52"/>
      <c r="F389" s="52"/>
      <c r="G389" s="52"/>
      <c r="H389" s="52"/>
      <c r="I389" s="52"/>
    </row>
    <row r="390" spans="1:9" s="50" customFormat="1" ht="11.25">
      <c r="A390" s="34"/>
      <c r="C390" s="31"/>
      <c r="D390" s="52"/>
      <c r="E390" s="52"/>
      <c r="F390" s="52"/>
      <c r="G390" s="52"/>
      <c r="H390" s="52"/>
      <c r="I390" s="52"/>
    </row>
    <row r="391" spans="1:9" s="50" customFormat="1" ht="11.25">
      <c r="A391" s="34"/>
      <c r="C391" s="31"/>
      <c r="D391" s="52"/>
      <c r="E391" s="52"/>
      <c r="F391" s="52"/>
      <c r="G391" s="52"/>
      <c r="H391" s="52"/>
      <c r="I391" s="52"/>
    </row>
    <row r="392" spans="1:9" s="50" customFormat="1" ht="11.25">
      <c r="A392" s="34"/>
      <c r="C392" s="31"/>
      <c r="D392" s="52"/>
      <c r="E392" s="52"/>
      <c r="F392" s="52"/>
      <c r="G392" s="52"/>
      <c r="H392" s="52"/>
      <c r="I392" s="52"/>
    </row>
    <row r="393" spans="1:9" s="50" customFormat="1" ht="11.25">
      <c r="A393" s="34"/>
      <c r="C393" s="31"/>
      <c r="D393" s="52"/>
      <c r="E393" s="52"/>
      <c r="F393" s="52"/>
      <c r="G393" s="52"/>
      <c r="H393" s="52"/>
      <c r="I393" s="52"/>
    </row>
    <row r="394" spans="1:9" s="50" customFormat="1" ht="11.25">
      <c r="A394" s="34"/>
      <c r="C394" s="31"/>
      <c r="D394" s="52"/>
      <c r="E394" s="52"/>
      <c r="F394" s="52"/>
      <c r="G394" s="52"/>
      <c r="H394" s="52"/>
      <c r="I394" s="52"/>
    </row>
    <row r="395" spans="1:9" s="50" customFormat="1" ht="11.25">
      <c r="A395" s="34"/>
      <c r="C395" s="31"/>
      <c r="D395" s="52"/>
      <c r="E395" s="52"/>
      <c r="F395" s="52"/>
      <c r="G395" s="52"/>
      <c r="H395" s="52"/>
      <c r="I395" s="52"/>
    </row>
    <row r="396" spans="1:9" s="50" customFormat="1" ht="11.25">
      <c r="A396" s="34"/>
      <c r="C396" s="31"/>
      <c r="D396" s="52"/>
      <c r="E396" s="52"/>
      <c r="F396" s="52"/>
      <c r="G396" s="52"/>
      <c r="H396" s="52"/>
      <c r="I396" s="52"/>
    </row>
    <row r="397" spans="1:9" s="50" customFormat="1" ht="11.25">
      <c r="A397" s="34"/>
      <c r="C397" s="31"/>
      <c r="D397" s="52"/>
      <c r="E397" s="52"/>
      <c r="F397" s="52"/>
      <c r="G397" s="52"/>
      <c r="H397" s="52"/>
      <c r="I397" s="52"/>
    </row>
    <row r="398" spans="1:9" s="50" customFormat="1" ht="11.25">
      <c r="A398" s="34"/>
      <c r="C398" s="31"/>
      <c r="D398" s="52"/>
      <c r="E398" s="52"/>
      <c r="F398" s="52"/>
      <c r="G398" s="52"/>
      <c r="H398" s="52"/>
      <c r="I398" s="52"/>
    </row>
    <row r="399" spans="1:9" s="50" customFormat="1" ht="11.25">
      <c r="A399" s="34"/>
      <c r="C399" s="31"/>
      <c r="D399" s="52"/>
      <c r="E399" s="52"/>
      <c r="F399" s="52"/>
      <c r="G399" s="52"/>
      <c r="H399" s="52"/>
      <c r="I399" s="52"/>
    </row>
    <row r="400" spans="1:9" s="50" customFormat="1" ht="11.25">
      <c r="A400" s="34"/>
      <c r="C400" s="31"/>
      <c r="D400" s="52"/>
      <c r="E400" s="52"/>
      <c r="F400" s="52"/>
      <c r="G400" s="52"/>
      <c r="H400" s="52"/>
      <c r="I400" s="52"/>
    </row>
    <row r="401" spans="1:9" s="50" customFormat="1" ht="11.25">
      <c r="A401" s="34"/>
      <c r="C401" s="31"/>
      <c r="D401" s="52"/>
      <c r="E401" s="52"/>
      <c r="F401" s="52"/>
      <c r="G401" s="52"/>
      <c r="H401" s="52"/>
      <c r="I401" s="52"/>
    </row>
    <row r="402" spans="1:9" s="50" customFormat="1" ht="11.25">
      <c r="A402" s="34"/>
      <c r="C402" s="31"/>
      <c r="D402" s="52"/>
      <c r="E402" s="52"/>
      <c r="F402" s="52"/>
      <c r="G402" s="52"/>
      <c r="H402" s="52"/>
      <c r="I402" s="52"/>
    </row>
    <row r="403" spans="1:9" s="50" customFormat="1" ht="11.25">
      <c r="A403" s="34"/>
      <c r="C403" s="31"/>
      <c r="D403" s="52"/>
      <c r="E403" s="52"/>
      <c r="F403" s="52"/>
      <c r="G403" s="52"/>
      <c r="H403" s="52"/>
      <c r="I403" s="52"/>
    </row>
    <row r="404" spans="1:9" s="50" customFormat="1" ht="11.25">
      <c r="A404" s="34"/>
      <c r="C404" s="31"/>
      <c r="D404" s="52"/>
      <c r="E404" s="52"/>
      <c r="F404" s="52"/>
      <c r="G404" s="52"/>
      <c r="H404" s="52"/>
      <c r="I404" s="52"/>
    </row>
    <row r="405" spans="1:9" s="50" customFormat="1" ht="11.25">
      <c r="A405" s="34"/>
      <c r="C405" s="31"/>
      <c r="D405" s="52"/>
      <c r="E405" s="52"/>
      <c r="F405" s="52"/>
      <c r="G405" s="52"/>
      <c r="H405" s="52"/>
      <c r="I405" s="52"/>
    </row>
    <row r="406" spans="1:9" s="50" customFormat="1" ht="11.25">
      <c r="A406" s="34"/>
      <c r="C406" s="31"/>
      <c r="D406" s="52"/>
      <c r="E406" s="52"/>
      <c r="F406" s="52"/>
      <c r="G406" s="52"/>
      <c r="H406" s="52"/>
      <c r="I406" s="52"/>
    </row>
    <row r="407" spans="1:9" s="50" customFormat="1" ht="11.25">
      <c r="A407" s="34"/>
      <c r="C407" s="31"/>
      <c r="D407" s="52"/>
      <c r="E407" s="52"/>
      <c r="F407" s="52"/>
      <c r="G407" s="52"/>
      <c r="H407" s="52"/>
      <c r="I407" s="52"/>
    </row>
    <row r="408" spans="1:9" s="50" customFormat="1" ht="11.25">
      <c r="A408" s="34"/>
      <c r="C408" s="31"/>
      <c r="D408" s="52"/>
      <c r="E408" s="52"/>
      <c r="F408" s="52"/>
      <c r="G408" s="52"/>
      <c r="H408" s="52"/>
      <c r="I408" s="52"/>
    </row>
    <row r="409" spans="1:9" s="50" customFormat="1" ht="11.25">
      <c r="A409" s="34"/>
      <c r="C409" s="31"/>
      <c r="D409" s="52"/>
      <c r="E409" s="52"/>
      <c r="F409" s="52"/>
      <c r="G409" s="52"/>
      <c r="H409" s="52"/>
      <c r="I409" s="52"/>
    </row>
    <row r="410" spans="1:9" s="50" customFormat="1" ht="11.25">
      <c r="A410" s="34"/>
      <c r="C410" s="31"/>
      <c r="D410" s="52"/>
      <c r="E410" s="52"/>
      <c r="F410" s="52"/>
      <c r="G410" s="52"/>
      <c r="H410" s="52"/>
      <c r="I410" s="52"/>
    </row>
    <row r="411" spans="1:9" s="50" customFormat="1" ht="11.25">
      <c r="A411" s="34"/>
      <c r="C411" s="31"/>
      <c r="D411" s="52"/>
      <c r="E411" s="52"/>
      <c r="F411" s="52"/>
      <c r="G411" s="52"/>
      <c r="H411" s="52"/>
      <c r="I411" s="52"/>
    </row>
    <row r="412" spans="1:9" s="50" customFormat="1" ht="11.25">
      <c r="A412" s="34"/>
      <c r="C412" s="31"/>
      <c r="D412" s="52"/>
      <c r="E412" s="52"/>
      <c r="F412" s="52"/>
      <c r="G412" s="52"/>
      <c r="H412" s="52"/>
      <c r="I412" s="52"/>
    </row>
    <row r="413" spans="1:9" s="50" customFormat="1" ht="11.25">
      <c r="A413" s="34"/>
      <c r="C413" s="31"/>
      <c r="D413" s="52"/>
      <c r="E413" s="52"/>
      <c r="F413" s="52"/>
      <c r="G413" s="52"/>
      <c r="H413" s="52"/>
      <c r="I413" s="52"/>
    </row>
    <row r="414" spans="1:9" s="50" customFormat="1" ht="11.25">
      <c r="A414" s="34"/>
      <c r="C414" s="31"/>
      <c r="D414" s="52"/>
      <c r="E414" s="52"/>
      <c r="F414" s="52"/>
      <c r="G414" s="52"/>
      <c r="H414" s="52"/>
      <c r="I414" s="52"/>
    </row>
    <row r="415" spans="1:9" s="50" customFormat="1" ht="11.25">
      <c r="A415" s="34"/>
      <c r="C415" s="31"/>
      <c r="D415" s="52"/>
      <c r="E415" s="52"/>
      <c r="F415" s="52"/>
      <c r="G415" s="52"/>
      <c r="H415" s="52"/>
      <c r="I415" s="52"/>
    </row>
    <row r="416" spans="1:9" s="50" customFormat="1" ht="11.25">
      <c r="A416" s="34"/>
      <c r="C416" s="31"/>
      <c r="D416" s="52"/>
      <c r="E416" s="52"/>
      <c r="F416" s="52"/>
      <c r="G416" s="52"/>
      <c r="H416" s="52"/>
      <c r="I416" s="52"/>
    </row>
    <row r="417" spans="1:9" s="50" customFormat="1" ht="11.25">
      <c r="A417" s="34"/>
      <c r="C417" s="31"/>
      <c r="D417" s="52"/>
      <c r="E417" s="52"/>
      <c r="F417" s="52"/>
      <c r="G417" s="52"/>
      <c r="H417" s="52"/>
      <c r="I417" s="52"/>
    </row>
    <row r="418" spans="1:9">
      <c r="A418" s="34"/>
      <c r="B418" s="55"/>
      <c r="C418" s="56"/>
      <c r="D418" s="57"/>
      <c r="E418" s="57"/>
      <c r="F418" s="57"/>
      <c r="G418" s="57"/>
      <c r="H418" s="57"/>
      <c r="I418" s="57"/>
    </row>
    <row r="419" spans="1:9">
      <c r="A419" s="34"/>
      <c r="B419" s="55"/>
      <c r="C419" s="56"/>
      <c r="D419" s="57"/>
      <c r="E419" s="57"/>
      <c r="F419" s="57"/>
      <c r="G419" s="57"/>
      <c r="H419" s="57"/>
      <c r="I419" s="57"/>
    </row>
    <row r="420" spans="1:9">
      <c r="A420" s="34"/>
      <c r="B420" s="55"/>
      <c r="C420" s="56"/>
      <c r="D420" s="57"/>
      <c r="E420" s="57"/>
      <c r="F420" s="57"/>
      <c r="G420" s="57"/>
      <c r="H420" s="57"/>
      <c r="I420" s="57"/>
    </row>
    <row r="421" spans="1:9">
      <c r="A421" s="34"/>
      <c r="B421" s="55"/>
      <c r="C421" s="56"/>
      <c r="D421" s="57"/>
      <c r="E421" s="57"/>
      <c r="F421" s="57"/>
      <c r="G421" s="57"/>
      <c r="H421" s="57"/>
      <c r="I421" s="57"/>
    </row>
    <row r="422" spans="1:9">
      <c r="A422" s="34"/>
      <c r="B422" s="55"/>
      <c r="C422" s="56"/>
      <c r="D422" s="57"/>
      <c r="E422" s="57"/>
      <c r="F422" s="57"/>
      <c r="G422" s="57"/>
      <c r="H422" s="57"/>
      <c r="I422" s="57"/>
    </row>
    <row r="423" spans="1:9">
      <c r="A423" s="34"/>
      <c r="B423" s="55"/>
      <c r="C423" s="56"/>
      <c r="D423" s="57"/>
      <c r="E423" s="57"/>
      <c r="F423" s="57"/>
      <c r="G423" s="57"/>
      <c r="H423" s="57"/>
      <c r="I423" s="57"/>
    </row>
    <row r="424" spans="1:9">
      <c r="A424" s="34"/>
      <c r="B424" s="55"/>
      <c r="C424" s="56"/>
      <c r="D424" s="57"/>
      <c r="E424" s="57"/>
      <c r="F424" s="57"/>
      <c r="G424" s="57"/>
      <c r="H424" s="57"/>
      <c r="I424" s="57"/>
    </row>
    <row r="425" spans="1:9">
      <c r="A425" s="34"/>
      <c r="B425" s="55"/>
      <c r="C425" s="56"/>
      <c r="D425" s="57"/>
      <c r="E425" s="57"/>
      <c r="F425" s="57"/>
      <c r="G425" s="57"/>
      <c r="H425" s="57"/>
      <c r="I425" s="57"/>
    </row>
    <row r="426" spans="1:9">
      <c r="A426" s="34"/>
      <c r="B426" s="55"/>
      <c r="C426" s="56"/>
      <c r="D426" s="57"/>
      <c r="E426" s="57"/>
      <c r="F426" s="57"/>
      <c r="G426" s="57"/>
      <c r="H426" s="57"/>
      <c r="I426" s="57"/>
    </row>
    <row r="427" spans="1:9">
      <c r="A427" s="34"/>
      <c r="B427" s="55"/>
      <c r="C427" s="56"/>
      <c r="D427" s="57"/>
      <c r="E427" s="57"/>
      <c r="F427" s="57"/>
      <c r="G427" s="57"/>
      <c r="H427" s="57"/>
      <c r="I427" s="57"/>
    </row>
    <row r="428" spans="1:9">
      <c r="A428" s="34"/>
      <c r="B428" s="55"/>
      <c r="C428" s="56"/>
      <c r="D428" s="57"/>
      <c r="E428" s="57"/>
      <c r="F428" s="57"/>
      <c r="G428" s="57"/>
      <c r="H428" s="57"/>
      <c r="I428" s="57"/>
    </row>
    <row r="429" spans="1:9">
      <c r="A429" s="34"/>
      <c r="B429" s="55"/>
      <c r="C429" s="56"/>
      <c r="D429" s="57"/>
      <c r="E429" s="57"/>
      <c r="F429" s="57"/>
      <c r="G429" s="57"/>
      <c r="H429" s="57"/>
      <c r="I429" s="57"/>
    </row>
    <row r="430" spans="1:9">
      <c r="A430" s="34"/>
      <c r="B430" s="55"/>
      <c r="C430" s="56"/>
      <c r="D430" s="57"/>
      <c r="E430" s="57"/>
      <c r="F430" s="57"/>
      <c r="G430" s="57"/>
      <c r="H430" s="57"/>
      <c r="I430" s="57"/>
    </row>
    <row r="431" spans="1:9">
      <c r="A431" s="34"/>
      <c r="B431" s="55"/>
      <c r="C431" s="56"/>
      <c r="D431" s="57"/>
      <c r="E431" s="57"/>
      <c r="F431" s="57"/>
      <c r="G431" s="57"/>
      <c r="H431" s="57"/>
      <c r="I431" s="57"/>
    </row>
    <row r="432" spans="1:9">
      <c r="A432" s="34"/>
      <c r="B432" s="55"/>
      <c r="C432" s="56"/>
      <c r="D432" s="57"/>
      <c r="E432" s="57"/>
      <c r="F432" s="57"/>
      <c r="G432" s="57"/>
      <c r="H432" s="57"/>
      <c r="I432" s="57"/>
    </row>
    <row r="433" spans="1:9">
      <c r="A433" s="34"/>
      <c r="B433" s="55"/>
      <c r="C433" s="56"/>
      <c r="D433" s="57"/>
      <c r="E433" s="57"/>
      <c r="F433" s="57"/>
      <c r="G433" s="57"/>
      <c r="H433" s="57"/>
      <c r="I433" s="57"/>
    </row>
    <row r="434" spans="1:9">
      <c r="A434" s="34"/>
      <c r="B434" s="55"/>
      <c r="C434" s="56"/>
      <c r="D434" s="57"/>
      <c r="E434" s="57"/>
      <c r="F434" s="57"/>
      <c r="G434" s="57"/>
      <c r="H434" s="57"/>
      <c r="I434" s="57"/>
    </row>
    <row r="435" spans="1:9">
      <c r="A435" s="34"/>
      <c r="B435" s="55"/>
      <c r="C435" s="56"/>
      <c r="D435" s="57"/>
      <c r="E435" s="57"/>
      <c r="F435" s="57"/>
      <c r="G435" s="57"/>
      <c r="H435" s="57"/>
      <c r="I435" s="57"/>
    </row>
    <row r="436" spans="1:9">
      <c r="A436" s="34"/>
      <c r="B436" s="55"/>
      <c r="C436" s="56"/>
      <c r="D436" s="57"/>
      <c r="E436" s="57"/>
      <c r="F436" s="57"/>
      <c r="G436" s="57"/>
      <c r="H436" s="57"/>
      <c r="I436" s="57"/>
    </row>
    <row r="437" spans="1:9">
      <c r="A437" s="34"/>
      <c r="B437" s="55"/>
      <c r="C437" s="56"/>
      <c r="D437" s="57"/>
      <c r="E437" s="57"/>
      <c r="F437" s="57"/>
      <c r="G437" s="57"/>
      <c r="H437" s="57"/>
      <c r="I437" s="57"/>
    </row>
    <row r="438" spans="1:9">
      <c r="A438" s="34"/>
      <c r="B438" s="55"/>
      <c r="C438" s="56"/>
      <c r="D438" s="57"/>
      <c r="E438" s="57"/>
      <c r="F438" s="57"/>
      <c r="G438" s="57"/>
      <c r="H438" s="57"/>
      <c r="I438" s="57"/>
    </row>
    <row r="439" spans="1:9">
      <c r="A439" s="34"/>
      <c r="B439" s="55"/>
      <c r="C439" s="56"/>
      <c r="D439" s="57"/>
      <c r="E439" s="57"/>
      <c r="F439" s="57"/>
      <c r="G439" s="57"/>
      <c r="H439" s="57"/>
      <c r="I439" s="57"/>
    </row>
    <row r="440" spans="1:9">
      <c r="A440" s="34"/>
      <c r="B440" s="55"/>
      <c r="C440" s="56"/>
      <c r="D440" s="57"/>
      <c r="E440" s="57"/>
      <c r="F440" s="57"/>
      <c r="G440" s="57"/>
      <c r="H440" s="57"/>
      <c r="I440" s="57"/>
    </row>
    <row r="441" spans="1:9">
      <c r="A441" s="34"/>
      <c r="B441" s="55"/>
      <c r="C441" s="56"/>
      <c r="D441" s="57"/>
      <c r="E441" s="57"/>
      <c r="F441" s="57"/>
      <c r="G441" s="57"/>
      <c r="H441" s="57"/>
      <c r="I441" s="57"/>
    </row>
    <row r="442" spans="1:9">
      <c r="A442" s="34"/>
      <c r="B442" s="55"/>
      <c r="C442" s="56"/>
      <c r="D442" s="57"/>
      <c r="E442" s="57"/>
      <c r="F442" s="57"/>
      <c r="G442" s="57"/>
      <c r="H442" s="57"/>
      <c r="I442" s="57"/>
    </row>
    <row r="443" spans="1:9">
      <c r="A443" s="34"/>
      <c r="B443" s="55"/>
      <c r="C443" s="56"/>
      <c r="D443" s="57"/>
      <c r="E443" s="57"/>
      <c r="F443" s="57"/>
      <c r="G443" s="57"/>
      <c r="H443" s="57"/>
      <c r="I443" s="57"/>
    </row>
    <row r="444" spans="1:9">
      <c r="A444" s="34"/>
      <c r="B444" s="55"/>
      <c r="C444" s="56"/>
      <c r="D444" s="57"/>
      <c r="E444" s="57"/>
      <c r="F444" s="57"/>
      <c r="G444" s="57"/>
      <c r="H444" s="57"/>
      <c r="I444" s="57"/>
    </row>
    <row r="445" spans="1:9">
      <c r="A445" s="34"/>
      <c r="B445" s="55"/>
      <c r="C445" s="56"/>
      <c r="D445" s="57"/>
      <c r="E445" s="57"/>
      <c r="F445" s="57"/>
      <c r="G445" s="57"/>
      <c r="H445" s="57"/>
      <c r="I445" s="57"/>
    </row>
    <row r="446" spans="1:9">
      <c r="A446" s="34"/>
      <c r="B446" s="55"/>
      <c r="C446" s="56"/>
      <c r="D446" s="57"/>
      <c r="E446" s="57"/>
      <c r="F446" s="57"/>
      <c r="G446" s="57"/>
      <c r="H446" s="57"/>
      <c r="I446" s="57"/>
    </row>
    <row r="447" spans="1:9">
      <c r="A447" s="34"/>
      <c r="B447" s="55"/>
      <c r="C447" s="56"/>
      <c r="D447" s="57"/>
      <c r="E447" s="57"/>
      <c r="F447" s="57"/>
      <c r="G447" s="57"/>
      <c r="H447" s="57"/>
      <c r="I447" s="57"/>
    </row>
    <row r="448" spans="1:9">
      <c r="A448" s="34"/>
      <c r="B448" s="55"/>
      <c r="C448" s="56"/>
      <c r="D448" s="57"/>
      <c r="E448" s="57"/>
      <c r="F448" s="57"/>
      <c r="G448" s="57"/>
      <c r="H448" s="57"/>
      <c r="I448" s="57"/>
    </row>
    <row r="449" spans="1:9">
      <c r="A449" s="34"/>
      <c r="B449" s="55"/>
      <c r="C449" s="56"/>
      <c r="D449" s="57"/>
      <c r="E449" s="57"/>
      <c r="F449" s="57"/>
      <c r="G449" s="57"/>
      <c r="H449" s="57"/>
      <c r="I449" s="57"/>
    </row>
    <row r="450" spans="1:9">
      <c r="A450" s="34"/>
      <c r="B450" s="55"/>
      <c r="C450" s="56"/>
      <c r="D450" s="57"/>
      <c r="E450" s="57"/>
      <c r="F450" s="57"/>
      <c r="G450" s="57"/>
      <c r="H450" s="57"/>
      <c r="I450" s="57"/>
    </row>
    <row r="451" spans="1:9">
      <c r="A451" s="34"/>
      <c r="B451" s="55"/>
      <c r="C451" s="56"/>
      <c r="D451" s="57"/>
      <c r="E451" s="57"/>
      <c r="F451" s="57"/>
      <c r="G451" s="57"/>
      <c r="H451" s="57"/>
      <c r="I451" s="57"/>
    </row>
    <row r="452" spans="1:9">
      <c r="A452" s="34"/>
      <c r="B452" s="55"/>
      <c r="C452" s="56"/>
      <c r="D452" s="57"/>
      <c r="E452" s="57"/>
      <c r="F452" s="57"/>
      <c r="G452" s="57"/>
      <c r="H452" s="57"/>
      <c r="I452" s="57"/>
    </row>
    <row r="453" spans="1:9">
      <c r="A453" s="34"/>
      <c r="B453" s="55"/>
      <c r="C453" s="56"/>
      <c r="D453" s="57"/>
      <c r="E453" s="57"/>
      <c r="F453" s="57"/>
      <c r="G453" s="57"/>
      <c r="H453" s="57"/>
      <c r="I453" s="57"/>
    </row>
    <row r="454" spans="1:9">
      <c r="A454" s="34"/>
      <c r="B454" s="55"/>
      <c r="C454" s="56"/>
      <c r="D454" s="57"/>
      <c r="E454" s="57"/>
      <c r="F454" s="57"/>
      <c r="G454" s="57"/>
      <c r="H454" s="57"/>
      <c r="I454" s="57"/>
    </row>
    <row r="455" spans="1:9">
      <c r="A455" s="34"/>
      <c r="B455" s="55"/>
      <c r="C455" s="56"/>
      <c r="D455" s="57"/>
      <c r="E455" s="57"/>
      <c r="F455" s="57"/>
      <c r="G455" s="57"/>
      <c r="H455" s="57"/>
      <c r="I455" s="57"/>
    </row>
    <row r="456" spans="1:9">
      <c r="A456" s="34"/>
      <c r="B456" s="55"/>
      <c r="C456" s="56"/>
      <c r="D456" s="57"/>
      <c r="E456" s="57"/>
      <c r="F456" s="57"/>
      <c r="G456" s="57"/>
      <c r="H456" s="57"/>
      <c r="I456" s="57"/>
    </row>
    <row r="457" spans="1:9">
      <c r="A457" s="34"/>
      <c r="B457" s="55"/>
      <c r="C457" s="56"/>
      <c r="D457" s="57"/>
      <c r="E457" s="57"/>
      <c r="F457" s="57"/>
      <c r="G457" s="57"/>
      <c r="H457" s="57"/>
      <c r="I457" s="57"/>
    </row>
    <row r="458" spans="1:9">
      <c r="A458" s="34"/>
      <c r="B458" s="55"/>
      <c r="C458" s="56"/>
      <c r="D458" s="57"/>
      <c r="E458" s="57"/>
      <c r="F458" s="57"/>
      <c r="G458" s="57"/>
      <c r="H458" s="57"/>
      <c r="I458" s="57"/>
    </row>
    <row r="459" spans="1:9">
      <c r="A459" s="34"/>
      <c r="B459" s="55"/>
      <c r="C459" s="56"/>
      <c r="D459" s="57"/>
      <c r="E459" s="57"/>
      <c r="F459" s="57"/>
      <c r="G459" s="57"/>
      <c r="H459" s="57"/>
      <c r="I459" s="57"/>
    </row>
    <row r="460" spans="1:9">
      <c r="A460" s="34"/>
      <c r="B460" s="55"/>
      <c r="C460" s="56"/>
      <c r="D460" s="57"/>
      <c r="E460" s="57"/>
      <c r="F460" s="57"/>
      <c r="G460" s="57"/>
      <c r="H460" s="57"/>
      <c r="I460" s="57"/>
    </row>
    <row r="461" spans="1:9">
      <c r="A461" s="34"/>
      <c r="B461" s="55"/>
      <c r="C461" s="56"/>
      <c r="D461" s="57"/>
      <c r="E461" s="57"/>
      <c r="F461" s="57"/>
      <c r="G461" s="57"/>
      <c r="H461" s="57"/>
      <c r="I461" s="57"/>
    </row>
    <row r="462" spans="1:9">
      <c r="A462" s="34"/>
      <c r="B462" s="55"/>
      <c r="C462" s="56"/>
      <c r="D462" s="57"/>
      <c r="E462" s="57"/>
      <c r="F462" s="57"/>
      <c r="G462" s="57"/>
      <c r="H462" s="57"/>
      <c r="I462" s="57"/>
    </row>
    <row r="463" spans="1:9">
      <c r="A463" s="34"/>
      <c r="B463" s="55"/>
      <c r="C463" s="56"/>
      <c r="D463" s="57"/>
      <c r="E463" s="57"/>
      <c r="F463" s="57"/>
      <c r="G463" s="57"/>
      <c r="H463" s="57"/>
      <c r="I463" s="57"/>
    </row>
    <row r="464" spans="1:9">
      <c r="A464" s="34"/>
      <c r="B464" s="55"/>
      <c r="C464" s="56"/>
      <c r="D464" s="57"/>
      <c r="E464" s="57"/>
      <c r="F464" s="57"/>
      <c r="G464" s="57"/>
      <c r="H464" s="57"/>
      <c r="I464" s="57"/>
    </row>
    <row r="465" spans="1:9">
      <c r="A465" s="34"/>
      <c r="B465" s="55"/>
      <c r="C465" s="56"/>
      <c r="D465" s="57"/>
      <c r="E465" s="57"/>
      <c r="F465" s="57"/>
      <c r="G465" s="57"/>
      <c r="H465" s="57"/>
      <c r="I465" s="57"/>
    </row>
    <row r="466" spans="1:9">
      <c r="A466" s="34"/>
      <c r="B466" s="55"/>
      <c r="C466" s="56"/>
      <c r="D466" s="57"/>
      <c r="E466" s="57"/>
      <c r="F466" s="57"/>
      <c r="G466" s="57"/>
      <c r="H466" s="57"/>
      <c r="I466" s="57"/>
    </row>
    <row r="467" spans="1:9">
      <c r="A467" s="34"/>
      <c r="B467" s="55"/>
      <c r="C467" s="56"/>
      <c r="D467" s="57"/>
      <c r="E467" s="57"/>
      <c r="F467" s="57"/>
      <c r="G467" s="57"/>
      <c r="H467" s="57"/>
      <c r="I467" s="57"/>
    </row>
    <row r="468" spans="1:9">
      <c r="A468" s="34"/>
      <c r="B468" s="55"/>
      <c r="C468" s="56"/>
      <c r="D468" s="57"/>
      <c r="E468" s="57"/>
      <c r="F468" s="57"/>
      <c r="G468" s="57"/>
      <c r="H468" s="57"/>
      <c r="I468" s="57"/>
    </row>
    <row r="469" spans="1:9">
      <c r="A469" s="34"/>
      <c r="B469" s="55"/>
      <c r="C469" s="56"/>
      <c r="D469" s="57"/>
      <c r="E469" s="57"/>
      <c r="F469" s="57"/>
      <c r="G469" s="57"/>
      <c r="H469" s="57"/>
      <c r="I469" s="57"/>
    </row>
    <row r="470" spans="1:9">
      <c r="B470" s="55"/>
      <c r="C470" s="56"/>
      <c r="D470" s="57"/>
      <c r="E470" s="57"/>
      <c r="F470" s="57"/>
      <c r="G470" s="57"/>
      <c r="H470" s="57"/>
      <c r="I470" s="57"/>
    </row>
    <row r="471" spans="1:9">
      <c r="B471" s="55"/>
      <c r="C471" s="56"/>
      <c r="D471" s="57"/>
      <c r="E471" s="57"/>
      <c r="F471" s="57"/>
      <c r="G471" s="57"/>
      <c r="H471" s="57"/>
      <c r="I471" s="57"/>
    </row>
    <row r="472" spans="1:9">
      <c r="B472" s="55"/>
      <c r="C472" s="56"/>
      <c r="D472" s="57"/>
      <c r="E472" s="57"/>
      <c r="F472" s="57"/>
      <c r="G472" s="57"/>
      <c r="H472" s="57"/>
      <c r="I472" s="57"/>
    </row>
    <row r="473" spans="1:9">
      <c r="B473" s="55"/>
      <c r="C473" s="56"/>
      <c r="D473" s="57"/>
      <c r="E473" s="57"/>
      <c r="F473" s="57"/>
      <c r="G473" s="57"/>
      <c r="H473" s="57"/>
      <c r="I473" s="57"/>
    </row>
    <row r="474" spans="1:9">
      <c r="B474" s="55"/>
      <c r="C474" s="56"/>
      <c r="D474" s="57"/>
      <c r="E474" s="57"/>
      <c r="F474" s="57"/>
      <c r="G474" s="57"/>
      <c r="H474" s="57"/>
      <c r="I474" s="57"/>
    </row>
    <row r="475" spans="1:9">
      <c r="B475" s="55"/>
      <c r="C475" s="56"/>
      <c r="D475" s="57"/>
      <c r="E475" s="57"/>
      <c r="F475" s="57"/>
      <c r="G475" s="57"/>
      <c r="H475" s="57"/>
      <c r="I475" s="57"/>
    </row>
    <row r="476" spans="1:9">
      <c r="B476" s="55"/>
      <c r="C476" s="56"/>
      <c r="D476" s="57"/>
      <c r="E476" s="57"/>
      <c r="F476" s="57"/>
      <c r="G476" s="57"/>
      <c r="H476" s="57"/>
      <c r="I476" s="57"/>
    </row>
    <row r="477" spans="1:9">
      <c r="B477" s="55"/>
      <c r="C477" s="56"/>
      <c r="D477" s="57"/>
      <c r="E477" s="57"/>
      <c r="F477" s="57"/>
      <c r="G477" s="57"/>
      <c r="H477" s="57"/>
      <c r="I477" s="57"/>
    </row>
    <row r="478" spans="1:9">
      <c r="B478" s="55"/>
      <c r="C478" s="56"/>
      <c r="D478" s="57"/>
      <c r="E478" s="57"/>
      <c r="F478" s="57"/>
      <c r="G478" s="57"/>
      <c r="H478" s="57"/>
      <c r="I478" s="57"/>
    </row>
    <row r="479" spans="1:9">
      <c r="B479" s="55"/>
      <c r="C479" s="56"/>
      <c r="D479" s="57"/>
      <c r="E479" s="57"/>
      <c r="F479" s="57"/>
      <c r="G479" s="57"/>
      <c r="H479" s="57"/>
      <c r="I479" s="57"/>
    </row>
    <row r="480" spans="1:9">
      <c r="B480" s="55"/>
      <c r="C480" s="56"/>
      <c r="D480" s="57"/>
      <c r="E480" s="57"/>
      <c r="F480" s="57"/>
      <c r="G480" s="57"/>
      <c r="H480" s="57"/>
      <c r="I480" s="57"/>
    </row>
    <row r="481" spans="2:9">
      <c r="B481" s="55"/>
      <c r="C481" s="56"/>
      <c r="D481" s="57"/>
      <c r="E481" s="57"/>
      <c r="F481" s="57"/>
      <c r="G481" s="57"/>
      <c r="H481" s="57"/>
      <c r="I481" s="57"/>
    </row>
    <row r="482" spans="2:9">
      <c r="B482" s="55"/>
      <c r="C482" s="56"/>
      <c r="D482" s="57"/>
      <c r="E482" s="57"/>
      <c r="F482" s="57"/>
      <c r="G482" s="57"/>
      <c r="H482" s="57"/>
      <c r="I482" s="57"/>
    </row>
    <row r="483" spans="2:9">
      <c r="B483" s="55"/>
      <c r="C483" s="56"/>
      <c r="D483" s="57"/>
      <c r="E483" s="57"/>
      <c r="F483" s="57"/>
      <c r="G483" s="57"/>
      <c r="H483" s="57"/>
      <c r="I483" s="57"/>
    </row>
    <row r="484" spans="2:9">
      <c r="B484" s="55"/>
      <c r="C484" s="56"/>
      <c r="D484" s="57"/>
      <c r="E484" s="57"/>
      <c r="F484" s="57"/>
      <c r="G484" s="57"/>
      <c r="H484" s="57"/>
      <c r="I484" s="57"/>
    </row>
    <row r="485" spans="2:9">
      <c r="B485" s="55"/>
      <c r="C485" s="56"/>
      <c r="D485" s="57"/>
      <c r="E485" s="57"/>
      <c r="F485" s="57"/>
      <c r="G485" s="57"/>
      <c r="H485" s="57"/>
      <c r="I485" s="57"/>
    </row>
    <row r="486" spans="2:9">
      <c r="B486" s="55"/>
      <c r="C486" s="56"/>
      <c r="D486" s="57"/>
      <c r="E486" s="57"/>
      <c r="F486" s="57"/>
      <c r="G486" s="57"/>
      <c r="H486" s="57"/>
      <c r="I486" s="57"/>
    </row>
    <row r="487" spans="2:9">
      <c r="B487" s="55"/>
      <c r="C487" s="56"/>
      <c r="D487" s="57"/>
      <c r="E487" s="57"/>
      <c r="F487" s="57"/>
      <c r="G487" s="57"/>
      <c r="H487" s="57"/>
      <c r="I487" s="57"/>
    </row>
    <row r="488" spans="2:9">
      <c r="B488" s="55"/>
      <c r="C488" s="56"/>
      <c r="D488" s="57"/>
      <c r="E488" s="57"/>
      <c r="F488" s="57"/>
      <c r="G488" s="57"/>
      <c r="H488" s="57"/>
      <c r="I488" s="57"/>
    </row>
    <row r="489" spans="2:9">
      <c r="B489" s="55"/>
      <c r="C489" s="56"/>
      <c r="D489" s="57"/>
      <c r="E489" s="57"/>
      <c r="F489" s="57"/>
      <c r="G489" s="57"/>
      <c r="H489" s="57"/>
      <c r="I489" s="57"/>
    </row>
    <row r="490" spans="2:9">
      <c r="B490" s="55"/>
      <c r="C490" s="56"/>
      <c r="D490" s="57"/>
      <c r="E490" s="57"/>
      <c r="F490" s="57"/>
      <c r="G490" s="57"/>
      <c r="H490" s="57"/>
      <c r="I490" s="57"/>
    </row>
    <row r="491" spans="2:9">
      <c r="B491" s="55"/>
      <c r="C491" s="56"/>
      <c r="D491" s="57"/>
      <c r="E491" s="57"/>
      <c r="F491" s="57"/>
      <c r="G491" s="57"/>
      <c r="H491" s="57"/>
      <c r="I491" s="57"/>
    </row>
    <row r="492" spans="2:9">
      <c r="B492" s="55"/>
      <c r="C492" s="56"/>
      <c r="D492" s="57"/>
      <c r="E492" s="57"/>
      <c r="F492" s="57"/>
      <c r="G492" s="57"/>
      <c r="H492" s="57"/>
      <c r="I492" s="57"/>
    </row>
    <row r="493" spans="2:9">
      <c r="B493" s="55"/>
      <c r="C493" s="56"/>
      <c r="D493" s="57"/>
      <c r="E493" s="57"/>
      <c r="F493" s="57"/>
      <c r="G493" s="57"/>
      <c r="H493" s="57"/>
      <c r="I493" s="57"/>
    </row>
    <row r="494" spans="2:9">
      <c r="B494" s="55"/>
      <c r="C494" s="56"/>
      <c r="D494" s="57"/>
      <c r="E494" s="57"/>
      <c r="F494" s="57"/>
      <c r="G494" s="57"/>
      <c r="H494" s="57"/>
      <c r="I494" s="57"/>
    </row>
    <row r="495" spans="2:9">
      <c r="B495" s="55"/>
      <c r="C495" s="56"/>
      <c r="D495" s="57"/>
      <c r="E495" s="57"/>
      <c r="F495" s="57"/>
      <c r="G495" s="57"/>
      <c r="H495" s="57"/>
      <c r="I495" s="57"/>
    </row>
    <row r="496" spans="2:9">
      <c r="B496" s="55"/>
      <c r="C496" s="56"/>
      <c r="D496" s="57"/>
      <c r="E496" s="57"/>
      <c r="F496" s="57"/>
      <c r="G496" s="57"/>
      <c r="H496" s="57"/>
      <c r="I496" s="57"/>
    </row>
    <row r="497" spans="2:9">
      <c r="B497" s="55"/>
      <c r="C497" s="56"/>
      <c r="D497" s="57"/>
      <c r="E497" s="57"/>
      <c r="F497" s="57"/>
      <c r="G497" s="57"/>
      <c r="H497" s="57"/>
      <c r="I497" s="57"/>
    </row>
    <row r="498" spans="2:9">
      <c r="B498" s="55"/>
      <c r="C498" s="56"/>
      <c r="D498" s="57"/>
      <c r="E498" s="57"/>
      <c r="F498" s="57"/>
      <c r="G498" s="57"/>
      <c r="H498" s="57"/>
      <c r="I498" s="57"/>
    </row>
    <row r="499" spans="2:9">
      <c r="B499" s="55"/>
      <c r="C499" s="56"/>
      <c r="D499" s="57"/>
      <c r="E499" s="57"/>
      <c r="F499" s="57"/>
      <c r="G499" s="57"/>
      <c r="H499" s="57"/>
      <c r="I499" s="57"/>
    </row>
    <row r="500" spans="2:9">
      <c r="B500" s="55"/>
      <c r="C500" s="56"/>
      <c r="D500" s="57"/>
      <c r="E500" s="57"/>
      <c r="F500" s="57"/>
      <c r="G500" s="57"/>
      <c r="H500" s="57"/>
      <c r="I500" s="57"/>
    </row>
    <row r="501" spans="2:9">
      <c r="B501" s="55"/>
      <c r="C501" s="56"/>
      <c r="D501" s="57"/>
      <c r="E501" s="57"/>
      <c r="F501" s="57"/>
      <c r="G501" s="57"/>
      <c r="H501" s="57"/>
      <c r="I501" s="57"/>
    </row>
    <row r="502" spans="2:9">
      <c r="B502" s="55"/>
      <c r="C502" s="56"/>
      <c r="D502" s="57"/>
      <c r="E502" s="57"/>
      <c r="F502" s="57"/>
      <c r="G502" s="57"/>
      <c r="H502" s="57"/>
      <c r="I502" s="57"/>
    </row>
    <row r="503" spans="2:9">
      <c r="B503" s="55"/>
      <c r="C503" s="56"/>
      <c r="D503" s="57"/>
      <c r="E503" s="57"/>
      <c r="F503" s="57"/>
      <c r="G503" s="57"/>
      <c r="H503" s="57"/>
      <c r="I503" s="57"/>
    </row>
    <row r="504" spans="2:9">
      <c r="B504" s="55"/>
      <c r="C504" s="56"/>
      <c r="D504" s="57"/>
      <c r="E504" s="57"/>
      <c r="F504" s="57"/>
      <c r="G504" s="57"/>
      <c r="H504" s="57"/>
      <c r="I504" s="57"/>
    </row>
    <row r="505" spans="2:9">
      <c r="B505" s="55"/>
      <c r="C505" s="56"/>
      <c r="D505" s="57"/>
      <c r="E505" s="57"/>
      <c r="F505" s="57"/>
      <c r="G505" s="57"/>
      <c r="H505" s="57"/>
      <c r="I505" s="57"/>
    </row>
    <row r="506" spans="2:9">
      <c r="B506" s="55"/>
      <c r="C506" s="56"/>
      <c r="D506" s="57"/>
      <c r="E506" s="57"/>
      <c r="F506" s="57"/>
      <c r="G506" s="57"/>
      <c r="H506" s="57"/>
      <c r="I506" s="57"/>
    </row>
    <row r="507" spans="2:9">
      <c r="B507" s="55"/>
      <c r="C507" s="56"/>
      <c r="D507" s="57"/>
      <c r="E507" s="57"/>
      <c r="F507" s="57"/>
      <c r="G507" s="57"/>
      <c r="H507" s="57"/>
      <c r="I507" s="57"/>
    </row>
    <row r="508" spans="2:9">
      <c r="B508" s="55"/>
      <c r="C508" s="56"/>
      <c r="D508" s="57"/>
      <c r="E508" s="57"/>
      <c r="F508" s="57"/>
      <c r="G508" s="57"/>
      <c r="H508" s="57"/>
      <c r="I508" s="57"/>
    </row>
    <row r="509" spans="2:9">
      <c r="B509" s="55"/>
      <c r="C509" s="56"/>
      <c r="D509" s="57"/>
      <c r="E509" s="57"/>
      <c r="F509" s="57"/>
      <c r="G509" s="57"/>
      <c r="H509" s="57"/>
      <c r="I509" s="57"/>
    </row>
    <row r="510" spans="2:9">
      <c r="B510" s="55"/>
      <c r="C510" s="56"/>
      <c r="D510" s="57"/>
      <c r="E510" s="57"/>
      <c r="F510" s="57"/>
      <c r="G510" s="57"/>
      <c r="H510" s="57"/>
      <c r="I510" s="57"/>
    </row>
    <row r="511" spans="2:9">
      <c r="B511" s="55"/>
      <c r="C511" s="56"/>
      <c r="D511" s="57"/>
      <c r="E511" s="57"/>
      <c r="F511" s="57"/>
      <c r="G511" s="57"/>
      <c r="H511" s="57"/>
      <c r="I511" s="57"/>
    </row>
    <row r="512" spans="2:9">
      <c r="B512" s="55"/>
      <c r="C512" s="56"/>
      <c r="D512" s="57"/>
      <c r="E512" s="57"/>
      <c r="F512" s="57"/>
      <c r="G512" s="57"/>
      <c r="H512" s="57"/>
      <c r="I512" s="57"/>
    </row>
    <row r="513" spans="2:9">
      <c r="B513" s="55"/>
      <c r="C513" s="56"/>
      <c r="D513" s="57"/>
      <c r="E513" s="57"/>
      <c r="F513" s="57"/>
      <c r="G513" s="57"/>
      <c r="H513" s="57"/>
      <c r="I513" s="57"/>
    </row>
    <row r="514" spans="2:9">
      <c r="B514" s="55"/>
      <c r="C514" s="56"/>
      <c r="D514" s="57"/>
      <c r="E514" s="57"/>
      <c r="F514" s="57"/>
      <c r="G514" s="57"/>
      <c r="H514" s="57"/>
      <c r="I514" s="57"/>
    </row>
    <row r="515" spans="2:9">
      <c r="B515" s="55"/>
      <c r="C515" s="56"/>
      <c r="D515" s="57"/>
      <c r="E515" s="57"/>
      <c r="F515" s="57"/>
      <c r="G515" s="57"/>
      <c r="H515" s="57"/>
      <c r="I515" s="57"/>
    </row>
    <row r="516" spans="2:9">
      <c r="B516" s="55"/>
      <c r="C516" s="56"/>
      <c r="D516" s="57"/>
      <c r="E516" s="57"/>
      <c r="F516" s="57"/>
      <c r="G516" s="57"/>
      <c r="H516" s="57"/>
      <c r="I516" s="57"/>
    </row>
    <row r="517" spans="2:9">
      <c r="B517" s="55"/>
      <c r="C517" s="56"/>
      <c r="D517" s="57"/>
      <c r="E517" s="57"/>
      <c r="F517" s="57"/>
      <c r="G517" s="57"/>
      <c r="H517" s="57"/>
      <c r="I517" s="57"/>
    </row>
    <row r="518" spans="2:9">
      <c r="B518" s="55"/>
      <c r="C518" s="56"/>
      <c r="D518" s="57"/>
      <c r="E518" s="57"/>
      <c r="F518" s="57"/>
      <c r="G518" s="57"/>
      <c r="H518" s="57"/>
      <c r="I518" s="57"/>
    </row>
    <row r="519" spans="2:9">
      <c r="B519" s="55"/>
      <c r="C519" s="56"/>
      <c r="D519" s="57"/>
      <c r="E519" s="57"/>
      <c r="F519" s="57"/>
      <c r="G519" s="57"/>
      <c r="H519" s="57"/>
      <c r="I519" s="57"/>
    </row>
    <row r="520" spans="2:9">
      <c r="B520" s="55"/>
      <c r="C520" s="56"/>
      <c r="D520" s="57"/>
      <c r="E520" s="57"/>
      <c r="F520" s="57"/>
      <c r="G520" s="57"/>
      <c r="H520" s="57"/>
      <c r="I520" s="57"/>
    </row>
    <row r="521" spans="2:9">
      <c r="B521" s="55"/>
      <c r="C521" s="56"/>
      <c r="D521" s="57"/>
      <c r="E521" s="57"/>
      <c r="F521" s="57"/>
      <c r="G521" s="57"/>
      <c r="H521" s="57"/>
      <c r="I521" s="57"/>
    </row>
    <row r="522" spans="2:9">
      <c r="B522" s="55"/>
      <c r="C522" s="56"/>
      <c r="D522" s="57"/>
      <c r="E522" s="57"/>
      <c r="F522" s="57"/>
      <c r="G522" s="57"/>
      <c r="H522" s="57"/>
      <c r="I522" s="57"/>
    </row>
    <row r="523" spans="2:9">
      <c r="B523" s="55"/>
      <c r="C523" s="56"/>
      <c r="D523" s="57"/>
      <c r="E523" s="57"/>
      <c r="F523" s="57"/>
      <c r="G523" s="57"/>
      <c r="H523" s="57"/>
      <c r="I523" s="57"/>
    </row>
    <row r="524" spans="2:9">
      <c r="B524" s="55"/>
      <c r="C524" s="56"/>
      <c r="D524" s="57"/>
      <c r="E524" s="57"/>
      <c r="F524" s="57"/>
      <c r="G524" s="57"/>
      <c r="H524" s="57"/>
      <c r="I524" s="57"/>
    </row>
    <row r="525" spans="2:9">
      <c r="B525" s="55"/>
      <c r="C525" s="56"/>
      <c r="D525" s="57"/>
      <c r="E525" s="57"/>
      <c r="F525" s="57"/>
      <c r="G525" s="57"/>
      <c r="H525" s="57"/>
      <c r="I525" s="57"/>
    </row>
    <row r="526" spans="2:9">
      <c r="B526" s="55"/>
      <c r="C526" s="56"/>
      <c r="D526" s="57"/>
      <c r="E526" s="57"/>
      <c r="F526" s="57"/>
      <c r="G526" s="57"/>
      <c r="H526" s="57"/>
      <c r="I526" s="57"/>
    </row>
    <row r="527" spans="2:9">
      <c r="B527" s="55"/>
      <c r="C527" s="56"/>
      <c r="D527" s="57"/>
      <c r="E527" s="57"/>
      <c r="F527" s="57"/>
      <c r="G527" s="57"/>
      <c r="H527" s="57"/>
      <c r="I527" s="57"/>
    </row>
    <row r="528" spans="2:9">
      <c r="B528" s="55"/>
      <c r="C528" s="56"/>
      <c r="D528" s="57"/>
      <c r="E528" s="57"/>
      <c r="F528" s="57"/>
      <c r="G528" s="57"/>
      <c r="H528" s="57"/>
      <c r="I528" s="57"/>
    </row>
    <row r="529" spans="2:9">
      <c r="B529" s="55"/>
      <c r="C529" s="56"/>
      <c r="D529" s="57"/>
      <c r="E529" s="57"/>
      <c r="F529" s="57"/>
      <c r="G529" s="57"/>
      <c r="H529" s="57"/>
      <c r="I529" s="57"/>
    </row>
    <row r="530" spans="2:9">
      <c r="B530" s="55"/>
      <c r="C530" s="56"/>
      <c r="D530" s="57"/>
      <c r="E530" s="57"/>
      <c r="F530" s="57"/>
      <c r="G530" s="57"/>
      <c r="H530" s="57"/>
      <c r="I530" s="57"/>
    </row>
    <row r="531" spans="2:9">
      <c r="B531" s="55"/>
      <c r="C531" s="56"/>
      <c r="D531" s="57"/>
      <c r="E531" s="57"/>
      <c r="F531" s="57"/>
      <c r="G531" s="57"/>
      <c r="H531" s="57"/>
      <c r="I531" s="57"/>
    </row>
    <row r="532" spans="2:9">
      <c r="B532" s="55"/>
      <c r="C532" s="56"/>
      <c r="D532" s="57"/>
      <c r="E532" s="57"/>
      <c r="F532" s="57"/>
      <c r="G532" s="57"/>
      <c r="H532" s="57"/>
      <c r="I532" s="57"/>
    </row>
    <row r="533" spans="2:9">
      <c r="B533" s="55"/>
      <c r="C533" s="56"/>
      <c r="D533" s="57"/>
      <c r="E533" s="57"/>
      <c r="F533" s="57"/>
      <c r="G533" s="57"/>
      <c r="H533" s="57"/>
      <c r="I533" s="57"/>
    </row>
    <row r="534" spans="2:9">
      <c r="B534" s="55"/>
      <c r="C534" s="56"/>
      <c r="D534" s="57"/>
      <c r="E534" s="57"/>
      <c r="F534" s="57"/>
      <c r="G534" s="57"/>
      <c r="H534" s="57"/>
      <c r="I534" s="57"/>
    </row>
    <row r="535" spans="2:9">
      <c r="B535" s="55"/>
      <c r="C535" s="56"/>
      <c r="D535" s="57"/>
      <c r="E535" s="57"/>
      <c r="F535" s="57"/>
      <c r="G535" s="57"/>
      <c r="H535" s="57"/>
      <c r="I535" s="57"/>
    </row>
    <row r="536" spans="2:9">
      <c r="B536" s="55"/>
      <c r="C536" s="56"/>
      <c r="D536" s="57"/>
      <c r="E536" s="57"/>
      <c r="F536" s="57"/>
      <c r="G536" s="57"/>
      <c r="H536" s="57"/>
      <c r="I536" s="57"/>
    </row>
    <row r="537" spans="2:9">
      <c r="B537" s="55"/>
      <c r="C537" s="56"/>
      <c r="D537" s="57"/>
      <c r="E537" s="57"/>
      <c r="F537" s="57"/>
      <c r="G537" s="57"/>
      <c r="H537" s="57"/>
      <c r="I537" s="57"/>
    </row>
    <row r="538" spans="2:9">
      <c r="B538" s="55"/>
      <c r="C538" s="56"/>
      <c r="D538" s="57"/>
      <c r="E538" s="57"/>
      <c r="F538" s="57"/>
      <c r="G538" s="57"/>
      <c r="H538" s="57"/>
      <c r="I538" s="57"/>
    </row>
    <row r="539" spans="2:9">
      <c r="B539" s="55"/>
      <c r="C539" s="56"/>
      <c r="D539" s="57"/>
      <c r="E539" s="57"/>
      <c r="F539" s="57"/>
      <c r="G539" s="57"/>
      <c r="H539" s="57"/>
      <c r="I539" s="57"/>
    </row>
    <row r="540" spans="2:9">
      <c r="B540" s="55"/>
      <c r="C540" s="56"/>
      <c r="D540" s="57"/>
      <c r="E540" s="57"/>
      <c r="F540" s="57"/>
      <c r="G540" s="57"/>
      <c r="H540" s="57"/>
      <c r="I540" s="57"/>
    </row>
    <row r="541" spans="2:9">
      <c r="B541" s="55"/>
      <c r="C541" s="56"/>
      <c r="D541" s="57"/>
      <c r="E541" s="57"/>
      <c r="F541" s="57"/>
      <c r="G541" s="57"/>
      <c r="H541" s="57"/>
      <c r="I541" s="57"/>
    </row>
    <row r="542" spans="2:9">
      <c r="B542" s="55"/>
      <c r="C542" s="56"/>
      <c r="D542" s="57"/>
      <c r="E542" s="57"/>
      <c r="F542" s="57"/>
      <c r="G542" s="57"/>
      <c r="H542" s="57"/>
      <c r="I542" s="57"/>
    </row>
    <row r="543" spans="2:9">
      <c r="B543" s="55"/>
      <c r="C543" s="56"/>
      <c r="D543" s="57"/>
      <c r="E543" s="57"/>
      <c r="F543" s="57"/>
      <c r="G543" s="57"/>
      <c r="H543" s="57"/>
      <c r="I543" s="57"/>
    </row>
    <row r="544" spans="2:9">
      <c r="B544" s="55"/>
      <c r="C544" s="56"/>
      <c r="D544" s="57"/>
      <c r="E544" s="57"/>
      <c r="F544" s="57"/>
      <c r="G544" s="57"/>
      <c r="H544" s="57"/>
      <c r="I544" s="57"/>
    </row>
    <row r="545" spans="2:9">
      <c r="B545" s="55"/>
      <c r="C545" s="56"/>
      <c r="D545" s="57"/>
      <c r="E545" s="57"/>
      <c r="F545" s="57"/>
      <c r="G545" s="57"/>
      <c r="H545" s="57"/>
      <c r="I545" s="57"/>
    </row>
    <row r="546" spans="2:9">
      <c r="B546" s="55"/>
      <c r="C546" s="56"/>
      <c r="D546" s="57"/>
      <c r="E546" s="57"/>
      <c r="F546" s="57"/>
      <c r="G546" s="57"/>
      <c r="H546" s="57"/>
      <c r="I546" s="57"/>
    </row>
    <row r="547" spans="2:9">
      <c r="B547" s="55"/>
      <c r="C547" s="56"/>
      <c r="D547" s="57"/>
      <c r="E547" s="57"/>
      <c r="F547" s="57"/>
      <c r="G547" s="57"/>
      <c r="H547" s="57"/>
      <c r="I547" s="57"/>
    </row>
    <row r="548" spans="2:9">
      <c r="B548" s="55"/>
      <c r="C548" s="56"/>
      <c r="D548" s="57"/>
      <c r="E548" s="57"/>
      <c r="F548" s="57"/>
      <c r="G548" s="57"/>
      <c r="H548" s="57"/>
      <c r="I548" s="57"/>
    </row>
    <row r="549" spans="2:9">
      <c r="B549" s="55"/>
      <c r="C549" s="56"/>
      <c r="D549" s="57"/>
      <c r="E549" s="57"/>
      <c r="F549" s="57"/>
      <c r="G549" s="57"/>
      <c r="H549" s="57"/>
      <c r="I549" s="57"/>
    </row>
    <row r="550" spans="2:9">
      <c r="B550" s="55"/>
      <c r="C550" s="56"/>
      <c r="D550" s="57"/>
      <c r="E550" s="57"/>
      <c r="F550" s="57"/>
      <c r="G550" s="57"/>
      <c r="H550" s="57"/>
      <c r="I550" s="57"/>
    </row>
    <row r="551" spans="2:9">
      <c r="B551" s="55"/>
      <c r="C551" s="56"/>
      <c r="D551" s="57"/>
      <c r="E551" s="57"/>
      <c r="F551" s="57"/>
      <c r="G551" s="57"/>
      <c r="H551" s="57"/>
      <c r="I551" s="57"/>
    </row>
    <row r="552" spans="2:9">
      <c r="B552" s="55"/>
      <c r="C552" s="56"/>
      <c r="D552" s="57"/>
      <c r="E552" s="57"/>
      <c r="F552" s="57"/>
      <c r="G552" s="57"/>
      <c r="H552" s="57"/>
      <c r="I552" s="57"/>
    </row>
    <row r="553" spans="2:9">
      <c r="B553" s="55"/>
      <c r="C553" s="56"/>
      <c r="D553" s="57"/>
      <c r="E553" s="57"/>
      <c r="F553" s="57"/>
      <c r="G553" s="57"/>
      <c r="H553" s="57"/>
      <c r="I553" s="57"/>
    </row>
    <row r="554" spans="2:9">
      <c r="B554" s="55"/>
      <c r="C554" s="56"/>
      <c r="D554" s="57"/>
      <c r="E554" s="57"/>
      <c r="F554" s="57"/>
      <c r="G554" s="57"/>
      <c r="H554" s="57"/>
      <c r="I554" s="57"/>
    </row>
    <row r="555" spans="2:9">
      <c r="B555" s="55"/>
      <c r="C555" s="56"/>
      <c r="D555" s="57"/>
      <c r="E555" s="57"/>
      <c r="F555" s="57"/>
      <c r="G555" s="57"/>
      <c r="H555" s="57"/>
      <c r="I555" s="57"/>
    </row>
    <row r="556" spans="2:9">
      <c r="B556" s="55"/>
      <c r="C556" s="56"/>
      <c r="D556" s="57"/>
      <c r="E556" s="57"/>
      <c r="F556" s="57"/>
      <c r="G556" s="57"/>
      <c r="H556" s="57"/>
      <c r="I556" s="57"/>
    </row>
    <row r="557" spans="2:9">
      <c r="B557" s="55"/>
      <c r="C557" s="56"/>
      <c r="D557" s="57"/>
      <c r="E557" s="57"/>
      <c r="F557" s="57"/>
      <c r="G557" s="57"/>
      <c r="H557" s="57"/>
      <c r="I557" s="57"/>
    </row>
    <row r="558" spans="2:9">
      <c r="B558" s="55"/>
      <c r="C558" s="56"/>
      <c r="D558" s="57"/>
      <c r="E558" s="57"/>
      <c r="F558" s="57"/>
      <c r="G558" s="57"/>
      <c r="H558" s="57"/>
      <c r="I558" s="57"/>
    </row>
    <row r="559" spans="2:9">
      <c r="B559" s="55"/>
      <c r="C559" s="56"/>
      <c r="D559" s="57"/>
      <c r="E559" s="57"/>
      <c r="F559" s="57"/>
      <c r="G559" s="57"/>
      <c r="H559" s="57"/>
      <c r="I559" s="57"/>
    </row>
    <row r="560" spans="2:9">
      <c r="B560" s="55"/>
      <c r="C560" s="56"/>
      <c r="D560" s="57"/>
      <c r="E560" s="57"/>
      <c r="F560" s="57"/>
      <c r="G560" s="57"/>
      <c r="H560" s="57"/>
      <c r="I560" s="57"/>
    </row>
    <row r="561" spans="2:9">
      <c r="B561" s="55"/>
      <c r="C561" s="56"/>
      <c r="D561" s="57"/>
      <c r="E561" s="57"/>
      <c r="F561" s="57"/>
      <c r="G561" s="57"/>
      <c r="H561" s="57"/>
      <c r="I561" s="57"/>
    </row>
    <row r="562" spans="2:9">
      <c r="B562" s="55"/>
      <c r="C562" s="56"/>
      <c r="D562" s="57"/>
      <c r="E562" s="57"/>
      <c r="F562" s="57"/>
      <c r="G562" s="57"/>
      <c r="H562" s="57"/>
      <c r="I562" s="57"/>
    </row>
    <row r="563" spans="2:9">
      <c r="B563" s="55"/>
      <c r="C563" s="56"/>
      <c r="D563" s="57"/>
      <c r="E563" s="57"/>
      <c r="F563" s="57"/>
      <c r="G563" s="57"/>
      <c r="H563" s="57"/>
      <c r="I563" s="57"/>
    </row>
    <row r="564" spans="2:9">
      <c r="B564" s="55"/>
      <c r="C564" s="56"/>
      <c r="D564" s="57"/>
      <c r="E564" s="57"/>
      <c r="F564" s="57"/>
      <c r="G564" s="57"/>
      <c r="H564" s="57"/>
      <c r="I564" s="57"/>
    </row>
    <row r="565" spans="2:9">
      <c r="B565" s="55"/>
      <c r="C565" s="56"/>
      <c r="D565" s="57"/>
      <c r="E565" s="57"/>
      <c r="F565" s="57"/>
      <c r="G565" s="57"/>
      <c r="H565" s="57"/>
      <c r="I565" s="57"/>
    </row>
    <row r="566" spans="2:9">
      <c r="B566" s="55"/>
      <c r="C566" s="56"/>
      <c r="D566" s="57"/>
      <c r="E566" s="57"/>
      <c r="F566" s="57"/>
      <c r="G566" s="57"/>
      <c r="H566" s="57"/>
      <c r="I566" s="57"/>
    </row>
    <row r="567" spans="2:9">
      <c r="B567" s="55"/>
      <c r="C567" s="56"/>
      <c r="D567" s="57"/>
      <c r="E567" s="57"/>
      <c r="F567" s="57"/>
      <c r="G567" s="57"/>
      <c r="H567" s="57"/>
      <c r="I567" s="57"/>
    </row>
    <row r="568" spans="2:9">
      <c r="B568" s="55"/>
      <c r="C568" s="56"/>
      <c r="D568" s="57"/>
      <c r="E568" s="57"/>
      <c r="F568" s="57"/>
      <c r="G568" s="57"/>
      <c r="H568" s="57"/>
      <c r="I568" s="57"/>
    </row>
    <row r="569" spans="2:9">
      <c r="B569" s="55"/>
      <c r="C569" s="56"/>
      <c r="D569" s="57"/>
      <c r="E569" s="57"/>
      <c r="F569" s="57"/>
      <c r="G569" s="57"/>
      <c r="H569" s="57"/>
      <c r="I569" s="57"/>
    </row>
    <row r="570" spans="2:9">
      <c r="B570" s="55"/>
      <c r="C570" s="56"/>
      <c r="D570" s="57"/>
      <c r="E570" s="57"/>
      <c r="F570" s="57"/>
      <c r="G570" s="57"/>
      <c r="H570" s="57"/>
      <c r="I570" s="57"/>
    </row>
    <row r="571" spans="2:9">
      <c r="B571" s="55"/>
      <c r="C571" s="56"/>
      <c r="D571" s="57"/>
      <c r="E571" s="57"/>
      <c r="F571" s="57"/>
      <c r="G571" s="57"/>
      <c r="H571" s="57"/>
      <c r="I571" s="57"/>
    </row>
    <row r="572" spans="2:9">
      <c r="B572" s="55"/>
      <c r="C572" s="56"/>
      <c r="D572" s="57"/>
      <c r="E572" s="57"/>
      <c r="F572" s="57"/>
      <c r="G572" s="57"/>
      <c r="H572" s="57"/>
      <c r="I572" s="57"/>
    </row>
    <row r="573" spans="2:9">
      <c r="B573" s="55"/>
      <c r="C573" s="56"/>
      <c r="D573" s="57"/>
      <c r="E573" s="57"/>
      <c r="F573" s="57"/>
      <c r="G573" s="57"/>
      <c r="H573" s="57"/>
      <c r="I573" s="57"/>
    </row>
    <row r="574" spans="2:9">
      <c r="B574" s="55"/>
      <c r="C574" s="56"/>
      <c r="D574" s="57"/>
      <c r="E574" s="57"/>
      <c r="F574" s="57"/>
      <c r="G574" s="57"/>
      <c r="H574" s="57"/>
      <c r="I574" s="57"/>
    </row>
    <row r="575" spans="2:9">
      <c r="B575" s="55"/>
      <c r="C575" s="56"/>
      <c r="D575" s="57"/>
      <c r="E575" s="57"/>
      <c r="F575" s="57"/>
      <c r="G575" s="57"/>
      <c r="H575" s="57"/>
      <c r="I575" s="57"/>
    </row>
    <row r="576" spans="2:9">
      <c r="B576" s="55"/>
      <c r="C576" s="56"/>
      <c r="D576" s="57"/>
      <c r="E576" s="57"/>
      <c r="F576" s="57"/>
      <c r="G576" s="57"/>
      <c r="H576" s="57"/>
      <c r="I576" s="57"/>
    </row>
    <row r="577" spans="2:9">
      <c r="B577" s="55"/>
      <c r="C577" s="56"/>
      <c r="D577" s="57"/>
      <c r="E577" s="57"/>
      <c r="F577" s="57"/>
      <c r="G577" s="57"/>
      <c r="H577" s="57"/>
      <c r="I577" s="57"/>
    </row>
    <row r="578" spans="2:9">
      <c r="B578" s="55"/>
      <c r="C578" s="56"/>
      <c r="D578" s="57"/>
      <c r="E578" s="57"/>
      <c r="F578" s="57"/>
      <c r="G578" s="57"/>
      <c r="H578" s="57"/>
      <c r="I578" s="57"/>
    </row>
    <row r="579" spans="2:9">
      <c r="B579" s="55"/>
      <c r="C579" s="56"/>
      <c r="D579" s="57"/>
      <c r="E579" s="57"/>
      <c r="F579" s="57"/>
      <c r="G579" s="57"/>
      <c r="H579" s="57"/>
      <c r="I579" s="57"/>
    </row>
    <row r="580" spans="2:9">
      <c r="B580" s="55"/>
      <c r="C580" s="56"/>
      <c r="D580" s="57"/>
      <c r="E580" s="57"/>
      <c r="F580" s="57"/>
      <c r="G580" s="57"/>
      <c r="H580" s="57"/>
      <c r="I580" s="57"/>
    </row>
    <row r="581" spans="2:9">
      <c r="B581" s="55"/>
      <c r="C581" s="56"/>
      <c r="D581" s="57"/>
      <c r="E581" s="57"/>
      <c r="F581" s="57"/>
      <c r="G581" s="57"/>
      <c r="H581" s="57"/>
      <c r="I581" s="57"/>
    </row>
    <row r="582" spans="2:9">
      <c r="B582" s="55"/>
      <c r="C582" s="56"/>
      <c r="D582" s="57"/>
      <c r="E582" s="57"/>
      <c r="F582" s="57"/>
      <c r="G582" s="57"/>
      <c r="H582" s="57"/>
      <c r="I582" s="57"/>
    </row>
    <row r="583" spans="2:9">
      <c r="B583" s="55"/>
      <c r="C583" s="56"/>
      <c r="D583" s="57"/>
      <c r="E583" s="57"/>
      <c r="F583" s="57"/>
      <c r="G583" s="57"/>
      <c r="H583" s="57"/>
      <c r="I583" s="57"/>
    </row>
    <row r="584" spans="2:9">
      <c r="B584" s="55"/>
      <c r="C584" s="56"/>
      <c r="D584" s="57"/>
      <c r="E584" s="57"/>
      <c r="F584" s="57"/>
      <c r="G584" s="57"/>
      <c r="H584" s="57"/>
      <c r="I584" s="57"/>
    </row>
    <row r="585" spans="2:9">
      <c r="B585" s="55"/>
      <c r="C585" s="56"/>
      <c r="D585" s="57"/>
      <c r="E585" s="57"/>
      <c r="F585" s="57"/>
      <c r="G585" s="57"/>
      <c r="H585" s="57"/>
      <c r="I585" s="57"/>
    </row>
    <row r="586" spans="2:9">
      <c r="B586" s="55"/>
      <c r="C586" s="56"/>
      <c r="D586" s="57"/>
      <c r="E586" s="57"/>
      <c r="F586" s="57"/>
      <c r="G586" s="57"/>
      <c r="H586" s="57"/>
      <c r="I586" s="57"/>
    </row>
    <row r="587" spans="2:9">
      <c r="B587" s="55"/>
      <c r="C587" s="56"/>
      <c r="D587" s="57"/>
      <c r="E587" s="57"/>
      <c r="F587" s="57"/>
      <c r="G587" s="57"/>
      <c r="H587" s="57"/>
      <c r="I587" s="57"/>
    </row>
    <row r="588" spans="2:9">
      <c r="B588" s="55"/>
      <c r="C588" s="56"/>
      <c r="D588" s="57"/>
      <c r="E588" s="57"/>
      <c r="F588" s="57"/>
      <c r="G588" s="57"/>
      <c r="H588" s="57"/>
      <c r="I588" s="57"/>
    </row>
    <row r="589" spans="2:9">
      <c r="B589" s="55"/>
      <c r="C589" s="56"/>
      <c r="D589" s="57"/>
      <c r="E589" s="57"/>
      <c r="F589" s="57"/>
      <c r="G589" s="57"/>
      <c r="H589" s="57"/>
      <c r="I589" s="57"/>
    </row>
    <row r="590" spans="2:9">
      <c r="B590" s="55"/>
      <c r="C590" s="56"/>
      <c r="D590" s="57"/>
      <c r="E590" s="57"/>
      <c r="F590" s="57"/>
      <c r="G590" s="57"/>
      <c r="H590" s="57"/>
      <c r="I590" s="57"/>
    </row>
    <row r="591" spans="2:9">
      <c r="B591" s="55"/>
      <c r="C591" s="56"/>
      <c r="D591" s="57"/>
      <c r="E591" s="57"/>
      <c r="F591" s="57"/>
      <c r="G591" s="57"/>
      <c r="H591" s="57"/>
      <c r="I591" s="57"/>
    </row>
    <row r="592" spans="2:9">
      <c r="B592" s="55"/>
      <c r="C592" s="56"/>
      <c r="D592" s="57"/>
      <c r="E592" s="57"/>
      <c r="F592" s="57"/>
      <c r="G592" s="57"/>
      <c r="H592" s="57"/>
      <c r="I592" s="57"/>
    </row>
    <row r="593" spans="2:9">
      <c r="B593" s="55"/>
      <c r="C593" s="56"/>
      <c r="D593" s="57"/>
      <c r="E593" s="57"/>
      <c r="F593" s="57"/>
      <c r="G593" s="57"/>
      <c r="H593" s="57"/>
      <c r="I593" s="57"/>
    </row>
    <row r="594" spans="2:9">
      <c r="B594" s="55"/>
      <c r="C594" s="56"/>
      <c r="D594" s="57"/>
      <c r="E594" s="57"/>
      <c r="F594" s="57"/>
      <c r="G594" s="57"/>
      <c r="H594" s="57"/>
      <c r="I594" s="57"/>
    </row>
    <row r="595" spans="2:9">
      <c r="B595" s="55"/>
      <c r="C595" s="56"/>
      <c r="D595" s="57"/>
      <c r="E595" s="57"/>
      <c r="F595" s="57"/>
      <c r="G595" s="57"/>
      <c r="H595" s="57"/>
      <c r="I595" s="57"/>
    </row>
    <row r="596" spans="2:9">
      <c r="B596" s="55"/>
      <c r="C596" s="56"/>
      <c r="D596" s="57"/>
      <c r="E596" s="57"/>
      <c r="F596" s="57"/>
      <c r="G596" s="57"/>
      <c r="H596" s="57"/>
      <c r="I596" s="57"/>
    </row>
    <row r="597" spans="2:9">
      <c r="B597" s="55"/>
      <c r="C597" s="56"/>
      <c r="D597" s="57"/>
      <c r="E597" s="57"/>
      <c r="F597" s="57"/>
      <c r="G597" s="57"/>
      <c r="H597" s="57"/>
      <c r="I597" s="57"/>
    </row>
    <row r="598" spans="2:9">
      <c r="B598" s="55"/>
      <c r="C598" s="56"/>
      <c r="D598" s="57"/>
      <c r="E598" s="57"/>
      <c r="F598" s="57"/>
      <c r="G598" s="57"/>
      <c r="H598" s="57"/>
      <c r="I598" s="57"/>
    </row>
    <row r="599" spans="2:9">
      <c r="B599" s="55"/>
      <c r="C599" s="56"/>
      <c r="D599" s="57"/>
      <c r="E599" s="57"/>
      <c r="F599" s="57"/>
      <c r="G599" s="57"/>
      <c r="H599" s="57"/>
      <c r="I599" s="57"/>
    </row>
    <row r="600" spans="2:9">
      <c r="B600" s="55"/>
      <c r="C600" s="56"/>
      <c r="D600" s="57"/>
      <c r="E600" s="57"/>
      <c r="F600" s="57"/>
      <c r="G600" s="57"/>
      <c r="H600" s="57"/>
      <c r="I600" s="57"/>
    </row>
    <row r="601" spans="2:9">
      <c r="B601" s="55"/>
      <c r="C601" s="56"/>
      <c r="D601" s="57"/>
      <c r="E601" s="57"/>
      <c r="F601" s="57"/>
      <c r="G601" s="57"/>
      <c r="H601" s="57"/>
      <c r="I601" s="57"/>
    </row>
    <row r="602" spans="2:9">
      <c r="B602" s="55"/>
      <c r="C602" s="56"/>
      <c r="D602" s="57"/>
      <c r="E602" s="57"/>
      <c r="F602" s="57"/>
      <c r="G602" s="57"/>
      <c r="H602" s="57"/>
      <c r="I602" s="57"/>
    </row>
    <row r="603" spans="2:9">
      <c r="B603" s="55"/>
      <c r="C603" s="56"/>
      <c r="D603" s="57"/>
      <c r="E603" s="57"/>
      <c r="F603" s="57"/>
      <c r="G603" s="57"/>
      <c r="H603" s="57"/>
      <c r="I603" s="57"/>
    </row>
    <row r="604" spans="2:9">
      <c r="B604" s="55"/>
      <c r="C604" s="56"/>
      <c r="D604" s="57"/>
      <c r="E604" s="57"/>
      <c r="F604" s="57"/>
      <c r="G604" s="57"/>
      <c r="H604" s="57"/>
      <c r="I604" s="57"/>
    </row>
    <row r="605" spans="2:9">
      <c r="B605" s="55"/>
      <c r="C605" s="56"/>
      <c r="D605" s="57"/>
      <c r="E605" s="57"/>
      <c r="F605" s="57"/>
      <c r="G605" s="57"/>
      <c r="H605" s="57"/>
      <c r="I605" s="57"/>
    </row>
    <row r="606" spans="2:9">
      <c r="B606" s="55"/>
      <c r="C606" s="56"/>
      <c r="D606" s="57"/>
      <c r="E606" s="57"/>
      <c r="F606" s="57"/>
      <c r="G606" s="57"/>
      <c r="H606" s="57"/>
      <c r="I606" s="57"/>
    </row>
    <row r="607" spans="2:9">
      <c r="B607" s="55"/>
      <c r="C607" s="56"/>
      <c r="D607" s="57"/>
      <c r="E607" s="57"/>
      <c r="F607" s="57"/>
      <c r="G607" s="57"/>
      <c r="H607" s="57"/>
      <c r="I607" s="57"/>
    </row>
    <row r="608" spans="2:9">
      <c r="B608" s="55"/>
      <c r="C608" s="56"/>
      <c r="D608" s="57"/>
      <c r="E608" s="57"/>
      <c r="F608" s="57"/>
      <c r="G608" s="57"/>
      <c r="H608" s="57"/>
      <c r="I608" s="57"/>
    </row>
    <row r="609" spans="2:9">
      <c r="B609" s="55"/>
      <c r="C609" s="56"/>
      <c r="D609" s="57"/>
      <c r="E609" s="57"/>
      <c r="F609" s="57"/>
      <c r="G609" s="57"/>
      <c r="H609" s="57"/>
      <c r="I609" s="57"/>
    </row>
    <row r="610" spans="2:9">
      <c r="B610" s="55"/>
      <c r="C610" s="56"/>
      <c r="D610" s="57"/>
      <c r="E610" s="57"/>
      <c r="F610" s="57"/>
      <c r="G610" s="57"/>
      <c r="H610" s="57"/>
      <c r="I610" s="57"/>
    </row>
    <row r="611" spans="2:9">
      <c r="B611" s="55"/>
      <c r="C611" s="56"/>
      <c r="D611" s="57"/>
      <c r="E611" s="57"/>
      <c r="F611" s="57"/>
      <c r="G611" s="57"/>
      <c r="H611" s="57"/>
      <c r="I611" s="57"/>
    </row>
    <row r="612" spans="2:9">
      <c r="B612" s="55"/>
      <c r="C612" s="56"/>
      <c r="D612" s="57"/>
      <c r="E612" s="57"/>
      <c r="F612" s="57"/>
      <c r="G612" s="57"/>
      <c r="H612" s="57"/>
      <c r="I612" s="57"/>
    </row>
    <row r="613" spans="2:9">
      <c r="B613" s="55"/>
      <c r="C613" s="56"/>
      <c r="D613" s="57"/>
      <c r="E613" s="57"/>
      <c r="F613" s="57"/>
      <c r="G613" s="57"/>
      <c r="H613" s="57"/>
      <c r="I613" s="57"/>
    </row>
    <row r="614" spans="2:9">
      <c r="B614" s="55"/>
      <c r="C614" s="56"/>
      <c r="D614" s="57"/>
      <c r="E614" s="57"/>
      <c r="F614" s="57"/>
      <c r="G614" s="57"/>
      <c r="H614" s="57"/>
      <c r="I614" s="57"/>
    </row>
    <row r="615" spans="2:9">
      <c r="B615" s="55"/>
      <c r="C615" s="56"/>
      <c r="D615" s="57"/>
      <c r="E615" s="57"/>
      <c r="F615" s="57"/>
      <c r="G615" s="57"/>
      <c r="H615" s="57"/>
      <c r="I615" s="57"/>
    </row>
    <row r="616" spans="2:9">
      <c r="B616" s="55"/>
      <c r="C616" s="56"/>
      <c r="D616" s="57"/>
      <c r="E616" s="57"/>
      <c r="F616" s="57"/>
      <c r="G616" s="57"/>
      <c r="H616" s="57"/>
      <c r="I616" s="57"/>
    </row>
    <row r="617" spans="2:9">
      <c r="B617" s="55"/>
      <c r="C617" s="56"/>
      <c r="D617" s="57"/>
      <c r="E617" s="57"/>
      <c r="F617" s="57"/>
      <c r="G617" s="57"/>
      <c r="H617" s="57"/>
      <c r="I617" s="57"/>
    </row>
    <row r="618" spans="2:9">
      <c r="B618" s="55"/>
      <c r="C618" s="56"/>
      <c r="D618" s="57"/>
      <c r="E618" s="57"/>
      <c r="F618" s="57"/>
      <c r="G618" s="57"/>
      <c r="H618" s="57"/>
      <c r="I618" s="57"/>
    </row>
    <row r="619" spans="2:9">
      <c r="B619" s="55"/>
      <c r="C619" s="56"/>
      <c r="D619" s="57"/>
      <c r="E619" s="57"/>
      <c r="F619" s="57"/>
      <c r="G619" s="57"/>
      <c r="H619" s="57"/>
      <c r="I619" s="57"/>
    </row>
    <row r="620" spans="2:9">
      <c r="B620" s="55"/>
      <c r="C620" s="56"/>
      <c r="D620" s="57"/>
      <c r="E620" s="57"/>
      <c r="F620" s="57"/>
      <c r="G620" s="57"/>
      <c r="H620" s="57"/>
      <c r="I620" s="57"/>
    </row>
    <row r="621" spans="2:9">
      <c r="B621" s="55"/>
      <c r="C621" s="56"/>
      <c r="D621" s="57"/>
      <c r="E621" s="57"/>
      <c r="F621" s="57"/>
      <c r="G621" s="57"/>
      <c r="H621" s="57"/>
      <c r="I621" s="57"/>
    </row>
    <row r="622" spans="2:9">
      <c r="B622" s="55"/>
      <c r="C622" s="56"/>
      <c r="D622" s="57"/>
      <c r="E622" s="57"/>
      <c r="F622" s="57"/>
      <c r="G622" s="57"/>
      <c r="H622" s="57"/>
      <c r="I622" s="57"/>
    </row>
    <row r="623" spans="2:9">
      <c r="B623" s="55"/>
      <c r="C623" s="56"/>
      <c r="D623" s="57"/>
      <c r="E623" s="57"/>
      <c r="F623" s="57"/>
      <c r="G623" s="57"/>
      <c r="H623" s="57"/>
      <c r="I623" s="57"/>
    </row>
    <row r="624" spans="2:9">
      <c r="B624" s="55"/>
      <c r="C624" s="56"/>
      <c r="D624" s="57"/>
      <c r="E624" s="57"/>
      <c r="F624" s="57"/>
      <c r="G624" s="57"/>
      <c r="H624" s="57"/>
      <c r="I624" s="57"/>
    </row>
    <row r="625" spans="2:9">
      <c r="B625" s="55"/>
      <c r="C625" s="56"/>
      <c r="D625" s="57"/>
      <c r="E625" s="57"/>
      <c r="F625" s="57"/>
      <c r="G625" s="57"/>
      <c r="H625" s="57"/>
      <c r="I625" s="57"/>
    </row>
    <row r="626" spans="2:9">
      <c r="B626" s="55"/>
      <c r="C626" s="56"/>
      <c r="D626" s="57"/>
      <c r="E626" s="57"/>
      <c r="F626" s="57"/>
      <c r="G626" s="57"/>
      <c r="H626" s="57"/>
      <c r="I626" s="57"/>
    </row>
    <row r="627" spans="2:9">
      <c r="B627" s="55"/>
      <c r="C627" s="56"/>
      <c r="D627" s="57"/>
      <c r="E627" s="57"/>
      <c r="F627" s="57"/>
      <c r="G627" s="57"/>
      <c r="H627" s="57"/>
      <c r="I627" s="57"/>
    </row>
    <row r="628" spans="2:9">
      <c r="B628" s="55"/>
      <c r="C628" s="56"/>
      <c r="D628" s="57"/>
      <c r="E628" s="57"/>
      <c r="F628" s="57"/>
      <c r="G628" s="57"/>
      <c r="H628" s="57"/>
      <c r="I628" s="57"/>
    </row>
    <row r="629" spans="2:9">
      <c r="B629" s="55"/>
      <c r="C629" s="56"/>
      <c r="D629" s="57"/>
      <c r="E629" s="57"/>
      <c r="F629" s="57"/>
      <c r="G629" s="57"/>
      <c r="H629" s="57"/>
      <c r="I629" s="57"/>
    </row>
    <row r="630" spans="2:9">
      <c r="B630" s="55"/>
      <c r="C630" s="56"/>
      <c r="D630" s="57"/>
      <c r="E630" s="57"/>
      <c r="F630" s="57"/>
      <c r="G630" s="57"/>
      <c r="H630" s="57"/>
      <c r="I630" s="57"/>
    </row>
    <row r="631" spans="2:9">
      <c r="B631" s="55"/>
      <c r="C631" s="56"/>
      <c r="D631" s="57"/>
      <c r="E631" s="57"/>
      <c r="F631" s="57"/>
      <c r="G631" s="57"/>
      <c r="H631" s="57"/>
      <c r="I631" s="57"/>
    </row>
    <row r="632" spans="2:9">
      <c r="B632" s="55"/>
      <c r="C632" s="56"/>
      <c r="D632" s="57"/>
      <c r="E632" s="57"/>
      <c r="F632" s="57"/>
      <c r="G632" s="57"/>
      <c r="H632" s="57"/>
      <c r="I632" s="57"/>
    </row>
    <row r="633" spans="2:9">
      <c r="B633" s="55"/>
      <c r="C633" s="56"/>
      <c r="D633" s="57"/>
      <c r="E633" s="57"/>
      <c r="F633" s="57"/>
      <c r="G633" s="57"/>
      <c r="H633" s="57"/>
      <c r="I633" s="57"/>
    </row>
    <row r="634" spans="2:9">
      <c r="B634" s="55"/>
      <c r="C634" s="56"/>
      <c r="D634" s="57"/>
      <c r="E634" s="57"/>
      <c r="F634" s="57"/>
      <c r="G634" s="57"/>
      <c r="H634" s="57"/>
      <c r="I634" s="57"/>
    </row>
    <row r="635" spans="2:9">
      <c r="B635" s="55"/>
      <c r="C635" s="56"/>
      <c r="D635" s="57"/>
      <c r="E635" s="57"/>
      <c r="F635" s="57"/>
      <c r="G635" s="57"/>
      <c r="H635" s="57"/>
      <c r="I635" s="57"/>
    </row>
    <row r="636" spans="2:9">
      <c r="B636" s="55"/>
      <c r="C636" s="56"/>
      <c r="D636" s="57"/>
      <c r="E636" s="57"/>
      <c r="F636" s="57"/>
      <c r="G636" s="57"/>
      <c r="H636" s="57"/>
      <c r="I636" s="57"/>
    </row>
    <row r="637" spans="2:9">
      <c r="B637" s="55"/>
      <c r="C637" s="56"/>
      <c r="D637" s="57"/>
      <c r="E637" s="57"/>
      <c r="F637" s="57"/>
      <c r="G637" s="57"/>
      <c r="H637" s="57"/>
      <c r="I637" s="57"/>
    </row>
    <row r="638" spans="2:9">
      <c r="B638" s="55"/>
      <c r="C638" s="56"/>
      <c r="D638" s="57"/>
      <c r="E638" s="57"/>
      <c r="F638" s="57"/>
      <c r="G638" s="57"/>
      <c r="H638" s="57"/>
      <c r="I638" s="57"/>
    </row>
    <row r="639" spans="2:9">
      <c r="B639" s="55"/>
      <c r="C639" s="56"/>
      <c r="D639" s="57"/>
      <c r="E639" s="57"/>
      <c r="F639" s="57"/>
      <c r="G639" s="57"/>
      <c r="H639" s="57"/>
      <c r="I639" s="57"/>
    </row>
    <row r="640" spans="2:9">
      <c r="B640" s="55"/>
      <c r="C640" s="56"/>
      <c r="D640" s="57"/>
      <c r="E640" s="57"/>
      <c r="F640" s="57"/>
      <c r="G640" s="57"/>
      <c r="H640" s="57"/>
      <c r="I640" s="57"/>
    </row>
    <row r="641" spans="2:9">
      <c r="B641" s="55"/>
      <c r="C641" s="56"/>
      <c r="D641" s="57"/>
      <c r="E641" s="57"/>
      <c r="F641" s="57"/>
      <c r="G641" s="57"/>
      <c r="H641" s="57"/>
      <c r="I641" s="57"/>
    </row>
    <row r="642" spans="2:9">
      <c r="B642" s="55"/>
      <c r="C642" s="56"/>
      <c r="D642" s="57"/>
      <c r="E642" s="57"/>
      <c r="F642" s="57"/>
      <c r="G642" s="57"/>
      <c r="H642" s="57"/>
      <c r="I642" s="57"/>
    </row>
    <row r="643" spans="2:9">
      <c r="B643" s="55"/>
      <c r="C643" s="56"/>
      <c r="D643" s="57"/>
      <c r="E643" s="57"/>
      <c r="F643" s="57"/>
      <c r="G643" s="57"/>
      <c r="H643" s="57"/>
      <c r="I643" s="57"/>
    </row>
    <row r="644" spans="2:9">
      <c r="B644" s="55"/>
      <c r="C644" s="56"/>
      <c r="D644" s="57"/>
      <c r="E644" s="57"/>
      <c r="F644" s="57"/>
      <c r="G644" s="57"/>
      <c r="H644" s="57"/>
      <c r="I644" s="57"/>
    </row>
    <row r="645" spans="2:9">
      <c r="B645" s="55"/>
      <c r="C645" s="56"/>
      <c r="D645" s="57"/>
      <c r="E645" s="57"/>
      <c r="F645" s="57"/>
      <c r="G645" s="57"/>
      <c r="H645" s="57"/>
      <c r="I645" s="57"/>
    </row>
    <row r="646" spans="2:9">
      <c r="B646" s="55"/>
      <c r="C646" s="56"/>
      <c r="D646" s="57"/>
      <c r="E646" s="57"/>
      <c r="F646" s="57"/>
      <c r="G646" s="57"/>
      <c r="H646" s="57"/>
      <c r="I646" s="57"/>
    </row>
    <row r="647" spans="2:9">
      <c r="B647" s="55"/>
      <c r="C647" s="56"/>
      <c r="D647" s="57"/>
      <c r="E647" s="57"/>
      <c r="F647" s="57"/>
      <c r="G647" s="57"/>
      <c r="H647" s="57"/>
      <c r="I647" s="57"/>
    </row>
    <row r="648" spans="2:9">
      <c r="B648" s="55"/>
      <c r="C648" s="56"/>
      <c r="D648" s="57"/>
      <c r="E648" s="57"/>
      <c r="F648" s="57"/>
      <c r="G648" s="57"/>
      <c r="H648" s="57"/>
      <c r="I648" s="57"/>
    </row>
    <row r="649" spans="2:9">
      <c r="B649" s="55"/>
      <c r="C649" s="56"/>
      <c r="D649" s="57"/>
      <c r="E649" s="57"/>
      <c r="F649" s="57"/>
      <c r="G649" s="57"/>
      <c r="H649" s="57"/>
      <c r="I649" s="57"/>
    </row>
    <row r="650" spans="2:9">
      <c r="B650" s="55"/>
      <c r="C650" s="56"/>
      <c r="D650" s="57"/>
      <c r="E650" s="57"/>
      <c r="F650" s="57"/>
      <c r="G650" s="57"/>
      <c r="H650" s="57"/>
      <c r="I650" s="57"/>
    </row>
    <row r="651" spans="2:9">
      <c r="B651" s="55"/>
      <c r="C651" s="56"/>
      <c r="D651" s="57"/>
      <c r="E651" s="57"/>
      <c r="F651" s="57"/>
      <c r="G651" s="57"/>
      <c r="H651" s="57"/>
      <c r="I651" s="57"/>
    </row>
    <row r="652" spans="2:9">
      <c r="B652" s="55"/>
      <c r="C652" s="56"/>
      <c r="D652" s="57"/>
      <c r="E652" s="57"/>
      <c r="F652" s="57"/>
      <c r="G652" s="57"/>
      <c r="H652" s="57"/>
      <c r="I652" s="57"/>
    </row>
    <row r="653" spans="2:9">
      <c r="B653" s="55"/>
      <c r="C653" s="56"/>
      <c r="D653" s="57"/>
      <c r="E653" s="57"/>
      <c r="F653" s="57"/>
      <c r="G653" s="57"/>
      <c r="H653" s="57"/>
      <c r="I653" s="57"/>
    </row>
    <row r="654" spans="2:9">
      <c r="B654" s="55"/>
      <c r="C654" s="56"/>
      <c r="D654" s="57"/>
      <c r="E654" s="57"/>
      <c r="F654" s="57"/>
      <c r="G654" s="57"/>
      <c r="H654" s="57"/>
      <c r="I654" s="57"/>
    </row>
    <row r="655" spans="2:9">
      <c r="B655" s="55"/>
      <c r="C655" s="56"/>
      <c r="D655" s="57"/>
      <c r="E655" s="57"/>
      <c r="F655" s="57"/>
      <c r="G655" s="57"/>
      <c r="H655" s="57"/>
      <c r="I655" s="57"/>
    </row>
    <row r="656" spans="2:9">
      <c r="B656" s="55"/>
      <c r="C656" s="56"/>
      <c r="D656" s="57"/>
      <c r="E656" s="57"/>
      <c r="F656" s="57"/>
      <c r="G656" s="57"/>
      <c r="H656" s="57"/>
      <c r="I656" s="57"/>
    </row>
    <row r="657" spans="2:9">
      <c r="B657" s="55"/>
      <c r="C657" s="56"/>
      <c r="D657" s="57"/>
      <c r="E657" s="57"/>
      <c r="F657" s="57"/>
      <c r="G657" s="57"/>
      <c r="H657" s="57"/>
      <c r="I657" s="57"/>
    </row>
    <row r="658" spans="2:9">
      <c r="B658" s="55"/>
      <c r="C658" s="56"/>
      <c r="D658" s="57"/>
      <c r="E658" s="57"/>
      <c r="F658" s="57"/>
      <c r="G658" s="57"/>
      <c r="H658" s="57"/>
      <c r="I658" s="57"/>
    </row>
    <row r="659" spans="2:9">
      <c r="B659" s="55"/>
      <c r="C659" s="56"/>
      <c r="D659" s="57"/>
      <c r="E659" s="57"/>
      <c r="F659" s="57"/>
      <c r="G659" s="57"/>
      <c r="H659" s="57"/>
      <c r="I659" s="57"/>
    </row>
    <row r="660" spans="2:9">
      <c r="B660" s="55"/>
      <c r="C660" s="56"/>
      <c r="D660" s="57"/>
      <c r="E660" s="57"/>
      <c r="F660" s="57"/>
      <c r="G660" s="57"/>
      <c r="H660" s="57"/>
      <c r="I660" s="57"/>
    </row>
    <row r="661" spans="2:9">
      <c r="B661" s="55"/>
      <c r="C661" s="56"/>
      <c r="D661" s="57"/>
      <c r="E661" s="57"/>
      <c r="F661" s="57"/>
      <c r="G661" s="57"/>
      <c r="H661" s="57"/>
      <c r="I661" s="57"/>
    </row>
    <row r="662" spans="2:9">
      <c r="B662" s="55"/>
      <c r="C662" s="56"/>
      <c r="D662" s="57"/>
      <c r="E662" s="57"/>
      <c r="F662" s="57"/>
      <c r="G662" s="57"/>
      <c r="H662" s="57"/>
      <c r="I662" s="57"/>
    </row>
    <row r="663" spans="2:9">
      <c r="B663" s="55"/>
      <c r="C663" s="56"/>
      <c r="D663" s="57"/>
      <c r="E663" s="57"/>
      <c r="F663" s="57"/>
      <c r="G663" s="57"/>
      <c r="H663" s="57"/>
      <c r="I663" s="57"/>
    </row>
    <row r="664" spans="2:9">
      <c r="B664" s="55"/>
      <c r="C664" s="56"/>
      <c r="D664" s="57"/>
      <c r="E664" s="57"/>
      <c r="F664" s="57"/>
      <c r="G664" s="57"/>
      <c r="H664" s="57"/>
      <c r="I664" s="57"/>
    </row>
    <row r="665" spans="2:9">
      <c r="B665" s="55"/>
      <c r="C665" s="56"/>
      <c r="D665" s="57"/>
      <c r="E665" s="57"/>
      <c r="F665" s="57"/>
      <c r="G665" s="57"/>
      <c r="H665" s="57"/>
      <c r="I665" s="57"/>
    </row>
    <row r="666" spans="2:9">
      <c r="B666" s="55"/>
      <c r="C666" s="56"/>
      <c r="D666" s="57"/>
      <c r="E666" s="57"/>
      <c r="F666" s="57"/>
      <c r="G666" s="57"/>
      <c r="H666" s="57"/>
      <c r="I666" s="57"/>
    </row>
    <row r="667" spans="2:9">
      <c r="B667" s="55"/>
      <c r="C667" s="56"/>
      <c r="D667" s="57"/>
      <c r="E667" s="57"/>
      <c r="F667" s="57"/>
      <c r="G667" s="57"/>
      <c r="H667" s="57"/>
      <c r="I667" s="57"/>
    </row>
    <row r="668" spans="2:9">
      <c r="B668" s="55"/>
      <c r="C668" s="56"/>
      <c r="D668" s="57"/>
      <c r="E668" s="57"/>
      <c r="F668" s="57"/>
      <c r="G668" s="57"/>
      <c r="H668" s="57"/>
      <c r="I668" s="57"/>
    </row>
    <row r="669" spans="2:9">
      <c r="B669" s="55"/>
      <c r="C669" s="56"/>
      <c r="D669" s="57"/>
      <c r="E669" s="57"/>
      <c r="F669" s="57"/>
      <c r="G669" s="57"/>
      <c r="H669" s="57"/>
      <c r="I669" s="57"/>
    </row>
    <row r="670" spans="2:9">
      <c r="B670" s="55"/>
      <c r="C670" s="56"/>
      <c r="D670" s="57"/>
      <c r="E670" s="57"/>
      <c r="F670" s="57"/>
      <c r="G670" s="57"/>
      <c r="H670" s="57"/>
      <c r="I670" s="57"/>
    </row>
    <row r="671" spans="2:9">
      <c r="B671" s="55"/>
      <c r="C671" s="56"/>
      <c r="D671" s="57"/>
      <c r="E671" s="57"/>
      <c r="F671" s="57"/>
      <c r="G671" s="57"/>
      <c r="H671" s="57"/>
      <c r="I671" s="57"/>
    </row>
    <row r="672" spans="2:9">
      <c r="B672" s="55"/>
      <c r="C672" s="56"/>
      <c r="D672" s="57"/>
      <c r="E672" s="57"/>
      <c r="F672" s="57"/>
      <c r="G672" s="57"/>
      <c r="H672" s="57"/>
      <c r="I672" s="57"/>
    </row>
    <row r="673" spans="2:9">
      <c r="B673" s="55"/>
      <c r="C673" s="56"/>
      <c r="D673" s="57"/>
      <c r="E673" s="57"/>
      <c r="F673" s="57"/>
      <c r="G673" s="57"/>
      <c r="H673" s="57"/>
      <c r="I673" s="57"/>
    </row>
    <row r="674" spans="2:9">
      <c r="B674" s="55"/>
      <c r="C674" s="56"/>
      <c r="D674" s="57"/>
      <c r="E674" s="57"/>
      <c r="F674" s="57"/>
      <c r="G674" s="57"/>
      <c r="H674" s="57"/>
      <c r="I674" s="57"/>
    </row>
    <row r="675" spans="2:9">
      <c r="B675" s="55"/>
      <c r="C675" s="56"/>
      <c r="D675" s="57"/>
      <c r="E675" s="57"/>
      <c r="F675" s="57"/>
      <c r="G675" s="57"/>
      <c r="H675" s="57"/>
      <c r="I675" s="57"/>
    </row>
    <row r="676" spans="2:9">
      <c r="B676" s="55"/>
      <c r="C676" s="56"/>
      <c r="D676" s="57"/>
      <c r="E676" s="57"/>
      <c r="F676" s="57"/>
      <c r="G676" s="57"/>
      <c r="H676" s="57"/>
      <c r="I676" s="57"/>
    </row>
    <row r="677" spans="2:9">
      <c r="B677" s="55"/>
      <c r="C677" s="56"/>
      <c r="D677" s="57"/>
      <c r="E677" s="57"/>
      <c r="F677" s="57"/>
      <c r="G677" s="57"/>
      <c r="H677" s="57"/>
      <c r="I677" s="57"/>
    </row>
    <row r="678" spans="2:9">
      <c r="B678" s="55"/>
      <c r="C678" s="56"/>
      <c r="D678" s="57"/>
      <c r="E678" s="57"/>
      <c r="F678" s="57"/>
      <c r="G678" s="57"/>
      <c r="H678" s="57"/>
      <c r="I678" s="57"/>
    </row>
    <row r="679" spans="2:9">
      <c r="B679" s="55"/>
      <c r="C679" s="56"/>
      <c r="D679" s="57"/>
      <c r="E679" s="57"/>
      <c r="F679" s="57"/>
      <c r="G679" s="57"/>
      <c r="H679" s="57"/>
      <c r="I679" s="57"/>
    </row>
    <row r="680" spans="2:9">
      <c r="B680" s="55"/>
      <c r="C680" s="56"/>
      <c r="D680" s="57"/>
      <c r="E680" s="57"/>
      <c r="F680" s="57"/>
      <c r="G680" s="57"/>
      <c r="H680" s="57"/>
      <c r="I680" s="57"/>
    </row>
    <row r="681" spans="2:9">
      <c r="B681" s="55"/>
      <c r="C681" s="56"/>
      <c r="D681" s="57"/>
      <c r="E681" s="57"/>
      <c r="F681" s="57"/>
      <c r="G681" s="57"/>
      <c r="H681" s="57"/>
      <c r="I681" s="57"/>
    </row>
    <row r="682" spans="2:9">
      <c r="B682" s="55"/>
      <c r="C682" s="56"/>
      <c r="D682" s="57"/>
      <c r="E682" s="57"/>
      <c r="F682" s="57"/>
      <c r="G682" s="57"/>
      <c r="H682" s="57"/>
      <c r="I682" s="57"/>
    </row>
    <row r="683" spans="2:9">
      <c r="B683" s="55"/>
      <c r="C683" s="56"/>
      <c r="D683" s="57"/>
      <c r="E683" s="57"/>
      <c r="F683" s="57"/>
      <c r="G683" s="57"/>
      <c r="H683" s="57"/>
      <c r="I683" s="57"/>
    </row>
    <row r="684" spans="2:9">
      <c r="B684" s="55"/>
      <c r="C684" s="56"/>
      <c r="D684" s="57"/>
      <c r="E684" s="57"/>
      <c r="F684" s="57"/>
      <c r="G684" s="57"/>
      <c r="H684" s="57"/>
      <c r="I684" s="57"/>
    </row>
    <row r="685" spans="2:9">
      <c r="B685" s="55"/>
      <c r="C685" s="56"/>
      <c r="D685" s="57"/>
      <c r="E685" s="57"/>
      <c r="F685" s="57"/>
      <c r="G685" s="57"/>
      <c r="H685" s="57"/>
      <c r="I685" s="57"/>
    </row>
    <row r="686" spans="2:9">
      <c r="B686" s="55"/>
      <c r="C686" s="56"/>
      <c r="D686" s="57"/>
      <c r="E686" s="57"/>
      <c r="F686" s="57"/>
      <c r="G686" s="57"/>
      <c r="H686" s="57"/>
      <c r="I686" s="57"/>
    </row>
    <row r="687" spans="2:9">
      <c r="B687" s="55"/>
      <c r="C687" s="56"/>
      <c r="D687" s="57"/>
      <c r="E687" s="57"/>
      <c r="F687" s="57"/>
      <c r="G687" s="57"/>
      <c r="H687" s="57"/>
      <c r="I687" s="57"/>
    </row>
    <row r="688" spans="2:9">
      <c r="B688" s="55"/>
      <c r="C688" s="56"/>
      <c r="D688" s="57"/>
      <c r="E688" s="57"/>
      <c r="F688" s="57"/>
      <c r="G688" s="57"/>
      <c r="H688" s="57"/>
      <c r="I688" s="57"/>
    </row>
    <row r="689" spans="2:9">
      <c r="B689" s="55"/>
      <c r="C689" s="56"/>
      <c r="D689" s="57"/>
      <c r="E689" s="57"/>
      <c r="F689" s="57"/>
      <c r="G689" s="57"/>
      <c r="H689" s="57"/>
      <c r="I689" s="57"/>
    </row>
    <row r="690" spans="2:9">
      <c r="B690" s="55"/>
      <c r="C690" s="56"/>
      <c r="D690" s="57"/>
      <c r="E690" s="57"/>
      <c r="F690" s="57"/>
      <c r="G690" s="57"/>
      <c r="H690" s="57"/>
      <c r="I690" s="57"/>
    </row>
    <row r="691" spans="2:9">
      <c r="B691" s="55"/>
      <c r="C691" s="56"/>
      <c r="D691" s="57"/>
      <c r="E691" s="57"/>
      <c r="F691" s="57"/>
      <c r="G691" s="57"/>
      <c r="H691" s="57"/>
      <c r="I691" s="57"/>
    </row>
    <row r="692" spans="2:9">
      <c r="B692" s="55"/>
      <c r="C692" s="56"/>
      <c r="D692" s="57"/>
      <c r="E692" s="57"/>
      <c r="F692" s="57"/>
      <c r="G692" s="57"/>
      <c r="H692" s="57"/>
      <c r="I692" s="57"/>
    </row>
    <row r="693" spans="2:9">
      <c r="B693" s="55"/>
      <c r="C693" s="56"/>
      <c r="D693" s="57"/>
      <c r="E693" s="57"/>
      <c r="F693" s="57"/>
      <c r="G693" s="57"/>
      <c r="H693" s="57"/>
      <c r="I693" s="57"/>
    </row>
    <row r="694" spans="2:9">
      <c r="B694" s="55"/>
      <c r="C694" s="56"/>
      <c r="D694" s="57"/>
      <c r="E694" s="57"/>
      <c r="F694" s="57"/>
      <c r="G694" s="57"/>
      <c r="H694" s="57"/>
      <c r="I694" s="57"/>
    </row>
    <row r="695" spans="2:9">
      <c r="B695" s="55"/>
      <c r="C695" s="56"/>
      <c r="D695" s="57"/>
      <c r="E695" s="57"/>
      <c r="F695" s="57"/>
      <c r="G695" s="57"/>
      <c r="H695" s="57"/>
      <c r="I695" s="57"/>
    </row>
    <row r="696" spans="2:9">
      <c r="B696" s="55"/>
      <c r="C696" s="56"/>
      <c r="D696" s="57"/>
      <c r="E696" s="57"/>
      <c r="F696" s="57"/>
      <c r="G696" s="57"/>
      <c r="H696" s="57"/>
      <c r="I696" s="57"/>
    </row>
    <row r="697" spans="2:9">
      <c r="B697" s="55"/>
      <c r="C697" s="56"/>
      <c r="D697" s="57"/>
      <c r="E697" s="57"/>
      <c r="F697" s="57"/>
      <c r="G697" s="57"/>
      <c r="H697" s="57"/>
      <c r="I697" s="57"/>
    </row>
    <row r="698" spans="2:9">
      <c r="B698" s="55"/>
      <c r="C698" s="56"/>
      <c r="D698" s="57"/>
      <c r="E698" s="57"/>
      <c r="F698" s="57"/>
      <c r="G698" s="57"/>
      <c r="H698" s="57"/>
      <c r="I698" s="57"/>
    </row>
    <row r="699" spans="2:9">
      <c r="B699" s="55"/>
      <c r="C699" s="56"/>
      <c r="D699" s="57"/>
      <c r="E699" s="57"/>
      <c r="F699" s="57"/>
      <c r="G699" s="57"/>
      <c r="H699" s="57"/>
      <c r="I699" s="57"/>
    </row>
    <row r="700" spans="2:9">
      <c r="B700" s="55"/>
      <c r="C700" s="56"/>
      <c r="D700" s="57"/>
      <c r="E700" s="57"/>
      <c r="F700" s="57"/>
      <c r="G700" s="57"/>
      <c r="H700" s="57"/>
      <c r="I700" s="57"/>
    </row>
    <row r="701" spans="2:9">
      <c r="B701" s="55"/>
      <c r="C701" s="56"/>
      <c r="D701" s="57"/>
      <c r="E701" s="57"/>
      <c r="F701" s="57"/>
      <c r="G701" s="57"/>
      <c r="H701" s="57"/>
      <c r="I701" s="57"/>
    </row>
    <row r="702" spans="2:9">
      <c r="B702" s="55"/>
      <c r="C702" s="56"/>
      <c r="D702" s="57"/>
      <c r="E702" s="57"/>
      <c r="F702" s="57"/>
      <c r="G702" s="57"/>
      <c r="H702" s="57"/>
      <c r="I702" s="57"/>
    </row>
    <row r="703" spans="2:9">
      <c r="B703" s="55"/>
      <c r="C703" s="56"/>
      <c r="D703" s="57"/>
      <c r="E703" s="57"/>
      <c r="F703" s="57"/>
      <c r="G703" s="57"/>
      <c r="H703" s="57"/>
      <c r="I703" s="57"/>
    </row>
    <row r="704" spans="2:9">
      <c r="B704" s="55"/>
      <c r="C704" s="56"/>
      <c r="D704" s="57"/>
      <c r="E704" s="57"/>
      <c r="F704" s="57"/>
      <c r="G704" s="57"/>
      <c r="H704" s="57"/>
      <c r="I704" s="57"/>
    </row>
    <row r="705" spans="2:9">
      <c r="B705" s="55"/>
      <c r="C705" s="56"/>
      <c r="D705" s="57"/>
      <c r="E705" s="57"/>
      <c r="F705" s="57"/>
      <c r="G705" s="57"/>
      <c r="H705" s="57"/>
      <c r="I705" s="57"/>
    </row>
    <row r="706" spans="2:9">
      <c r="B706" s="55"/>
      <c r="C706" s="56"/>
      <c r="D706" s="57"/>
      <c r="E706" s="57"/>
      <c r="F706" s="57"/>
      <c r="G706" s="57"/>
      <c r="H706" s="57"/>
      <c r="I706" s="57"/>
    </row>
    <row r="707" spans="2:9">
      <c r="B707" s="55"/>
      <c r="C707" s="56"/>
      <c r="D707" s="57"/>
      <c r="E707" s="57"/>
      <c r="F707" s="57"/>
      <c r="G707" s="57"/>
      <c r="H707" s="57"/>
      <c r="I707" s="57"/>
    </row>
    <row r="708" spans="2:9">
      <c r="B708" s="55"/>
      <c r="C708" s="56"/>
      <c r="D708" s="57"/>
      <c r="E708" s="57"/>
      <c r="F708" s="57"/>
      <c r="G708" s="57"/>
      <c r="H708" s="57"/>
      <c r="I708" s="57"/>
    </row>
    <row r="709" spans="2:9">
      <c r="B709" s="55"/>
      <c r="C709" s="56"/>
      <c r="D709" s="57"/>
      <c r="E709" s="57"/>
      <c r="F709" s="57"/>
      <c r="G709" s="57"/>
      <c r="H709" s="57"/>
      <c r="I709" s="57"/>
    </row>
    <row r="710" spans="2:9">
      <c r="B710" s="55"/>
      <c r="C710" s="56"/>
      <c r="D710" s="57"/>
      <c r="E710" s="57"/>
      <c r="F710" s="57"/>
      <c r="G710" s="57"/>
      <c r="H710" s="57"/>
      <c r="I710" s="57"/>
    </row>
    <row r="711" spans="2:9">
      <c r="B711" s="55"/>
      <c r="C711" s="56"/>
      <c r="D711" s="57"/>
      <c r="E711" s="57"/>
      <c r="F711" s="57"/>
      <c r="G711" s="57"/>
      <c r="H711" s="57"/>
      <c r="I711" s="57"/>
    </row>
    <row r="712" spans="2:9">
      <c r="B712" s="55"/>
      <c r="C712" s="56"/>
      <c r="D712" s="57"/>
      <c r="E712" s="57"/>
      <c r="F712" s="57"/>
      <c r="G712" s="57"/>
      <c r="H712" s="57"/>
      <c r="I712" s="57"/>
    </row>
    <row r="713" spans="2:9">
      <c r="B713" s="55"/>
      <c r="C713" s="56"/>
      <c r="D713" s="57"/>
      <c r="E713" s="57"/>
      <c r="F713" s="57"/>
      <c r="G713" s="57"/>
      <c r="H713" s="57"/>
      <c r="I713" s="57"/>
    </row>
    <row r="714" spans="2:9">
      <c r="B714" s="55"/>
      <c r="C714" s="56"/>
      <c r="D714" s="57"/>
      <c r="E714" s="57"/>
      <c r="F714" s="57"/>
      <c r="G714" s="57"/>
      <c r="H714" s="57"/>
      <c r="I714" s="57"/>
    </row>
    <row r="715" spans="2:9">
      <c r="B715" s="55"/>
      <c r="C715" s="56"/>
      <c r="D715" s="57"/>
      <c r="E715" s="57"/>
      <c r="F715" s="57"/>
      <c r="G715" s="57"/>
      <c r="H715" s="57"/>
      <c r="I715" s="57"/>
    </row>
    <row r="716" spans="2:9">
      <c r="B716" s="55"/>
      <c r="C716" s="56"/>
      <c r="D716" s="57"/>
      <c r="E716" s="57"/>
      <c r="F716" s="57"/>
      <c r="G716" s="57"/>
      <c r="H716" s="57"/>
      <c r="I716" s="57"/>
    </row>
    <row r="717" spans="2:9">
      <c r="B717" s="55"/>
      <c r="C717" s="56"/>
      <c r="D717" s="57"/>
      <c r="E717" s="57"/>
      <c r="F717" s="57"/>
      <c r="G717" s="57"/>
      <c r="H717" s="57"/>
      <c r="I717" s="57"/>
    </row>
    <row r="718" spans="2:9">
      <c r="B718" s="55"/>
      <c r="C718" s="56"/>
      <c r="D718" s="57"/>
      <c r="E718" s="57"/>
      <c r="F718" s="57"/>
      <c r="G718" s="57"/>
      <c r="H718" s="57"/>
      <c r="I718" s="57"/>
    </row>
    <row r="719" spans="2:9">
      <c r="B719" s="55"/>
      <c r="C719" s="56"/>
      <c r="D719" s="57"/>
      <c r="E719" s="57"/>
      <c r="F719" s="57"/>
      <c r="G719" s="57"/>
      <c r="H719" s="57"/>
      <c r="I719" s="57"/>
    </row>
    <row r="720" spans="2:9">
      <c r="B720" s="55"/>
      <c r="C720" s="56"/>
      <c r="D720" s="57"/>
      <c r="E720" s="57"/>
      <c r="F720" s="57"/>
      <c r="G720" s="57"/>
      <c r="H720" s="57"/>
      <c r="I720" s="57"/>
    </row>
    <row r="721" spans="2:9">
      <c r="B721" s="55"/>
      <c r="C721" s="56"/>
      <c r="D721" s="57"/>
      <c r="E721" s="57"/>
      <c r="F721" s="57"/>
      <c r="G721" s="57"/>
      <c r="H721" s="57"/>
      <c r="I721" s="57"/>
    </row>
    <row r="722" spans="2:9">
      <c r="B722" s="55"/>
      <c r="C722" s="56"/>
      <c r="D722" s="57"/>
      <c r="E722" s="57"/>
      <c r="F722" s="57"/>
      <c r="G722" s="57"/>
      <c r="H722" s="57"/>
      <c r="I722" s="57"/>
    </row>
    <row r="723" spans="2:9">
      <c r="B723" s="55"/>
      <c r="C723" s="56"/>
      <c r="D723" s="57"/>
      <c r="E723" s="57"/>
      <c r="F723" s="57"/>
      <c r="G723" s="57"/>
      <c r="H723" s="57"/>
      <c r="I723" s="57"/>
    </row>
    <row r="724" spans="2:9">
      <c r="B724" s="55"/>
      <c r="C724" s="56"/>
      <c r="D724" s="57"/>
      <c r="E724" s="57"/>
      <c r="F724" s="57"/>
      <c r="G724" s="57"/>
      <c r="H724" s="57"/>
      <c r="I724" s="57"/>
    </row>
    <row r="725" spans="2:9">
      <c r="B725" s="55"/>
      <c r="C725" s="56"/>
      <c r="D725" s="57"/>
      <c r="E725" s="57"/>
      <c r="F725" s="57"/>
      <c r="G725" s="57"/>
      <c r="H725" s="57"/>
      <c r="I725" s="57"/>
    </row>
    <row r="726" spans="2:9">
      <c r="B726" s="55"/>
      <c r="C726" s="56"/>
      <c r="D726" s="57"/>
      <c r="E726" s="57"/>
      <c r="F726" s="57"/>
      <c r="G726" s="57"/>
      <c r="H726" s="57"/>
      <c r="I726" s="57"/>
    </row>
    <row r="727" spans="2:9">
      <c r="B727" s="55"/>
      <c r="C727" s="56"/>
      <c r="D727" s="57"/>
      <c r="E727" s="57"/>
      <c r="F727" s="57"/>
      <c r="G727" s="57"/>
      <c r="H727" s="57"/>
      <c r="I727" s="57"/>
    </row>
    <row r="728" spans="2:9">
      <c r="B728" s="55"/>
      <c r="C728" s="56"/>
      <c r="D728" s="57"/>
      <c r="E728" s="57"/>
      <c r="F728" s="57"/>
      <c r="G728" s="57"/>
      <c r="H728" s="57"/>
      <c r="I728" s="57"/>
    </row>
    <row r="729" spans="2:9">
      <c r="B729" s="55"/>
      <c r="C729" s="56"/>
      <c r="D729" s="57"/>
      <c r="E729" s="57"/>
      <c r="F729" s="57"/>
      <c r="G729" s="57"/>
      <c r="H729" s="57"/>
      <c r="I729" s="57"/>
    </row>
    <row r="730" spans="2:9">
      <c r="B730" s="55"/>
      <c r="C730" s="56"/>
      <c r="D730" s="57"/>
      <c r="E730" s="57"/>
      <c r="F730" s="57"/>
      <c r="G730" s="57"/>
      <c r="H730" s="57"/>
      <c r="I730" s="57"/>
    </row>
    <row r="731" spans="2:9">
      <c r="B731" s="55"/>
      <c r="C731" s="56"/>
      <c r="D731" s="57"/>
      <c r="E731" s="57"/>
      <c r="F731" s="57"/>
      <c r="G731" s="57"/>
      <c r="H731" s="57"/>
      <c r="I731" s="57"/>
    </row>
    <row r="732" spans="2:9">
      <c r="B732" s="55"/>
      <c r="C732" s="56"/>
      <c r="D732" s="57"/>
      <c r="E732" s="57"/>
      <c r="F732" s="57"/>
      <c r="G732" s="57"/>
      <c r="H732" s="57"/>
      <c r="I732" s="57"/>
    </row>
    <row r="733" spans="2:9">
      <c r="B733" s="55"/>
      <c r="C733" s="56"/>
      <c r="D733" s="57"/>
      <c r="E733" s="57"/>
      <c r="F733" s="57"/>
      <c r="G733" s="57"/>
      <c r="H733" s="57"/>
      <c r="I733" s="57"/>
    </row>
    <row r="734" spans="2:9">
      <c r="B734" s="55"/>
      <c r="C734" s="56"/>
      <c r="D734" s="57"/>
      <c r="E734" s="57"/>
      <c r="F734" s="57"/>
      <c r="G734" s="57"/>
      <c r="H734" s="57"/>
      <c r="I734" s="57"/>
    </row>
    <row r="735" spans="2:9">
      <c r="B735" s="55"/>
      <c r="C735" s="56"/>
      <c r="D735" s="57"/>
      <c r="E735" s="57"/>
      <c r="F735" s="57"/>
      <c r="G735" s="57"/>
      <c r="H735" s="57"/>
      <c r="I735" s="57"/>
    </row>
    <row r="736" spans="2:9">
      <c r="B736" s="55"/>
      <c r="C736" s="56"/>
      <c r="D736" s="57"/>
      <c r="E736" s="57"/>
      <c r="F736" s="57"/>
      <c r="G736" s="57"/>
      <c r="H736" s="57"/>
      <c r="I736" s="57"/>
    </row>
    <row r="737" spans="2:9">
      <c r="B737" s="55"/>
      <c r="C737" s="56"/>
      <c r="D737" s="57"/>
      <c r="E737" s="57"/>
      <c r="F737" s="57"/>
      <c r="G737" s="57"/>
      <c r="H737" s="57"/>
      <c r="I737" s="57"/>
    </row>
    <row r="738" spans="2:9">
      <c r="B738" s="55"/>
      <c r="C738" s="56"/>
      <c r="D738" s="57"/>
      <c r="E738" s="57"/>
      <c r="F738" s="57"/>
      <c r="G738" s="57"/>
      <c r="H738" s="57"/>
      <c r="I738" s="57"/>
    </row>
    <row r="739" spans="2:9">
      <c r="B739" s="55"/>
      <c r="C739" s="56"/>
      <c r="D739" s="57"/>
      <c r="E739" s="57"/>
      <c r="F739" s="57"/>
      <c r="G739" s="57"/>
      <c r="H739" s="57"/>
      <c r="I739" s="57"/>
    </row>
    <row r="740" spans="2:9">
      <c r="B740" s="55"/>
      <c r="C740" s="56"/>
      <c r="D740" s="57"/>
      <c r="E740" s="57"/>
      <c r="F740" s="57"/>
      <c r="G740" s="57"/>
      <c r="H740" s="57"/>
      <c r="I740" s="57"/>
    </row>
    <row r="741" spans="2:9">
      <c r="B741" s="55"/>
      <c r="C741" s="56"/>
      <c r="D741" s="57"/>
      <c r="E741" s="57"/>
      <c r="F741" s="57"/>
      <c r="G741" s="57"/>
      <c r="H741" s="57"/>
      <c r="I741" s="57"/>
    </row>
    <row r="742" spans="2:9">
      <c r="B742" s="55"/>
      <c r="C742" s="56"/>
      <c r="D742" s="57"/>
      <c r="E742" s="57"/>
      <c r="F742" s="57"/>
      <c r="G742" s="57"/>
      <c r="H742" s="57"/>
      <c r="I742" s="57"/>
    </row>
    <row r="743" spans="2:9">
      <c r="B743" s="55"/>
      <c r="C743" s="56"/>
      <c r="D743" s="57"/>
      <c r="E743" s="57"/>
      <c r="F743" s="57"/>
      <c r="G743" s="57"/>
      <c r="H743" s="57"/>
      <c r="I743" s="57"/>
    </row>
    <row r="744" spans="2:9">
      <c r="B744" s="55"/>
      <c r="C744" s="56"/>
      <c r="D744" s="57"/>
      <c r="E744" s="57"/>
      <c r="F744" s="57"/>
      <c r="G744" s="57"/>
      <c r="H744" s="57"/>
      <c r="I744" s="57"/>
    </row>
    <row r="745" spans="2:9">
      <c r="B745" s="55"/>
      <c r="C745" s="56"/>
      <c r="D745" s="57"/>
      <c r="E745" s="57"/>
      <c r="F745" s="57"/>
      <c r="G745" s="57"/>
      <c r="H745" s="57"/>
      <c r="I745" s="57"/>
    </row>
    <row r="746" spans="2:9">
      <c r="B746" s="55"/>
      <c r="C746" s="56"/>
      <c r="D746" s="57"/>
      <c r="E746" s="57"/>
      <c r="F746" s="57"/>
      <c r="G746" s="57"/>
      <c r="H746" s="57"/>
      <c r="I746" s="57"/>
    </row>
    <row r="747" spans="2:9">
      <c r="B747" s="55"/>
      <c r="C747" s="56"/>
      <c r="D747" s="57"/>
      <c r="E747" s="57"/>
      <c r="F747" s="57"/>
      <c r="G747" s="57"/>
      <c r="H747" s="57"/>
      <c r="I747" s="57"/>
    </row>
    <row r="748" spans="2:9">
      <c r="B748" s="55"/>
      <c r="C748" s="56"/>
      <c r="D748" s="57"/>
      <c r="E748" s="57"/>
      <c r="F748" s="57"/>
      <c r="G748" s="57"/>
      <c r="H748" s="57"/>
      <c r="I748" s="57"/>
    </row>
    <row r="749" spans="2:9">
      <c r="B749" s="55"/>
      <c r="C749" s="56"/>
      <c r="D749" s="57"/>
      <c r="E749" s="57"/>
      <c r="F749" s="57"/>
      <c r="G749" s="57"/>
      <c r="H749" s="57"/>
      <c r="I749" s="57"/>
    </row>
    <row r="750" spans="2:9">
      <c r="B750" s="55"/>
      <c r="C750" s="56"/>
      <c r="D750" s="57"/>
      <c r="E750" s="57"/>
      <c r="F750" s="57"/>
      <c r="G750" s="57"/>
      <c r="H750" s="57"/>
      <c r="I750" s="57"/>
    </row>
    <row r="751" spans="2:9">
      <c r="B751" s="55"/>
      <c r="C751" s="56"/>
      <c r="D751" s="57"/>
      <c r="E751" s="57"/>
      <c r="F751" s="57"/>
      <c r="G751" s="57"/>
      <c r="H751" s="57"/>
      <c r="I751" s="57"/>
    </row>
    <row r="752" spans="2:9">
      <c r="B752" s="55"/>
      <c r="C752" s="56"/>
      <c r="D752" s="57"/>
      <c r="E752" s="57"/>
      <c r="F752" s="57"/>
      <c r="G752" s="57"/>
      <c r="H752" s="57"/>
      <c r="I752" s="57"/>
    </row>
    <row r="753" spans="2:9">
      <c r="B753" s="55"/>
      <c r="C753" s="56"/>
      <c r="D753" s="57"/>
      <c r="E753" s="57"/>
      <c r="F753" s="57"/>
      <c r="G753" s="57"/>
      <c r="H753" s="57"/>
      <c r="I753" s="57"/>
    </row>
    <row r="754" spans="2:9">
      <c r="B754" s="55"/>
      <c r="C754" s="56"/>
      <c r="D754" s="57"/>
      <c r="E754" s="57"/>
      <c r="F754" s="57"/>
      <c r="G754" s="57"/>
      <c r="H754" s="57"/>
      <c r="I754" s="57"/>
    </row>
    <row r="755" spans="2:9">
      <c r="B755" s="55"/>
      <c r="C755" s="56"/>
      <c r="D755" s="57"/>
      <c r="E755" s="57"/>
      <c r="F755" s="57"/>
      <c r="G755" s="57"/>
      <c r="H755" s="57"/>
      <c r="I755" s="57"/>
    </row>
    <row r="756" spans="2:9">
      <c r="B756" s="55"/>
      <c r="C756" s="56"/>
      <c r="D756" s="57"/>
      <c r="E756" s="57"/>
      <c r="F756" s="57"/>
      <c r="G756" s="57"/>
      <c r="H756" s="57"/>
      <c r="I756" s="57"/>
    </row>
    <row r="757" spans="2:9">
      <c r="B757" s="55"/>
      <c r="C757" s="56"/>
      <c r="D757" s="57"/>
      <c r="E757" s="57"/>
      <c r="F757" s="57"/>
      <c r="G757" s="57"/>
      <c r="H757" s="57"/>
      <c r="I757" s="57"/>
    </row>
    <row r="758" spans="2:9">
      <c r="B758" s="55"/>
      <c r="C758" s="56"/>
      <c r="D758" s="57"/>
      <c r="E758" s="57"/>
      <c r="F758" s="57"/>
      <c r="G758" s="57"/>
      <c r="H758" s="57"/>
      <c r="I758" s="57"/>
    </row>
    <row r="759" spans="2:9">
      <c r="B759" s="55"/>
      <c r="C759" s="56"/>
      <c r="D759" s="57"/>
      <c r="E759" s="57"/>
      <c r="F759" s="57"/>
      <c r="G759" s="57"/>
      <c r="H759" s="57"/>
      <c r="I759" s="57"/>
    </row>
    <row r="760" spans="2:9">
      <c r="B760" s="55"/>
      <c r="C760" s="56"/>
      <c r="D760" s="57"/>
      <c r="E760" s="57"/>
      <c r="F760" s="57"/>
      <c r="G760" s="57"/>
      <c r="H760" s="57"/>
      <c r="I760" s="57"/>
    </row>
    <row r="761" spans="2:9">
      <c r="B761" s="55"/>
      <c r="C761" s="56"/>
      <c r="D761" s="57"/>
      <c r="E761" s="57"/>
      <c r="F761" s="57"/>
      <c r="G761" s="57"/>
      <c r="H761" s="57"/>
      <c r="I761" s="57"/>
    </row>
    <row r="762" spans="2:9">
      <c r="B762" s="55"/>
      <c r="C762" s="56"/>
      <c r="D762" s="57"/>
      <c r="E762" s="57"/>
      <c r="F762" s="57"/>
      <c r="G762" s="57"/>
      <c r="H762" s="57"/>
      <c r="I762" s="57"/>
    </row>
    <row r="763" spans="2:9">
      <c r="B763" s="55"/>
      <c r="C763" s="56"/>
      <c r="D763" s="57"/>
      <c r="E763" s="57"/>
      <c r="F763" s="57"/>
      <c r="G763" s="57"/>
      <c r="H763" s="57"/>
      <c r="I763" s="57"/>
    </row>
    <row r="764" spans="2:9">
      <c r="B764" s="55"/>
      <c r="C764" s="56"/>
      <c r="D764" s="57"/>
      <c r="E764" s="57"/>
      <c r="F764" s="57"/>
      <c r="G764" s="57"/>
      <c r="H764" s="57"/>
      <c r="I764" s="57"/>
    </row>
    <row r="765" spans="2:9">
      <c r="B765" s="55"/>
      <c r="C765" s="56"/>
      <c r="D765" s="57"/>
      <c r="E765" s="57"/>
      <c r="F765" s="57"/>
      <c r="G765" s="57"/>
      <c r="H765" s="57"/>
      <c r="I765" s="57"/>
    </row>
    <row r="766" spans="2:9">
      <c r="B766" s="55"/>
      <c r="C766" s="56"/>
      <c r="D766" s="57"/>
      <c r="E766" s="57"/>
      <c r="F766" s="57"/>
      <c r="G766" s="57"/>
      <c r="H766" s="57"/>
      <c r="I766" s="57"/>
    </row>
    <row r="767" spans="2:9">
      <c r="B767" s="55"/>
      <c r="C767" s="56"/>
      <c r="D767" s="57"/>
      <c r="E767" s="57"/>
      <c r="F767" s="57"/>
      <c r="G767" s="57"/>
      <c r="H767" s="57"/>
      <c r="I767" s="57"/>
    </row>
    <row r="768" spans="2:9">
      <c r="B768" s="55"/>
      <c r="C768" s="56"/>
      <c r="D768" s="57"/>
      <c r="E768" s="57"/>
      <c r="F768" s="57"/>
      <c r="G768" s="57"/>
      <c r="H768" s="57"/>
      <c r="I768" s="57"/>
    </row>
    <row r="769" spans="2:9">
      <c r="B769" s="55"/>
      <c r="C769" s="56"/>
      <c r="D769" s="57"/>
      <c r="E769" s="57"/>
      <c r="F769" s="57"/>
      <c r="G769" s="57"/>
      <c r="H769" s="57"/>
      <c r="I769" s="57"/>
    </row>
    <row r="770" spans="2:9">
      <c r="B770" s="55"/>
      <c r="C770" s="56"/>
      <c r="D770" s="57"/>
      <c r="E770" s="57"/>
      <c r="F770" s="57"/>
      <c r="G770" s="57"/>
      <c r="H770" s="57"/>
      <c r="I770" s="57"/>
    </row>
    <row r="771" spans="2:9">
      <c r="B771" s="55"/>
      <c r="C771" s="56"/>
      <c r="D771" s="57"/>
      <c r="E771" s="57"/>
      <c r="F771" s="57"/>
      <c r="G771" s="57"/>
      <c r="H771" s="57"/>
      <c r="I771" s="57"/>
    </row>
    <row r="772" spans="2:9">
      <c r="B772" s="55"/>
      <c r="C772" s="56"/>
      <c r="D772" s="57"/>
      <c r="E772" s="57"/>
      <c r="F772" s="57"/>
      <c r="G772" s="57"/>
      <c r="H772" s="57"/>
      <c r="I772" s="57"/>
    </row>
    <row r="773" spans="2:9">
      <c r="B773" s="55"/>
      <c r="C773" s="56"/>
      <c r="D773" s="57"/>
      <c r="E773" s="57"/>
      <c r="F773" s="57"/>
      <c r="G773" s="57"/>
      <c r="H773" s="57"/>
      <c r="I773" s="57"/>
    </row>
    <row r="774" spans="2:9">
      <c r="B774" s="55"/>
      <c r="C774" s="56"/>
      <c r="D774" s="57"/>
      <c r="E774" s="57"/>
      <c r="F774" s="57"/>
      <c r="G774" s="57"/>
      <c r="H774" s="57"/>
      <c r="I774" s="57"/>
    </row>
    <row r="775" spans="2:9">
      <c r="B775" s="55"/>
      <c r="C775" s="56"/>
      <c r="D775" s="57"/>
      <c r="E775" s="57"/>
      <c r="F775" s="57"/>
      <c r="G775" s="57"/>
      <c r="H775" s="57"/>
      <c r="I775" s="57"/>
    </row>
    <row r="776" spans="2:9">
      <c r="B776" s="55"/>
      <c r="C776" s="56"/>
      <c r="D776" s="57"/>
      <c r="E776" s="57"/>
      <c r="F776" s="57"/>
      <c r="G776" s="57"/>
      <c r="H776" s="57"/>
      <c r="I776" s="57"/>
    </row>
    <row r="777" spans="2:9">
      <c r="B777" s="55"/>
      <c r="C777" s="56"/>
      <c r="D777" s="57"/>
      <c r="E777" s="57"/>
      <c r="F777" s="57"/>
      <c r="G777" s="57"/>
      <c r="H777" s="57"/>
      <c r="I777" s="57"/>
    </row>
    <row r="778" spans="2:9">
      <c r="B778" s="55"/>
      <c r="C778" s="56"/>
      <c r="D778" s="57"/>
      <c r="E778" s="57"/>
      <c r="F778" s="57"/>
      <c r="G778" s="57"/>
      <c r="H778" s="57"/>
      <c r="I778" s="57"/>
    </row>
    <row r="779" spans="2:9">
      <c r="B779" s="55"/>
      <c r="C779" s="56"/>
      <c r="D779" s="57"/>
      <c r="E779" s="57"/>
      <c r="F779" s="57"/>
      <c r="G779" s="57"/>
      <c r="H779" s="57"/>
      <c r="I779" s="57"/>
    </row>
    <row r="780" spans="2:9">
      <c r="B780" s="55"/>
      <c r="C780" s="56"/>
      <c r="D780" s="57"/>
      <c r="E780" s="57"/>
      <c r="F780" s="57"/>
      <c r="G780" s="57"/>
      <c r="H780" s="57"/>
      <c r="I780" s="57"/>
    </row>
    <row r="781" spans="2:9">
      <c r="B781" s="55"/>
      <c r="C781" s="56"/>
      <c r="D781" s="57"/>
      <c r="E781" s="57"/>
      <c r="F781" s="57"/>
      <c r="G781" s="57"/>
      <c r="H781" s="57"/>
      <c r="I781" s="57"/>
    </row>
    <row r="782" spans="2:9">
      <c r="B782" s="55"/>
      <c r="C782" s="56"/>
      <c r="D782" s="57"/>
      <c r="E782" s="57"/>
      <c r="F782" s="57"/>
      <c r="G782" s="57"/>
      <c r="H782" s="57"/>
      <c r="I782" s="57"/>
    </row>
    <row r="783" spans="2:9">
      <c r="B783" s="55"/>
      <c r="C783" s="56"/>
      <c r="D783" s="57"/>
      <c r="E783" s="57"/>
      <c r="F783" s="57"/>
      <c r="G783" s="57"/>
      <c r="H783" s="57"/>
      <c r="I783" s="57"/>
    </row>
    <row r="784" spans="2:9">
      <c r="B784" s="55"/>
      <c r="C784" s="56"/>
      <c r="D784" s="57"/>
      <c r="E784" s="57"/>
      <c r="F784" s="57"/>
      <c r="G784" s="57"/>
      <c r="H784" s="57"/>
      <c r="I784" s="57"/>
    </row>
    <row r="785" spans="2:9">
      <c r="B785" s="55"/>
      <c r="C785" s="56"/>
      <c r="D785" s="57"/>
      <c r="E785" s="57"/>
      <c r="F785" s="57"/>
      <c r="G785" s="57"/>
      <c r="H785" s="57"/>
      <c r="I785" s="57"/>
    </row>
    <row r="786" spans="2:9">
      <c r="B786" s="55"/>
      <c r="C786" s="56"/>
      <c r="D786" s="57"/>
      <c r="E786" s="57"/>
      <c r="F786" s="57"/>
      <c r="G786" s="57"/>
      <c r="H786" s="57"/>
      <c r="I786" s="57"/>
    </row>
    <row r="787" spans="2:9">
      <c r="B787" s="55"/>
      <c r="C787" s="56"/>
      <c r="D787" s="57"/>
      <c r="E787" s="57"/>
      <c r="F787" s="57"/>
      <c r="G787" s="57"/>
      <c r="H787" s="57"/>
      <c r="I787" s="57"/>
    </row>
    <row r="788" spans="2:9">
      <c r="B788" s="55"/>
      <c r="C788" s="56"/>
      <c r="D788" s="57"/>
      <c r="E788" s="57"/>
      <c r="F788" s="57"/>
      <c r="G788" s="57"/>
      <c r="H788" s="57"/>
      <c r="I788" s="57"/>
    </row>
    <row r="789" spans="2:9">
      <c r="B789" s="55"/>
      <c r="C789" s="56"/>
      <c r="D789" s="57"/>
      <c r="E789" s="57"/>
      <c r="F789" s="57"/>
      <c r="G789" s="57"/>
      <c r="H789" s="57"/>
      <c r="I789" s="57"/>
    </row>
    <row r="790" spans="2:9">
      <c r="B790" s="55"/>
      <c r="C790" s="56"/>
      <c r="D790" s="57"/>
      <c r="E790" s="57"/>
      <c r="F790" s="57"/>
      <c r="G790" s="57"/>
      <c r="H790" s="57"/>
      <c r="I790" s="57"/>
    </row>
    <row r="791" spans="2:9">
      <c r="B791" s="55"/>
      <c r="C791" s="56"/>
      <c r="D791" s="57"/>
      <c r="E791" s="57"/>
      <c r="F791" s="57"/>
      <c r="G791" s="57"/>
      <c r="H791" s="57"/>
      <c r="I791" s="57"/>
    </row>
    <row r="792" spans="2:9">
      <c r="B792" s="55"/>
      <c r="C792" s="56"/>
      <c r="D792" s="57"/>
      <c r="E792" s="57"/>
      <c r="F792" s="57"/>
      <c r="G792" s="57"/>
      <c r="H792" s="57"/>
      <c r="I792" s="57"/>
    </row>
    <row r="793" spans="2:9">
      <c r="B793" s="55"/>
      <c r="C793" s="56"/>
      <c r="D793" s="57"/>
      <c r="E793" s="57"/>
      <c r="F793" s="57"/>
      <c r="G793" s="57"/>
      <c r="H793" s="57"/>
      <c r="I793" s="57"/>
    </row>
    <row r="794" spans="2:9">
      <c r="B794" s="55"/>
      <c r="C794" s="56"/>
      <c r="D794" s="57"/>
      <c r="E794" s="57"/>
      <c r="F794" s="57"/>
      <c r="G794" s="57"/>
      <c r="H794" s="57"/>
      <c r="I794" s="57"/>
    </row>
    <row r="795" spans="2:9">
      <c r="B795" s="55"/>
      <c r="C795" s="56"/>
      <c r="D795" s="57"/>
      <c r="E795" s="57"/>
      <c r="F795" s="57"/>
      <c r="G795" s="57"/>
      <c r="H795" s="57"/>
      <c r="I795" s="57"/>
    </row>
    <row r="796" spans="2:9">
      <c r="B796" s="55"/>
      <c r="C796" s="56"/>
      <c r="D796" s="57"/>
      <c r="E796" s="57"/>
      <c r="F796" s="57"/>
      <c r="G796" s="57"/>
      <c r="H796" s="57"/>
      <c r="I796" s="57"/>
    </row>
    <row r="797" spans="2:9">
      <c r="B797" s="55"/>
      <c r="C797" s="56"/>
      <c r="D797" s="57"/>
      <c r="E797" s="57"/>
      <c r="F797" s="57"/>
      <c r="G797" s="57"/>
      <c r="H797" s="57"/>
      <c r="I797" s="57"/>
    </row>
    <row r="798" spans="2:9">
      <c r="B798" s="55"/>
      <c r="C798" s="56"/>
      <c r="D798" s="57"/>
      <c r="E798" s="57"/>
      <c r="F798" s="57"/>
      <c r="G798" s="57"/>
      <c r="H798" s="57"/>
      <c r="I798" s="57"/>
    </row>
    <row r="799" spans="2:9">
      <c r="B799" s="55"/>
      <c r="C799" s="56"/>
      <c r="D799" s="57"/>
      <c r="E799" s="57"/>
      <c r="F799" s="57"/>
      <c r="G799" s="57"/>
      <c r="H799" s="57"/>
      <c r="I799" s="57"/>
    </row>
    <row r="800" spans="2:9">
      <c r="B800" s="55"/>
      <c r="C800" s="56"/>
      <c r="D800" s="57"/>
      <c r="E800" s="57"/>
      <c r="F800" s="57"/>
      <c r="G800" s="57"/>
      <c r="H800" s="57"/>
      <c r="I800" s="57"/>
    </row>
    <row r="801" spans="2:9">
      <c r="B801" s="55"/>
      <c r="C801" s="56"/>
      <c r="D801" s="57"/>
      <c r="E801" s="57"/>
      <c r="F801" s="57"/>
      <c r="G801" s="57"/>
      <c r="H801" s="57"/>
      <c r="I801" s="57"/>
    </row>
    <row r="802" spans="2:9">
      <c r="B802" s="55"/>
      <c r="C802" s="56"/>
      <c r="D802" s="57"/>
      <c r="E802" s="57"/>
      <c r="F802" s="57"/>
      <c r="G802" s="57"/>
      <c r="H802" s="57"/>
      <c r="I802" s="57"/>
    </row>
    <row r="803" spans="2:9">
      <c r="B803" s="55"/>
      <c r="C803" s="56"/>
      <c r="D803" s="57"/>
      <c r="E803" s="57"/>
      <c r="F803" s="57"/>
      <c r="G803" s="57"/>
      <c r="H803" s="57"/>
      <c r="I803" s="57"/>
    </row>
    <row r="804" spans="2:9">
      <c r="B804" s="55"/>
      <c r="C804" s="56"/>
      <c r="D804" s="57"/>
      <c r="E804" s="57"/>
      <c r="F804" s="57"/>
      <c r="G804" s="57"/>
      <c r="H804" s="57"/>
      <c r="I804" s="57"/>
    </row>
    <row r="805" spans="2:9">
      <c r="B805" s="55"/>
      <c r="C805" s="56"/>
      <c r="D805" s="57"/>
      <c r="E805" s="57"/>
      <c r="F805" s="57"/>
      <c r="G805" s="57"/>
      <c r="H805" s="57"/>
      <c r="I805" s="57"/>
    </row>
    <row r="806" spans="2:9">
      <c r="B806" s="55"/>
      <c r="C806" s="56"/>
      <c r="D806" s="57"/>
      <c r="E806" s="57"/>
      <c r="F806" s="57"/>
      <c r="G806" s="57"/>
      <c r="H806" s="57"/>
      <c r="I806" s="57"/>
    </row>
    <row r="807" spans="2:9">
      <c r="B807" s="55"/>
      <c r="C807" s="56"/>
      <c r="D807" s="57"/>
      <c r="E807" s="57"/>
      <c r="F807" s="57"/>
      <c r="G807" s="57"/>
      <c r="H807" s="57"/>
      <c r="I807" s="57"/>
    </row>
    <row r="808" spans="2:9">
      <c r="B808" s="55"/>
      <c r="C808" s="56"/>
      <c r="D808" s="57"/>
      <c r="E808" s="57"/>
      <c r="F808" s="57"/>
      <c r="G808" s="57"/>
      <c r="H808" s="57"/>
      <c r="I808" s="57"/>
    </row>
    <row r="809" spans="2:9">
      <c r="B809" s="55"/>
      <c r="C809" s="56"/>
      <c r="D809" s="57"/>
      <c r="E809" s="57"/>
      <c r="F809" s="57"/>
      <c r="G809" s="57"/>
      <c r="H809" s="57"/>
      <c r="I809" s="57"/>
    </row>
    <row r="810" spans="2:9">
      <c r="B810" s="55"/>
      <c r="C810" s="56"/>
      <c r="D810" s="57"/>
      <c r="E810" s="57"/>
      <c r="F810" s="57"/>
      <c r="G810" s="57"/>
      <c r="H810" s="57"/>
      <c r="I810" s="57"/>
    </row>
    <row r="811" spans="2:9">
      <c r="B811" s="55"/>
      <c r="C811" s="56"/>
      <c r="D811" s="57"/>
      <c r="E811" s="57"/>
      <c r="F811" s="57"/>
      <c r="G811" s="57"/>
      <c r="H811" s="57"/>
      <c r="I811" s="57"/>
    </row>
    <row r="812" spans="2:9">
      <c r="B812" s="55"/>
      <c r="C812" s="56"/>
      <c r="D812" s="57"/>
      <c r="E812" s="57"/>
      <c r="F812" s="57"/>
      <c r="G812" s="57"/>
      <c r="H812" s="57"/>
      <c r="I812" s="57"/>
    </row>
    <row r="813" spans="2:9">
      <c r="B813" s="55"/>
      <c r="C813" s="56"/>
      <c r="D813" s="57"/>
      <c r="E813" s="57"/>
      <c r="F813" s="57"/>
      <c r="G813" s="57"/>
      <c r="H813" s="57"/>
      <c r="I813" s="57"/>
    </row>
    <row r="814" spans="2:9">
      <c r="B814" s="55"/>
      <c r="C814" s="56"/>
      <c r="D814" s="57"/>
      <c r="E814" s="57"/>
      <c r="F814" s="57"/>
      <c r="G814" s="57"/>
      <c r="H814" s="57"/>
      <c r="I814" s="57"/>
    </row>
    <row r="815" spans="2:9">
      <c r="B815" s="55"/>
      <c r="C815" s="56"/>
      <c r="D815" s="57"/>
      <c r="E815" s="57"/>
      <c r="F815" s="57"/>
      <c r="G815" s="57"/>
      <c r="H815" s="57"/>
      <c r="I815" s="57"/>
    </row>
    <row r="816" spans="2:9">
      <c r="B816" s="55"/>
      <c r="C816" s="56"/>
      <c r="D816" s="57"/>
      <c r="E816" s="57"/>
      <c r="F816" s="57"/>
      <c r="G816" s="57"/>
      <c r="H816" s="57"/>
      <c r="I816" s="57"/>
    </row>
    <row r="817" spans="2:9">
      <c r="B817" s="55"/>
      <c r="C817" s="56"/>
      <c r="D817" s="57"/>
      <c r="E817" s="57"/>
      <c r="F817" s="57"/>
      <c r="G817" s="57"/>
      <c r="H817" s="57"/>
      <c r="I817" s="57"/>
    </row>
    <row r="818" spans="2:9">
      <c r="B818" s="55"/>
      <c r="C818" s="56"/>
      <c r="D818" s="57"/>
      <c r="E818" s="57"/>
      <c r="F818" s="57"/>
      <c r="G818" s="57"/>
      <c r="H818" s="57"/>
      <c r="I818" s="57"/>
    </row>
    <row r="819" spans="2:9">
      <c r="B819" s="55"/>
      <c r="C819" s="56"/>
      <c r="D819" s="57"/>
      <c r="E819" s="57"/>
      <c r="F819" s="57"/>
      <c r="G819" s="57"/>
      <c r="H819" s="57"/>
      <c r="I819" s="57"/>
    </row>
    <row r="820" spans="2:9">
      <c r="B820" s="55"/>
      <c r="C820" s="56"/>
      <c r="D820" s="57"/>
      <c r="E820" s="57"/>
      <c r="F820" s="57"/>
      <c r="G820" s="57"/>
      <c r="H820" s="57"/>
      <c r="I820" s="57"/>
    </row>
    <row r="821" spans="2:9">
      <c r="B821" s="55"/>
      <c r="C821" s="56"/>
      <c r="D821" s="57"/>
      <c r="E821" s="57"/>
      <c r="F821" s="57"/>
      <c r="G821" s="57"/>
      <c r="H821" s="57"/>
      <c r="I821" s="57"/>
    </row>
    <row r="822" spans="2:9">
      <c r="B822" s="55"/>
      <c r="C822" s="56"/>
      <c r="D822" s="57"/>
      <c r="E822" s="57"/>
      <c r="F822" s="57"/>
      <c r="G822" s="57"/>
      <c r="H822" s="57"/>
      <c r="I822" s="57"/>
    </row>
    <row r="823" spans="2:9">
      <c r="B823" s="55"/>
      <c r="C823" s="56"/>
      <c r="D823" s="57"/>
      <c r="E823" s="57"/>
      <c r="F823" s="57"/>
      <c r="G823" s="57"/>
      <c r="H823" s="57"/>
      <c r="I823" s="57"/>
    </row>
    <row r="824" spans="2:9">
      <c r="B824" s="55"/>
      <c r="C824" s="56"/>
      <c r="D824" s="57"/>
      <c r="E824" s="57"/>
      <c r="F824" s="57"/>
      <c r="G824" s="57"/>
      <c r="H824" s="57"/>
      <c r="I824" s="57"/>
    </row>
    <row r="825" spans="2:9">
      <c r="B825" s="55"/>
      <c r="C825" s="56"/>
      <c r="D825" s="57"/>
      <c r="E825" s="57"/>
      <c r="F825" s="57"/>
      <c r="G825" s="57"/>
      <c r="H825" s="57"/>
      <c r="I825" s="57"/>
    </row>
    <row r="826" spans="2:9">
      <c r="B826" s="55"/>
      <c r="C826" s="56"/>
      <c r="D826" s="57"/>
      <c r="E826" s="57"/>
      <c r="F826" s="57"/>
      <c r="G826" s="57"/>
      <c r="H826" s="57"/>
      <c r="I826" s="57"/>
    </row>
    <row r="827" spans="2:9">
      <c r="B827" s="55"/>
      <c r="C827" s="56"/>
      <c r="D827" s="57"/>
      <c r="E827" s="57"/>
      <c r="F827" s="57"/>
      <c r="G827" s="57"/>
      <c r="H827" s="57"/>
      <c r="I827" s="57"/>
    </row>
    <row r="828" spans="2:9">
      <c r="B828" s="55"/>
      <c r="C828" s="56"/>
      <c r="D828" s="57"/>
      <c r="E828" s="57"/>
      <c r="F828" s="57"/>
      <c r="G828" s="57"/>
      <c r="H828" s="57"/>
      <c r="I828" s="57"/>
    </row>
    <row r="829" spans="2:9">
      <c r="B829" s="55"/>
      <c r="C829" s="56"/>
      <c r="D829" s="57"/>
      <c r="E829" s="57"/>
      <c r="F829" s="57"/>
      <c r="G829" s="57"/>
      <c r="H829" s="57"/>
      <c r="I829" s="57"/>
    </row>
    <row r="830" spans="2:9">
      <c r="B830" s="55"/>
      <c r="C830" s="56"/>
      <c r="D830" s="57"/>
      <c r="E830" s="57"/>
      <c r="F830" s="57"/>
      <c r="G830" s="57"/>
      <c r="H830" s="57"/>
      <c r="I830" s="57"/>
    </row>
    <row r="831" spans="2:9">
      <c r="B831" s="55"/>
      <c r="C831" s="56"/>
      <c r="D831" s="57"/>
      <c r="E831" s="57"/>
      <c r="F831" s="57"/>
      <c r="G831" s="57"/>
      <c r="H831" s="57"/>
      <c r="I831" s="57"/>
    </row>
    <row r="832" spans="2:9">
      <c r="B832" s="55"/>
      <c r="C832" s="56"/>
      <c r="D832" s="57"/>
      <c r="E832" s="57"/>
      <c r="F832" s="57"/>
      <c r="G832" s="57"/>
      <c r="H832" s="57"/>
      <c r="I832" s="57"/>
    </row>
    <row r="833" spans="2:9">
      <c r="B833" s="55"/>
      <c r="C833" s="56"/>
      <c r="D833" s="57"/>
      <c r="E833" s="57"/>
      <c r="F833" s="57"/>
      <c r="G833" s="57"/>
      <c r="H833" s="57"/>
      <c r="I833" s="57"/>
    </row>
    <row r="834" spans="2:9">
      <c r="B834" s="55"/>
      <c r="C834" s="56"/>
      <c r="D834" s="57"/>
      <c r="E834" s="57"/>
      <c r="F834" s="57"/>
      <c r="G834" s="57"/>
      <c r="H834" s="57"/>
      <c r="I834" s="57"/>
    </row>
    <row r="835" spans="2:9">
      <c r="B835" s="55"/>
      <c r="C835" s="56"/>
      <c r="D835" s="57"/>
      <c r="E835" s="57"/>
      <c r="F835" s="57"/>
      <c r="G835" s="57"/>
      <c r="H835" s="57"/>
      <c r="I835" s="57"/>
    </row>
    <row r="836" spans="2:9">
      <c r="B836" s="55"/>
      <c r="C836" s="56"/>
      <c r="D836" s="57"/>
      <c r="E836" s="57"/>
      <c r="F836" s="57"/>
      <c r="G836" s="57"/>
      <c r="H836" s="57"/>
      <c r="I836" s="57"/>
    </row>
    <row r="837" spans="2:9">
      <c r="B837" s="55"/>
      <c r="C837" s="56"/>
      <c r="D837" s="57"/>
      <c r="E837" s="57"/>
      <c r="F837" s="57"/>
      <c r="G837" s="57"/>
      <c r="H837" s="57"/>
      <c r="I837" s="57"/>
    </row>
    <row r="838" spans="2:9">
      <c r="B838" s="55"/>
      <c r="C838" s="56"/>
      <c r="D838" s="57"/>
      <c r="E838" s="57"/>
      <c r="F838" s="57"/>
      <c r="G838" s="57"/>
      <c r="H838" s="57"/>
      <c r="I838" s="57"/>
    </row>
    <row r="839" spans="2:9">
      <c r="B839" s="55"/>
      <c r="C839" s="56"/>
      <c r="D839" s="57"/>
      <c r="E839" s="57"/>
      <c r="F839" s="57"/>
      <c r="G839" s="57"/>
      <c r="H839" s="57"/>
      <c r="I839" s="57"/>
    </row>
    <row r="840" spans="2:9">
      <c r="B840" s="55"/>
      <c r="C840" s="56"/>
      <c r="D840" s="57"/>
      <c r="E840" s="57"/>
      <c r="F840" s="57"/>
      <c r="G840" s="57"/>
      <c r="H840" s="57"/>
      <c r="I840" s="57"/>
    </row>
    <row r="841" spans="2:9">
      <c r="B841" s="55"/>
      <c r="C841" s="56"/>
      <c r="D841" s="57"/>
      <c r="E841" s="57"/>
      <c r="F841" s="57"/>
      <c r="G841" s="57"/>
      <c r="H841" s="57"/>
      <c r="I841" s="57"/>
    </row>
    <row r="842" spans="2:9">
      <c r="B842" s="55"/>
      <c r="C842" s="56"/>
      <c r="D842" s="57"/>
      <c r="E842" s="57"/>
      <c r="F842" s="57"/>
      <c r="G842" s="57"/>
      <c r="H842" s="57"/>
      <c r="I842" s="57"/>
    </row>
    <row r="843" spans="2:9">
      <c r="B843" s="55"/>
      <c r="C843" s="56"/>
      <c r="D843" s="57"/>
      <c r="E843" s="57"/>
      <c r="F843" s="57"/>
      <c r="G843" s="57"/>
      <c r="H843" s="57"/>
      <c r="I843" s="57"/>
    </row>
    <row r="844" spans="2:9">
      <c r="B844" s="55"/>
      <c r="C844" s="56"/>
      <c r="D844" s="57"/>
      <c r="E844" s="57"/>
      <c r="F844" s="57"/>
      <c r="G844" s="57"/>
      <c r="H844" s="57"/>
      <c r="I844" s="57"/>
    </row>
    <row r="845" spans="2:9">
      <c r="B845" s="55"/>
      <c r="C845" s="56"/>
      <c r="D845" s="57"/>
      <c r="E845" s="57"/>
      <c r="F845" s="57"/>
      <c r="G845" s="57"/>
      <c r="H845" s="57"/>
      <c r="I845" s="57"/>
    </row>
    <row r="846" spans="2:9">
      <c r="B846" s="55"/>
      <c r="C846" s="56"/>
      <c r="D846" s="57"/>
      <c r="E846" s="57"/>
      <c r="F846" s="57"/>
      <c r="G846" s="57"/>
      <c r="H846" s="57"/>
      <c r="I846" s="57"/>
    </row>
    <row r="847" spans="2:9">
      <c r="B847" s="55"/>
      <c r="C847" s="56"/>
      <c r="D847" s="57"/>
      <c r="E847" s="57"/>
      <c r="F847" s="57"/>
      <c r="G847" s="57"/>
      <c r="H847" s="57"/>
      <c r="I847" s="57"/>
    </row>
    <row r="848" spans="2:9">
      <c r="B848" s="55"/>
      <c r="C848" s="56"/>
      <c r="D848" s="57"/>
      <c r="E848" s="57"/>
      <c r="F848" s="57"/>
      <c r="G848" s="57"/>
      <c r="H848" s="57"/>
      <c r="I848" s="57"/>
    </row>
    <row r="849" spans="2:9">
      <c r="B849" s="55"/>
      <c r="C849" s="56"/>
      <c r="D849" s="57"/>
      <c r="E849" s="57"/>
      <c r="F849" s="57"/>
      <c r="G849" s="57"/>
      <c r="H849" s="57"/>
      <c r="I849" s="57"/>
    </row>
    <row r="850" spans="2:9">
      <c r="B850" s="55"/>
      <c r="C850" s="56"/>
      <c r="D850" s="57"/>
      <c r="E850" s="57"/>
      <c r="F850" s="57"/>
      <c r="G850" s="57"/>
      <c r="H850" s="57"/>
      <c r="I850" s="57"/>
    </row>
    <row r="851" spans="2:9">
      <c r="B851" s="55"/>
      <c r="C851" s="56"/>
      <c r="D851" s="57"/>
      <c r="E851" s="57"/>
      <c r="F851" s="57"/>
      <c r="G851" s="57"/>
      <c r="H851" s="57"/>
      <c r="I851" s="57"/>
    </row>
    <row r="852" spans="2:9">
      <c r="B852" s="55"/>
      <c r="C852" s="56"/>
      <c r="D852" s="57"/>
      <c r="E852" s="57"/>
      <c r="F852" s="57"/>
      <c r="G852" s="57"/>
      <c r="H852" s="57"/>
      <c r="I852" s="57"/>
    </row>
    <row r="853" spans="2:9">
      <c r="B853" s="55"/>
      <c r="C853" s="56"/>
      <c r="D853" s="57"/>
      <c r="E853" s="57"/>
      <c r="F853" s="57"/>
      <c r="G853" s="57"/>
      <c r="H853" s="57"/>
      <c r="I853" s="57"/>
    </row>
    <row r="854" spans="2:9">
      <c r="B854" s="55"/>
      <c r="C854" s="56"/>
      <c r="D854" s="57"/>
      <c r="E854" s="57"/>
      <c r="F854" s="57"/>
      <c r="G854" s="57"/>
      <c r="H854" s="57"/>
      <c r="I854" s="57"/>
    </row>
    <row r="855" spans="2:9">
      <c r="B855" s="55"/>
      <c r="C855" s="56"/>
      <c r="D855" s="57"/>
      <c r="E855" s="57"/>
      <c r="F855" s="57"/>
      <c r="G855" s="57"/>
      <c r="H855" s="57"/>
      <c r="I855" s="57"/>
    </row>
    <row r="856" spans="2:9">
      <c r="B856" s="55"/>
      <c r="C856" s="56"/>
      <c r="D856" s="57"/>
      <c r="E856" s="57"/>
      <c r="F856" s="57"/>
      <c r="G856" s="57"/>
      <c r="H856" s="57"/>
      <c r="I856" s="57"/>
    </row>
    <row r="857" spans="2:9">
      <c r="B857" s="55"/>
      <c r="C857" s="56"/>
      <c r="D857" s="57"/>
      <c r="E857" s="57"/>
      <c r="F857" s="57"/>
      <c r="G857" s="57"/>
      <c r="H857" s="57"/>
      <c r="I857" s="57"/>
    </row>
    <row r="858" spans="2:9">
      <c r="B858" s="55"/>
      <c r="C858" s="56"/>
      <c r="D858" s="57"/>
      <c r="E858" s="57"/>
      <c r="F858" s="57"/>
      <c r="G858" s="57"/>
      <c r="H858" s="57"/>
      <c r="I858" s="57"/>
    </row>
    <row r="859" spans="2:9">
      <c r="B859" s="55"/>
      <c r="C859" s="56"/>
      <c r="D859" s="57"/>
      <c r="E859" s="57"/>
      <c r="F859" s="57"/>
      <c r="G859" s="57"/>
      <c r="H859" s="57"/>
      <c r="I859" s="57"/>
    </row>
    <row r="860" spans="2:9">
      <c r="B860" s="55"/>
      <c r="C860" s="56"/>
      <c r="D860" s="57"/>
      <c r="E860" s="57"/>
      <c r="F860" s="57"/>
      <c r="G860" s="57"/>
      <c r="H860" s="57"/>
      <c r="I860" s="57"/>
    </row>
    <row r="861" spans="2:9">
      <c r="B861" s="55"/>
      <c r="C861" s="56"/>
      <c r="D861" s="57"/>
      <c r="E861" s="57"/>
      <c r="F861" s="57"/>
      <c r="G861" s="57"/>
      <c r="H861" s="57"/>
      <c r="I861" s="57"/>
    </row>
    <row r="862" spans="2:9">
      <c r="B862" s="55"/>
      <c r="C862" s="56"/>
      <c r="D862" s="57"/>
      <c r="E862" s="57"/>
      <c r="F862" s="57"/>
      <c r="G862" s="57"/>
      <c r="H862" s="57"/>
      <c r="I862" s="57"/>
    </row>
    <row r="863" spans="2:9">
      <c r="B863" s="55"/>
      <c r="C863" s="56"/>
      <c r="D863" s="57"/>
      <c r="E863" s="57"/>
      <c r="F863" s="57"/>
      <c r="G863" s="57"/>
      <c r="H863" s="57"/>
      <c r="I863" s="57"/>
    </row>
    <row r="864" spans="2:9">
      <c r="B864" s="55"/>
      <c r="C864" s="56"/>
      <c r="D864" s="57"/>
      <c r="E864" s="57"/>
      <c r="F864" s="57"/>
      <c r="G864" s="57"/>
      <c r="H864" s="57"/>
      <c r="I864" s="57"/>
    </row>
    <row r="865" spans="2:9">
      <c r="B865" s="55"/>
      <c r="C865" s="56"/>
      <c r="D865" s="57"/>
      <c r="E865" s="57"/>
      <c r="F865" s="57"/>
      <c r="G865" s="57"/>
      <c r="H865" s="57"/>
      <c r="I865" s="57"/>
    </row>
    <row r="866" spans="2:9">
      <c r="B866" s="55"/>
      <c r="C866" s="56"/>
      <c r="D866" s="57"/>
      <c r="E866" s="57"/>
      <c r="F866" s="57"/>
      <c r="G866" s="57"/>
      <c r="H866" s="57"/>
      <c r="I866" s="57"/>
    </row>
    <row r="867" spans="2:9">
      <c r="B867" s="55"/>
      <c r="C867" s="56"/>
      <c r="D867" s="57"/>
      <c r="E867" s="57"/>
      <c r="F867" s="57"/>
      <c r="G867" s="57"/>
      <c r="H867" s="57"/>
      <c r="I867" s="57"/>
    </row>
    <row r="868" spans="2:9">
      <c r="B868" s="55"/>
      <c r="C868" s="56"/>
      <c r="D868" s="57"/>
      <c r="E868" s="57"/>
      <c r="F868" s="57"/>
      <c r="G868" s="57"/>
      <c r="H868" s="57"/>
      <c r="I868" s="57"/>
    </row>
    <row r="869" spans="2:9">
      <c r="B869" s="55"/>
      <c r="C869" s="56"/>
      <c r="D869" s="57"/>
      <c r="E869" s="57"/>
      <c r="F869" s="57"/>
      <c r="G869" s="57"/>
      <c r="H869" s="57"/>
      <c r="I869" s="57"/>
    </row>
    <row r="870" spans="2:9">
      <c r="B870" s="55"/>
      <c r="C870" s="56"/>
      <c r="D870" s="57"/>
      <c r="E870" s="57"/>
      <c r="F870" s="57"/>
      <c r="G870" s="57"/>
      <c r="H870" s="57"/>
      <c r="I870" s="57"/>
    </row>
    <row r="871" spans="2:9">
      <c r="B871" s="55"/>
      <c r="C871" s="56"/>
      <c r="D871" s="57"/>
      <c r="E871" s="57"/>
      <c r="F871" s="57"/>
      <c r="G871" s="57"/>
      <c r="H871" s="57"/>
      <c r="I871" s="57"/>
    </row>
    <row r="872" spans="2:9">
      <c r="B872" s="55"/>
      <c r="C872" s="56"/>
      <c r="D872" s="57"/>
      <c r="E872" s="57"/>
      <c r="F872" s="57"/>
      <c r="G872" s="57"/>
      <c r="H872" s="57"/>
      <c r="I872" s="57"/>
    </row>
    <row r="873" spans="2:9">
      <c r="B873" s="55"/>
      <c r="C873" s="56"/>
      <c r="D873" s="57"/>
      <c r="E873" s="57"/>
      <c r="F873" s="57"/>
      <c r="G873" s="57"/>
      <c r="H873" s="57"/>
      <c r="I873" s="57"/>
    </row>
    <row r="874" spans="2:9">
      <c r="B874" s="55"/>
      <c r="C874" s="56"/>
      <c r="D874" s="57"/>
      <c r="E874" s="57"/>
      <c r="F874" s="57"/>
      <c r="G874" s="57"/>
      <c r="H874" s="57"/>
      <c r="I874" s="57"/>
    </row>
    <row r="875" spans="2:9">
      <c r="B875" s="55"/>
      <c r="C875" s="56"/>
      <c r="D875" s="57"/>
      <c r="E875" s="57"/>
      <c r="F875" s="57"/>
      <c r="G875" s="57"/>
      <c r="H875" s="57"/>
      <c r="I875" s="57"/>
    </row>
    <row r="876" spans="2:9">
      <c r="B876" s="55"/>
      <c r="C876" s="56"/>
      <c r="D876" s="57"/>
      <c r="E876" s="57"/>
      <c r="F876" s="57"/>
      <c r="G876" s="57"/>
      <c r="H876" s="57"/>
      <c r="I876" s="57"/>
    </row>
    <row r="877" spans="2:9">
      <c r="B877" s="55"/>
      <c r="C877" s="56"/>
      <c r="D877" s="57"/>
      <c r="E877" s="57"/>
      <c r="F877" s="57"/>
      <c r="G877" s="57"/>
      <c r="H877" s="57"/>
      <c r="I877" s="57"/>
    </row>
    <row r="878" spans="2:9">
      <c r="B878" s="55"/>
      <c r="C878" s="56"/>
      <c r="D878" s="57"/>
      <c r="E878" s="57"/>
      <c r="F878" s="57"/>
      <c r="G878" s="57"/>
      <c r="H878" s="57"/>
      <c r="I878" s="57"/>
    </row>
    <row r="879" spans="2:9">
      <c r="B879" s="55"/>
      <c r="C879" s="56"/>
      <c r="D879" s="57"/>
      <c r="E879" s="57"/>
      <c r="F879" s="57"/>
      <c r="G879" s="57"/>
      <c r="H879" s="57"/>
      <c r="I879" s="57"/>
    </row>
    <row r="880" spans="2:9">
      <c r="B880" s="55"/>
      <c r="C880" s="56"/>
      <c r="D880" s="57"/>
      <c r="E880" s="57"/>
      <c r="F880" s="57"/>
      <c r="G880" s="57"/>
      <c r="H880" s="57"/>
      <c r="I880" s="57"/>
    </row>
    <row r="881" spans="2:9">
      <c r="B881" s="55"/>
      <c r="C881" s="56"/>
      <c r="D881" s="57"/>
      <c r="E881" s="57"/>
      <c r="F881" s="57"/>
      <c r="G881" s="57"/>
      <c r="H881" s="57"/>
      <c r="I881" s="57"/>
    </row>
    <row r="882" spans="2:9">
      <c r="B882" s="55"/>
      <c r="C882" s="56"/>
      <c r="D882" s="57"/>
      <c r="E882" s="57"/>
      <c r="F882" s="57"/>
      <c r="G882" s="57"/>
      <c r="H882" s="57"/>
      <c r="I882" s="57"/>
    </row>
    <row r="883" spans="2:9">
      <c r="B883" s="55"/>
      <c r="C883" s="56"/>
      <c r="D883" s="57"/>
      <c r="E883" s="57"/>
      <c r="F883" s="57"/>
      <c r="G883" s="57"/>
      <c r="H883" s="57"/>
      <c r="I883" s="57"/>
    </row>
    <row r="884" spans="2:9">
      <c r="B884" s="55"/>
      <c r="C884" s="56"/>
      <c r="D884" s="57"/>
      <c r="E884" s="57"/>
      <c r="F884" s="57"/>
      <c r="G884" s="57"/>
      <c r="H884" s="57"/>
      <c r="I884" s="57"/>
    </row>
    <row r="885" spans="2:9">
      <c r="B885" s="55"/>
      <c r="C885" s="56"/>
      <c r="D885" s="57"/>
      <c r="E885" s="57"/>
      <c r="F885" s="57"/>
      <c r="G885" s="57"/>
      <c r="H885" s="57"/>
      <c r="I885" s="57"/>
    </row>
    <row r="886" spans="2:9">
      <c r="B886" s="55"/>
      <c r="C886" s="56"/>
      <c r="D886" s="57"/>
      <c r="E886" s="57"/>
      <c r="F886" s="57"/>
      <c r="G886" s="57"/>
      <c r="H886" s="57"/>
      <c r="I886" s="57"/>
    </row>
    <row r="887" spans="2:9">
      <c r="B887" s="55"/>
      <c r="C887" s="56"/>
      <c r="D887" s="57"/>
      <c r="E887" s="57"/>
      <c r="F887" s="57"/>
      <c r="G887" s="57"/>
      <c r="H887" s="57"/>
      <c r="I887" s="57"/>
    </row>
    <row r="888" spans="2:9">
      <c r="B888" s="55"/>
      <c r="C888" s="56"/>
      <c r="D888" s="57"/>
      <c r="E888" s="57"/>
      <c r="F888" s="57"/>
      <c r="G888" s="57"/>
      <c r="H888" s="57"/>
      <c r="I888" s="57"/>
    </row>
    <row r="889" spans="2:9">
      <c r="B889" s="55"/>
      <c r="C889" s="56"/>
      <c r="D889" s="57"/>
      <c r="E889" s="57"/>
      <c r="F889" s="57"/>
      <c r="G889" s="57"/>
      <c r="H889" s="57"/>
      <c r="I889" s="57"/>
    </row>
    <row r="890" spans="2:9">
      <c r="B890" s="55"/>
      <c r="C890" s="56"/>
      <c r="D890" s="57"/>
      <c r="E890" s="57"/>
      <c r="F890" s="57"/>
      <c r="G890" s="57"/>
      <c r="H890" s="57"/>
      <c r="I890" s="57"/>
    </row>
    <row r="891" spans="2:9">
      <c r="B891" s="55"/>
      <c r="C891" s="56"/>
      <c r="D891" s="57"/>
      <c r="E891" s="57"/>
      <c r="F891" s="57"/>
      <c r="G891" s="57"/>
      <c r="H891" s="57"/>
      <c r="I891" s="57"/>
    </row>
    <row r="892" spans="2:9">
      <c r="B892" s="55"/>
      <c r="C892" s="56"/>
      <c r="D892" s="57"/>
      <c r="E892" s="57"/>
      <c r="F892" s="57"/>
      <c r="G892" s="57"/>
      <c r="H892" s="57"/>
      <c r="I892" s="57"/>
    </row>
    <row r="893" spans="2:9">
      <c r="B893" s="55"/>
      <c r="C893" s="56"/>
      <c r="D893" s="57"/>
      <c r="E893" s="57"/>
      <c r="F893" s="57"/>
      <c r="G893" s="57"/>
      <c r="H893" s="57"/>
      <c r="I893" s="57"/>
    </row>
    <row r="894" spans="2:9">
      <c r="B894" s="55"/>
      <c r="C894" s="56"/>
      <c r="D894" s="57"/>
      <c r="E894" s="57"/>
      <c r="F894" s="57"/>
      <c r="G894" s="57"/>
      <c r="H894" s="57"/>
      <c r="I894" s="57"/>
    </row>
    <row r="895" spans="2:9">
      <c r="B895" s="55"/>
      <c r="C895" s="56"/>
      <c r="D895" s="57"/>
      <c r="E895" s="57"/>
      <c r="F895" s="57"/>
      <c r="G895" s="57"/>
      <c r="H895" s="57"/>
      <c r="I895" s="57"/>
    </row>
    <row r="896" spans="2:9">
      <c r="B896" s="55"/>
      <c r="C896" s="56"/>
      <c r="D896" s="57"/>
      <c r="E896" s="57"/>
      <c r="F896" s="57"/>
      <c r="G896" s="57"/>
      <c r="H896" s="57"/>
      <c r="I896" s="57"/>
    </row>
    <row r="897" spans="2:9">
      <c r="B897" s="55"/>
      <c r="C897" s="56"/>
      <c r="D897" s="57"/>
      <c r="E897" s="57"/>
      <c r="F897" s="57"/>
      <c r="G897" s="57"/>
      <c r="H897" s="57"/>
      <c r="I897" s="57"/>
    </row>
    <row r="898" spans="2:9">
      <c r="B898" s="55"/>
      <c r="C898" s="56"/>
      <c r="D898" s="57"/>
      <c r="E898" s="57"/>
      <c r="F898" s="57"/>
      <c r="G898" s="57"/>
      <c r="H898" s="57"/>
      <c r="I898" s="57"/>
    </row>
    <row r="899" spans="2:9">
      <c r="B899" s="55"/>
      <c r="C899" s="56"/>
      <c r="D899" s="57"/>
      <c r="E899" s="57"/>
      <c r="F899" s="57"/>
      <c r="G899" s="57"/>
      <c r="H899" s="57"/>
      <c r="I899" s="57"/>
    </row>
    <row r="900" spans="2:9">
      <c r="B900" s="55"/>
      <c r="C900" s="56"/>
      <c r="D900" s="57"/>
      <c r="E900" s="57"/>
      <c r="F900" s="57"/>
      <c r="G900" s="57"/>
      <c r="H900" s="57"/>
      <c r="I900" s="57"/>
    </row>
    <row r="901" spans="2:9">
      <c r="B901" s="55"/>
      <c r="C901" s="56"/>
      <c r="D901" s="57"/>
      <c r="E901" s="57"/>
      <c r="F901" s="57"/>
      <c r="G901" s="57"/>
      <c r="H901" s="57"/>
      <c r="I901" s="57"/>
    </row>
    <row r="902" spans="2:9">
      <c r="B902" s="55"/>
      <c r="C902" s="56"/>
      <c r="D902" s="57"/>
      <c r="E902" s="57"/>
      <c r="F902" s="57"/>
      <c r="G902" s="57"/>
      <c r="H902" s="57"/>
      <c r="I902" s="57"/>
    </row>
    <row r="903" spans="2:9">
      <c r="B903" s="55"/>
      <c r="C903" s="56"/>
      <c r="D903" s="57"/>
      <c r="E903" s="57"/>
      <c r="F903" s="57"/>
      <c r="G903" s="57"/>
      <c r="H903" s="57"/>
      <c r="I903" s="57"/>
    </row>
    <row r="904" spans="2:9">
      <c r="B904" s="55"/>
      <c r="C904" s="56"/>
      <c r="D904" s="57"/>
      <c r="E904" s="57"/>
      <c r="F904" s="57"/>
      <c r="G904" s="57"/>
      <c r="H904" s="57"/>
      <c r="I904" s="57"/>
    </row>
    <row r="905" spans="2:9">
      <c r="B905" s="55"/>
      <c r="C905" s="56"/>
      <c r="D905" s="57"/>
      <c r="E905" s="57"/>
      <c r="F905" s="57"/>
      <c r="G905" s="57"/>
      <c r="H905" s="57"/>
      <c r="I905" s="57"/>
    </row>
    <row r="906" spans="2:9">
      <c r="B906" s="55"/>
      <c r="C906" s="56"/>
      <c r="D906" s="57"/>
      <c r="E906" s="57"/>
      <c r="F906" s="57"/>
      <c r="G906" s="57"/>
      <c r="H906" s="57"/>
      <c r="I906" s="57"/>
    </row>
    <row r="907" spans="2:9">
      <c r="B907" s="55"/>
      <c r="C907" s="56"/>
      <c r="D907" s="57"/>
      <c r="E907" s="57"/>
      <c r="F907" s="57"/>
      <c r="G907" s="57"/>
      <c r="H907" s="57"/>
      <c r="I907" s="57"/>
    </row>
    <row r="908" spans="2:9">
      <c r="B908" s="55"/>
      <c r="C908" s="56"/>
      <c r="D908" s="57"/>
      <c r="E908" s="57"/>
      <c r="F908" s="57"/>
      <c r="G908" s="57"/>
      <c r="H908" s="57"/>
      <c r="I908" s="57"/>
    </row>
    <row r="909" spans="2:9">
      <c r="B909" s="55"/>
      <c r="C909" s="56"/>
      <c r="D909" s="57"/>
      <c r="E909" s="57"/>
      <c r="F909" s="57"/>
      <c r="G909" s="57"/>
      <c r="H909" s="57"/>
      <c r="I909" s="57"/>
    </row>
    <row r="910" spans="2:9">
      <c r="B910" s="55"/>
      <c r="C910" s="56"/>
      <c r="D910" s="57"/>
      <c r="E910" s="57"/>
      <c r="F910" s="57"/>
      <c r="G910" s="57"/>
      <c r="H910" s="57"/>
      <c r="I910" s="57"/>
    </row>
    <row r="911" spans="2:9">
      <c r="B911" s="55"/>
      <c r="C911" s="56"/>
      <c r="D911" s="57"/>
      <c r="E911" s="57"/>
      <c r="F911" s="57"/>
      <c r="G911" s="57"/>
      <c r="H911" s="57"/>
      <c r="I911" s="57"/>
    </row>
    <row r="912" spans="2:9">
      <c r="B912" s="55"/>
      <c r="C912" s="56"/>
      <c r="D912" s="57"/>
      <c r="E912" s="57"/>
      <c r="F912" s="57"/>
      <c r="G912" s="57"/>
      <c r="H912" s="57"/>
      <c r="I912" s="57"/>
    </row>
    <row r="913" spans="2:9">
      <c r="B913" s="55"/>
      <c r="C913" s="56"/>
      <c r="D913" s="57"/>
      <c r="E913" s="57"/>
      <c r="F913" s="57"/>
      <c r="G913" s="57"/>
      <c r="H913" s="57"/>
      <c r="I913" s="57"/>
    </row>
    <row r="914" spans="2:9">
      <c r="B914" s="55"/>
      <c r="C914" s="56"/>
      <c r="D914" s="57"/>
      <c r="E914" s="57"/>
      <c r="F914" s="57"/>
      <c r="G914" s="57"/>
      <c r="H914" s="57"/>
      <c r="I914" s="57"/>
    </row>
    <row r="915" spans="2:9">
      <c r="B915" s="55"/>
      <c r="C915" s="56"/>
      <c r="D915" s="57"/>
      <c r="E915" s="57"/>
      <c r="F915" s="57"/>
      <c r="G915" s="57"/>
      <c r="H915" s="57"/>
      <c r="I915" s="57"/>
    </row>
    <row r="916" spans="2:9">
      <c r="B916" s="55"/>
      <c r="C916" s="56"/>
      <c r="D916" s="57"/>
      <c r="E916" s="57"/>
      <c r="F916" s="57"/>
      <c r="G916" s="57"/>
      <c r="H916" s="57"/>
      <c r="I916" s="57"/>
    </row>
    <row r="917" spans="2:9">
      <c r="B917" s="55"/>
      <c r="C917" s="56"/>
      <c r="D917" s="57"/>
      <c r="E917" s="57"/>
      <c r="F917" s="57"/>
      <c r="G917" s="57"/>
      <c r="H917" s="57"/>
      <c r="I917" s="57"/>
    </row>
    <row r="918" spans="2:9">
      <c r="B918" s="55"/>
      <c r="C918" s="56"/>
      <c r="D918" s="57"/>
      <c r="E918" s="57"/>
      <c r="F918" s="57"/>
      <c r="G918" s="57"/>
      <c r="H918" s="57"/>
      <c r="I918" s="57"/>
    </row>
    <row r="919" spans="2:9">
      <c r="B919" s="55"/>
      <c r="C919" s="56"/>
      <c r="D919" s="57"/>
      <c r="E919" s="57"/>
      <c r="F919" s="57"/>
      <c r="G919" s="57"/>
      <c r="H919" s="57"/>
      <c r="I919" s="57"/>
    </row>
    <row r="920" spans="2:9">
      <c r="B920" s="55"/>
      <c r="C920" s="56"/>
      <c r="D920" s="57"/>
      <c r="E920" s="57"/>
      <c r="F920" s="57"/>
      <c r="G920" s="57"/>
      <c r="H920" s="57"/>
      <c r="I920" s="57"/>
    </row>
    <row r="921" spans="2:9">
      <c r="B921" s="55"/>
      <c r="C921" s="56"/>
      <c r="D921" s="57"/>
      <c r="E921" s="57"/>
      <c r="F921" s="57"/>
      <c r="G921" s="57"/>
      <c r="H921" s="57"/>
      <c r="I921" s="57"/>
    </row>
    <row r="922" spans="2:9">
      <c r="B922" s="55"/>
      <c r="C922" s="56"/>
      <c r="D922" s="57"/>
      <c r="E922" s="57"/>
      <c r="F922" s="57"/>
      <c r="G922" s="57"/>
      <c r="H922" s="57"/>
      <c r="I922" s="57"/>
    </row>
    <row r="923" spans="2:9">
      <c r="B923" s="55"/>
      <c r="C923" s="56"/>
      <c r="D923" s="57"/>
      <c r="E923" s="57"/>
      <c r="F923" s="57"/>
      <c r="G923" s="57"/>
      <c r="H923" s="57"/>
      <c r="I923" s="57"/>
    </row>
    <row r="924" spans="2:9">
      <c r="B924" s="55"/>
      <c r="C924" s="56"/>
      <c r="D924" s="57"/>
      <c r="E924" s="57"/>
      <c r="F924" s="57"/>
      <c r="G924" s="57"/>
      <c r="H924" s="57"/>
      <c r="I924" s="57"/>
    </row>
    <row r="925" spans="2:9">
      <c r="B925" s="55"/>
      <c r="C925" s="56"/>
      <c r="D925" s="57"/>
      <c r="E925" s="57"/>
      <c r="F925" s="57"/>
      <c r="G925" s="57"/>
      <c r="H925" s="57"/>
      <c r="I925" s="57"/>
    </row>
    <row r="926" spans="2:9">
      <c r="B926" s="55"/>
      <c r="C926" s="56"/>
      <c r="D926" s="57"/>
      <c r="E926" s="57"/>
      <c r="F926" s="57"/>
      <c r="G926" s="57"/>
      <c r="H926" s="57"/>
      <c r="I926" s="57"/>
    </row>
    <row r="927" spans="2:9">
      <c r="B927" s="55"/>
      <c r="C927" s="56"/>
      <c r="D927" s="57"/>
      <c r="E927" s="57"/>
      <c r="F927" s="57"/>
      <c r="G927" s="57"/>
      <c r="H927" s="57"/>
      <c r="I927" s="57"/>
    </row>
    <row r="928" spans="2:9">
      <c r="B928" s="55"/>
      <c r="C928" s="56"/>
      <c r="D928" s="57"/>
      <c r="E928" s="57"/>
      <c r="F928" s="57"/>
      <c r="G928" s="57"/>
      <c r="H928" s="57"/>
      <c r="I928" s="57"/>
    </row>
    <row r="929" spans="2:9">
      <c r="B929" s="55"/>
      <c r="C929" s="56"/>
      <c r="D929" s="57"/>
      <c r="E929" s="57"/>
      <c r="F929" s="57"/>
      <c r="G929" s="57"/>
      <c r="H929" s="57"/>
      <c r="I929" s="57"/>
    </row>
    <row r="930" spans="2:9">
      <c r="B930" s="55"/>
      <c r="C930" s="56"/>
      <c r="D930" s="57"/>
      <c r="E930" s="57"/>
      <c r="F930" s="57"/>
      <c r="G930" s="57"/>
      <c r="H930" s="57"/>
      <c r="I930" s="57"/>
    </row>
    <row r="931" spans="2:9">
      <c r="B931" s="55"/>
      <c r="C931" s="56"/>
      <c r="D931" s="57"/>
      <c r="E931" s="57"/>
      <c r="F931" s="57"/>
      <c r="G931" s="57"/>
      <c r="H931" s="57"/>
      <c r="I931" s="57"/>
    </row>
    <row r="932" spans="2:9">
      <c r="B932" s="55"/>
      <c r="C932" s="56"/>
      <c r="D932" s="57"/>
      <c r="E932" s="57"/>
      <c r="F932" s="57"/>
      <c r="G932" s="57"/>
      <c r="H932" s="57"/>
      <c r="I932" s="57"/>
    </row>
    <row r="933" spans="2:9">
      <c r="B933" s="55"/>
      <c r="C933" s="56"/>
      <c r="D933" s="57"/>
      <c r="E933" s="57"/>
      <c r="F933" s="57"/>
      <c r="G933" s="57"/>
      <c r="H933" s="57"/>
      <c r="I933" s="57"/>
    </row>
    <row r="934" spans="2:9">
      <c r="B934" s="55"/>
      <c r="C934" s="56"/>
      <c r="D934" s="57"/>
      <c r="E934" s="57"/>
      <c r="F934" s="57"/>
      <c r="G934" s="57"/>
      <c r="H934" s="57"/>
      <c r="I934" s="57"/>
    </row>
    <row r="935" spans="2:9">
      <c r="B935" s="55"/>
      <c r="C935" s="56"/>
      <c r="D935" s="57"/>
      <c r="E935" s="57"/>
      <c r="F935" s="57"/>
      <c r="G935" s="57"/>
      <c r="H935" s="57"/>
      <c r="I935" s="57"/>
    </row>
    <row r="936" spans="2:9">
      <c r="B936" s="55"/>
      <c r="C936" s="56"/>
      <c r="D936" s="57"/>
      <c r="E936" s="57"/>
      <c r="F936" s="57"/>
      <c r="G936" s="57"/>
      <c r="H936" s="57"/>
      <c r="I936" s="57"/>
    </row>
    <row r="937" spans="2:9">
      <c r="B937" s="55"/>
      <c r="C937" s="56"/>
      <c r="D937" s="57"/>
      <c r="E937" s="57"/>
      <c r="F937" s="57"/>
      <c r="G937" s="57"/>
      <c r="H937" s="57"/>
      <c r="I937" s="57"/>
    </row>
    <row r="938" spans="2:9">
      <c r="B938" s="55"/>
      <c r="C938" s="56"/>
      <c r="D938" s="57"/>
      <c r="E938" s="57"/>
      <c r="F938" s="57"/>
      <c r="G938" s="57"/>
      <c r="H938" s="57"/>
      <c r="I938" s="57"/>
    </row>
    <row r="939" spans="2:9">
      <c r="B939" s="55"/>
      <c r="C939" s="56"/>
      <c r="D939" s="57"/>
      <c r="E939" s="57"/>
      <c r="F939" s="57"/>
      <c r="G939" s="57"/>
      <c r="H939" s="57"/>
      <c r="I939" s="57"/>
    </row>
    <row r="940" spans="2:9">
      <c r="B940" s="55"/>
      <c r="C940" s="56"/>
      <c r="D940" s="57"/>
      <c r="E940" s="57"/>
      <c r="F940" s="57"/>
      <c r="G940" s="57"/>
      <c r="H940" s="57"/>
      <c r="I940" s="57"/>
    </row>
    <row r="941" spans="2:9">
      <c r="B941" s="55"/>
      <c r="C941" s="56"/>
      <c r="D941" s="57"/>
      <c r="E941" s="57"/>
      <c r="F941" s="57"/>
      <c r="G941" s="57"/>
      <c r="H941" s="57"/>
      <c r="I941" s="57"/>
    </row>
    <row r="942" spans="2:9">
      <c r="B942" s="55"/>
      <c r="C942" s="56"/>
      <c r="D942" s="57"/>
      <c r="E942" s="57"/>
      <c r="F942" s="57"/>
      <c r="G942" s="57"/>
      <c r="H942" s="57"/>
      <c r="I942" s="57"/>
    </row>
    <row r="943" spans="2:9">
      <c r="B943" s="55"/>
      <c r="C943" s="56"/>
      <c r="D943" s="57"/>
      <c r="E943" s="57"/>
      <c r="F943" s="57"/>
      <c r="G943" s="57"/>
      <c r="H943" s="57"/>
      <c r="I943" s="57"/>
    </row>
    <row r="944" spans="2:9">
      <c r="B944" s="55"/>
      <c r="C944" s="56"/>
      <c r="D944" s="57"/>
      <c r="E944" s="57"/>
      <c r="F944" s="57"/>
      <c r="G944" s="57"/>
      <c r="H944" s="57"/>
      <c r="I944" s="57"/>
    </row>
    <row r="945" spans="2:9">
      <c r="B945" s="55"/>
      <c r="C945" s="56"/>
      <c r="D945" s="57"/>
      <c r="E945" s="57"/>
      <c r="F945" s="57"/>
      <c r="G945" s="57"/>
      <c r="H945" s="57"/>
      <c r="I945" s="57"/>
    </row>
    <row r="946" spans="2:9">
      <c r="B946" s="55"/>
      <c r="C946" s="56"/>
      <c r="D946" s="57"/>
      <c r="E946" s="57"/>
      <c r="F946" s="57"/>
      <c r="G946" s="57"/>
      <c r="H946" s="57"/>
      <c r="I946" s="57"/>
    </row>
    <row r="947" spans="2:9">
      <c r="B947" s="55"/>
      <c r="C947" s="56"/>
      <c r="D947" s="57"/>
      <c r="E947" s="57"/>
      <c r="F947" s="57"/>
      <c r="G947" s="57"/>
      <c r="H947" s="57"/>
      <c r="I947" s="57"/>
    </row>
    <row r="948" spans="2:9">
      <c r="B948" s="55"/>
      <c r="C948" s="56"/>
      <c r="D948" s="57"/>
      <c r="E948" s="57"/>
      <c r="F948" s="57"/>
      <c r="G948" s="57"/>
      <c r="H948" s="57"/>
      <c r="I948" s="57"/>
    </row>
    <row r="949" spans="2:9">
      <c r="B949" s="55"/>
      <c r="C949" s="56"/>
      <c r="D949" s="57"/>
      <c r="E949" s="57"/>
      <c r="F949" s="57"/>
      <c r="G949" s="57"/>
      <c r="H949" s="57"/>
      <c r="I949" s="57"/>
    </row>
    <row r="950" spans="2:9">
      <c r="B950" s="55"/>
      <c r="C950" s="56"/>
      <c r="D950" s="57"/>
      <c r="E950" s="57"/>
      <c r="F950" s="57"/>
      <c r="G950" s="57"/>
      <c r="H950" s="57"/>
      <c r="I950" s="57"/>
    </row>
    <row r="951" spans="2:9">
      <c r="B951" s="55"/>
      <c r="C951" s="56"/>
      <c r="D951" s="57"/>
      <c r="E951" s="57"/>
      <c r="F951" s="57"/>
      <c r="G951" s="57"/>
      <c r="H951" s="57"/>
      <c r="I951" s="57"/>
    </row>
    <row r="952" spans="2:9">
      <c r="B952" s="55"/>
      <c r="C952" s="56"/>
      <c r="D952" s="57"/>
      <c r="E952" s="57"/>
      <c r="F952" s="57"/>
      <c r="G952" s="57"/>
      <c r="H952" s="57"/>
      <c r="I952" s="57"/>
    </row>
    <row r="953" spans="2:9">
      <c r="B953" s="55"/>
      <c r="C953" s="56"/>
      <c r="D953" s="57"/>
      <c r="E953" s="57"/>
      <c r="F953" s="57"/>
      <c r="G953" s="57"/>
      <c r="H953" s="57"/>
      <c r="I953" s="57"/>
    </row>
    <row r="954" spans="2:9">
      <c r="B954" s="55"/>
      <c r="C954" s="56"/>
      <c r="D954" s="57"/>
      <c r="E954" s="57"/>
      <c r="F954" s="57"/>
      <c r="G954" s="57"/>
      <c r="H954" s="57"/>
      <c r="I954" s="57"/>
    </row>
    <row r="955" spans="2:9">
      <c r="B955" s="55"/>
      <c r="C955" s="56"/>
      <c r="D955" s="57"/>
      <c r="E955" s="57"/>
      <c r="F955" s="57"/>
      <c r="G955" s="57"/>
      <c r="H955" s="57"/>
      <c r="I955" s="57"/>
    </row>
    <row r="956" spans="2:9">
      <c r="B956" s="55"/>
      <c r="C956" s="56"/>
      <c r="D956" s="57"/>
      <c r="E956" s="57"/>
      <c r="F956" s="57"/>
      <c r="G956" s="57"/>
      <c r="H956" s="57"/>
      <c r="I956" s="57"/>
    </row>
    <row r="957" spans="2:9">
      <c r="B957" s="55"/>
      <c r="C957" s="56"/>
      <c r="D957" s="57"/>
      <c r="E957" s="57"/>
      <c r="F957" s="57"/>
      <c r="G957" s="57"/>
      <c r="H957" s="57"/>
      <c r="I957" s="57"/>
    </row>
    <row r="958" spans="2:9">
      <c r="B958" s="55"/>
      <c r="C958" s="56"/>
      <c r="D958" s="57"/>
      <c r="E958" s="57"/>
      <c r="F958" s="57"/>
      <c r="G958" s="57"/>
      <c r="H958" s="57"/>
      <c r="I958" s="57"/>
    </row>
    <row r="959" spans="2:9">
      <c r="B959" s="55"/>
      <c r="C959" s="56"/>
      <c r="D959" s="57"/>
      <c r="E959" s="57"/>
      <c r="F959" s="57"/>
      <c r="G959" s="57"/>
      <c r="H959" s="57"/>
      <c r="I959" s="57"/>
    </row>
    <row r="960" spans="2:9">
      <c r="B960" s="55"/>
      <c r="C960" s="56"/>
      <c r="D960" s="57"/>
      <c r="E960" s="57"/>
      <c r="F960" s="57"/>
      <c r="G960" s="57"/>
      <c r="H960" s="57"/>
      <c r="I960" s="57"/>
    </row>
    <row r="961" spans="2:9">
      <c r="B961" s="55"/>
      <c r="C961" s="56"/>
      <c r="D961" s="57"/>
      <c r="E961" s="57"/>
      <c r="F961" s="57"/>
      <c r="G961" s="57"/>
      <c r="H961" s="57"/>
      <c r="I961" s="57"/>
    </row>
    <row r="962" spans="2:9">
      <c r="B962" s="55"/>
      <c r="C962" s="56"/>
      <c r="D962" s="57"/>
      <c r="E962" s="57"/>
      <c r="F962" s="57"/>
      <c r="G962" s="57"/>
      <c r="H962" s="57"/>
      <c r="I962" s="57"/>
    </row>
    <row r="963" spans="2:9">
      <c r="B963" s="55"/>
      <c r="C963" s="56"/>
      <c r="D963" s="57"/>
      <c r="E963" s="57"/>
      <c r="F963" s="57"/>
      <c r="G963" s="57"/>
      <c r="H963" s="57"/>
      <c r="I963" s="57"/>
    </row>
    <row r="964" spans="2:9">
      <c r="B964" s="55"/>
      <c r="C964" s="56"/>
      <c r="D964" s="57"/>
      <c r="E964" s="57"/>
      <c r="F964" s="57"/>
      <c r="G964" s="57"/>
      <c r="H964" s="57"/>
      <c r="I964" s="57"/>
    </row>
    <row r="965" spans="2:9">
      <c r="B965" s="55"/>
      <c r="C965" s="56"/>
      <c r="D965" s="57"/>
      <c r="E965" s="57"/>
      <c r="F965" s="57"/>
      <c r="G965" s="57"/>
      <c r="H965" s="57"/>
      <c r="I965" s="57"/>
    </row>
    <row r="966" spans="2:9">
      <c r="B966" s="55"/>
      <c r="C966" s="56"/>
      <c r="D966" s="57"/>
      <c r="E966" s="57"/>
      <c r="F966" s="57"/>
      <c r="G966" s="57"/>
      <c r="H966" s="57"/>
      <c r="I966" s="57"/>
    </row>
    <row r="967" spans="2:9">
      <c r="B967" s="55"/>
      <c r="C967" s="56"/>
      <c r="D967" s="57"/>
      <c r="E967" s="57"/>
      <c r="F967" s="57"/>
      <c r="G967" s="57"/>
      <c r="H967" s="57"/>
      <c r="I967" s="57"/>
    </row>
    <row r="968" spans="2:9">
      <c r="B968" s="55"/>
      <c r="C968" s="56"/>
      <c r="D968" s="57"/>
      <c r="E968" s="57"/>
      <c r="F968" s="57"/>
      <c r="G968" s="57"/>
      <c r="H968" s="57"/>
      <c r="I968" s="57"/>
    </row>
    <row r="969" spans="2:9">
      <c r="B969" s="55"/>
      <c r="C969" s="56"/>
      <c r="D969" s="57"/>
      <c r="E969" s="57"/>
      <c r="F969" s="57"/>
      <c r="G969" s="57"/>
      <c r="H969" s="57"/>
      <c r="I969" s="57"/>
    </row>
    <row r="970" spans="2:9">
      <c r="B970" s="55"/>
      <c r="C970" s="56"/>
      <c r="D970" s="57"/>
      <c r="E970" s="57"/>
      <c r="F970" s="57"/>
      <c r="G970" s="57"/>
      <c r="H970" s="57"/>
      <c r="I970" s="57"/>
    </row>
    <row r="971" spans="2:9">
      <c r="B971" s="55"/>
      <c r="C971" s="56"/>
      <c r="D971" s="57"/>
      <c r="E971" s="57"/>
      <c r="F971" s="57"/>
      <c r="G971" s="57"/>
      <c r="H971" s="57"/>
      <c r="I971" s="57"/>
    </row>
    <row r="972" spans="2:9">
      <c r="B972" s="55"/>
      <c r="C972" s="56"/>
      <c r="D972" s="57"/>
      <c r="E972" s="57"/>
      <c r="F972" s="57"/>
      <c r="G972" s="57"/>
      <c r="H972" s="57"/>
      <c r="I972" s="57"/>
    </row>
    <row r="973" spans="2:9">
      <c r="B973" s="55"/>
      <c r="C973" s="56"/>
      <c r="D973" s="57"/>
      <c r="E973" s="57"/>
      <c r="F973" s="57"/>
      <c r="G973" s="57"/>
      <c r="H973" s="57"/>
      <c r="I973" s="57"/>
    </row>
    <row r="974" spans="2:9">
      <c r="B974" s="55"/>
      <c r="C974" s="56"/>
      <c r="D974" s="57"/>
      <c r="E974" s="57"/>
      <c r="F974" s="57"/>
      <c r="G974" s="57"/>
      <c r="H974" s="57"/>
      <c r="I974" s="57"/>
    </row>
    <row r="975" spans="2:9">
      <c r="B975" s="55"/>
      <c r="C975" s="56"/>
      <c r="D975" s="57"/>
      <c r="E975" s="57"/>
      <c r="F975" s="57"/>
      <c r="G975" s="57"/>
      <c r="H975" s="57"/>
      <c r="I975" s="57"/>
    </row>
    <row r="976" spans="2:9">
      <c r="B976" s="55"/>
      <c r="C976" s="56"/>
      <c r="D976" s="57"/>
      <c r="E976" s="57"/>
      <c r="F976" s="57"/>
      <c r="G976" s="57"/>
      <c r="H976" s="57"/>
      <c r="I976" s="57"/>
    </row>
    <row r="977" spans="2:9">
      <c r="B977" s="55"/>
      <c r="C977" s="56"/>
      <c r="D977" s="57"/>
      <c r="E977" s="57"/>
      <c r="F977" s="57"/>
      <c r="G977" s="57"/>
      <c r="H977" s="57"/>
      <c r="I977" s="57"/>
    </row>
    <row r="978" spans="2:9">
      <c r="B978" s="55"/>
      <c r="C978" s="56"/>
      <c r="D978" s="57"/>
      <c r="E978" s="57"/>
      <c r="F978" s="57"/>
      <c r="G978" s="57"/>
      <c r="H978" s="57"/>
      <c r="I978" s="57"/>
    </row>
    <row r="979" spans="2:9">
      <c r="B979" s="55"/>
      <c r="C979" s="56"/>
      <c r="D979" s="57"/>
      <c r="E979" s="57"/>
      <c r="F979" s="57"/>
      <c r="G979" s="57"/>
      <c r="H979" s="57"/>
      <c r="I979" s="57"/>
    </row>
    <row r="980" spans="2:9">
      <c r="B980" s="55"/>
      <c r="C980" s="56"/>
      <c r="D980" s="57"/>
      <c r="E980" s="57"/>
      <c r="F980" s="57"/>
      <c r="G980" s="57"/>
      <c r="H980" s="57"/>
      <c r="I980" s="57"/>
    </row>
    <row r="981" spans="2:9">
      <c r="B981" s="55"/>
      <c r="C981" s="56"/>
      <c r="D981" s="57"/>
      <c r="E981" s="57"/>
      <c r="F981" s="57"/>
      <c r="G981" s="57"/>
      <c r="H981" s="57"/>
      <c r="I981" s="57"/>
    </row>
    <row r="982" spans="2:9">
      <c r="B982" s="55"/>
      <c r="C982" s="56"/>
      <c r="D982" s="57"/>
      <c r="E982" s="57"/>
      <c r="F982" s="57"/>
      <c r="G982" s="57"/>
      <c r="H982" s="57"/>
      <c r="I982" s="57"/>
    </row>
    <row r="983" spans="2:9">
      <c r="B983" s="55"/>
      <c r="C983" s="56"/>
      <c r="D983" s="57"/>
      <c r="E983" s="57"/>
      <c r="F983" s="57"/>
      <c r="G983" s="57"/>
      <c r="H983" s="57"/>
      <c r="I983" s="57"/>
    </row>
    <row r="984" spans="2:9">
      <c r="B984" s="55"/>
      <c r="C984" s="56"/>
      <c r="D984" s="57"/>
      <c r="E984" s="57"/>
      <c r="F984" s="57"/>
      <c r="G984" s="57"/>
      <c r="H984" s="57"/>
      <c r="I984" s="57"/>
    </row>
    <row r="985" spans="2:9">
      <c r="B985" s="55"/>
      <c r="C985" s="56"/>
      <c r="D985" s="57"/>
      <c r="E985" s="57"/>
      <c r="F985" s="57"/>
      <c r="G985" s="57"/>
      <c r="H985" s="57"/>
      <c r="I985" s="57"/>
    </row>
    <row r="986" spans="2:9">
      <c r="B986" s="55"/>
      <c r="C986" s="56"/>
      <c r="D986" s="57"/>
      <c r="E986" s="57"/>
      <c r="F986" s="57"/>
      <c r="G986" s="57"/>
      <c r="H986" s="57"/>
      <c r="I986" s="57"/>
    </row>
    <row r="987" spans="2:9">
      <c r="B987" s="55"/>
      <c r="C987" s="56"/>
      <c r="D987" s="57"/>
      <c r="E987" s="57"/>
      <c r="F987" s="57"/>
      <c r="G987" s="57"/>
      <c r="H987" s="57"/>
      <c r="I987" s="57"/>
    </row>
    <row r="988" spans="2:9">
      <c r="B988" s="55"/>
      <c r="C988" s="56"/>
      <c r="D988" s="57"/>
      <c r="E988" s="57"/>
      <c r="F988" s="57"/>
      <c r="G988" s="57"/>
      <c r="H988" s="57"/>
      <c r="I988" s="57"/>
    </row>
    <row r="989" spans="2:9">
      <c r="B989" s="55"/>
      <c r="C989" s="56"/>
      <c r="D989" s="57"/>
      <c r="E989" s="57"/>
      <c r="F989" s="57"/>
      <c r="G989" s="57"/>
      <c r="H989" s="57"/>
      <c r="I989" s="57"/>
    </row>
    <row r="990" spans="2:9">
      <c r="B990" s="55"/>
      <c r="C990" s="56"/>
      <c r="D990" s="57"/>
      <c r="E990" s="57"/>
      <c r="F990" s="57"/>
      <c r="G990" s="57"/>
      <c r="H990" s="57"/>
      <c r="I990" s="57"/>
    </row>
    <row r="991" spans="2:9">
      <c r="B991" s="55"/>
      <c r="C991" s="56"/>
      <c r="D991" s="57"/>
      <c r="E991" s="57"/>
      <c r="F991" s="57"/>
      <c r="G991" s="57"/>
      <c r="H991" s="57"/>
      <c r="I991" s="57"/>
    </row>
    <row r="992" spans="2:9">
      <c r="B992" s="55"/>
      <c r="C992" s="56"/>
      <c r="D992" s="57"/>
      <c r="E992" s="57"/>
      <c r="F992" s="57"/>
      <c r="G992" s="57"/>
      <c r="H992" s="57"/>
      <c r="I992" s="57"/>
    </row>
    <row r="993" spans="2:9">
      <c r="B993" s="55"/>
      <c r="C993" s="56"/>
      <c r="D993" s="57"/>
      <c r="E993" s="57"/>
      <c r="F993" s="57"/>
      <c r="G993" s="57"/>
      <c r="H993" s="57"/>
      <c r="I993" s="57"/>
    </row>
    <row r="994" spans="2:9">
      <c r="B994" s="55"/>
      <c r="C994" s="56"/>
      <c r="D994" s="57"/>
      <c r="E994" s="57"/>
      <c r="F994" s="57"/>
      <c r="G994" s="57"/>
      <c r="H994" s="57"/>
      <c r="I994" s="57"/>
    </row>
    <row r="995" spans="2:9">
      <c r="B995" s="55"/>
      <c r="C995" s="56"/>
      <c r="D995" s="57"/>
      <c r="E995" s="57"/>
      <c r="F995" s="57"/>
      <c r="G995" s="57"/>
      <c r="H995" s="57"/>
      <c r="I995" s="57"/>
    </row>
    <row r="996" spans="2:9">
      <c r="B996" s="55"/>
      <c r="C996" s="56"/>
      <c r="D996" s="57"/>
      <c r="E996" s="57"/>
      <c r="F996" s="57"/>
      <c r="G996" s="57"/>
      <c r="H996" s="57"/>
      <c r="I996" s="57"/>
    </row>
    <row r="997" spans="2:9">
      <c r="B997" s="55"/>
      <c r="C997" s="56"/>
      <c r="D997" s="57"/>
      <c r="E997" s="57"/>
      <c r="F997" s="57"/>
      <c r="G997" s="57"/>
      <c r="H997" s="57"/>
      <c r="I997" s="57"/>
    </row>
    <row r="998" spans="2:9">
      <c r="B998" s="55"/>
      <c r="C998" s="56"/>
      <c r="D998" s="57"/>
      <c r="E998" s="57"/>
      <c r="F998" s="57"/>
      <c r="G998" s="57"/>
      <c r="H998" s="57"/>
      <c r="I998" s="57"/>
    </row>
    <row r="999" spans="2:9">
      <c r="B999" s="55"/>
      <c r="C999" s="56"/>
      <c r="D999" s="57"/>
      <c r="E999" s="57"/>
      <c r="F999" s="57"/>
      <c r="G999" s="57"/>
      <c r="H999" s="57"/>
      <c r="I999" s="57"/>
    </row>
    <row r="1000" spans="2:9">
      <c r="B1000" s="55"/>
      <c r="C1000" s="56"/>
      <c r="D1000" s="57"/>
      <c r="E1000" s="57"/>
      <c r="F1000" s="57"/>
      <c r="G1000" s="57"/>
      <c r="H1000" s="57"/>
      <c r="I1000" s="57"/>
    </row>
    <row r="1001" spans="2:9">
      <c r="B1001" s="55"/>
      <c r="C1001" s="56"/>
      <c r="D1001" s="57"/>
      <c r="E1001" s="57"/>
      <c r="F1001" s="57"/>
      <c r="G1001" s="57"/>
      <c r="H1001" s="57"/>
      <c r="I1001" s="57"/>
    </row>
    <row r="1002" spans="2:9">
      <c r="B1002" s="55"/>
      <c r="C1002" s="56"/>
      <c r="D1002" s="57"/>
      <c r="E1002" s="57"/>
      <c r="F1002" s="57"/>
      <c r="G1002" s="57"/>
      <c r="H1002" s="57"/>
      <c r="I1002" s="57"/>
    </row>
    <row r="1003" spans="2:9">
      <c r="B1003" s="55"/>
      <c r="C1003" s="56"/>
      <c r="D1003" s="57"/>
      <c r="E1003" s="57"/>
      <c r="F1003" s="57"/>
      <c r="G1003" s="57"/>
      <c r="H1003" s="57"/>
      <c r="I1003" s="57"/>
    </row>
    <row r="1004" spans="2:9">
      <c r="B1004" s="55"/>
      <c r="C1004" s="56"/>
      <c r="D1004" s="57"/>
      <c r="E1004" s="57"/>
      <c r="F1004" s="57"/>
      <c r="G1004" s="57"/>
      <c r="H1004" s="57"/>
      <c r="I1004" s="57"/>
    </row>
    <row r="1005" spans="2:9">
      <c r="B1005" s="55"/>
      <c r="C1005" s="56"/>
      <c r="D1005" s="57"/>
      <c r="E1005" s="57"/>
      <c r="F1005" s="57"/>
      <c r="G1005" s="57"/>
      <c r="H1005" s="57"/>
      <c r="I1005" s="57"/>
    </row>
    <row r="1006" spans="2:9">
      <c r="B1006" s="55"/>
      <c r="C1006" s="56"/>
      <c r="D1006" s="57"/>
      <c r="E1006" s="57"/>
      <c r="F1006" s="57"/>
      <c r="G1006" s="57"/>
      <c r="H1006" s="57"/>
      <c r="I1006" s="57"/>
    </row>
    <row r="1007" spans="2:9">
      <c r="B1007" s="55"/>
      <c r="C1007" s="56"/>
      <c r="D1007" s="57"/>
      <c r="E1007" s="57"/>
      <c r="F1007" s="57"/>
      <c r="G1007" s="57"/>
      <c r="H1007" s="57"/>
      <c r="I1007" s="57"/>
    </row>
    <row r="1008" spans="2:9">
      <c r="B1008" s="55"/>
      <c r="C1008" s="56"/>
      <c r="D1008" s="57"/>
      <c r="E1008" s="57"/>
      <c r="F1008" s="57"/>
      <c r="G1008" s="57"/>
      <c r="H1008" s="57"/>
      <c r="I1008" s="57"/>
    </row>
    <row r="1009" spans="2:9">
      <c r="B1009" s="55"/>
      <c r="C1009" s="56"/>
      <c r="D1009" s="57"/>
      <c r="E1009" s="57"/>
      <c r="F1009" s="57"/>
      <c r="G1009" s="57"/>
      <c r="H1009" s="57"/>
      <c r="I1009" s="57"/>
    </row>
    <row r="1010" spans="2:9">
      <c r="B1010" s="55"/>
      <c r="C1010" s="56"/>
      <c r="D1010" s="57"/>
      <c r="E1010" s="57"/>
      <c r="F1010" s="57"/>
      <c r="G1010" s="57"/>
      <c r="H1010" s="57"/>
      <c r="I1010" s="57"/>
    </row>
    <row r="1011" spans="2:9">
      <c r="B1011" s="55"/>
      <c r="C1011" s="56"/>
      <c r="D1011" s="57"/>
      <c r="E1011" s="57"/>
      <c r="F1011" s="57"/>
      <c r="G1011" s="57"/>
      <c r="H1011" s="57"/>
      <c r="I1011" s="57"/>
    </row>
    <row r="1012" spans="2:9">
      <c r="B1012" s="55"/>
      <c r="C1012" s="56"/>
      <c r="D1012" s="57"/>
      <c r="E1012" s="57"/>
      <c r="F1012" s="57"/>
      <c r="G1012" s="57"/>
      <c r="H1012" s="57"/>
      <c r="I1012" s="57"/>
    </row>
    <row r="1013" spans="2:9">
      <c r="B1013" s="55"/>
      <c r="C1013" s="56"/>
      <c r="D1013" s="57"/>
      <c r="E1013" s="57"/>
      <c r="F1013" s="57"/>
      <c r="G1013" s="57"/>
      <c r="H1013" s="57"/>
      <c r="I1013" s="57"/>
    </row>
    <row r="1014" spans="2:9">
      <c r="B1014" s="55"/>
      <c r="C1014" s="56"/>
      <c r="D1014" s="57"/>
      <c r="E1014" s="57"/>
      <c r="F1014" s="57"/>
      <c r="G1014" s="57"/>
      <c r="H1014" s="57"/>
      <c r="I1014" s="57"/>
    </row>
    <row r="1015" spans="2:9">
      <c r="B1015" s="55"/>
      <c r="C1015" s="56"/>
      <c r="D1015" s="57"/>
      <c r="E1015" s="57"/>
      <c r="F1015" s="57"/>
      <c r="G1015" s="57"/>
      <c r="H1015" s="57"/>
      <c r="I1015" s="57"/>
    </row>
    <row r="1016" spans="2:9">
      <c r="B1016" s="55"/>
      <c r="C1016" s="56"/>
      <c r="D1016" s="57"/>
      <c r="E1016" s="57"/>
      <c r="F1016" s="57"/>
      <c r="G1016" s="57"/>
      <c r="H1016" s="57"/>
      <c r="I1016" s="57"/>
    </row>
    <row r="1017" spans="2:9">
      <c r="B1017" s="55"/>
      <c r="C1017" s="56"/>
      <c r="D1017" s="57"/>
      <c r="E1017" s="57"/>
      <c r="F1017" s="57"/>
      <c r="G1017" s="57"/>
      <c r="H1017" s="57"/>
      <c r="I1017" s="57"/>
    </row>
    <row r="1018" spans="2:9">
      <c r="B1018" s="55"/>
      <c r="C1018" s="56"/>
      <c r="D1018" s="57"/>
      <c r="E1018" s="57"/>
      <c r="F1018" s="57"/>
      <c r="G1018" s="57"/>
      <c r="H1018" s="57"/>
      <c r="I1018" s="57"/>
    </row>
    <row r="1019" spans="2:9">
      <c r="B1019" s="55"/>
      <c r="C1019" s="56"/>
      <c r="D1019" s="57"/>
      <c r="E1019" s="57"/>
      <c r="F1019" s="57"/>
      <c r="G1019" s="57"/>
      <c r="H1019" s="57"/>
      <c r="I1019" s="57"/>
    </row>
    <row r="1020" spans="2:9">
      <c r="B1020" s="55"/>
      <c r="C1020" s="56"/>
      <c r="D1020" s="57"/>
      <c r="E1020" s="57"/>
      <c r="F1020" s="57"/>
      <c r="G1020" s="57"/>
      <c r="H1020" s="57"/>
      <c r="I1020" s="57"/>
    </row>
    <row r="1021" spans="2:9">
      <c r="B1021" s="55"/>
      <c r="C1021" s="56"/>
      <c r="D1021" s="57"/>
      <c r="E1021" s="57"/>
      <c r="F1021" s="57"/>
      <c r="G1021" s="57"/>
      <c r="H1021" s="57"/>
      <c r="I1021" s="57"/>
    </row>
    <row r="1022" spans="2:9">
      <c r="B1022" s="55"/>
      <c r="C1022" s="56"/>
      <c r="D1022" s="57"/>
      <c r="E1022" s="57"/>
      <c r="F1022" s="57"/>
      <c r="G1022" s="57"/>
      <c r="H1022" s="57"/>
      <c r="I1022" s="57"/>
    </row>
    <row r="1023" spans="2:9">
      <c r="B1023" s="55"/>
      <c r="C1023" s="56"/>
      <c r="D1023" s="57"/>
      <c r="E1023" s="57"/>
      <c r="F1023" s="57"/>
      <c r="G1023" s="57"/>
      <c r="H1023" s="57"/>
      <c r="I1023" s="57"/>
    </row>
    <row r="1024" spans="2:9">
      <c r="B1024" s="55"/>
      <c r="C1024" s="56"/>
      <c r="D1024" s="57"/>
      <c r="E1024" s="57"/>
      <c r="F1024" s="57"/>
      <c r="G1024" s="57"/>
      <c r="H1024" s="57"/>
      <c r="I1024" s="57"/>
    </row>
    <row r="1025" spans="2:9">
      <c r="B1025" s="55"/>
      <c r="C1025" s="56"/>
      <c r="D1025" s="57"/>
      <c r="E1025" s="57"/>
      <c r="F1025" s="57"/>
      <c r="G1025" s="57"/>
      <c r="H1025" s="57"/>
      <c r="I1025" s="57"/>
    </row>
    <row r="1026" spans="2:9">
      <c r="B1026" s="55"/>
      <c r="C1026" s="56"/>
      <c r="D1026" s="57"/>
      <c r="E1026" s="57"/>
      <c r="F1026" s="57"/>
      <c r="G1026" s="57"/>
      <c r="H1026" s="57"/>
      <c r="I1026" s="57"/>
    </row>
    <row r="1027" spans="2:9">
      <c r="B1027" s="55"/>
      <c r="C1027" s="56"/>
      <c r="D1027" s="57"/>
      <c r="E1027" s="57"/>
      <c r="F1027" s="57"/>
      <c r="G1027" s="57"/>
      <c r="H1027" s="57"/>
      <c r="I1027" s="57"/>
    </row>
    <row r="1028" spans="2:9">
      <c r="B1028" s="55"/>
      <c r="C1028" s="56"/>
      <c r="D1028" s="57"/>
      <c r="E1028" s="57"/>
      <c r="F1028" s="57"/>
      <c r="G1028" s="57"/>
      <c r="H1028" s="57"/>
      <c r="I1028" s="57"/>
    </row>
    <row r="1029" spans="2:9">
      <c r="B1029" s="55"/>
      <c r="C1029" s="56"/>
      <c r="D1029" s="57"/>
      <c r="E1029" s="57"/>
      <c r="F1029" s="57"/>
      <c r="G1029" s="57"/>
      <c r="H1029" s="57"/>
      <c r="I1029" s="57"/>
    </row>
    <row r="1030" spans="2:9">
      <c r="B1030" s="55"/>
      <c r="C1030" s="56"/>
      <c r="D1030" s="57"/>
      <c r="E1030" s="57"/>
      <c r="F1030" s="57"/>
      <c r="G1030" s="57"/>
      <c r="H1030" s="57"/>
      <c r="I1030" s="57"/>
    </row>
    <row r="1031" spans="2:9">
      <c r="B1031" s="55"/>
      <c r="C1031" s="56"/>
      <c r="D1031" s="57"/>
      <c r="E1031" s="57"/>
      <c r="F1031" s="57"/>
      <c r="G1031" s="57"/>
      <c r="H1031" s="57"/>
      <c r="I1031" s="57"/>
    </row>
    <row r="1032" spans="2:9">
      <c r="B1032" s="55"/>
      <c r="C1032" s="56"/>
      <c r="D1032" s="57"/>
      <c r="E1032" s="57"/>
      <c r="F1032" s="57"/>
      <c r="G1032" s="57"/>
      <c r="H1032" s="57"/>
      <c r="I1032" s="57"/>
    </row>
    <row r="1033" spans="2:9">
      <c r="B1033" s="55"/>
      <c r="C1033" s="56"/>
      <c r="D1033" s="57"/>
      <c r="E1033" s="57"/>
      <c r="F1033" s="57"/>
      <c r="G1033" s="57"/>
      <c r="H1033" s="57"/>
      <c r="I1033" s="57"/>
    </row>
    <row r="1034" spans="2:9">
      <c r="B1034" s="55"/>
      <c r="C1034" s="56"/>
      <c r="D1034" s="57"/>
      <c r="E1034" s="57"/>
      <c r="F1034" s="57"/>
      <c r="G1034" s="57"/>
      <c r="H1034" s="57"/>
      <c r="I1034" s="57"/>
    </row>
    <row r="1035" spans="2:9">
      <c r="B1035" s="55"/>
      <c r="C1035" s="56"/>
      <c r="D1035" s="57"/>
      <c r="E1035" s="57"/>
      <c r="F1035" s="57"/>
      <c r="G1035" s="57"/>
      <c r="H1035" s="57"/>
      <c r="I1035" s="57"/>
    </row>
    <row r="1036" spans="2:9">
      <c r="B1036" s="55"/>
      <c r="C1036" s="56"/>
      <c r="D1036" s="57"/>
      <c r="E1036" s="57"/>
      <c r="F1036" s="57"/>
      <c r="G1036" s="57"/>
      <c r="H1036" s="57"/>
      <c r="I1036" s="57"/>
    </row>
    <row r="1037" spans="2:9">
      <c r="B1037" s="55"/>
      <c r="C1037" s="56"/>
      <c r="D1037" s="57"/>
      <c r="E1037" s="57"/>
      <c r="F1037" s="57"/>
      <c r="G1037" s="57"/>
      <c r="H1037" s="57"/>
      <c r="I1037" s="57"/>
    </row>
    <row r="1038" spans="2:9">
      <c r="B1038" s="55"/>
      <c r="C1038" s="56"/>
      <c r="D1038" s="57"/>
      <c r="E1038" s="57"/>
      <c r="F1038" s="57"/>
      <c r="G1038" s="57"/>
      <c r="H1038" s="57"/>
      <c r="I1038" s="57"/>
    </row>
    <row r="1039" spans="2:9">
      <c r="B1039" s="55"/>
      <c r="C1039" s="56"/>
      <c r="D1039" s="57"/>
      <c r="E1039" s="57"/>
      <c r="F1039" s="57"/>
      <c r="G1039" s="57"/>
      <c r="H1039" s="57"/>
      <c r="I1039" s="57"/>
    </row>
    <row r="1040" spans="2:9">
      <c r="B1040" s="55"/>
      <c r="C1040" s="56"/>
      <c r="D1040" s="57"/>
      <c r="E1040" s="57"/>
      <c r="F1040" s="57"/>
      <c r="G1040" s="57"/>
      <c r="H1040" s="57"/>
      <c r="I1040" s="57"/>
    </row>
    <row r="1041" spans="2:9">
      <c r="B1041" s="55"/>
      <c r="C1041" s="56"/>
      <c r="D1041" s="57"/>
      <c r="E1041" s="57"/>
      <c r="F1041" s="57"/>
      <c r="G1041" s="57"/>
      <c r="H1041" s="57"/>
      <c r="I1041" s="57"/>
    </row>
    <row r="1042" spans="2:9">
      <c r="B1042" s="55"/>
      <c r="C1042" s="56"/>
      <c r="D1042" s="57"/>
      <c r="E1042" s="57"/>
      <c r="F1042" s="57"/>
      <c r="G1042" s="57"/>
      <c r="H1042" s="57"/>
      <c r="I1042" s="57"/>
    </row>
    <row r="1043" spans="2:9">
      <c r="B1043" s="55"/>
      <c r="C1043" s="56"/>
      <c r="D1043" s="57"/>
      <c r="E1043" s="57"/>
      <c r="F1043" s="57"/>
      <c r="G1043" s="57"/>
      <c r="H1043" s="57"/>
      <c r="I1043" s="57"/>
    </row>
    <row r="1044" spans="2:9">
      <c r="B1044" s="55"/>
      <c r="C1044" s="56"/>
      <c r="D1044" s="57"/>
      <c r="E1044" s="57"/>
      <c r="F1044" s="57"/>
      <c r="G1044" s="57"/>
      <c r="H1044" s="57"/>
      <c r="I1044" s="57"/>
    </row>
    <row r="1045" spans="2:9">
      <c r="B1045" s="55"/>
      <c r="C1045" s="56"/>
      <c r="D1045" s="57"/>
      <c r="E1045" s="57"/>
      <c r="F1045" s="57"/>
      <c r="G1045" s="57"/>
      <c r="H1045" s="57"/>
      <c r="I1045" s="57"/>
    </row>
    <row r="1046" spans="2:9">
      <c r="B1046" s="55"/>
      <c r="C1046" s="56"/>
      <c r="D1046" s="57"/>
      <c r="E1046" s="57"/>
      <c r="F1046" s="57"/>
      <c r="G1046" s="57"/>
      <c r="H1046" s="57"/>
      <c r="I1046" s="57"/>
    </row>
    <row r="1047" spans="2:9">
      <c r="B1047" s="55"/>
      <c r="C1047" s="56"/>
      <c r="D1047" s="57"/>
      <c r="E1047" s="57"/>
      <c r="F1047" s="57"/>
      <c r="G1047" s="57"/>
      <c r="H1047" s="57"/>
      <c r="I1047" s="57"/>
    </row>
    <row r="1048" spans="2:9">
      <c r="B1048" s="55"/>
      <c r="C1048" s="56"/>
      <c r="D1048" s="57"/>
      <c r="E1048" s="57"/>
      <c r="F1048" s="57"/>
      <c r="G1048" s="57"/>
      <c r="H1048" s="57"/>
      <c r="I1048" s="57"/>
    </row>
    <row r="1049" spans="2:9">
      <c r="B1049" s="55"/>
      <c r="C1049" s="56"/>
      <c r="D1049" s="57"/>
      <c r="E1049" s="57"/>
      <c r="F1049" s="57"/>
      <c r="G1049" s="57"/>
      <c r="H1049" s="57"/>
      <c r="I1049" s="57"/>
    </row>
    <row r="1050" spans="2:9">
      <c r="B1050" s="55"/>
      <c r="C1050" s="56"/>
      <c r="D1050" s="57"/>
      <c r="E1050" s="57"/>
      <c r="F1050" s="57"/>
      <c r="G1050" s="57"/>
      <c r="H1050" s="57"/>
      <c r="I1050" s="57"/>
    </row>
    <row r="1051" spans="2:9">
      <c r="B1051" s="55"/>
      <c r="C1051" s="56"/>
      <c r="D1051" s="57"/>
      <c r="E1051" s="57"/>
      <c r="F1051" s="57"/>
      <c r="G1051" s="57"/>
      <c r="H1051" s="57"/>
      <c r="I1051" s="57"/>
    </row>
    <row r="1052" spans="2:9">
      <c r="B1052" s="55"/>
      <c r="C1052" s="56"/>
      <c r="D1052" s="57"/>
      <c r="E1052" s="57"/>
      <c r="F1052" s="57"/>
      <c r="G1052" s="57"/>
      <c r="H1052" s="57"/>
      <c r="I1052" s="57"/>
    </row>
    <row r="1053" spans="2:9">
      <c r="B1053" s="55"/>
      <c r="C1053" s="56"/>
      <c r="D1053" s="57"/>
      <c r="E1053" s="57"/>
      <c r="F1053" s="57"/>
      <c r="G1053" s="57"/>
      <c r="H1053" s="57"/>
      <c r="I1053" s="57"/>
    </row>
    <row r="1054" spans="2:9">
      <c r="B1054" s="55"/>
      <c r="C1054" s="56"/>
      <c r="D1054" s="57"/>
      <c r="E1054" s="57"/>
      <c r="F1054" s="57"/>
      <c r="G1054" s="57"/>
      <c r="H1054" s="57"/>
      <c r="I1054" s="57"/>
    </row>
    <row r="1055" spans="2:9">
      <c r="B1055" s="55"/>
      <c r="C1055" s="56"/>
      <c r="D1055" s="57"/>
      <c r="E1055" s="57"/>
      <c r="F1055" s="57"/>
      <c r="G1055" s="57"/>
      <c r="H1055" s="57"/>
      <c r="I1055" s="57"/>
    </row>
    <row r="1056" spans="2:9">
      <c r="B1056" s="55"/>
      <c r="C1056" s="56"/>
      <c r="D1056" s="57"/>
      <c r="E1056" s="57"/>
      <c r="F1056" s="57"/>
      <c r="G1056" s="57"/>
      <c r="H1056" s="57"/>
      <c r="I1056" s="57"/>
    </row>
    <row r="1057" spans="2:9">
      <c r="B1057" s="55"/>
      <c r="C1057" s="56"/>
      <c r="D1057" s="57"/>
      <c r="E1057" s="57"/>
      <c r="F1057" s="57"/>
      <c r="G1057" s="57"/>
      <c r="H1057" s="57"/>
      <c r="I1057" s="57"/>
    </row>
    <row r="1058" spans="2:9">
      <c r="B1058" s="55"/>
      <c r="C1058" s="56"/>
      <c r="D1058" s="57"/>
      <c r="E1058" s="57"/>
      <c r="F1058" s="57"/>
      <c r="G1058" s="57"/>
      <c r="H1058" s="57"/>
      <c r="I1058" s="57"/>
    </row>
    <row r="1059" spans="2:9">
      <c r="B1059" s="55"/>
      <c r="C1059" s="56"/>
      <c r="D1059" s="57"/>
      <c r="E1059" s="57"/>
      <c r="F1059" s="57"/>
      <c r="G1059" s="57"/>
      <c r="H1059" s="57"/>
      <c r="I1059" s="57"/>
    </row>
    <row r="1060" spans="2:9">
      <c r="B1060" s="55"/>
      <c r="C1060" s="56"/>
      <c r="D1060" s="57"/>
      <c r="E1060" s="57"/>
      <c r="F1060" s="57"/>
      <c r="G1060" s="57"/>
      <c r="H1060" s="57"/>
      <c r="I1060" s="57"/>
    </row>
    <row r="1061" spans="2:9">
      <c r="B1061" s="55"/>
      <c r="C1061" s="56"/>
      <c r="D1061" s="57"/>
      <c r="E1061" s="57"/>
      <c r="F1061" s="57"/>
      <c r="G1061" s="57"/>
      <c r="H1061" s="57"/>
      <c r="I1061" s="57"/>
    </row>
    <row r="1062" spans="2:9">
      <c r="B1062" s="55"/>
      <c r="C1062" s="56"/>
      <c r="D1062" s="57"/>
      <c r="E1062" s="57"/>
      <c r="F1062" s="57"/>
      <c r="G1062" s="57"/>
      <c r="H1062" s="57"/>
      <c r="I1062" s="57"/>
    </row>
    <row r="1063" spans="2:9">
      <c r="B1063" s="55"/>
      <c r="C1063" s="56"/>
      <c r="D1063" s="57"/>
      <c r="E1063" s="57"/>
      <c r="F1063" s="57"/>
      <c r="G1063" s="57"/>
      <c r="H1063" s="57"/>
      <c r="I1063" s="57"/>
    </row>
    <row r="1064" spans="2:9">
      <c r="B1064" s="55"/>
      <c r="C1064" s="56"/>
      <c r="D1064" s="57"/>
      <c r="E1064" s="57"/>
      <c r="F1064" s="57"/>
      <c r="G1064" s="57"/>
      <c r="H1064" s="57"/>
      <c r="I1064" s="57"/>
    </row>
    <row r="1065" spans="2:9">
      <c r="B1065" s="55"/>
      <c r="C1065" s="56"/>
      <c r="D1065" s="57"/>
      <c r="E1065" s="57"/>
      <c r="F1065" s="57"/>
      <c r="G1065" s="57"/>
      <c r="H1065" s="57"/>
      <c r="I1065" s="57"/>
    </row>
    <row r="1066" spans="2:9">
      <c r="B1066" s="55"/>
      <c r="C1066" s="56"/>
      <c r="D1066" s="57"/>
      <c r="E1066" s="57"/>
      <c r="F1066" s="57"/>
      <c r="G1066" s="57"/>
      <c r="H1066" s="57"/>
      <c r="I1066" s="57"/>
    </row>
    <row r="1067" spans="2:9">
      <c r="B1067" s="55"/>
      <c r="C1067" s="56"/>
      <c r="D1067" s="57"/>
      <c r="E1067" s="57"/>
      <c r="F1067" s="57"/>
      <c r="G1067" s="57"/>
      <c r="H1067" s="57"/>
      <c r="I1067" s="57"/>
    </row>
    <row r="1068" spans="2:9">
      <c r="B1068" s="55"/>
      <c r="C1068" s="56"/>
      <c r="D1068" s="57"/>
      <c r="E1068" s="57"/>
      <c r="F1068" s="57"/>
      <c r="G1068" s="57"/>
      <c r="H1068" s="57"/>
      <c r="I1068" s="57"/>
    </row>
    <row r="1069" spans="2:9">
      <c r="B1069" s="55"/>
      <c r="C1069" s="56"/>
      <c r="D1069" s="57"/>
      <c r="E1069" s="57"/>
      <c r="F1069" s="57"/>
      <c r="G1069" s="57"/>
      <c r="H1069" s="57"/>
      <c r="I1069" s="57"/>
    </row>
    <row r="1070" spans="2:9">
      <c r="B1070" s="55"/>
      <c r="C1070" s="56"/>
      <c r="D1070" s="57"/>
      <c r="E1070" s="57"/>
      <c r="F1070" s="57"/>
      <c r="G1070" s="57"/>
      <c r="H1070" s="57"/>
      <c r="I1070" s="57"/>
    </row>
  </sheetData>
  <sheetCalcPr fullCalcOnLoad="1"/>
  <sheetProtection formatCells="0" formatColumns="0" formatRows="0" insertColumns="0" insertRows="0" deleteColumns="0" deleteRows="0"/>
  <mergeCells count="17">
    <mergeCell ref="A316:I316"/>
    <mergeCell ref="B9:D9"/>
    <mergeCell ref="B10:D10"/>
    <mergeCell ref="B11:C11"/>
    <mergeCell ref="D11:F11"/>
    <mergeCell ref="G11:H11"/>
    <mergeCell ref="B12:C12"/>
    <mergeCell ref="D1:F1"/>
    <mergeCell ref="J1:M1"/>
    <mergeCell ref="B2:D2"/>
    <mergeCell ref="L2:L9"/>
    <mergeCell ref="B3:D3"/>
    <mergeCell ref="B4:D4"/>
    <mergeCell ref="B5:D5"/>
    <mergeCell ref="B6:D6"/>
    <mergeCell ref="B7:D7"/>
    <mergeCell ref="B8:D8"/>
  </mergeCells>
  <phoneticPr fontId="66" type="noConversion"/>
  <dataValidations count="1">
    <dataValidation type="list" allowBlank="1" showInputMessage="1" showErrorMessage="1" sqref="B10:D10">
      <formula1>$E$319:$E$321</formula1>
    </dataValidation>
  </dataValidations>
  <pageMargins left="0.75" right="0.75" top="1" bottom="1" header="0.4921259845" footer="0.4921259845"/>
  <pageSetup paperSize="9" orientation="landscape" horizontalDpi="300" r:id="rId1"/>
  <headerFooter alignWithMargins="0"/>
  <legacyDrawing r:id="rId2"/>
</worksheet>
</file>

<file path=xl/worksheets/sheet4.xml><?xml version="1.0" encoding="utf-8"?>
<worksheet xmlns="http://schemas.openxmlformats.org/spreadsheetml/2006/main" xmlns:r="http://schemas.openxmlformats.org/officeDocument/2006/relationships">
  <sheetPr>
    <tabColor theme="9" tint="0.59999389629810485"/>
  </sheetPr>
  <dimension ref="A1:AZ1083"/>
  <sheetViews>
    <sheetView workbookViewId="0">
      <selection activeCell="E27" sqref="E27"/>
    </sheetView>
  </sheetViews>
  <sheetFormatPr defaultRowHeight="12" customHeight="1"/>
  <cols>
    <col min="1" max="1" width="6.42578125" style="32" customWidth="1"/>
    <col min="2" max="2" width="45.85546875" style="50" customWidth="1"/>
    <col min="3" max="3" width="8.5703125" style="31" hidden="1" customWidth="1"/>
    <col min="4" max="6" width="16.5703125" style="52" customWidth="1"/>
    <col min="7" max="9" width="15.7109375" style="52" customWidth="1"/>
    <col min="10" max="10" width="1.5703125" style="3" hidden="1" customWidth="1"/>
    <col min="11" max="11" width="3" style="31" customWidth="1"/>
    <col min="12" max="12" width="15.140625" style="50" customWidth="1"/>
    <col min="13" max="15" width="13.42578125" style="50" customWidth="1"/>
    <col min="16" max="16384" width="9.140625" style="3"/>
  </cols>
  <sheetData>
    <row r="1" spans="1:52" ht="12" customHeight="1">
      <c r="A1" s="705" t="s">
        <v>4221</v>
      </c>
      <c r="B1" s="709" t="s">
        <v>4222</v>
      </c>
      <c r="C1" s="709"/>
      <c r="D1" s="715"/>
      <c r="E1" s="716"/>
      <c r="F1" s="717" t="s">
        <v>4223</v>
      </c>
      <c r="G1" s="710" t="s">
        <v>4224</v>
      </c>
      <c r="H1" s="710" t="s">
        <v>4225</v>
      </c>
      <c r="I1" s="711" t="s">
        <v>4226</v>
      </c>
      <c r="J1" s="769"/>
      <c r="K1" s="769"/>
      <c r="L1" s="769"/>
      <c r="M1" s="769"/>
      <c r="N1" s="31"/>
      <c r="O1" s="31"/>
      <c r="AZ1" s="4"/>
    </row>
    <row r="2" spans="1:52" ht="12" customHeight="1">
      <c r="A2" s="58"/>
      <c r="B2" s="770" t="s">
        <v>4313</v>
      </c>
      <c r="C2" s="770"/>
      <c r="D2" s="770"/>
      <c r="E2" s="3"/>
      <c r="F2" s="718">
        <f ca="1">'HL KNIHA VYPOC'!H4</f>
        <v>0</v>
      </c>
      <c r="G2" s="718">
        <f ca="1">'HL KNIHA VYPOC'!I4</f>
        <v>0</v>
      </c>
      <c r="H2" s="718">
        <f ca="1">'HL KNIHA VYPOC'!J4</f>
        <v>0</v>
      </c>
      <c r="I2" s="718">
        <f ca="1">'HL KNIHA VYPOC'!K4</f>
        <v>0</v>
      </c>
      <c r="J2" s="33"/>
      <c r="K2" s="33"/>
      <c r="L2" s="771" t="s">
        <v>4228</v>
      </c>
      <c r="M2" s="33"/>
      <c r="N2" s="31"/>
      <c r="O2" s="31"/>
    </row>
    <row r="3" spans="1:52" ht="12" customHeight="1">
      <c r="A3" s="58"/>
      <c r="B3" s="770" t="s">
        <v>4314</v>
      </c>
      <c r="C3" s="770"/>
      <c r="D3" s="770"/>
      <c r="E3" s="3"/>
      <c r="F3" s="718">
        <f ca="1">'HL KNIHA VYPOC'!H80</f>
        <v>0</v>
      </c>
      <c r="G3" s="718">
        <f ca="1">'HL KNIHA VYPOC'!I80</f>
        <v>0</v>
      </c>
      <c r="H3" s="718">
        <f ca="1">'HL KNIHA VYPOC'!J80</f>
        <v>0</v>
      </c>
      <c r="I3" s="718">
        <f ca="1">'HL KNIHA VYPOC'!K80</f>
        <v>0</v>
      </c>
      <c r="J3" s="33"/>
      <c r="K3" s="33"/>
      <c r="L3" s="771"/>
      <c r="M3" s="33"/>
      <c r="N3" s="31"/>
      <c r="O3" s="31"/>
    </row>
    <row r="4" spans="1:52" ht="12" customHeight="1">
      <c r="A4" s="58"/>
      <c r="B4" s="770" t="s">
        <v>4230</v>
      </c>
      <c r="C4" s="770"/>
      <c r="D4" s="770"/>
      <c r="E4" s="3"/>
      <c r="F4" s="718">
        <f ca="1">'HL KNIHA VYPOC'!H107</f>
        <v>0</v>
      </c>
      <c r="G4" s="718">
        <f ca="1">'HL KNIHA VYPOC'!I107</f>
        <v>0</v>
      </c>
      <c r="H4" s="718">
        <f ca="1">'HL KNIHA VYPOC'!J107</f>
        <v>0</v>
      </c>
      <c r="I4" s="718">
        <f ca="1">'HL KNIHA VYPOC'!K107</f>
        <v>0</v>
      </c>
      <c r="J4" s="33"/>
      <c r="K4" s="33"/>
      <c r="L4" s="771"/>
      <c r="M4" s="33"/>
      <c r="N4" s="31"/>
      <c r="O4" s="31"/>
    </row>
    <row r="5" spans="1:52" ht="12" customHeight="1">
      <c r="A5" s="58"/>
      <c r="B5" s="770" t="s">
        <v>4231</v>
      </c>
      <c r="C5" s="770"/>
      <c r="D5" s="770"/>
      <c r="E5" s="3"/>
      <c r="F5" s="718">
        <f ca="1">'HL KNIHA VYPOC'!H140</f>
        <v>0</v>
      </c>
      <c r="G5" s="718">
        <f ca="1">'HL KNIHA VYPOC'!I140</f>
        <v>0</v>
      </c>
      <c r="H5" s="718">
        <f ca="1">'HL KNIHA VYPOC'!J140</f>
        <v>0</v>
      </c>
      <c r="I5" s="718">
        <f ca="1">'HL KNIHA VYPOC'!K140</f>
        <v>0</v>
      </c>
      <c r="J5" s="33"/>
      <c r="K5" s="33"/>
      <c r="L5" s="771"/>
      <c r="M5" s="33"/>
      <c r="N5" s="31"/>
      <c r="O5" s="31"/>
    </row>
    <row r="6" spans="1:52" ht="12" customHeight="1">
      <c r="A6" s="58"/>
      <c r="B6" s="770" t="s">
        <v>4232</v>
      </c>
      <c r="C6" s="770"/>
      <c r="D6" s="770"/>
      <c r="E6" s="3"/>
      <c r="F6" s="718">
        <f ca="1">'HL KNIHA VYPOC'!H213</f>
        <v>0</v>
      </c>
      <c r="G6" s="718">
        <f ca="1">'HL KNIHA VYPOC'!I213</f>
        <v>0</v>
      </c>
      <c r="H6" s="718">
        <f ca="1">'HL KNIHA VYPOC'!J213</f>
        <v>0</v>
      </c>
      <c r="I6" s="718">
        <f ca="1">'HL KNIHA VYPOC'!K213</f>
        <v>0</v>
      </c>
      <c r="J6" s="33"/>
      <c r="K6" s="33"/>
      <c r="L6" s="771"/>
      <c r="M6" s="33"/>
      <c r="N6" s="31"/>
      <c r="O6" s="31"/>
    </row>
    <row r="7" spans="1:52" ht="12" customHeight="1">
      <c r="A7" s="58"/>
      <c r="B7" s="770" t="s">
        <v>4233</v>
      </c>
      <c r="C7" s="770"/>
      <c r="D7" s="770"/>
      <c r="E7" s="3"/>
      <c r="F7" s="718">
        <f ca="1">'HL KNIHA VYPOC'!H262</f>
        <v>0</v>
      </c>
      <c r="G7" s="718">
        <f ca="1">'HL KNIHA VYPOC'!I262</f>
        <v>0</v>
      </c>
      <c r="H7" s="718">
        <f ca="1">'HL KNIHA VYPOC'!J262</f>
        <v>0</v>
      </c>
      <c r="I7" s="718">
        <f ca="1">'HL KNIHA VYPOC'!K262</f>
        <v>0</v>
      </c>
      <c r="J7" s="33"/>
      <c r="K7" s="33"/>
      <c r="L7" s="771"/>
      <c r="M7" s="33"/>
      <c r="N7" s="31"/>
      <c r="O7" s="31"/>
    </row>
    <row r="8" spans="1:52" ht="12" customHeight="1">
      <c r="A8" s="58"/>
      <c r="B8" s="770" t="s">
        <v>4234</v>
      </c>
      <c r="C8" s="770"/>
      <c r="D8" s="770"/>
      <c r="E8" s="3"/>
      <c r="F8" s="718">
        <f ca="1">'HL KNIHA VYPOC'!H349</f>
        <v>0</v>
      </c>
      <c r="G8" s="718">
        <f ca="1">'HL KNIHA VYPOC'!I349</f>
        <v>0</v>
      </c>
      <c r="H8" s="718">
        <f ca="1">'HL KNIHA VYPOC'!J349</f>
        <v>0</v>
      </c>
      <c r="I8" s="718">
        <f ca="1">'HL KNIHA VYPOC'!K349</f>
        <v>0</v>
      </c>
      <c r="J8" s="33"/>
      <c r="K8" s="33"/>
      <c r="L8" s="771"/>
      <c r="M8" s="33"/>
      <c r="N8" s="31"/>
      <c r="O8" s="31"/>
    </row>
    <row r="9" spans="1:52" ht="12" customHeight="1">
      <c r="A9" s="58"/>
      <c r="B9" s="773" t="s">
        <v>4235</v>
      </c>
      <c r="C9" s="773"/>
      <c r="D9" s="773"/>
      <c r="E9" s="3"/>
      <c r="F9" s="718">
        <f>SUM(F2:F8)</f>
        <v>0</v>
      </c>
      <c r="G9" s="718">
        <f>SUM(G2:G8)</f>
        <v>0</v>
      </c>
      <c r="H9" s="718">
        <f>SUM(H2:H8)</f>
        <v>0</v>
      </c>
      <c r="I9" s="718">
        <f>SUM(I2:I8)</f>
        <v>0</v>
      </c>
      <c r="J9" s="33"/>
      <c r="K9" s="33"/>
      <c r="L9" s="771"/>
      <c r="M9" s="33"/>
      <c r="N9" s="31"/>
      <c r="O9" s="31"/>
    </row>
    <row r="10" spans="1:52" ht="18" customHeight="1">
      <c r="A10" s="58"/>
      <c r="B10" s="774" t="s">
        <v>4236</v>
      </c>
      <c r="C10" s="775"/>
      <c r="D10" s="775"/>
      <c r="E10" s="35">
        <f>IF(E322=B10,D322,IF(E321=B10,D321,IF(E323=B10,D323)))</f>
        <v>3</v>
      </c>
      <c r="F10" s="718"/>
      <c r="G10" s="718"/>
      <c r="H10" s="718"/>
      <c r="I10" s="718">
        <f>SUM(I8*-1-I7)</f>
        <v>0</v>
      </c>
      <c r="J10" s="33"/>
      <c r="K10" s="33"/>
      <c r="L10" s="771"/>
      <c r="M10" s="33"/>
      <c r="N10" s="31"/>
      <c r="O10" s="31"/>
    </row>
    <row r="11" spans="1:52" s="4" customFormat="1" ht="12" customHeight="1">
      <c r="A11" s="59"/>
      <c r="B11" s="60"/>
      <c r="C11" s="60"/>
      <c r="D11" s="783" t="s">
        <v>4223</v>
      </c>
      <c r="E11" s="779"/>
      <c r="F11" s="780"/>
      <c r="G11" s="783" t="s">
        <v>4315</v>
      </c>
      <c r="H11" s="779"/>
      <c r="I11" s="704" t="s">
        <v>4238</v>
      </c>
      <c r="J11" s="33"/>
      <c r="K11" s="33"/>
      <c r="L11" s="771"/>
      <c r="M11" s="33"/>
      <c r="N11" s="31"/>
      <c r="O11" s="31"/>
    </row>
    <row r="12" spans="1:52" ht="96" customHeight="1">
      <c r="A12" s="705" t="s">
        <v>4216</v>
      </c>
      <c r="B12" s="719" t="s">
        <v>536</v>
      </c>
      <c r="C12" s="709"/>
      <c r="D12" s="711" t="s">
        <v>4316</v>
      </c>
      <c r="E12" s="711" t="s">
        <v>4317</v>
      </c>
      <c r="F12" s="711" t="s">
        <v>4318</v>
      </c>
      <c r="G12" s="710" t="s">
        <v>4319</v>
      </c>
      <c r="H12" s="710" t="s">
        <v>4320</v>
      </c>
      <c r="I12" s="710" t="s">
        <v>4239</v>
      </c>
      <c r="J12" s="4"/>
      <c r="K12" s="4"/>
      <c r="L12" s="3"/>
      <c r="M12" s="3"/>
      <c r="N12" s="3"/>
      <c r="O12" s="3"/>
    </row>
    <row r="13" spans="1:52" s="52" customFormat="1" ht="12" customHeight="1">
      <c r="A13" s="695"/>
      <c r="B13" s="711" t="e">
        <f ca="1">IFERROR(IF(VLOOKUP($A13,Osnova!$A:$E,1)=$A13,VLOOKUP($A13,Osnova!$A:$E,$E$10)),"")</f>
        <v>#NAME?</v>
      </c>
      <c r="C13" s="61" t="e">
        <f ca="1">IF(VLOOKUP($A13,Osnova!$A:$C,1)=$A13,VLOOKUP($A13,Osnova!$A:$F,4),0)</f>
        <v>#N/A</v>
      </c>
      <c r="D13" s="38"/>
      <c r="E13" s="39"/>
      <c r="F13" s="721">
        <f t="shared" ref="F13:F84" si="0">SUM(D13-E13)</f>
        <v>0</v>
      </c>
      <c r="G13" s="698"/>
      <c r="H13" s="39"/>
      <c r="I13" s="711">
        <f t="shared" ref="I13:I84" si="1">SUM(F13+G13-H13)</f>
        <v>0</v>
      </c>
      <c r="J13" s="62"/>
      <c r="K13" s="62"/>
    </row>
    <row r="14" spans="1:52" s="52" customFormat="1" ht="12" customHeight="1">
      <c r="A14" s="695"/>
      <c r="B14" s="711" t="e">
        <f ca="1">IFERROR(IF(VLOOKUP($A14,Osnova!$A:$E,1)=$A14,VLOOKUP($A14,Osnova!$A:$E,$E$10)),"")</f>
        <v>#NAME?</v>
      </c>
      <c r="C14" s="61" t="e">
        <f ca="1">IF(VLOOKUP($A14,Osnova!$A:$C,1)=$A14,VLOOKUP($A14,Osnova!$A:$F,4),0)</f>
        <v>#N/A</v>
      </c>
      <c r="D14" s="38"/>
      <c r="E14" s="39"/>
      <c r="F14" s="721">
        <f t="shared" si="0"/>
        <v>0</v>
      </c>
      <c r="G14" s="698"/>
      <c r="H14" s="39"/>
      <c r="I14" s="711">
        <f t="shared" si="1"/>
        <v>0</v>
      </c>
      <c r="J14" s="64"/>
      <c r="K14" s="62"/>
    </row>
    <row r="15" spans="1:52" s="52" customFormat="1" ht="12" customHeight="1">
      <c r="A15" s="695"/>
      <c r="B15" s="711" t="e">
        <f ca="1">IFERROR(IF(VLOOKUP($A15,Osnova!$A:$E,1)=$A15,VLOOKUP($A15,Osnova!$A:$E,$E$10)),"")</f>
        <v>#NAME?</v>
      </c>
      <c r="C15" s="61" t="e">
        <f ca="1">IF(VLOOKUP($A15,Osnova!$A:$C,1)=$A15,VLOOKUP($A15,Osnova!$A:$F,4),0)</f>
        <v>#N/A</v>
      </c>
      <c r="D15" s="38"/>
      <c r="E15" s="39"/>
      <c r="F15" s="721">
        <f t="shared" si="0"/>
        <v>0</v>
      </c>
      <c r="G15" s="698"/>
      <c r="H15" s="39"/>
      <c r="I15" s="711">
        <f t="shared" si="1"/>
        <v>0</v>
      </c>
      <c r="J15" s="62"/>
      <c r="K15" s="62"/>
    </row>
    <row r="16" spans="1:52" s="52" customFormat="1" ht="15" customHeight="1">
      <c r="A16" s="695"/>
      <c r="B16" s="711" t="e">
        <f ca="1">IFERROR(IF(VLOOKUP($A16,Osnova!$A:$E,1)=$A16,VLOOKUP($A16,Osnova!$A:$E,$E$10)),"")</f>
        <v>#NAME?</v>
      </c>
      <c r="C16" s="61" t="e">
        <f ca="1">IF(VLOOKUP($A16,Osnova!$A:$C,1)=$A16,VLOOKUP($A16,Osnova!$A:$F,4),0)</f>
        <v>#N/A</v>
      </c>
      <c r="D16" s="38"/>
      <c r="E16" s="39"/>
      <c r="F16" s="721">
        <f t="shared" si="0"/>
        <v>0</v>
      </c>
      <c r="G16" s="698"/>
      <c r="H16" s="39"/>
      <c r="I16" s="711">
        <f t="shared" si="1"/>
        <v>0</v>
      </c>
      <c r="J16" s="64"/>
      <c r="K16" s="62"/>
    </row>
    <row r="17" spans="1:12" s="52" customFormat="1" ht="12" customHeight="1">
      <c r="A17" s="695"/>
      <c r="B17" s="711" t="e">
        <f ca="1">IFERROR(IF(VLOOKUP($A17,Osnova!$A:$E,1)=$A17,VLOOKUP($A17,Osnova!$A:$E,$E$10)),"")</f>
        <v>#NAME?</v>
      </c>
      <c r="C17" s="61" t="e">
        <f ca="1">IF(VLOOKUP($A17,Osnova!$A:$C,1)=$A17,VLOOKUP($A17,Osnova!$A:$F,4),0)</f>
        <v>#N/A</v>
      </c>
      <c r="D17" s="38"/>
      <c r="E17" s="39"/>
      <c r="F17" s="721">
        <f t="shared" si="0"/>
        <v>0</v>
      </c>
      <c r="G17" s="698"/>
      <c r="H17" s="39"/>
      <c r="I17" s="711">
        <f t="shared" si="1"/>
        <v>0</v>
      </c>
      <c r="J17" s="65"/>
      <c r="K17" s="62"/>
    </row>
    <row r="18" spans="1:12" s="52" customFormat="1" ht="12" customHeight="1">
      <c r="A18" s="695"/>
      <c r="B18" s="711" t="e">
        <f ca="1">IFERROR(IF(VLOOKUP($A18,Osnova!$A:$E,1)=$A18,VLOOKUP($A18,Osnova!$A:$E,$E$10)),"")</f>
        <v>#NAME?</v>
      </c>
      <c r="C18" s="61" t="e">
        <f ca="1">IF(VLOOKUP($A18,Osnova!$A:$C,1)=$A18,VLOOKUP($A18,Osnova!$A:$F,4),0)</f>
        <v>#N/A</v>
      </c>
      <c r="D18" s="38"/>
      <c r="E18" s="39"/>
      <c r="F18" s="721">
        <f t="shared" si="0"/>
        <v>0</v>
      </c>
      <c r="G18" s="698"/>
      <c r="H18" s="39"/>
      <c r="I18" s="711">
        <f t="shared" si="1"/>
        <v>0</v>
      </c>
      <c r="J18" s="64"/>
      <c r="K18" s="62"/>
    </row>
    <row r="19" spans="1:12" s="52" customFormat="1" ht="12" customHeight="1">
      <c r="A19" s="695"/>
      <c r="B19" s="711" t="e">
        <f ca="1">IFERROR(IF(VLOOKUP($A19,Osnova!$A:$E,1)=$A19,VLOOKUP($A19,Osnova!$A:$E,$E$10)),"")</f>
        <v>#NAME?</v>
      </c>
      <c r="C19" s="61" t="e">
        <f ca="1">IF(VLOOKUP($A19,Osnova!$A:$C,1)=$A19,VLOOKUP($A19,Osnova!$A:$F,4),0)</f>
        <v>#N/A</v>
      </c>
      <c r="D19" s="38"/>
      <c r="E19" s="39"/>
      <c r="F19" s="721">
        <f t="shared" si="0"/>
        <v>0</v>
      </c>
      <c r="G19" s="698"/>
      <c r="H19" s="39"/>
      <c r="I19" s="711">
        <f t="shared" si="1"/>
        <v>0</v>
      </c>
      <c r="K19" s="62"/>
    </row>
    <row r="20" spans="1:12" s="52" customFormat="1" ht="12" customHeight="1">
      <c r="A20" s="695"/>
      <c r="B20" s="711" t="e">
        <f ca="1">IFERROR(IF(VLOOKUP($A20,Osnova!$A:$E,1)=$A20,VLOOKUP($A20,Osnova!$A:$E,$E$10)),"")</f>
        <v>#NAME?</v>
      </c>
      <c r="C20" s="61" t="e">
        <f ca="1">IF(VLOOKUP($A20,Osnova!$A:$C,1)=$A20,VLOOKUP($A20,Osnova!$A:$F,4),0)</f>
        <v>#N/A</v>
      </c>
      <c r="D20" s="38"/>
      <c r="E20" s="39"/>
      <c r="F20" s="721">
        <f t="shared" si="0"/>
        <v>0</v>
      </c>
      <c r="G20" s="698"/>
      <c r="H20" s="39"/>
      <c r="I20" s="711">
        <f t="shared" si="1"/>
        <v>0</v>
      </c>
      <c r="K20" s="62"/>
    </row>
    <row r="21" spans="1:12" s="52" customFormat="1" ht="12" customHeight="1">
      <c r="A21" s="695"/>
      <c r="B21" s="711" t="e">
        <f ca="1">IFERROR(IF(VLOOKUP($A21,Osnova!$A:$E,1)=$A21,VLOOKUP($A21,Osnova!$A:$E,$E$10)),"")</f>
        <v>#NAME?</v>
      </c>
      <c r="C21" s="61" t="e">
        <f ca="1">IF(VLOOKUP($A21,Osnova!$A:$C,1)=$A21,VLOOKUP($A21,Osnova!$A:$F,4),0)</f>
        <v>#N/A</v>
      </c>
      <c r="D21" s="38"/>
      <c r="E21" s="39"/>
      <c r="F21" s="721">
        <f t="shared" si="0"/>
        <v>0</v>
      </c>
      <c r="G21" s="698"/>
      <c r="H21" s="39"/>
      <c r="I21" s="711">
        <f t="shared" si="1"/>
        <v>0</v>
      </c>
      <c r="K21" s="62"/>
    </row>
    <row r="22" spans="1:12" s="52" customFormat="1" ht="12" customHeight="1">
      <c r="A22" s="695"/>
      <c r="B22" s="711" t="e">
        <f ca="1">IFERROR(IF(VLOOKUP($A22,Osnova!$A:$E,1)=$A22,VLOOKUP($A22,Osnova!$A:$E,$E$10)),"")</f>
        <v>#NAME?</v>
      </c>
      <c r="C22" s="61" t="e">
        <f ca="1">IF(VLOOKUP($A22,Osnova!$A:$C,1)=$A22,VLOOKUP($A22,Osnova!$A:$F,4),0)</f>
        <v>#N/A</v>
      </c>
      <c r="D22" s="38"/>
      <c r="E22" s="39"/>
      <c r="F22" s="721">
        <f t="shared" si="0"/>
        <v>0</v>
      </c>
      <c r="G22" s="699"/>
      <c r="H22" s="39"/>
      <c r="I22" s="711">
        <f t="shared" si="1"/>
        <v>0</v>
      </c>
      <c r="K22" s="62"/>
    </row>
    <row r="23" spans="1:12" s="52" customFormat="1" ht="12" customHeight="1">
      <c r="A23" s="695"/>
      <c r="B23" s="711" t="e">
        <f ca="1">IFERROR(IF(VLOOKUP($A23,Osnova!$A:$E,1)=$A23,VLOOKUP($A23,Osnova!$A:$E,$E$10)),"")</f>
        <v>#NAME?</v>
      </c>
      <c r="C23" s="61" t="e">
        <f ca="1">IF(VLOOKUP($A23,Osnova!$A:$C,1)=$A23,VLOOKUP($A23,Osnova!$A:$F,4),0)</f>
        <v>#N/A</v>
      </c>
      <c r="D23" s="38"/>
      <c r="E23" s="39"/>
      <c r="F23" s="721">
        <f t="shared" si="0"/>
        <v>0</v>
      </c>
      <c r="G23" s="699"/>
      <c r="H23" s="39"/>
      <c r="I23" s="711">
        <f t="shared" si="1"/>
        <v>0</v>
      </c>
      <c r="K23" s="62"/>
    </row>
    <row r="24" spans="1:12" s="52" customFormat="1" ht="12" customHeight="1">
      <c r="A24" s="695"/>
      <c r="B24" s="711" t="e">
        <f ca="1">IFERROR(IF(VLOOKUP($A24,Osnova!$A:$E,1)=$A24,VLOOKUP($A24,Osnova!$A:$E,$E$10)),"")</f>
        <v>#NAME?</v>
      </c>
      <c r="C24" s="61" t="e">
        <f ca="1">IF(VLOOKUP($A24,Osnova!$A:$C,1)=$A24,VLOOKUP($A24,Osnova!$A:$F,4),0)</f>
        <v>#N/A</v>
      </c>
      <c r="D24" s="38"/>
      <c r="E24" s="39"/>
      <c r="F24" s="721">
        <f t="shared" si="0"/>
        <v>0</v>
      </c>
      <c r="G24" s="699"/>
      <c r="H24" s="39"/>
      <c r="I24" s="711">
        <f t="shared" si="1"/>
        <v>0</v>
      </c>
      <c r="K24" s="62"/>
    </row>
    <row r="25" spans="1:12" s="52" customFormat="1" ht="12" customHeight="1">
      <c r="A25" s="695"/>
      <c r="B25" s="711" t="e">
        <f ca="1">IFERROR(IF(VLOOKUP($A25,Osnova!$A:$E,1)=$A25,VLOOKUP($A25,Osnova!$A:$E,$E$10)),"")</f>
        <v>#NAME?</v>
      </c>
      <c r="C25" s="61" t="e">
        <f ca="1">IF(VLOOKUP($A25,Osnova!$A:$C,1)=$A25,VLOOKUP($A25,Osnova!$A:$F,4),0)</f>
        <v>#N/A</v>
      </c>
      <c r="D25" s="38"/>
      <c r="E25" s="39"/>
      <c r="F25" s="721">
        <f t="shared" si="0"/>
        <v>0</v>
      </c>
      <c r="G25" s="699"/>
      <c r="H25" s="39"/>
      <c r="I25" s="711">
        <f t="shared" si="1"/>
        <v>0</v>
      </c>
      <c r="K25" s="784"/>
      <c r="L25" s="784"/>
    </row>
    <row r="26" spans="1:12" s="52" customFormat="1" ht="12" customHeight="1">
      <c r="A26" s="695"/>
      <c r="B26" s="711" t="e">
        <f ca="1">IFERROR(IF(VLOOKUP($A26,Osnova!$A:$E,1)=$A26,VLOOKUP($A26,Osnova!$A:$E,$E$10)),"")</f>
        <v>#NAME?</v>
      </c>
      <c r="C26" s="61" t="e">
        <f ca="1">IF(VLOOKUP($A26,Osnova!$A:$C,1)=$A26,VLOOKUP($A26,Osnova!$A:$F,4),0)</f>
        <v>#N/A</v>
      </c>
      <c r="D26" s="38"/>
      <c r="E26" s="39"/>
      <c r="F26" s="721">
        <f t="shared" si="0"/>
        <v>0</v>
      </c>
      <c r="G26" s="699"/>
      <c r="H26" s="39"/>
      <c r="I26" s="711">
        <f t="shared" si="1"/>
        <v>0</v>
      </c>
      <c r="K26" s="62"/>
    </row>
    <row r="27" spans="1:12" s="52" customFormat="1" ht="12" customHeight="1">
      <c r="A27" s="695"/>
      <c r="B27" s="711" t="e">
        <f ca="1">IFERROR(IF(VLOOKUP($A27,Osnova!$A:$E,1)=$A27,VLOOKUP($A27,Osnova!$A:$E,$E$10)),"")</f>
        <v>#NAME?</v>
      </c>
      <c r="C27" s="61" t="e">
        <f ca="1">IF(VLOOKUP($A27,Osnova!$A:$C,1)=$A27,VLOOKUP($A27,Osnova!$A:$F,4),0)</f>
        <v>#N/A</v>
      </c>
      <c r="D27" s="38"/>
      <c r="E27" s="39"/>
      <c r="F27" s="721">
        <f t="shared" si="0"/>
        <v>0</v>
      </c>
      <c r="G27" s="699"/>
      <c r="H27" s="39"/>
      <c r="I27" s="711">
        <f t="shared" si="1"/>
        <v>0</v>
      </c>
      <c r="K27" s="62"/>
    </row>
    <row r="28" spans="1:12" s="52" customFormat="1" ht="12" customHeight="1">
      <c r="A28" s="695"/>
      <c r="B28" s="711" t="e">
        <f ca="1">IFERROR(IF(VLOOKUP($A28,Osnova!$A:$E,1)=$A28,VLOOKUP($A28,Osnova!$A:$E,$E$10)),"")</f>
        <v>#NAME?</v>
      </c>
      <c r="C28" s="61" t="e">
        <f ca="1">IF(VLOOKUP($A28,Osnova!$A:$C,1)=$A28,VLOOKUP($A28,Osnova!$A:$F,4),0)</f>
        <v>#N/A</v>
      </c>
      <c r="D28" s="38"/>
      <c r="E28" s="49"/>
      <c r="F28" s="721">
        <f t="shared" si="0"/>
        <v>0</v>
      </c>
      <c r="G28" s="699"/>
      <c r="H28" s="49"/>
      <c r="I28" s="711">
        <f t="shared" si="1"/>
        <v>0</v>
      </c>
      <c r="K28" s="62"/>
    </row>
    <row r="29" spans="1:12" s="52" customFormat="1" ht="12" customHeight="1">
      <c r="A29" s="695"/>
      <c r="B29" s="711" t="e">
        <f ca="1">IFERROR(IF(VLOOKUP($A29,Osnova!$A:$E,1)=$A29,VLOOKUP($A29,Osnova!$A:$E,$E$10)),"")</f>
        <v>#NAME?</v>
      </c>
      <c r="C29" s="61" t="e">
        <f ca="1">IF(VLOOKUP($A29,Osnova!$A:$C,1)=$A29,VLOOKUP($A29,Osnova!$A:$F,4),0)</f>
        <v>#N/A</v>
      </c>
      <c r="D29" s="38"/>
      <c r="E29" s="49"/>
      <c r="F29" s="721">
        <f t="shared" si="0"/>
        <v>0</v>
      </c>
      <c r="G29" s="699"/>
      <c r="H29" s="49"/>
      <c r="I29" s="711">
        <f t="shared" si="1"/>
        <v>0</v>
      </c>
      <c r="K29" s="62"/>
    </row>
    <row r="30" spans="1:12" s="52" customFormat="1" ht="12" customHeight="1">
      <c r="A30" s="695"/>
      <c r="B30" s="711" t="e">
        <f ca="1">IFERROR(IF(VLOOKUP($A30,Osnova!$A:$E,1)=$A30,VLOOKUP($A30,Osnova!$A:$E,$E$10)),"")</f>
        <v>#NAME?</v>
      </c>
      <c r="C30" s="61" t="e">
        <f ca="1">IF(VLOOKUP($A30,Osnova!$A:$C,1)=$A30,VLOOKUP($A30,Osnova!$A:$F,4),0)</f>
        <v>#N/A</v>
      </c>
      <c r="D30" s="38"/>
      <c r="E30" s="49"/>
      <c r="F30" s="721">
        <f t="shared" si="0"/>
        <v>0</v>
      </c>
      <c r="G30" s="699"/>
      <c r="H30" s="49"/>
      <c r="I30" s="711">
        <f t="shared" si="1"/>
        <v>0</v>
      </c>
      <c r="K30" s="62"/>
    </row>
    <row r="31" spans="1:12" s="52" customFormat="1" ht="12" customHeight="1">
      <c r="A31" s="695"/>
      <c r="B31" s="711" t="e">
        <f ca="1">IFERROR(IF(VLOOKUP($A31,Osnova!$A:$E,1)=$A31,VLOOKUP($A31,Osnova!$A:$E,$E$10)),"")</f>
        <v>#NAME?</v>
      </c>
      <c r="C31" s="61" t="e">
        <f ca="1">IF(VLOOKUP($A31,Osnova!$A:$C,1)=$A31,VLOOKUP($A31,Osnova!$A:$F,4),0)</f>
        <v>#N/A</v>
      </c>
      <c r="D31" s="38"/>
      <c r="E31" s="49"/>
      <c r="F31" s="721">
        <f t="shared" si="0"/>
        <v>0</v>
      </c>
      <c r="G31" s="699"/>
      <c r="H31" s="49"/>
      <c r="I31" s="711">
        <f t="shared" si="1"/>
        <v>0</v>
      </c>
      <c r="K31" s="62"/>
    </row>
    <row r="32" spans="1:12" s="52" customFormat="1" ht="12" customHeight="1">
      <c r="A32" s="695"/>
      <c r="B32" s="711" t="e">
        <f ca="1">IFERROR(IF(VLOOKUP($A32,Osnova!$A:$E,1)=$A32,VLOOKUP($A32,Osnova!$A:$E,$E$10)),"")</f>
        <v>#NAME?</v>
      </c>
      <c r="C32" s="61" t="e">
        <f ca="1">IF(VLOOKUP($A32,Osnova!$A:$C,1)=$A32,VLOOKUP($A32,Osnova!$A:$F,4),0)</f>
        <v>#N/A</v>
      </c>
      <c r="D32" s="38"/>
      <c r="E32" s="49"/>
      <c r="F32" s="721">
        <f t="shared" si="0"/>
        <v>0</v>
      </c>
      <c r="G32" s="699"/>
      <c r="H32" s="49"/>
      <c r="I32" s="711">
        <f t="shared" si="1"/>
        <v>0</v>
      </c>
      <c r="K32" s="62"/>
    </row>
    <row r="33" spans="1:12" s="52" customFormat="1" ht="12" customHeight="1">
      <c r="A33" s="695"/>
      <c r="B33" s="711" t="e">
        <f ca="1">IFERROR(IF(VLOOKUP($A33,Osnova!$A:$E,1)=$A33,VLOOKUP($A33,Osnova!$A:$E,$E$10)),"")</f>
        <v>#NAME?</v>
      </c>
      <c r="C33" s="61" t="e">
        <f ca="1">IF(VLOOKUP($A33,Osnova!$A:$C,1)=$A33,VLOOKUP($A33,Osnova!$A:$F,4),0)</f>
        <v>#N/A</v>
      </c>
      <c r="D33" s="38"/>
      <c r="E33" s="49"/>
      <c r="F33" s="721">
        <f t="shared" si="0"/>
        <v>0</v>
      </c>
      <c r="G33" s="699"/>
      <c r="H33" s="49"/>
      <c r="I33" s="711">
        <f t="shared" si="1"/>
        <v>0</v>
      </c>
      <c r="K33" s="62"/>
    </row>
    <row r="34" spans="1:12" s="52" customFormat="1" ht="12" customHeight="1">
      <c r="A34" s="695"/>
      <c r="B34" s="711" t="e">
        <f ca="1">IFERROR(IF(VLOOKUP($A34,Osnova!$A:$E,1)=$A34,VLOOKUP($A34,Osnova!$A:$E,$E$10)),"")</f>
        <v>#NAME?</v>
      </c>
      <c r="C34" s="61" t="e">
        <f ca="1">IF(VLOOKUP($A34,Osnova!$A:$C,1)=$A34,VLOOKUP($A34,Osnova!$A:$F,4),0)</f>
        <v>#N/A</v>
      </c>
      <c r="D34" s="38"/>
      <c r="E34" s="49"/>
      <c r="F34" s="721">
        <f t="shared" si="0"/>
        <v>0</v>
      </c>
      <c r="G34" s="699"/>
      <c r="H34" s="49"/>
      <c r="I34" s="711">
        <f t="shared" si="1"/>
        <v>0</v>
      </c>
      <c r="K34" s="62"/>
    </row>
    <row r="35" spans="1:12" s="52" customFormat="1" ht="12" customHeight="1">
      <c r="A35" s="695"/>
      <c r="B35" s="711" t="e">
        <f ca="1">IFERROR(IF(VLOOKUP($A35,Osnova!$A:$E,1)=$A35,VLOOKUP($A35,Osnova!$A:$E,$E$10)),"")</f>
        <v>#NAME?</v>
      </c>
      <c r="C35" s="61" t="e">
        <f ca="1">IF(VLOOKUP($A35,Osnova!$A:$C,1)=$A35,VLOOKUP($A35,Osnova!$A:$F,4),0)</f>
        <v>#N/A</v>
      </c>
      <c r="D35" s="38"/>
      <c r="E35" s="49"/>
      <c r="F35" s="721">
        <f t="shared" si="0"/>
        <v>0</v>
      </c>
      <c r="G35" s="699"/>
      <c r="H35" s="49"/>
      <c r="I35" s="711">
        <f t="shared" si="1"/>
        <v>0</v>
      </c>
      <c r="K35" s="62"/>
    </row>
    <row r="36" spans="1:12" s="52" customFormat="1" ht="12" customHeight="1">
      <c r="A36" s="695"/>
      <c r="B36" s="711" t="e">
        <f ca="1">IFERROR(IF(VLOOKUP($A36,Osnova!$A:$E,1)=$A36,VLOOKUP($A36,Osnova!$A:$E,$E$10)),"")</f>
        <v>#NAME?</v>
      </c>
      <c r="C36" s="61"/>
      <c r="D36" s="38"/>
      <c r="E36" s="49"/>
      <c r="F36" s="721">
        <f t="shared" si="0"/>
        <v>0</v>
      </c>
      <c r="G36" s="700"/>
      <c r="H36" s="49"/>
      <c r="I36" s="711">
        <f t="shared" si="1"/>
        <v>0</v>
      </c>
      <c r="K36" s="62"/>
    </row>
    <row r="37" spans="1:12" s="52" customFormat="1" ht="12" customHeight="1">
      <c r="A37" s="696"/>
      <c r="B37" s="711" t="e">
        <f ca="1">IFERROR(IF(VLOOKUP($A37,Osnova!$A:$E,1)=$A37,VLOOKUP($A37,Osnova!$A:$E,$E$10)),"")</f>
        <v>#NAME?</v>
      </c>
      <c r="C37" s="61" t="e">
        <f ca="1">IF(VLOOKUP($A37,Osnova!$A:$C,1)=$A37,VLOOKUP($A37,Osnova!$A:$F,4),0)</f>
        <v>#N/A</v>
      </c>
      <c r="D37" s="38"/>
      <c r="E37" s="49"/>
      <c r="F37" s="721">
        <f t="shared" si="0"/>
        <v>0</v>
      </c>
      <c r="G37" s="700"/>
      <c r="H37" s="49"/>
      <c r="I37" s="711">
        <f t="shared" si="1"/>
        <v>0</v>
      </c>
      <c r="K37" s="62"/>
      <c r="L37" s="62"/>
    </row>
    <row r="38" spans="1:12" s="52" customFormat="1" ht="12" customHeight="1">
      <c r="A38" s="696"/>
      <c r="B38" s="711" t="e">
        <f ca="1">IFERROR(IF(VLOOKUP($A38,Osnova!$A:$E,1)=$A38,VLOOKUP($A38,Osnova!$A:$E,$E$10)),"")</f>
        <v>#NAME?</v>
      </c>
      <c r="C38" s="61" t="e">
        <f ca="1">IF(VLOOKUP($A38,Osnova!$A:$C,1)=$A38,VLOOKUP($A38,Osnova!$A:$F,4),0)</f>
        <v>#N/A</v>
      </c>
      <c r="D38" s="38"/>
      <c r="E38" s="49"/>
      <c r="F38" s="721">
        <f t="shared" si="0"/>
        <v>0</v>
      </c>
      <c r="G38" s="700"/>
      <c r="H38" s="49"/>
      <c r="I38" s="711">
        <f t="shared" si="1"/>
        <v>0</v>
      </c>
      <c r="K38" s="62"/>
    </row>
    <row r="39" spans="1:12" s="52" customFormat="1" ht="12" customHeight="1">
      <c r="A39" s="696"/>
      <c r="B39" s="711" t="e">
        <f ca="1">IFERROR(IF(VLOOKUP($A39,Osnova!$A:$E,1)=$A39,VLOOKUP($A39,Osnova!$A:$E,$E$10)),"")</f>
        <v>#NAME?</v>
      </c>
      <c r="C39" s="61" t="e">
        <f ca="1">IF(VLOOKUP($A39,Osnova!$A:$C,1)=$A39,VLOOKUP($A39,Osnova!$A:$F,4),0)</f>
        <v>#N/A</v>
      </c>
      <c r="D39" s="38"/>
      <c r="E39" s="49"/>
      <c r="F39" s="721">
        <f t="shared" si="0"/>
        <v>0</v>
      </c>
      <c r="G39" s="700"/>
      <c r="H39" s="49"/>
      <c r="I39" s="711">
        <f t="shared" si="1"/>
        <v>0</v>
      </c>
      <c r="K39" s="62"/>
    </row>
    <row r="40" spans="1:12" s="52" customFormat="1" ht="12" customHeight="1">
      <c r="A40" s="696"/>
      <c r="B40" s="711" t="e">
        <f ca="1">IFERROR(IF(VLOOKUP($A40,Osnova!$A:$E,1)=$A40,VLOOKUP($A40,Osnova!$A:$E,$E$10)),"")</f>
        <v>#NAME?</v>
      </c>
      <c r="C40" s="61" t="e">
        <f ca="1">IF(VLOOKUP($A40,Osnova!$A:$C,1)=$A40,VLOOKUP($A40,Osnova!$A:$F,4),0)</f>
        <v>#N/A</v>
      </c>
      <c r="D40" s="38"/>
      <c r="E40" s="49"/>
      <c r="F40" s="721">
        <f t="shared" si="0"/>
        <v>0</v>
      </c>
      <c r="G40" s="700"/>
      <c r="H40" s="49"/>
      <c r="I40" s="711">
        <f t="shared" si="1"/>
        <v>0</v>
      </c>
      <c r="K40" s="62"/>
    </row>
    <row r="41" spans="1:12" s="52" customFormat="1" ht="12" customHeight="1">
      <c r="A41" s="696"/>
      <c r="B41" s="711" t="e">
        <f ca="1">IFERROR(IF(VLOOKUP($A41,Osnova!$A:$E,1)=$A41,VLOOKUP($A41,Osnova!$A:$E,$E$10)),"")</f>
        <v>#NAME?</v>
      </c>
      <c r="C41" s="61" t="e">
        <f ca="1">IF(VLOOKUP($A41,Osnova!$A:$C,1)=$A41,VLOOKUP($A41,Osnova!$A:$F,4),0)</f>
        <v>#N/A</v>
      </c>
      <c r="D41" s="38"/>
      <c r="E41" s="49"/>
      <c r="F41" s="721">
        <f t="shared" si="0"/>
        <v>0</v>
      </c>
      <c r="G41" s="700"/>
      <c r="H41" s="49"/>
      <c r="I41" s="711">
        <f t="shared" si="1"/>
        <v>0</v>
      </c>
      <c r="K41" s="62"/>
    </row>
    <row r="42" spans="1:12" s="52" customFormat="1" ht="12" customHeight="1">
      <c r="A42" s="696"/>
      <c r="B42" s="711" t="e">
        <f ca="1">IFERROR(IF(VLOOKUP($A42,Osnova!$A:$E,1)=$A42,VLOOKUP($A42,Osnova!$A:$E,$E$10)),"")</f>
        <v>#NAME?</v>
      </c>
      <c r="C42" s="61" t="e">
        <f ca="1">IF(VLOOKUP($A42,Osnova!$A:$C,1)=$A42,VLOOKUP($A42,Osnova!$A:$F,4),0)</f>
        <v>#N/A</v>
      </c>
      <c r="D42" s="38"/>
      <c r="E42" s="49"/>
      <c r="F42" s="721">
        <f t="shared" si="0"/>
        <v>0</v>
      </c>
      <c r="G42" s="700"/>
      <c r="H42" s="49"/>
      <c r="I42" s="711">
        <f t="shared" si="1"/>
        <v>0</v>
      </c>
      <c r="K42" s="62"/>
    </row>
    <row r="43" spans="1:12" s="52" customFormat="1" ht="12" customHeight="1">
      <c r="A43" s="696"/>
      <c r="B43" s="711" t="e">
        <f ca="1">IFERROR(IF(VLOOKUP($A43,Osnova!$A:$E,1)=$A43,VLOOKUP($A43,Osnova!$A:$E,$E$10)),"")</f>
        <v>#NAME?</v>
      </c>
      <c r="C43" s="61" t="e">
        <f ca="1">IF(VLOOKUP($A43,Osnova!$A:$C,1)=$A43,VLOOKUP($A43,Osnova!$A:$F,4),0)</f>
        <v>#N/A</v>
      </c>
      <c r="D43" s="38"/>
      <c r="E43" s="49"/>
      <c r="F43" s="721">
        <f t="shared" si="0"/>
        <v>0</v>
      </c>
      <c r="G43" s="700"/>
      <c r="H43" s="49"/>
      <c r="I43" s="711">
        <f t="shared" si="1"/>
        <v>0</v>
      </c>
      <c r="K43" s="62"/>
    </row>
    <row r="44" spans="1:12" s="52" customFormat="1" ht="12" customHeight="1">
      <c r="A44" s="696"/>
      <c r="B44" s="711" t="e">
        <f ca="1">IFERROR(IF(VLOOKUP($A44,Osnova!$A:$E,1)=$A44,VLOOKUP($A44,Osnova!$A:$E,$E$10)),"")</f>
        <v>#NAME?</v>
      </c>
      <c r="C44" s="61" t="e">
        <f ca="1">IF(VLOOKUP($A44,Osnova!$A:$C,1)=$A44,VLOOKUP($A44,Osnova!$A:$F,4),0)</f>
        <v>#N/A</v>
      </c>
      <c r="D44" s="38"/>
      <c r="E44" s="49"/>
      <c r="F44" s="721">
        <f t="shared" si="0"/>
        <v>0</v>
      </c>
      <c r="G44" s="700"/>
      <c r="H44" s="49"/>
      <c r="I44" s="711">
        <f t="shared" si="1"/>
        <v>0</v>
      </c>
      <c r="K44" s="62"/>
    </row>
    <row r="45" spans="1:12" s="52" customFormat="1" ht="12" customHeight="1">
      <c r="A45" s="696"/>
      <c r="B45" s="711" t="e">
        <f ca="1">IFERROR(IF(VLOOKUP($A45,Osnova!$A:$E,1)=$A45,VLOOKUP($A45,Osnova!$A:$E,$E$10)),"")</f>
        <v>#NAME?</v>
      </c>
      <c r="C45" s="61" t="e">
        <f ca="1">IF(VLOOKUP($A45,Osnova!$A:$C,1)=$A45,VLOOKUP($A45,Osnova!$A:$F,4),0)</f>
        <v>#N/A</v>
      </c>
      <c r="D45" s="38"/>
      <c r="E45" s="49"/>
      <c r="F45" s="721">
        <f t="shared" si="0"/>
        <v>0</v>
      </c>
      <c r="G45" s="700"/>
      <c r="H45" s="49"/>
      <c r="I45" s="711">
        <f t="shared" si="1"/>
        <v>0</v>
      </c>
      <c r="K45" s="62"/>
    </row>
    <row r="46" spans="1:12" s="52" customFormat="1" ht="12" customHeight="1">
      <c r="A46" s="696"/>
      <c r="B46" s="711" t="e">
        <f ca="1">IFERROR(IF(VLOOKUP($A46,Osnova!$A:$E,1)=$A46,VLOOKUP($A46,Osnova!$A:$E,$E$10)),"")</f>
        <v>#NAME?</v>
      </c>
      <c r="C46" s="61" t="e">
        <f ca="1">IF(VLOOKUP($A46,Osnova!$A:$C,1)=$A46,VLOOKUP($A46,Osnova!$A:$F,4),0)</f>
        <v>#N/A</v>
      </c>
      <c r="D46" s="38"/>
      <c r="E46" s="49"/>
      <c r="F46" s="721">
        <f t="shared" si="0"/>
        <v>0</v>
      </c>
      <c r="G46" s="700"/>
      <c r="H46" s="49"/>
      <c r="I46" s="711">
        <f t="shared" si="1"/>
        <v>0</v>
      </c>
      <c r="K46" s="62"/>
    </row>
    <row r="47" spans="1:12" s="52" customFormat="1" ht="12" customHeight="1">
      <c r="A47" s="696"/>
      <c r="B47" s="711" t="e">
        <f ca="1">IFERROR(IF(VLOOKUP($A47,Osnova!$A:$E,1)=$A47,VLOOKUP($A47,Osnova!$A:$E,$E$10)),"")</f>
        <v>#NAME?</v>
      </c>
      <c r="C47" s="61" t="e">
        <f ca="1">IF(VLOOKUP($A47,Osnova!$A:$C,1)=$A47,VLOOKUP($A47,Osnova!$A:$F,4),0)</f>
        <v>#N/A</v>
      </c>
      <c r="D47" s="38"/>
      <c r="E47" s="49"/>
      <c r="F47" s="721">
        <f t="shared" si="0"/>
        <v>0</v>
      </c>
      <c r="G47" s="700"/>
      <c r="H47" s="49"/>
      <c r="I47" s="711">
        <f t="shared" si="1"/>
        <v>0</v>
      </c>
      <c r="K47" s="62"/>
    </row>
    <row r="48" spans="1:12" s="52" customFormat="1" ht="12" customHeight="1">
      <c r="A48" s="696"/>
      <c r="B48" s="711" t="e">
        <f ca="1">IFERROR(IF(VLOOKUP($A48,Osnova!$A:$E,1)=$A48,VLOOKUP($A48,Osnova!$A:$E,$E$10)),"")</f>
        <v>#NAME?</v>
      </c>
      <c r="C48" s="61" t="e">
        <f ca="1">IF(VLOOKUP($A48,Osnova!$A:$C,1)=$A48,VLOOKUP($A48,Osnova!$A:$F,4),0)</f>
        <v>#N/A</v>
      </c>
      <c r="D48" s="38"/>
      <c r="E48" s="49"/>
      <c r="F48" s="721">
        <f t="shared" si="0"/>
        <v>0</v>
      </c>
      <c r="G48" s="700"/>
      <c r="H48" s="49"/>
      <c r="I48" s="711">
        <f t="shared" si="1"/>
        <v>0</v>
      </c>
      <c r="K48" s="62"/>
    </row>
    <row r="49" spans="1:11" s="52" customFormat="1" ht="12" customHeight="1">
      <c r="A49" s="696"/>
      <c r="B49" s="711" t="e">
        <f ca="1">IFERROR(IF(VLOOKUP($A49,Osnova!$A:$E,1)=$A49,VLOOKUP($A49,Osnova!$A:$E,$E$10)),"")</f>
        <v>#NAME?</v>
      </c>
      <c r="C49" s="61"/>
      <c r="D49" s="38"/>
      <c r="E49" s="49"/>
      <c r="F49" s="721">
        <f t="shared" si="0"/>
        <v>0</v>
      </c>
      <c r="G49" s="700"/>
      <c r="H49" s="49"/>
      <c r="I49" s="711">
        <f t="shared" si="1"/>
        <v>0</v>
      </c>
      <c r="K49" s="62"/>
    </row>
    <row r="50" spans="1:11" s="52" customFormat="1" ht="12" customHeight="1">
      <c r="A50" s="696"/>
      <c r="B50" s="711" t="e">
        <f ca="1">IFERROR(IF(VLOOKUP($A50,Osnova!$A:$E,1)=$A50,VLOOKUP($A50,Osnova!$A:$E,$E$10)),"")</f>
        <v>#NAME?</v>
      </c>
      <c r="C50" s="61" t="e">
        <f ca="1">IF(VLOOKUP($A50,Osnova!$A:$C,1)=$A50,VLOOKUP($A50,Osnova!$A:$F,4),0)</f>
        <v>#N/A</v>
      </c>
      <c r="D50" s="38"/>
      <c r="E50" s="49"/>
      <c r="F50" s="721">
        <f t="shared" si="0"/>
        <v>0</v>
      </c>
      <c r="G50" s="700"/>
      <c r="H50" s="49"/>
      <c r="I50" s="711">
        <f t="shared" si="1"/>
        <v>0</v>
      </c>
      <c r="K50" s="62"/>
    </row>
    <row r="51" spans="1:11" s="52" customFormat="1" ht="12" customHeight="1">
      <c r="A51" s="696"/>
      <c r="B51" s="711" t="e">
        <f ca="1">IFERROR(IF(VLOOKUP($A51,Osnova!$A:$E,1)=$A51,VLOOKUP($A51,Osnova!$A:$E,$E$10)),"")</f>
        <v>#NAME?</v>
      </c>
      <c r="C51" s="61" t="e">
        <f ca="1">IF(VLOOKUP($A51,Osnova!$A:$C,1)=$A51,VLOOKUP($A51,Osnova!$A:$F,4),0)</f>
        <v>#N/A</v>
      </c>
      <c r="D51" s="38"/>
      <c r="E51" s="49"/>
      <c r="F51" s="721">
        <f t="shared" si="0"/>
        <v>0</v>
      </c>
      <c r="G51" s="700"/>
      <c r="H51" s="49"/>
      <c r="I51" s="711">
        <f t="shared" si="1"/>
        <v>0</v>
      </c>
      <c r="K51" s="62"/>
    </row>
    <row r="52" spans="1:11" s="52" customFormat="1" ht="12" customHeight="1">
      <c r="A52" s="696"/>
      <c r="B52" s="711" t="e">
        <f ca="1">IFERROR(IF(VLOOKUP($A52,Osnova!$A:$E,1)=$A52,VLOOKUP($A52,Osnova!$A:$E,$E$10)),"")</f>
        <v>#NAME?</v>
      </c>
      <c r="C52" s="61" t="e">
        <f ca="1">IF(VLOOKUP($A52,Osnova!$A:$C,1)=$A52,VLOOKUP($A52,Osnova!$A:$F,4),0)</f>
        <v>#N/A</v>
      </c>
      <c r="D52" s="38"/>
      <c r="E52" s="49"/>
      <c r="F52" s="721">
        <f t="shared" si="0"/>
        <v>0</v>
      </c>
      <c r="G52" s="700"/>
      <c r="H52" s="49"/>
      <c r="I52" s="711">
        <f t="shared" si="1"/>
        <v>0</v>
      </c>
      <c r="K52" s="62"/>
    </row>
    <row r="53" spans="1:11" s="52" customFormat="1" ht="12" customHeight="1">
      <c r="A53" s="696"/>
      <c r="B53" s="711" t="e">
        <f ca="1">IFERROR(IF(VLOOKUP($A53,Osnova!$A:$E,1)=$A53,VLOOKUP($A53,Osnova!$A:$E,$E$10)),"")</f>
        <v>#NAME?</v>
      </c>
      <c r="C53" s="61" t="e">
        <f ca="1">IF(VLOOKUP($A53,Osnova!$A:$C,1)=$A53,VLOOKUP($A53,Osnova!$A:$F,4),0)</f>
        <v>#N/A</v>
      </c>
      <c r="D53" s="38"/>
      <c r="E53" s="49"/>
      <c r="F53" s="721">
        <f t="shared" si="0"/>
        <v>0</v>
      </c>
      <c r="G53" s="700"/>
      <c r="H53" s="49"/>
      <c r="I53" s="711">
        <f t="shared" si="1"/>
        <v>0</v>
      </c>
      <c r="K53" s="62"/>
    </row>
    <row r="54" spans="1:11" s="52" customFormat="1" ht="12" customHeight="1">
      <c r="A54" s="696"/>
      <c r="B54" s="711" t="e">
        <f ca="1">IFERROR(IF(VLOOKUP($A54,Osnova!$A:$E,1)=$A54,VLOOKUP($A54,Osnova!$A:$E,$E$10)),"")</f>
        <v>#NAME?</v>
      </c>
      <c r="C54" s="61" t="e">
        <f ca="1">IF(VLOOKUP($A54,Osnova!$A:$C,1)=$A54,VLOOKUP($A54,Osnova!$A:$F,4),0)</f>
        <v>#N/A</v>
      </c>
      <c r="D54" s="38"/>
      <c r="E54" s="49"/>
      <c r="F54" s="721">
        <f t="shared" si="0"/>
        <v>0</v>
      </c>
      <c r="G54" s="700"/>
      <c r="H54" s="49"/>
      <c r="I54" s="711">
        <f t="shared" si="1"/>
        <v>0</v>
      </c>
      <c r="K54" s="62"/>
    </row>
    <row r="55" spans="1:11" s="52" customFormat="1" ht="12" customHeight="1">
      <c r="A55" s="696"/>
      <c r="B55" s="711" t="e">
        <f ca="1">IFERROR(IF(VLOOKUP($A55,Osnova!$A:$E,1)=$A55,VLOOKUP($A55,Osnova!$A:$E,$E$10)),"")</f>
        <v>#NAME?</v>
      </c>
      <c r="C55" s="61" t="e">
        <f ca="1">IF(VLOOKUP($A55,Osnova!$A:$C,1)=$A55,VLOOKUP($A55,Osnova!$A:$F,4),0)</f>
        <v>#N/A</v>
      </c>
      <c r="D55" s="38"/>
      <c r="E55" s="49"/>
      <c r="F55" s="721">
        <f t="shared" si="0"/>
        <v>0</v>
      </c>
      <c r="G55" s="700"/>
      <c r="H55" s="49"/>
      <c r="I55" s="711">
        <f t="shared" si="1"/>
        <v>0</v>
      </c>
      <c r="K55" s="62"/>
    </row>
    <row r="56" spans="1:11" s="52" customFormat="1" ht="12" customHeight="1">
      <c r="A56" s="696"/>
      <c r="B56" s="711" t="e">
        <f ca="1">IFERROR(IF(VLOOKUP($A56,Osnova!$A:$E,1)=$A56,VLOOKUP($A56,Osnova!$A:$E,$E$10)),"")</f>
        <v>#NAME?</v>
      </c>
      <c r="C56" s="61" t="e">
        <f ca="1">IF(VLOOKUP($A56,Osnova!$A:$C,1)=$A56,VLOOKUP($A56,Osnova!$A:$F,4),0)</f>
        <v>#N/A</v>
      </c>
      <c r="D56" s="38"/>
      <c r="E56" s="49"/>
      <c r="F56" s="721">
        <f t="shared" si="0"/>
        <v>0</v>
      </c>
      <c r="G56" s="700"/>
      <c r="H56" s="49"/>
      <c r="I56" s="711">
        <f t="shared" si="1"/>
        <v>0</v>
      </c>
      <c r="K56" s="62"/>
    </row>
    <row r="57" spans="1:11" s="52" customFormat="1" ht="12" customHeight="1">
      <c r="A57" s="696"/>
      <c r="B57" s="711" t="e">
        <f ca="1">IFERROR(IF(VLOOKUP($A57,Osnova!$A:$E,1)=$A57,VLOOKUP($A57,Osnova!$A:$E,$E$10)),"")</f>
        <v>#NAME?</v>
      </c>
      <c r="C57" s="61" t="e">
        <f ca="1">IF(VLOOKUP($A57,Osnova!$A:$C,1)=$A57,VLOOKUP($A57,Osnova!$A:$F,4),0)</f>
        <v>#N/A</v>
      </c>
      <c r="D57" s="38"/>
      <c r="E57" s="49"/>
      <c r="F57" s="721">
        <f t="shared" si="0"/>
        <v>0</v>
      </c>
      <c r="G57" s="700"/>
      <c r="H57" s="49"/>
      <c r="I57" s="711">
        <f t="shared" si="1"/>
        <v>0</v>
      </c>
      <c r="K57" s="62"/>
    </row>
    <row r="58" spans="1:11" s="52" customFormat="1" ht="12" customHeight="1">
      <c r="A58" s="696"/>
      <c r="B58" s="711" t="e">
        <f ca="1">IFERROR(IF(VLOOKUP($A58,Osnova!$A:$E,1)=$A58,VLOOKUP($A58,Osnova!$A:$E,$E$10)),"")</f>
        <v>#NAME?</v>
      </c>
      <c r="C58" s="61" t="e">
        <f ca="1">IF(VLOOKUP($A58,Osnova!$A:$C,1)=$A58,VLOOKUP($A58,Osnova!$A:$F,4),0)</f>
        <v>#N/A</v>
      </c>
      <c r="D58" s="38"/>
      <c r="E58" s="49"/>
      <c r="F58" s="721">
        <f t="shared" si="0"/>
        <v>0</v>
      </c>
      <c r="G58" s="700"/>
      <c r="H58" s="700"/>
      <c r="I58" s="711">
        <f t="shared" si="1"/>
        <v>0</v>
      </c>
      <c r="K58" s="62"/>
    </row>
    <row r="59" spans="1:11" s="52" customFormat="1" ht="12" customHeight="1">
      <c r="A59" s="696"/>
      <c r="B59" s="711" t="e">
        <f ca="1">IFERROR(IF(VLOOKUP($A59,Osnova!$A:$E,1)=$A59,VLOOKUP($A59,Osnova!$A:$E,$E$10)),"")</f>
        <v>#NAME?</v>
      </c>
      <c r="C59" s="61" t="e">
        <f ca="1">IF(VLOOKUP($A59,Osnova!$A:$C,1)=$A59,VLOOKUP($A59,Osnova!$A:$F,4),0)</f>
        <v>#N/A</v>
      </c>
      <c r="D59" s="38"/>
      <c r="E59" s="49"/>
      <c r="F59" s="721">
        <f t="shared" si="0"/>
        <v>0</v>
      </c>
      <c r="G59" s="701"/>
      <c r="H59" s="701"/>
      <c r="I59" s="711">
        <f t="shared" si="1"/>
        <v>0</v>
      </c>
      <c r="K59" s="62"/>
    </row>
    <row r="60" spans="1:11" s="52" customFormat="1" ht="12" customHeight="1">
      <c r="A60" s="696"/>
      <c r="B60" s="711" t="e">
        <f ca="1">IFERROR(IF(VLOOKUP($A60,Osnova!$A:$E,1)=$A60,VLOOKUP($A60,Osnova!$A:$E,$E$10)),"")</f>
        <v>#NAME?</v>
      </c>
      <c r="C60" s="61" t="e">
        <f ca="1">IF(VLOOKUP($A60,Osnova!$A:$C,1)=$A60,VLOOKUP($A60,Osnova!$A:$F,4),0)</f>
        <v>#N/A</v>
      </c>
      <c r="D60" s="38"/>
      <c r="E60" s="49"/>
      <c r="F60" s="721">
        <f t="shared" si="0"/>
        <v>0</v>
      </c>
      <c r="G60" s="701"/>
      <c r="H60" s="701"/>
      <c r="I60" s="711">
        <f t="shared" si="1"/>
        <v>0</v>
      </c>
      <c r="K60" s="62"/>
    </row>
    <row r="61" spans="1:11" s="52" customFormat="1" ht="12" customHeight="1">
      <c r="A61" s="696"/>
      <c r="B61" s="711" t="e">
        <f ca="1">IFERROR(IF(VLOOKUP($A61,Osnova!$A:$E,1)=$A61,VLOOKUP($A61,Osnova!$A:$E,$E$10)),"")</f>
        <v>#NAME?</v>
      </c>
      <c r="C61" s="61" t="e">
        <f ca="1">IF(VLOOKUP($A61,Osnova!$A:$C,1)=$A61,VLOOKUP($A61,Osnova!$A:$F,4),0)</f>
        <v>#N/A</v>
      </c>
      <c r="D61" s="38"/>
      <c r="E61" s="49"/>
      <c r="F61" s="721">
        <f t="shared" si="0"/>
        <v>0</v>
      </c>
      <c r="G61" s="701"/>
      <c r="H61" s="701"/>
      <c r="I61" s="711">
        <f t="shared" si="1"/>
        <v>0</v>
      </c>
      <c r="K61" s="62"/>
    </row>
    <row r="62" spans="1:11" s="52" customFormat="1" ht="12" customHeight="1">
      <c r="A62" s="696"/>
      <c r="B62" s="711" t="e">
        <f ca="1">IFERROR(IF(VLOOKUP($A62,Osnova!$A:$E,1)=$A62,VLOOKUP($A62,Osnova!$A:$E,$E$10)),"")</f>
        <v>#NAME?</v>
      </c>
      <c r="C62" s="61" t="e">
        <f ca="1">IF(VLOOKUP($A62,Osnova!$A:$C,1)=$A62,VLOOKUP($A62,Osnova!$A:$F,4),0)</f>
        <v>#N/A</v>
      </c>
      <c r="D62" s="38"/>
      <c r="E62" s="49"/>
      <c r="F62" s="721">
        <f t="shared" si="0"/>
        <v>0</v>
      </c>
      <c r="G62" s="701"/>
      <c r="H62" s="701"/>
      <c r="I62" s="711">
        <f t="shared" si="1"/>
        <v>0</v>
      </c>
      <c r="K62" s="62"/>
    </row>
    <row r="63" spans="1:11" s="52" customFormat="1" ht="12" customHeight="1">
      <c r="A63" s="696"/>
      <c r="B63" s="711" t="e">
        <f ca="1">IFERROR(IF(VLOOKUP($A63,Osnova!$A:$E,1)=$A63,VLOOKUP($A63,Osnova!$A:$E,$E$10)),"")</f>
        <v>#NAME?</v>
      </c>
      <c r="C63" s="61" t="e">
        <f ca="1">IF(VLOOKUP($A63,Osnova!$A:$C,1)=$A63,VLOOKUP($A63,Osnova!$A:$F,4),0)</f>
        <v>#N/A</v>
      </c>
      <c r="D63" s="38"/>
      <c r="E63" s="49"/>
      <c r="F63" s="721">
        <f t="shared" si="0"/>
        <v>0</v>
      </c>
      <c r="G63" s="701"/>
      <c r="H63" s="701"/>
      <c r="I63" s="711">
        <f t="shared" si="1"/>
        <v>0</v>
      </c>
      <c r="K63" s="62"/>
    </row>
    <row r="64" spans="1:11" s="52" customFormat="1" ht="12" customHeight="1">
      <c r="A64" s="696"/>
      <c r="B64" s="711" t="e">
        <f ca="1">IFERROR(IF(VLOOKUP($A64,Osnova!$A:$E,1)=$A64,VLOOKUP($A64,Osnova!$A:$E,$E$10)),"")</f>
        <v>#NAME?</v>
      </c>
      <c r="C64" s="61" t="e">
        <f ca="1">IF(VLOOKUP($A64,Osnova!$A:$C,1)=$A64,VLOOKUP($A64,Osnova!$A:$F,4),0)</f>
        <v>#N/A</v>
      </c>
      <c r="D64" s="38"/>
      <c r="E64" s="49"/>
      <c r="F64" s="721">
        <f t="shared" si="0"/>
        <v>0</v>
      </c>
      <c r="G64" s="701"/>
      <c r="H64" s="701"/>
      <c r="I64" s="711">
        <f t="shared" si="1"/>
        <v>0</v>
      </c>
      <c r="K64" s="62"/>
    </row>
    <row r="65" spans="1:11" s="52" customFormat="1" ht="12" customHeight="1">
      <c r="A65" s="696"/>
      <c r="B65" s="711" t="e">
        <f ca="1">IFERROR(IF(VLOOKUP($A65,Osnova!$A:$E,1)=$A65,VLOOKUP($A65,Osnova!$A:$E,$E$10)),"")</f>
        <v>#NAME?</v>
      </c>
      <c r="C65" s="61" t="e">
        <f ca="1">IF(VLOOKUP($A65,Osnova!$A:$C,1)=$A65,VLOOKUP($A65,Osnova!$A:$F,4),0)</f>
        <v>#N/A</v>
      </c>
      <c r="D65" s="38"/>
      <c r="E65" s="49"/>
      <c r="F65" s="721">
        <f t="shared" si="0"/>
        <v>0</v>
      </c>
      <c r="G65" s="701"/>
      <c r="H65" s="701"/>
      <c r="I65" s="711">
        <f t="shared" si="1"/>
        <v>0</v>
      </c>
      <c r="K65" s="62"/>
    </row>
    <row r="66" spans="1:11" s="52" customFormat="1" ht="12" customHeight="1">
      <c r="A66" s="696"/>
      <c r="B66" s="711" t="e">
        <f ca="1">IFERROR(IF(VLOOKUP($A66,Osnova!$A:$E,1)=$A66,VLOOKUP($A66,Osnova!$A:$E,$E$10)),"")</f>
        <v>#NAME?</v>
      </c>
      <c r="C66" s="61" t="e">
        <f ca="1">IF(VLOOKUP($A66,Osnova!$A:$C,1)=$A66,VLOOKUP($A66,Osnova!$A:$F,4),0)</f>
        <v>#N/A</v>
      </c>
      <c r="D66" s="38"/>
      <c r="E66" s="49"/>
      <c r="F66" s="721">
        <f t="shared" si="0"/>
        <v>0</v>
      </c>
      <c r="G66" s="701"/>
      <c r="H66" s="701"/>
      <c r="I66" s="711">
        <f t="shared" si="1"/>
        <v>0</v>
      </c>
      <c r="K66" s="62"/>
    </row>
    <row r="67" spans="1:11" s="52" customFormat="1" ht="12" customHeight="1">
      <c r="A67" s="696"/>
      <c r="B67" s="711" t="e">
        <f ca="1">IFERROR(IF(VLOOKUP($A67,Osnova!$A:$E,1)=$A67,VLOOKUP($A67,Osnova!$A:$E,$E$10)),"")</f>
        <v>#NAME?</v>
      </c>
      <c r="C67" s="61" t="e">
        <f ca="1">IF(VLOOKUP($A67,Osnova!$A:$C,1)=$A67,VLOOKUP($A67,Osnova!$A:$F,4),0)</f>
        <v>#N/A</v>
      </c>
      <c r="D67" s="38"/>
      <c r="E67" s="49"/>
      <c r="F67" s="721">
        <f t="shared" si="0"/>
        <v>0</v>
      </c>
      <c r="G67" s="701"/>
      <c r="H67" s="701"/>
      <c r="I67" s="711">
        <f t="shared" si="1"/>
        <v>0</v>
      </c>
      <c r="K67" s="62"/>
    </row>
    <row r="68" spans="1:11" s="52" customFormat="1" ht="12" customHeight="1">
      <c r="A68" s="696"/>
      <c r="B68" s="711" t="e">
        <f ca="1">IFERROR(IF(VLOOKUP($A68,Osnova!$A:$E,1)=$A68,VLOOKUP($A68,Osnova!$A:$E,$E$10)),"")</f>
        <v>#NAME?</v>
      </c>
      <c r="C68" s="61" t="e">
        <f ca="1">IF(VLOOKUP($A68,Osnova!$A:$C,1)=$A68,VLOOKUP($A68,Osnova!$A:$F,4),0)</f>
        <v>#N/A</v>
      </c>
      <c r="D68" s="38"/>
      <c r="E68" s="49"/>
      <c r="F68" s="721">
        <f t="shared" si="0"/>
        <v>0</v>
      </c>
      <c r="G68" s="701"/>
      <c r="H68" s="701"/>
      <c r="I68" s="711">
        <f t="shared" si="1"/>
        <v>0</v>
      </c>
      <c r="K68" s="62"/>
    </row>
    <row r="69" spans="1:11" s="52" customFormat="1" ht="12" customHeight="1">
      <c r="A69" s="696"/>
      <c r="B69" s="711" t="e">
        <f ca="1">IFERROR(IF(VLOOKUP($A69,Osnova!$A:$E,1)=$A69,VLOOKUP($A69,Osnova!$A:$E,$E$10)),"")</f>
        <v>#NAME?</v>
      </c>
      <c r="C69" s="61" t="e">
        <f ca="1">IF(VLOOKUP($A69,Osnova!$A:$C,1)=$A69,VLOOKUP($A69,Osnova!$A:$F,4),0)</f>
        <v>#N/A</v>
      </c>
      <c r="D69" s="38"/>
      <c r="E69" s="49"/>
      <c r="F69" s="721">
        <f t="shared" si="0"/>
        <v>0</v>
      </c>
      <c r="G69" s="38"/>
      <c r="H69" s="38"/>
      <c r="I69" s="711">
        <f t="shared" si="1"/>
        <v>0</v>
      </c>
      <c r="K69" s="62"/>
    </row>
    <row r="70" spans="1:11" s="52" customFormat="1" ht="12" customHeight="1">
      <c r="A70" s="696"/>
      <c r="B70" s="711" t="e">
        <f ca="1">IFERROR(IF(VLOOKUP($A70,Osnova!$A:$E,1)=$A70,VLOOKUP($A70,Osnova!$A:$E,$E$10)),"")</f>
        <v>#NAME?</v>
      </c>
      <c r="C70" s="61" t="e">
        <f ca="1">IF(VLOOKUP($A70,Osnova!$A:$C,1)=$A70,VLOOKUP($A70,Osnova!$A:$F,4),0)</f>
        <v>#N/A</v>
      </c>
      <c r="D70" s="38"/>
      <c r="E70" s="49"/>
      <c r="F70" s="721">
        <f t="shared" si="0"/>
        <v>0</v>
      </c>
      <c r="G70" s="38"/>
      <c r="H70" s="38"/>
      <c r="I70" s="711">
        <f t="shared" si="1"/>
        <v>0</v>
      </c>
      <c r="K70" s="62"/>
    </row>
    <row r="71" spans="1:11" s="52" customFormat="1" ht="12" customHeight="1">
      <c r="A71" s="696"/>
      <c r="B71" s="711" t="e">
        <f ca="1">IFERROR(IF(VLOOKUP($A71,Osnova!$A:$E,1)=$A71,VLOOKUP($A71,Osnova!$A:$E,$E$10)),"")</f>
        <v>#NAME?</v>
      </c>
      <c r="C71" s="61" t="e">
        <f ca="1">IF(VLOOKUP($A71,Osnova!$A:$C,1)=$A71,VLOOKUP($A71,Osnova!$A:$F,4),0)</f>
        <v>#N/A</v>
      </c>
      <c r="D71" s="38"/>
      <c r="E71" s="49"/>
      <c r="F71" s="721">
        <f t="shared" si="0"/>
        <v>0</v>
      </c>
      <c r="G71" s="38"/>
      <c r="H71" s="38"/>
      <c r="I71" s="711">
        <f t="shared" si="1"/>
        <v>0</v>
      </c>
      <c r="K71" s="62"/>
    </row>
    <row r="72" spans="1:11" s="52" customFormat="1" ht="12" customHeight="1">
      <c r="A72" s="697"/>
      <c r="B72" s="711" t="e">
        <f ca="1">IFERROR(IF(VLOOKUP($A72,Osnova!$A:$E,1)=$A72,VLOOKUP($A72,Osnova!$A:$E,$E$10)),"")</f>
        <v>#NAME?</v>
      </c>
      <c r="C72" s="61" t="e">
        <f ca="1">IF(VLOOKUP($A72,Osnova!$A:$C,1)=$A72,VLOOKUP($A72,Osnova!$A:$F,4),0)</f>
        <v>#N/A</v>
      </c>
      <c r="D72" s="38"/>
      <c r="E72" s="49"/>
      <c r="F72" s="721">
        <f t="shared" si="0"/>
        <v>0</v>
      </c>
      <c r="G72" s="38"/>
      <c r="H72" s="38"/>
      <c r="I72" s="711">
        <f t="shared" si="1"/>
        <v>0</v>
      </c>
      <c r="K72" s="62"/>
    </row>
    <row r="73" spans="1:11" s="52" customFormat="1" ht="12" customHeight="1">
      <c r="A73" s="697"/>
      <c r="B73" s="711" t="e">
        <f ca="1">IFERROR(IF(VLOOKUP($A73,Osnova!$A:$E,1)=$A73,VLOOKUP($A73,Osnova!$A:$E,$E$10)),"")</f>
        <v>#NAME?</v>
      </c>
      <c r="C73" s="61" t="e">
        <f ca="1">IF(VLOOKUP($A73,Osnova!$A:$C,1)=$A73,VLOOKUP($A73,Osnova!$A:$F,4),0)</f>
        <v>#N/A</v>
      </c>
      <c r="D73" s="38"/>
      <c r="E73" s="49"/>
      <c r="F73" s="721">
        <f t="shared" si="0"/>
        <v>0</v>
      </c>
      <c r="G73" s="38"/>
      <c r="H73" s="38"/>
      <c r="I73" s="711">
        <f t="shared" si="1"/>
        <v>0</v>
      </c>
      <c r="K73" s="62"/>
    </row>
    <row r="74" spans="1:11" s="52" customFormat="1" ht="12" customHeight="1">
      <c r="A74" s="697"/>
      <c r="B74" s="711" t="e">
        <f ca="1">IFERROR(IF(VLOOKUP($A74,Osnova!$A:$E,1)=$A74,VLOOKUP($A74,Osnova!$A:$E,$E$10)),"")</f>
        <v>#NAME?</v>
      </c>
      <c r="C74" s="61" t="e">
        <f ca="1">IF(VLOOKUP($A74,Osnova!$A:$C,1)=$A74,VLOOKUP($A74,Osnova!$A:$F,4),0)</f>
        <v>#N/A</v>
      </c>
      <c r="D74" s="38"/>
      <c r="E74" s="49"/>
      <c r="F74" s="721">
        <f t="shared" si="0"/>
        <v>0</v>
      </c>
      <c r="G74" s="38"/>
      <c r="H74" s="38"/>
      <c r="I74" s="711">
        <f t="shared" si="1"/>
        <v>0</v>
      </c>
      <c r="K74" s="62"/>
    </row>
    <row r="75" spans="1:11" s="52" customFormat="1" ht="12" customHeight="1">
      <c r="A75" s="697"/>
      <c r="B75" s="711" t="e">
        <f ca="1">IFERROR(IF(VLOOKUP($A75,Osnova!$A:$E,1)=$A75,VLOOKUP($A75,Osnova!$A:$E,$E$10)),"")</f>
        <v>#NAME?</v>
      </c>
      <c r="C75" s="61" t="e">
        <f ca="1">IF(VLOOKUP($A75,Osnova!$A:$C,1)=$A75,VLOOKUP($A75,Osnova!$A:$F,4),0)</f>
        <v>#N/A</v>
      </c>
      <c r="D75" s="38"/>
      <c r="E75" s="49"/>
      <c r="F75" s="721">
        <f t="shared" si="0"/>
        <v>0</v>
      </c>
      <c r="G75" s="38"/>
      <c r="H75" s="38"/>
      <c r="I75" s="711">
        <f t="shared" si="1"/>
        <v>0</v>
      </c>
      <c r="K75" s="62"/>
    </row>
    <row r="76" spans="1:11" s="52" customFormat="1" ht="12" customHeight="1">
      <c r="A76" s="697"/>
      <c r="B76" s="711" t="e">
        <f ca="1">IFERROR(IF(VLOOKUP($A76,Osnova!$A:$E,1)=$A76,VLOOKUP($A76,Osnova!$A:$E,$E$10)),"")</f>
        <v>#NAME?</v>
      </c>
      <c r="C76" s="61" t="e">
        <f ca="1">IF(VLOOKUP($A76,Osnova!$A:$C,1)=$A76,VLOOKUP($A76,Osnova!$A:$F,4),0)</f>
        <v>#N/A</v>
      </c>
      <c r="D76" s="38"/>
      <c r="E76" s="49"/>
      <c r="F76" s="721">
        <f t="shared" si="0"/>
        <v>0</v>
      </c>
      <c r="G76" s="38"/>
      <c r="H76" s="38"/>
      <c r="I76" s="711">
        <f t="shared" si="1"/>
        <v>0</v>
      </c>
      <c r="K76" s="62"/>
    </row>
    <row r="77" spans="1:11" s="52" customFormat="1" ht="12" customHeight="1">
      <c r="A77" s="697"/>
      <c r="B77" s="711" t="e">
        <f ca="1">IFERROR(IF(VLOOKUP($A77,Osnova!$A:$E,1)=$A77,VLOOKUP($A77,Osnova!$A:$E,$E$10)),"")</f>
        <v>#NAME?</v>
      </c>
      <c r="C77" s="61" t="e">
        <f ca="1">IF(VLOOKUP($A77,Osnova!$A:$C,1)=$A77,VLOOKUP($A77,Osnova!$A:$F,4),0)</f>
        <v>#N/A</v>
      </c>
      <c r="D77" s="38"/>
      <c r="E77" s="49"/>
      <c r="F77" s="721">
        <f t="shared" si="0"/>
        <v>0</v>
      </c>
      <c r="G77" s="38"/>
      <c r="H77" s="38"/>
      <c r="I77" s="711">
        <f t="shared" si="1"/>
        <v>0</v>
      </c>
      <c r="K77" s="62"/>
    </row>
    <row r="78" spans="1:11" s="52" customFormat="1" ht="12" customHeight="1">
      <c r="A78" s="697"/>
      <c r="B78" s="711" t="e">
        <f ca="1">IFERROR(IF(VLOOKUP($A78,Osnova!$A:$E,1)=$A78,VLOOKUP($A78,Osnova!$A:$E,$E$10)),"")</f>
        <v>#NAME?</v>
      </c>
      <c r="C78" s="61" t="e">
        <f ca="1">IF(VLOOKUP($A78,Osnova!$A:$C,1)=$A78,VLOOKUP($A78,Osnova!$A:$F,4),0)</f>
        <v>#N/A</v>
      </c>
      <c r="D78" s="38"/>
      <c r="E78" s="49"/>
      <c r="F78" s="721">
        <f t="shared" si="0"/>
        <v>0</v>
      </c>
      <c r="G78" s="38"/>
      <c r="H78" s="38"/>
      <c r="I78" s="711">
        <f t="shared" si="1"/>
        <v>0</v>
      </c>
      <c r="K78" s="62"/>
    </row>
    <row r="79" spans="1:11" s="52" customFormat="1" ht="12" customHeight="1">
      <c r="A79" s="697"/>
      <c r="B79" s="711" t="e">
        <f ca="1">IFERROR(IF(VLOOKUP($A79,Osnova!$A:$E,1)=$A79,VLOOKUP($A79,Osnova!$A:$E,$E$10)),"")</f>
        <v>#NAME?</v>
      </c>
      <c r="C79" s="61"/>
      <c r="D79" s="38"/>
      <c r="E79" s="49"/>
      <c r="F79" s="721">
        <f t="shared" si="0"/>
        <v>0</v>
      </c>
      <c r="G79" s="38"/>
      <c r="H79" s="38"/>
      <c r="I79" s="711">
        <f t="shared" si="1"/>
        <v>0</v>
      </c>
      <c r="K79" s="62"/>
    </row>
    <row r="80" spans="1:11" s="52" customFormat="1" ht="12" customHeight="1">
      <c r="A80" s="695"/>
      <c r="B80" s="711" t="e">
        <f ca="1">IFERROR(IF(VLOOKUP($A80,Osnova!$A:$E,1)=$A80,VLOOKUP($A80,Osnova!$A:$E,$E$10)),"")</f>
        <v>#NAME?</v>
      </c>
      <c r="C80" s="61" t="e">
        <f ca="1">IF(VLOOKUP($A80,Osnova!$A:$C,1)=$A80,VLOOKUP($A80,Osnova!$A:$F,4),0)</f>
        <v>#N/A</v>
      </c>
      <c r="D80" s="38"/>
      <c r="E80" s="49"/>
      <c r="F80" s="721">
        <f t="shared" si="0"/>
        <v>0</v>
      </c>
      <c r="G80" s="38"/>
      <c r="H80" s="38"/>
      <c r="I80" s="711">
        <f t="shared" si="1"/>
        <v>0</v>
      </c>
      <c r="K80" s="62"/>
    </row>
    <row r="81" spans="1:11" s="52" customFormat="1" ht="12" customHeight="1">
      <c r="A81" s="695"/>
      <c r="B81" s="711" t="e">
        <f ca="1">IFERROR(IF(VLOOKUP($A81,Osnova!$A:$E,1)=$A81,VLOOKUP($A81,Osnova!$A:$E,$E$10)),"")</f>
        <v>#NAME?</v>
      </c>
      <c r="C81" s="61" t="e">
        <f ca="1">IF(VLOOKUP($A81,Osnova!$A:$C,1)=$A81,VLOOKUP($A81,Osnova!$A:$F,4),0)</f>
        <v>#N/A</v>
      </c>
      <c r="D81" s="38"/>
      <c r="E81" s="49"/>
      <c r="F81" s="721">
        <f t="shared" si="0"/>
        <v>0</v>
      </c>
      <c r="G81" s="38"/>
      <c r="H81" s="38"/>
      <c r="I81" s="711">
        <f t="shared" si="1"/>
        <v>0</v>
      </c>
      <c r="K81" s="62"/>
    </row>
    <row r="82" spans="1:11" s="52" customFormat="1" ht="12" customHeight="1">
      <c r="A82" s="695"/>
      <c r="B82" s="711" t="e">
        <f ca="1">IFERROR(IF(VLOOKUP($A82,Osnova!$A:$E,1)=$A82,VLOOKUP($A82,Osnova!$A:$E,$E$10)),"")</f>
        <v>#NAME?</v>
      </c>
      <c r="C82" s="61" t="e">
        <f ca="1">IF(VLOOKUP($A82,Osnova!$A:$C,1)=$A82,VLOOKUP($A82,Osnova!$A:$F,4),0)</f>
        <v>#N/A</v>
      </c>
      <c r="D82" s="38"/>
      <c r="E82" s="49"/>
      <c r="F82" s="721">
        <f t="shared" si="0"/>
        <v>0</v>
      </c>
      <c r="G82" s="38"/>
      <c r="H82" s="38"/>
      <c r="I82" s="711">
        <f t="shared" si="1"/>
        <v>0</v>
      </c>
      <c r="K82" s="62"/>
    </row>
    <row r="83" spans="1:11" s="52" customFormat="1" ht="12" customHeight="1">
      <c r="A83" s="695"/>
      <c r="B83" s="711" t="e">
        <f ca="1">IFERROR(IF(VLOOKUP($A83,Osnova!$A:$E,1)=$A83,VLOOKUP($A83,Osnova!$A:$E,$E$10)),"")</f>
        <v>#NAME?</v>
      </c>
      <c r="C83" s="61"/>
      <c r="D83" s="38"/>
      <c r="E83" s="49"/>
      <c r="F83" s="721">
        <f t="shared" si="0"/>
        <v>0</v>
      </c>
      <c r="G83" s="38"/>
      <c r="H83" s="38"/>
      <c r="I83" s="711">
        <f t="shared" si="1"/>
        <v>0</v>
      </c>
      <c r="K83" s="62"/>
    </row>
    <row r="84" spans="1:11" s="52" customFormat="1" ht="12" customHeight="1">
      <c r="A84" s="695"/>
      <c r="B84" s="711" t="e">
        <f ca="1">IFERROR(IF(VLOOKUP($A84,Osnova!$A:$E,1)=$A84,VLOOKUP($A84,Osnova!$A:$E,$E$10)),"")</f>
        <v>#NAME?</v>
      </c>
      <c r="C84" s="61" t="e">
        <f ca="1">IF(VLOOKUP($A84,Osnova!$A:$C,1)=$A84,VLOOKUP($A84,Osnova!$A:$F,4),0)</f>
        <v>#N/A</v>
      </c>
      <c r="D84" s="38"/>
      <c r="E84" s="49"/>
      <c r="F84" s="721">
        <f t="shared" si="0"/>
        <v>0</v>
      </c>
      <c r="G84" s="38"/>
      <c r="H84" s="38"/>
      <c r="I84" s="711">
        <f t="shared" si="1"/>
        <v>0</v>
      </c>
      <c r="K84" s="62"/>
    </row>
    <row r="85" spans="1:11" s="52" customFormat="1" ht="12" customHeight="1">
      <c r="A85" s="695"/>
      <c r="B85" s="711" t="e">
        <f ca="1">IFERROR(IF(VLOOKUP($A85,Osnova!$A:$E,1)=$A85,VLOOKUP($A85,Osnova!$A:$E,$E$10)),"")</f>
        <v>#NAME?</v>
      </c>
      <c r="C85" s="61" t="e">
        <f ca="1">IF(VLOOKUP($A85,Osnova!$A:$C,1)=$A85,VLOOKUP($A85,Osnova!$A:$F,4),0)</f>
        <v>#N/A</v>
      </c>
      <c r="D85" s="38"/>
      <c r="E85" s="49"/>
      <c r="F85" s="721">
        <f t="shared" ref="F85:F148" si="2">SUM(D85-E85)</f>
        <v>0</v>
      </c>
      <c r="G85" s="38"/>
      <c r="H85" s="38"/>
      <c r="I85" s="711">
        <f t="shared" ref="I85:I148" si="3">SUM(F85+G85-H85)</f>
        <v>0</v>
      </c>
      <c r="K85" s="62"/>
    </row>
    <row r="86" spans="1:11" s="52" customFormat="1" ht="12" customHeight="1">
      <c r="A86" s="695"/>
      <c r="B86" s="711" t="e">
        <f ca="1">IFERROR(IF(VLOOKUP($A86,Osnova!$A:$E,1)=$A86,VLOOKUP($A86,Osnova!$A:$E,$E$10)),"")</f>
        <v>#NAME?</v>
      </c>
      <c r="C86" s="61" t="e">
        <f ca="1">IF(VLOOKUP($A86,Osnova!$A:$C,1)=$A86,VLOOKUP($A86,Osnova!$A:$F,4),0)</f>
        <v>#N/A</v>
      </c>
      <c r="D86" s="38"/>
      <c r="E86" s="49"/>
      <c r="F86" s="721">
        <f t="shared" si="2"/>
        <v>0</v>
      </c>
      <c r="G86" s="38"/>
      <c r="H86" s="38"/>
      <c r="I86" s="711">
        <f t="shared" si="3"/>
        <v>0</v>
      </c>
      <c r="K86" s="62"/>
    </row>
    <row r="87" spans="1:11" s="52" customFormat="1" ht="12" customHeight="1">
      <c r="A87" s="695"/>
      <c r="B87" s="711" t="e">
        <f ca="1">IFERROR(IF(VLOOKUP($A87,Osnova!$A:$E,1)=$A87,VLOOKUP($A87,Osnova!$A:$E,$E$10)),"")</f>
        <v>#NAME?</v>
      </c>
      <c r="C87" s="61" t="e">
        <f ca="1">IF(VLOOKUP($A87,Osnova!$A:$C,1)=$A87,VLOOKUP($A87,Osnova!$A:$F,4),0)</f>
        <v>#N/A</v>
      </c>
      <c r="D87" s="38"/>
      <c r="E87" s="49"/>
      <c r="F87" s="721">
        <f t="shared" si="2"/>
        <v>0</v>
      </c>
      <c r="G87" s="38"/>
      <c r="H87" s="38"/>
      <c r="I87" s="711">
        <f t="shared" si="3"/>
        <v>0</v>
      </c>
      <c r="K87" s="62"/>
    </row>
    <row r="88" spans="1:11" s="52" customFormat="1" ht="12" customHeight="1">
      <c r="A88" s="695"/>
      <c r="B88" s="711" t="e">
        <f ca="1">IFERROR(IF(VLOOKUP($A88,Osnova!$A:$E,1)=$A88,VLOOKUP($A88,Osnova!$A:$E,$E$10)),"")</f>
        <v>#NAME?</v>
      </c>
      <c r="C88" s="61" t="e">
        <f ca="1">IF(VLOOKUP($A88,Osnova!$A:$C,1)=$A88,VLOOKUP($A88,Osnova!$A:$F,4),0)</f>
        <v>#N/A</v>
      </c>
      <c r="D88" s="38"/>
      <c r="E88" s="49"/>
      <c r="F88" s="721">
        <f t="shared" si="2"/>
        <v>0</v>
      </c>
      <c r="G88" s="38"/>
      <c r="H88" s="38"/>
      <c r="I88" s="711">
        <f t="shared" si="3"/>
        <v>0</v>
      </c>
      <c r="K88" s="62"/>
    </row>
    <row r="89" spans="1:11" s="52" customFormat="1" ht="12" customHeight="1">
      <c r="A89" s="695"/>
      <c r="B89" s="711" t="e">
        <f ca="1">IFERROR(IF(VLOOKUP($A89,Osnova!$A:$E,1)=$A89,VLOOKUP($A89,Osnova!$A:$E,$E$10)),"")</f>
        <v>#NAME?</v>
      </c>
      <c r="C89" s="61" t="e">
        <f ca="1">IF(VLOOKUP($A89,Osnova!$A:$C,1)=$A89,VLOOKUP($A89,Osnova!$A:$F,4),0)</f>
        <v>#N/A</v>
      </c>
      <c r="D89" s="38"/>
      <c r="E89" s="49"/>
      <c r="F89" s="721">
        <f t="shared" si="2"/>
        <v>0</v>
      </c>
      <c r="G89" s="38"/>
      <c r="H89" s="38"/>
      <c r="I89" s="711">
        <f t="shared" si="3"/>
        <v>0</v>
      </c>
      <c r="K89" s="62"/>
    </row>
    <row r="90" spans="1:11" s="52" customFormat="1" ht="12" customHeight="1">
      <c r="A90" s="695"/>
      <c r="B90" s="711" t="e">
        <f ca="1">IFERROR(IF(VLOOKUP($A90,Osnova!$A:$E,1)=$A90,VLOOKUP($A90,Osnova!$A:$E,$E$10)),"")</f>
        <v>#NAME?</v>
      </c>
      <c r="C90" s="61" t="e">
        <f ca="1">IF(VLOOKUP($A90,Osnova!$A:$C,1)=$A90,VLOOKUP($A90,Osnova!$A:$F,4),0)</f>
        <v>#N/A</v>
      </c>
      <c r="D90" s="38"/>
      <c r="E90" s="49"/>
      <c r="F90" s="721">
        <f t="shared" si="2"/>
        <v>0</v>
      </c>
      <c r="G90" s="38"/>
      <c r="H90" s="38"/>
      <c r="I90" s="711">
        <f t="shared" si="3"/>
        <v>0</v>
      </c>
      <c r="K90" s="62"/>
    </row>
    <row r="91" spans="1:11" s="52" customFormat="1" ht="12" customHeight="1">
      <c r="A91" s="695"/>
      <c r="B91" s="711" t="e">
        <f ca="1">IFERROR(IF(VLOOKUP($A91,Osnova!$A:$E,1)=$A91,VLOOKUP($A91,Osnova!$A:$E,$E$10)),"")</f>
        <v>#NAME?</v>
      </c>
      <c r="C91" s="61" t="e">
        <f ca="1">IF(VLOOKUP($A91,Osnova!$A:$C,1)=$A91,VLOOKUP($A91,Osnova!$A:$F,4),0)</f>
        <v>#N/A</v>
      </c>
      <c r="D91" s="38"/>
      <c r="E91" s="49"/>
      <c r="F91" s="721">
        <f t="shared" si="2"/>
        <v>0</v>
      </c>
      <c r="G91" s="38"/>
      <c r="H91" s="38"/>
      <c r="I91" s="711">
        <f t="shared" si="3"/>
        <v>0</v>
      </c>
      <c r="K91" s="62"/>
    </row>
    <row r="92" spans="1:11" s="52" customFormat="1" ht="12" customHeight="1">
      <c r="A92" s="695"/>
      <c r="B92" s="711" t="e">
        <f ca="1">IFERROR(IF(VLOOKUP($A92,Osnova!$A:$E,1)=$A92,VLOOKUP($A92,Osnova!$A:$E,$E$10)),"")</f>
        <v>#NAME?</v>
      </c>
      <c r="C92" s="61" t="e">
        <f ca="1">IF(VLOOKUP($A92,Osnova!$A:$C,1)=$A92,VLOOKUP($A92,Osnova!$A:$F,4),0)</f>
        <v>#N/A</v>
      </c>
      <c r="D92" s="38"/>
      <c r="E92" s="49"/>
      <c r="F92" s="721">
        <f t="shared" si="2"/>
        <v>0</v>
      </c>
      <c r="G92" s="38"/>
      <c r="H92" s="38"/>
      <c r="I92" s="711">
        <f t="shared" si="3"/>
        <v>0</v>
      </c>
      <c r="K92" s="62"/>
    </row>
    <row r="93" spans="1:11" s="52" customFormat="1" ht="12" customHeight="1">
      <c r="A93" s="695"/>
      <c r="B93" s="711" t="e">
        <f ca="1">IFERROR(IF(VLOOKUP($A93,Osnova!$A:$E,1)=$A93,VLOOKUP($A93,Osnova!$A:$E,$E$10)),"")</f>
        <v>#NAME?</v>
      </c>
      <c r="C93" s="61" t="e">
        <f ca="1">IF(VLOOKUP($A93,Osnova!$A:$C,1)=$A93,VLOOKUP($A93,Osnova!$A:$F,4),0)</f>
        <v>#N/A</v>
      </c>
      <c r="D93" s="38"/>
      <c r="E93" s="49"/>
      <c r="F93" s="721">
        <f t="shared" si="2"/>
        <v>0</v>
      </c>
      <c r="G93" s="38"/>
      <c r="H93" s="38"/>
      <c r="I93" s="711">
        <f t="shared" si="3"/>
        <v>0</v>
      </c>
      <c r="K93" s="62"/>
    </row>
    <row r="94" spans="1:11" s="52" customFormat="1" ht="12" customHeight="1">
      <c r="A94" s="695"/>
      <c r="B94" s="711" t="e">
        <f ca="1">IFERROR(IF(VLOOKUP($A94,Osnova!$A:$E,1)=$A94,VLOOKUP($A94,Osnova!$A:$E,$E$10)),"")</f>
        <v>#NAME?</v>
      </c>
      <c r="C94" s="61" t="e">
        <f ca="1">IF(VLOOKUP($A94,Osnova!$A:$C,1)=$A94,VLOOKUP($A94,Osnova!$A:$F,4),0)</f>
        <v>#N/A</v>
      </c>
      <c r="D94" s="38"/>
      <c r="E94" s="49"/>
      <c r="F94" s="721">
        <f t="shared" si="2"/>
        <v>0</v>
      </c>
      <c r="G94" s="38"/>
      <c r="H94" s="38"/>
      <c r="I94" s="711">
        <f t="shared" si="3"/>
        <v>0</v>
      </c>
      <c r="K94" s="62"/>
    </row>
    <row r="95" spans="1:11" s="52" customFormat="1" ht="12" customHeight="1">
      <c r="A95" s="695"/>
      <c r="B95" s="711" t="e">
        <f ca="1">IFERROR(IF(VLOOKUP($A95,Osnova!$A:$E,1)=$A95,VLOOKUP($A95,Osnova!$A:$E,$E$10)),"")</f>
        <v>#NAME?</v>
      </c>
      <c r="C95" s="61" t="e">
        <f ca="1">IF(VLOOKUP($A95,Osnova!$A:$C,1)=$A95,VLOOKUP($A95,Osnova!$A:$F,4),0)</f>
        <v>#N/A</v>
      </c>
      <c r="D95" s="38"/>
      <c r="E95" s="49"/>
      <c r="F95" s="721">
        <f t="shared" si="2"/>
        <v>0</v>
      </c>
      <c r="G95" s="38"/>
      <c r="H95" s="38"/>
      <c r="I95" s="711">
        <f t="shared" si="3"/>
        <v>0</v>
      </c>
      <c r="K95" s="62"/>
    </row>
    <row r="96" spans="1:11" s="52" customFormat="1" ht="12" customHeight="1">
      <c r="A96" s="695"/>
      <c r="B96" s="711" t="e">
        <f ca="1">IFERROR(IF(VLOOKUP($A96,Osnova!$A:$E,1)=$A96,VLOOKUP($A96,Osnova!$A:$E,$E$10)),"")</f>
        <v>#NAME?</v>
      </c>
      <c r="C96" s="61" t="e">
        <f ca="1">IF(VLOOKUP($A96,Osnova!$A:$C,1)=$A96,VLOOKUP($A96,Osnova!$A:$F,4),0)</f>
        <v>#N/A</v>
      </c>
      <c r="D96" s="38"/>
      <c r="E96" s="49"/>
      <c r="F96" s="721">
        <f t="shared" si="2"/>
        <v>0</v>
      </c>
      <c r="G96" s="38"/>
      <c r="H96" s="38"/>
      <c r="I96" s="711">
        <f t="shared" si="3"/>
        <v>0</v>
      </c>
      <c r="K96" s="62"/>
    </row>
    <row r="97" spans="1:11" s="52" customFormat="1" ht="12" customHeight="1">
      <c r="A97" s="695"/>
      <c r="B97" s="711" t="e">
        <f ca="1">IFERROR(IF(VLOOKUP($A97,Osnova!$A:$E,1)=$A97,VLOOKUP($A97,Osnova!$A:$E,$E$10)),"")</f>
        <v>#NAME?</v>
      </c>
      <c r="C97" s="61" t="e">
        <f ca="1">IF(VLOOKUP($A97,Osnova!$A:$C,1)=$A97,VLOOKUP($A97,Osnova!$A:$F,4),0)</f>
        <v>#N/A</v>
      </c>
      <c r="D97" s="38"/>
      <c r="E97" s="49"/>
      <c r="F97" s="721">
        <f t="shared" si="2"/>
        <v>0</v>
      </c>
      <c r="G97" s="38"/>
      <c r="H97" s="38"/>
      <c r="I97" s="711">
        <f t="shared" si="3"/>
        <v>0</v>
      </c>
      <c r="K97" s="62"/>
    </row>
    <row r="98" spans="1:11" s="52" customFormat="1" ht="12" customHeight="1">
      <c r="A98" s="695"/>
      <c r="B98" s="711" t="e">
        <f ca="1">IFERROR(IF(VLOOKUP($A98,Osnova!$A:$E,1)=$A98,VLOOKUP($A98,Osnova!$A:$E,$E$10)),"")</f>
        <v>#NAME?</v>
      </c>
      <c r="C98" s="61" t="e">
        <f ca="1">IF(VLOOKUP($A98,Osnova!$A:$C,1)=$A98,VLOOKUP($A98,Osnova!$A:$F,4),0)</f>
        <v>#N/A</v>
      </c>
      <c r="D98" s="38"/>
      <c r="E98" s="49"/>
      <c r="F98" s="721">
        <f t="shared" si="2"/>
        <v>0</v>
      </c>
      <c r="G98" s="38"/>
      <c r="H98" s="38"/>
      <c r="I98" s="711">
        <f t="shared" si="3"/>
        <v>0</v>
      </c>
      <c r="K98" s="62"/>
    </row>
    <row r="99" spans="1:11" s="52" customFormat="1" ht="12" customHeight="1">
      <c r="A99" s="695"/>
      <c r="B99" s="711" t="e">
        <f ca="1">IFERROR(IF(VLOOKUP($A99,Osnova!$A:$E,1)=$A99,VLOOKUP($A99,Osnova!$A:$E,$E$10)),"")</f>
        <v>#NAME?</v>
      </c>
      <c r="C99" s="61" t="e">
        <f ca="1">IF(VLOOKUP($A99,Osnova!$A:$C,1)=$A99,VLOOKUP($A99,Osnova!$A:$F,4),0)</f>
        <v>#N/A</v>
      </c>
      <c r="D99" s="38"/>
      <c r="E99" s="49"/>
      <c r="F99" s="721">
        <f t="shared" si="2"/>
        <v>0</v>
      </c>
      <c r="G99" s="38"/>
      <c r="H99" s="38"/>
      <c r="I99" s="711">
        <f t="shared" si="3"/>
        <v>0</v>
      </c>
      <c r="K99" s="62"/>
    </row>
    <row r="100" spans="1:11" s="52" customFormat="1" ht="12" customHeight="1">
      <c r="A100" s="695"/>
      <c r="B100" s="711" t="e">
        <f ca="1">IFERROR(IF(VLOOKUP($A100,Osnova!$A:$E,1)=$A100,VLOOKUP($A100,Osnova!$A:$E,$E$10)),"")</f>
        <v>#NAME?</v>
      </c>
      <c r="C100" s="61" t="e">
        <f ca="1">IF(VLOOKUP($A100,Osnova!$A:$C,1)=$A100,VLOOKUP($A100,Osnova!$A:$F,4),0)</f>
        <v>#N/A</v>
      </c>
      <c r="D100" s="38"/>
      <c r="E100" s="49"/>
      <c r="F100" s="721">
        <f t="shared" si="2"/>
        <v>0</v>
      </c>
      <c r="G100" s="38"/>
      <c r="H100" s="38"/>
      <c r="I100" s="711">
        <f t="shared" si="3"/>
        <v>0</v>
      </c>
      <c r="K100" s="62"/>
    </row>
    <row r="101" spans="1:11" s="52" customFormat="1" ht="12" customHeight="1">
      <c r="A101" s="695"/>
      <c r="B101" s="711" t="e">
        <f ca="1">IFERROR(IF(VLOOKUP($A101,Osnova!$A:$E,1)=$A101,VLOOKUP($A101,Osnova!$A:$E,$E$10)),"")</f>
        <v>#NAME?</v>
      </c>
      <c r="C101" s="61" t="e">
        <f ca="1">IF(VLOOKUP($A101,Osnova!$A:$C,1)=$A101,VLOOKUP($A101,Osnova!$A:$F,4),0)</f>
        <v>#N/A</v>
      </c>
      <c r="D101" s="38"/>
      <c r="E101" s="49"/>
      <c r="F101" s="721">
        <f t="shared" si="2"/>
        <v>0</v>
      </c>
      <c r="G101" s="38"/>
      <c r="H101" s="38"/>
      <c r="I101" s="711">
        <f t="shared" si="3"/>
        <v>0</v>
      </c>
      <c r="K101" s="62"/>
    </row>
    <row r="102" spans="1:11" s="52" customFormat="1" ht="12" customHeight="1">
      <c r="A102" s="63"/>
      <c r="B102" s="711" t="e">
        <f ca="1">IFERROR(IF(VLOOKUP($A102,Osnova!$A:$E,1)=$A102,VLOOKUP($A102,Osnova!$A:$E,$E$10)),"")</f>
        <v>#NAME?</v>
      </c>
      <c r="C102" s="61" t="e">
        <f ca="1">IF(VLOOKUP($A102,Osnova!$A:$C,1)=$A102,VLOOKUP($A102,Osnova!$A:$F,4),0)</f>
        <v>#N/A</v>
      </c>
      <c r="D102" s="38"/>
      <c r="E102" s="49"/>
      <c r="F102" s="721">
        <f t="shared" si="2"/>
        <v>0</v>
      </c>
      <c r="G102" s="38"/>
      <c r="H102" s="38"/>
      <c r="I102" s="711">
        <f t="shared" si="3"/>
        <v>0</v>
      </c>
      <c r="K102" s="62"/>
    </row>
    <row r="103" spans="1:11" s="52" customFormat="1" ht="12" customHeight="1">
      <c r="A103" s="63"/>
      <c r="B103" s="711" t="e">
        <f ca="1">IFERROR(IF(VLOOKUP($A103,Osnova!$A:$E,1)=$A103,VLOOKUP($A103,Osnova!$A:$E,$E$10)),"")</f>
        <v>#NAME?</v>
      </c>
      <c r="C103" s="61" t="e">
        <f ca="1">IF(VLOOKUP($A103,Osnova!$A:$C,1)=$A103,VLOOKUP($A103,Osnova!$A:$F,4),0)</f>
        <v>#N/A</v>
      </c>
      <c r="D103" s="38"/>
      <c r="E103" s="49"/>
      <c r="F103" s="721">
        <f t="shared" si="2"/>
        <v>0</v>
      </c>
      <c r="G103" s="38"/>
      <c r="H103" s="38"/>
      <c r="I103" s="711">
        <f t="shared" si="3"/>
        <v>0</v>
      </c>
      <c r="K103" s="62"/>
    </row>
    <row r="104" spans="1:11" s="52" customFormat="1" ht="12" customHeight="1">
      <c r="A104" s="47"/>
      <c r="B104" s="711" t="e">
        <f ca="1">IFERROR(IF(VLOOKUP($A104,Osnova!$A:$E,1)=$A104,VLOOKUP($A104,Osnova!$A:$E,$E$10)),"")</f>
        <v>#NAME?</v>
      </c>
      <c r="C104" s="61" t="e">
        <f ca="1">IF(VLOOKUP($A104,Osnova!$A:$C,1)=$A104,VLOOKUP($A104,Osnova!$A:$F,4),0)</f>
        <v>#N/A</v>
      </c>
      <c r="D104" s="38"/>
      <c r="E104" s="49"/>
      <c r="F104" s="721">
        <f t="shared" si="2"/>
        <v>0</v>
      </c>
      <c r="G104" s="38"/>
      <c r="H104" s="38"/>
      <c r="I104" s="711">
        <f t="shared" si="3"/>
        <v>0</v>
      </c>
      <c r="K104" s="62"/>
    </row>
    <row r="105" spans="1:11" s="52" customFormat="1" ht="12" customHeight="1">
      <c r="A105" s="47"/>
      <c r="B105" s="711" t="e">
        <f ca="1">IFERROR(IF(VLOOKUP($A105,Osnova!$A:$E,1)=$A105,VLOOKUP($A105,Osnova!$A:$E,$E$10)),"")</f>
        <v>#NAME?</v>
      </c>
      <c r="C105" s="61" t="e">
        <f ca="1">IF(VLOOKUP($A105,Osnova!$A:$C,1)=$A105,VLOOKUP($A105,Osnova!$A:$F,4),0)</f>
        <v>#N/A</v>
      </c>
      <c r="D105" s="38"/>
      <c r="E105" s="49"/>
      <c r="F105" s="721">
        <f t="shared" si="2"/>
        <v>0</v>
      </c>
      <c r="G105" s="38"/>
      <c r="H105" s="38"/>
      <c r="I105" s="711">
        <f t="shared" si="3"/>
        <v>0</v>
      </c>
      <c r="K105" s="62"/>
    </row>
    <row r="106" spans="1:11" s="52" customFormat="1" ht="12" customHeight="1">
      <c r="A106" s="47"/>
      <c r="B106" s="711" t="e">
        <f ca="1">IFERROR(IF(VLOOKUP($A106,Osnova!$A:$E,1)=$A106,VLOOKUP($A106,Osnova!$A:$E,$E$10)),"")</f>
        <v>#NAME?</v>
      </c>
      <c r="C106" s="61" t="e">
        <f ca="1">IF(VLOOKUP($A106,Osnova!$A:$C,1)=$A106,VLOOKUP($A106,Osnova!$A:$F,4),0)</f>
        <v>#N/A</v>
      </c>
      <c r="D106" s="38"/>
      <c r="E106" s="49"/>
      <c r="F106" s="721">
        <f t="shared" si="2"/>
        <v>0</v>
      </c>
      <c r="G106" s="38"/>
      <c r="H106" s="38"/>
      <c r="I106" s="711">
        <f t="shared" si="3"/>
        <v>0</v>
      </c>
      <c r="K106" s="62"/>
    </row>
    <row r="107" spans="1:11" s="52" customFormat="1" ht="12" customHeight="1">
      <c r="A107" s="47"/>
      <c r="B107" s="711" t="e">
        <f ca="1">IFERROR(IF(VLOOKUP($A107,Osnova!$A:$E,1)=$A107,VLOOKUP($A107,Osnova!$A:$E,$E$10)),"")</f>
        <v>#NAME?</v>
      </c>
      <c r="C107" s="61" t="e">
        <f ca="1">IF(VLOOKUP($A107,Osnova!$A:$C,1)=$A107,VLOOKUP($A107,Osnova!$A:$F,4),0)</f>
        <v>#N/A</v>
      </c>
      <c r="D107" s="38"/>
      <c r="E107" s="49"/>
      <c r="F107" s="721">
        <f t="shared" si="2"/>
        <v>0</v>
      </c>
      <c r="G107" s="38"/>
      <c r="H107" s="38"/>
      <c r="I107" s="711">
        <f t="shared" si="3"/>
        <v>0</v>
      </c>
      <c r="K107" s="62"/>
    </row>
    <row r="108" spans="1:11" s="52" customFormat="1" ht="12" customHeight="1">
      <c r="A108" s="47"/>
      <c r="B108" s="711" t="e">
        <f ca="1">IFERROR(IF(VLOOKUP($A108,Osnova!$A:$E,1)=$A108,VLOOKUP($A108,Osnova!$A:$E,$E$10)),"")</f>
        <v>#NAME?</v>
      </c>
      <c r="C108" s="61" t="e">
        <f ca="1">IF(VLOOKUP($A108,Osnova!$A:$C,1)=$A108,VLOOKUP($A108,Osnova!$A:$F,4),0)</f>
        <v>#N/A</v>
      </c>
      <c r="D108" s="38"/>
      <c r="E108" s="49"/>
      <c r="F108" s="721">
        <f t="shared" si="2"/>
        <v>0</v>
      </c>
      <c r="G108" s="38"/>
      <c r="H108" s="38"/>
      <c r="I108" s="711">
        <f t="shared" si="3"/>
        <v>0</v>
      </c>
      <c r="K108" s="62"/>
    </row>
    <row r="109" spans="1:11" s="52" customFormat="1" ht="12" customHeight="1">
      <c r="A109" s="47"/>
      <c r="B109" s="711" t="e">
        <f ca="1">IFERROR(IF(VLOOKUP($A109,Osnova!$A:$E,1)=$A109,VLOOKUP($A109,Osnova!$A:$E,$E$10)),"")</f>
        <v>#NAME?</v>
      </c>
      <c r="C109" s="61" t="e">
        <f ca="1">IF(VLOOKUP($A109,Osnova!$A:$C,1)=$A109,VLOOKUP($A109,Osnova!$A:$F,4),0)</f>
        <v>#N/A</v>
      </c>
      <c r="D109" s="38"/>
      <c r="E109" s="49"/>
      <c r="F109" s="721">
        <f t="shared" si="2"/>
        <v>0</v>
      </c>
      <c r="G109" s="38"/>
      <c r="H109" s="38"/>
      <c r="I109" s="711">
        <f t="shared" si="3"/>
        <v>0</v>
      </c>
      <c r="K109" s="62"/>
    </row>
    <row r="110" spans="1:11" s="52" customFormat="1" ht="12" customHeight="1">
      <c r="A110" s="47"/>
      <c r="B110" s="711" t="e">
        <f ca="1">IFERROR(IF(VLOOKUP($A110,Osnova!$A:$E,1)=$A110,VLOOKUP($A110,Osnova!$A:$E,$E$10)),"")</f>
        <v>#NAME?</v>
      </c>
      <c r="C110" s="61" t="e">
        <f ca="1">IF(VLOOKUP($A110,Osnova!$A:$C,1)=$A110,VLOOKUP($A110,Osnova!$A:$F,4),0)</f>
        <v>#N/A</v>
      </c>
      <c r="D110" s="38"/>
      <c r="E110" s="49"/>
      <c r="F110" s="721">
        <f t="shared" si="2"/>
        <v>0</v>
      </c>
      <c r="G110" s="38"/>
      <c r="H110" s="38"/>
      <c r="I110" s="711">
        <f t="shared" si="3"/>
        <v>0</v>
      </c>
      <c r="K110" s="62"/>
    </row>
    <row r="111" spans="1:11" s="52" customFormat="1" ht="12" customHeight="1">
      <c r="A111" s="47"/>
      <c r="B111" s="711" t="e">
        <f ca="1">IFERROR(IF(VLOOKUP($A111,Osnova!$A:$E,1)=$A111,VLOOKUP($A111,Osnova!$A:$E,$E$10)),"")</f>
        <v>#NAME?</v>
      </c>
      <c r="C111" s="61" t="e">
        <f ca="1">IF(VLOOKUP($A111,Osnova!$A:$C,1)=$A111,VLOOKUP($A111,Osnova!$A:$F,4),0)</f>
        <v>#N/A</v>
      </c>
      <c r="D111" s="38"/>
      <c r="E111" s="49"/>
      <c r="F111" s="721">
        <f t="shared" si="2"/>
        <v>0</v>
      </c>
      <c r="G111" s="38"/>
      <c r="H111" s="38"/>
      <c r="I111" s="711">
        <f t="shared" si="3"/>
        <v>0</v>
      </c>
      <c r="K111" s="62"/>
    </row>
    <row r="112" spans="1:11" s="52" customFormat="1" ht="12" customHeight="1">
      <c r="A112" s="47"/>
      <c r="B112" s="711" t="e">
        <f ca="1">IFERROR(IF(VLOOKUP($A112,Osnova!$A:$E,1)=$A112,VLOOKUP($A112,Osnova!$A:$E,$E$10)),"")</f>
        <v>#NAME?</v>
      </c>
      <c r="C112" s="61" t="e">
        <f ca="1">IF(VLOOKUP($A112,Osnova!$A:$C,1)=$A112,VLOOKUP($A112,Osnova!$A:$F,4),0)</f>
        <v>#N/A</v>
      </c>
      <c r="D112" s="38"/>
      <c r="E112" s="49"/>
      <c r="F112" s="721">
        <f t="shared" si="2"/>
        <v>0</v>
      </c>
      <c r="G112" s="38"/>
      <c r="H112" s="38"/>
      <c r="I112" s="711">
        <f t="shared" si="3"/>
        <v>0</v>
      </c>
      <c r="K112" s="62"/>
    </row>
    <row r="113" spans="1:11" s="52" customFormat="1" ht="12" customHeight="1">
      <c r="A113" s="47"/>
      <c r="B113" s="711" t="e">
        <f ca="1">IFERROR(IF(VLOOKUP($A113,Osnova!$A:$E,1)=$A113,VLOOKUP($A113,Osnova!$A:$E,$E$10)),"")</f>
        <v>#NAME?</v>
      </c>
      <c r="C113" s="61" t="e">
        <f ca="1">IF(VLOOKUP($A113,Osnova!$A:$C,1)=$A113,VLOOKUP($A113,Osnova!$A:$F,4),0)</f>
        <v>#N/A</v>
      </c>
      <c r="D113" s="38"/>
      <c r="E113" s="49"/>
      <c r="F113" s="721">
        <f t="shared" si="2"/>
        <v>0</v>
      </c>
      <c r="G113" s="38"/>
      <c r="H113" s="38"/>
      <c r="I113" s="711">
        <f t="shared" si="3"/>
        <v>0</v>
      </c>
      <c r="K113" s="62"/>
    </row>
    <row r="114" spans="1:11" s="52" customFormat="1" ht="12" customHeight="1">
      <c r="A114" s="47"/>
      <c r="B114" s="711" t="e">
        <f ca="1">IFERROR(IF(VLOOKUP($A114,Osnova!$A:$E,1)=$A114,VLOOKUP($A114,Osnova!$A:$E,$E$10)),"")</f>
        <v>#NAME?</v>
      </c>
      <c r="C114" s="61" t="e">
        <f ca="1">IF(VLOOKUP($A114,Osnova!$A:$C,1)=$A114,VLOOKUP($A114,Osnova!$A:$F,4),0)</f>
        <v>#N/A</v>
      </c>
      <c r="D114" s="38"/>
      <c r="E114" s="49"/>
      <c r="F114" s="721">
        <f t="shared" si="2"/>
        <v>0</v>
      </c>
      <c r="G114" s="38"/>
      <c r="H114" s="38"/>
      <c r="I114" s="711">
        <f t="shared" si="3"/>
        <v>0</v>
      </c>
      <c r="K114" s="62"/>
    </row>
    <row r="115" spans="1:11" s="52" customFormat="1" ht="12" customHeight="1">
      <c r="A115" s="47"/>
      <c r="B115" s="711" t="e">
        <f ca="1">IFERROR(IF(VLOOKUP($A115,Osnova!$A:$E,1)=$A115,VLOOKUP($A115,Osnova!$A:$E,$E$10)),"")</f>
        <v>#NAME?</v>
      </c>
      <c r="C115" s="61" t="e">
        <f ca="1">IF(VLOOKUP($A115,Osnova!$A:$C,1)=$A115,VLOOKUP($A115,Osnova!$A:$F,4),0)</f>
        <v>#N/A</v>
      </c>
      <c r="D115" s="38"/>
      <c r="E115" s="49"/>
      <c r="F115" s="721">
        <f t="shared" si="2"/>
        <v>0</v>
      </c>
      <c r="G115" s="38"/>
      <c r="H115" s="38"/>
      <c r="I115" s="711">
        <f t="shared" si="3"/>
        <v>0</v>
      </c>
      <c r="K115" s="62"/>
    </row>
    <row r="116" spans="1:11" s="52" customFormat="1" ht="12" customHeight="1">
      <c r="A116" s="47"/>
      <c r="B116" s="711" t="e">
        <f ca="1">IFERROR(IF(VLOOKUP($A116,Osnova!$A:$E,1)=$A116,VLOOKUP($A116,Osnova!$A:$E,$E$10)),"")</f>
        <v>#NAME?</v>
      </c>
      <c r="C116" s="61" t="e">
        <f ca="1">IF(VLOOKUP($A116,Osnova!$A:$C,1)=$A116,VLOOKUP($A116,Osnova!$A:$F,4),0)</f>
        <v>#N/A</v>
      </c>
      <c r="D116" s="38"/>
      <c r="E116" s="49"/>
      <c r="F116" s="721">
        <f t="shared" si="2"/>
        <v>0</v>
      </c>
      <c r="G116" s="38"/>
      <c r="H116" s="38"/>
      <c r="I116" s="711">
        <f t="shared" si="3"/>
        <v>0</v>
      </c>
      <c r="K116" s="62"/>
    </row>
    <row r="117" spans="1:11" s="52" customFormat="1" ht="12" customHeight="1">
      <c r="A117" s="47"/>
      <c r="B117" s="711" t="e">
        <f ca="1">IFERROR(IF(VLOOKUP($A117,Osnova!$A:$E,1)=$A117,VLOOKUP($A117,Osnova!$A:$E,$E$10)),"")</f>
        <v>#NAME?</v>
      </c>
      <c r="C117" s="61" t="e">
        <f ca="1">IF(VLOOKUP($A117,Osnova!$A:$C,1)=$A117,VLOOKUP($A117,Osnova!$A:$F,4),0)</f>
        <v>#N/A</v>
      </c>
      <c r="D117" s="38"/>
      <c r="E117" s="49"/>
      <c r="F117" s="721">
        <f t="shared" si="2"/>
        <v>0</v>
      </c>
      <c r="G117" s="38"/>
      <c r="H117" s="38"/>
      <c r="I117" s="711">
        <f t="shared" si="3"/>
        <v>0</v>
      </c>
      <c r="K117" s="62"/>
    </row>
    <row r="118" spans="1:11" s="52" customFormat="1" ht="12" customHeight="1">
      <c r="A118" s="47"/>
      <c r="B118" s="711" t="e">
        <f ca="1">IFERROR(IF(VLOOKUP($A118,Osnova!$A:$E,1)=$A118,VLOOKUP($A118,Osnova!$A:$E,$E$10)),"")</f>
        <v>#NAME?</v>
      </c>
      <c r="C118" s="61" t="e">
        <f ca="1">IF(VLOOKUP($A118,Osnova!$A:$C,1)=$A118,VLOOKUP($A118,Osnova!$A:$F,4),0)</f>
        <v>#N/A</v>
      </c>
      <c r="D118" s="38"/>
      <c r="E118" s="49"/>
      <c r="F118" s="721">
        <f t="shared" si="2"/>
        <v>0</v>
      </c>
      <c r="G118" s="38"/>
      <c r="H118" s="38"/>
      <c r="I118" s="711">
        <f t="shared" si="3"/>
        <v>0</v>
      </c>
      <c r="K118" s="62"/>
    </row>
    <row r="119" spans="1:11" s="52" customFormat="1" ht="12" customHeight="1">
      <c r="A119" s="47"/>
      <c r="B119" s="711" t="e">
        <f ca="1">IFERROR(IF(VLOOKUP($A119,Osnova!$A:$E,1)=$A119,VLOOKUP($A119,Osnova!$A:$E,$E$10)),"")</f>
        <v>#NAME?</v>
      </c>
      <c r="C119" s="61" t="e">
        <f ca="1">IF(VLOOKUP($A119,Osnova!$A:$C,1)=$A119,VLOOKUP($A119,Osnova!$A:$F,4),0)</f>
        <v>#N/A</v>
      </c>
      <c r="D119" s="38"/>
      <c r="E119" s="49"/>
      <c r="F119" s="721">
        <f t="shared" si="2"/>
        <v>0</v>
      </c>
      <c r="G119" s="38"/>
      <c r="H119" s="38"/>
      <c r="I119" s="711">
        <f t="shared" si="3"/>
        <v>0</v>
      </c>
      <c r="K119" s="62"/>
    </row>
    <row r="120" spans="1:11" s="52" customFormat="1" ht="12" customHeight="1">
      <c r="A120" s="47"/>
      <c r="B120" s="711" t="e">
        <f ca="1">IFERROR(IF(VLOOKUP($A120,Osnova!$A:$E,1)=$A120,VLOOKUP($A120,Osnova!$A:$E,$E$10)),"")</f>
        <v>#NAME?</v>
      </c>
      <c r="C120" s="61" t="e">
        <f ca="1">IF(VLOOKUP($A120,Osnova!$A:$C,1)=$A120,VLOOKUP($A120,Osnova!$A:$F,4),0)</f>
        <v>#N/A</v>
      </c>
      <c r="D120" s="38"/>
      <c r="E120" s="49"/>
      <c r="F120" s="721">
        <f t="shared" si="2"/>
        <v>0</v>
      </c>
      <c r="G120" s="38"/>
      <c r="H120" s="38"/>
      <c r="I120" s="711">
        <f t="shared" si="3"/>
        <v>0</v>
      </c>
      <c r="K120" s="62"/>
    </row>
    <row r="121" spans="1:11" s="52" customFormat="1" ht="12" customHeight="1">
      <c r="A121" s="47"/>
      <c r="B121" s="711" t="e">
        <f ca="1">IFERROR(IF(VLOOKUP($A121,Osnova!$A:$E,1)=$A121,VLOOKUP($A121,Osnova!$A:$E,$E$10)),"")</f>
        <v>#NAME?</v>
      </c>
      <c r="C121" s="61" t="e">
        <f ca="1">IF(VLOOKUP($A121,Osnova!$A:$C,1)=$A121,VLOOKUP($A121,Osnova!$A:$F,4),0)</f>
        <v>#N/A</v>
      </c>
      <c r="D121" s="38"/>
      <c r="E121" s="49"/>
      <c r="F121" s="721">
        <f t="shared" si="2"/>
        <v>0</v>
      </c>
      <c r="G121" s="38"/>
      <c r="H121" s="38"/>
      <c r="I121" s="711">
        <f t="shared" si="3"/>
        <v>0</v>
      </c>
      <c r="K121" s="62"/>
    </row>
    <row r="122" spans="1:11" s="52" customFormat="1" ht="12" customHeight="1">
      <c r="A122" s="47"/>
      <c r="B122" s="711" t="e">
        <f ca="1">IFERROR(IF(VLOOKUP($A122,Osnova!$A:$E,1)=$A122,VLOOKUP($A122,Osnova!$A:$E,$E$10)),"")</f>
        <v>#NAME?</v>
      </c>
      <c r="C122" s="61" t="e">
        <f ca="1">IF(VLOOKUP($A122,Osnova!$A:$C,1)=$A122,VLOOKUP($A122,Osnova!$A:$F,4),0)</f>
        <v>#N/A</v>
      </c>
      <c r="D122" s="38"/>
      <c r="E122" s="49"/>
      <c r="F122" s="721">
        <f t="shared" si="2"/>
        <v>0</v>
      </c>
      <c r="G122" s="38"/>
      <c r="H122" s="38"/>
      <c r="I122" s="711">
        <f t="shared" si="3"/>
        <v>0</v>
      </c>
      <c r="K122" s="62"/>
    </row>
    <row r="123" spans="1:11" s="52" customFormat="1" ht="12" customHeight="1">
      <c r="A123" s="47"/>
      <c r="B123" s="711" t="e">
        <f ca="1">IFERROR(IF(VLOOKUP($A123,Osnova!$A:$E,1)=$A123,VLOOKUP($A123,Osnova!$A:$E,$E$10)),"")</f>
        <v>#NAME?</v>
      </c>
      <c r="C123" s="61" t="e">
        <f ca="1">IF(VLOOKUP($A123,Osnova!$A:$C,1)=$A123,VLOOKUP($A123,Osnova!$A:$F,4),0)</f>
        <v>#N/A</v>
      </c>
      <c r="D123" s="38"/>
      <c r="E123" s="49"/>
      <c r="F123" s="721">
        <f t="shared" si="2"/>
        <v>0</v>
      </c>
      <c r="G123" s="38"/>
      <c r="H123" s="38"/>
      <c r="I123" s="711">
        <f t="shared" si="3"/>
        <v>0</v>
      </c>
      <c r="K123" s="62"/>
    </row>
    <row r="124" spans="1:11" s="52" customFormat="1" ht="12" customHeight="1">
      <c r="A124" s="47"/>
      <c r="B124" s="711" t="e">
        <f ca="1">IFERROR(IF(VLOOKUP($A124,Osnova!$A:$E,1)=$A124,VLOOKUP($A124,Osnova!$A:$E,$E$10)),"")</f>
        <v>#NAME?</v>
      </c>
      <c r="C124" s="61" t="e">
        <f ca="1">IF(VLOOKUP($A124,Osnova!$A:$C,1)=$A124,VLOOKUP($A124,Osnova!$A:$F,4),0)</f>
        <v>#N/A</v>
      </c>
      <c r="D124" s="38"/>
      <c r="E124" s="49"/>
      <c r="F124" s="721">
        <f t="shared" si="2"/>
        <v>0</v>
      </c>
      <c r="G124" s="38"/>
      <c r="H124" s="38"/>
      <c r="I124" s="711">
        <f t="shared" si="3"/>
        <v>0</v>
      </c>
      <c r="K124" s="62"/>
    </row>
    <row r="125" spans="1:11" s="52" customFormat="1" ht="12" customHeight="1">
      <c r="A125" s="47"/>
      <c r="B125" s="711" t="e">
        <f ca="1">IFERROR(IF(VLOOKUP($A125,Osnova!$A:$E,1)=$A125,VLOOKUP($A125,Osnova!$A:$E,$E$10)),"")</f>
        <v>#NAME?</v>
      </c>
      <c r="C125" s="61" t="e">
        <f ca="1">IF(VLOOKUP($A125,Osnova!$A:$C,1)=$A125,VLOOKUP($A125,Osnova!$A:$F,4),0)</f>
        <v>#N/A</v>
      </c>
      <c r="D125" s="38"/>
      <c r="E125" s="49"/>
      <c r="F125" s="721">
        <f t="shared" si="2"/>
        <v>0</v>
      </c>
      <c r="G125" s="38"/>
      <c r="H125" s="38"/>
      <c r="I125" s="711">
        <f t="shared" si="3"/>
        <v>0</v>
      </c>
      <c r="K125" s="62"/>
    </row>
    <row r="126" spans="1:11" s="52" customFormat="1" ht="12" customHeight="1">
      <c r="A126" s="47"/>
      <c r="B126" s="711" t="e">
        <f ca="1">IFERROR(IF(VLOOKUP($A126,Osnova!$A:$E,1)=$A126,VLOOKUP($A126,Osnova!$A:$E,$E$10)),"")</f>
        <v>#NAME?</v>
      </c>
      <c r="C126" s="61" t="e">
        <f ca="1">IF(VLOOKUP($A126,Osnova!$A:$C,1)=$A126,VLOOKUP($A126,Osnova!$A:$F,4),0)</f>
        <v>#N/A</v>
      </c>
      <c r="D126" s="38"/>
      <c r="E126" s="49"/>
      <c r="F126" s="721">
        <f t="shared" si="2"/>
        <v>0</v>
      </c>
      <c r="G126" s="38"/>
      <c r="H126" s="38"/>
      <c r="I126" s="711">
        <f t="shared" si="3"/>
        <v>0</v>
      </c>
      <c r="K126" s="62"/>
    </row>
    <row r="127" spans="1:11" s="52" customFormat="1" ht="12" customHeight="1">
      <c r="A127" s="47"/>
      <c r="B127" s="711" t="e">
        <f ca="1">IFERROR(IF(VLOOKUP($A127,Osnova!$A:$E,1)=$A127,VLOOKUP($A127,Osnova!$A:$E,$E$10)),"")</f>
        <v>#NAME?</v>
      </c>
      <c r="C127" s="61" t="e">
        <f ca="1">IF(VLOOKUP($A127,Osnova!$A:$C,1)=$A127,VLOOKUP($A127,Osnova!$A:$F,4),0)</f>
        <v>#N/A</v>
      </c>
      <c r="D127" s="38"/>
      <c r="E127" s="49"/>
      <c r="F127" s="721">
        <f t="shared" si="2"/>
        <v>0</v>
      </c>
      <c r="G127" s="38"/>
      <c r="H127" s="38"/>
      <c r="I127" s="711">
        <f t="shared" si="3"/>
        <v>0</v>
      </c>
      <c r="K127" s="62"/>
    </row>
    <row r="128" spans="1:11" s="52" customFormat="1" ht="12" customHeight="1">
      <c r="A128" s="47"/>
      <c r="B128" s="711" t="e">
        <f ca="1">IFERROR(IF(VLOOKUP($A128,Osnova!$A:$E,1)=$A128,VLOOKUP($A128,Osnova!$A:$E,$E$10)),"")</f>
        <v>#NAME?</v>
      </c>
      <c r="C128" s="61" t="e">
        <f ca="1">IF(VLOOKUP($A128,Osnova!$A:$C,1)=$A128,VLOOKUP($A128,Osnova!$A:$F,4),0)</f>
        <v>#N/A</v>
      </c>
      <c r="D128" s="38"/>
      <c r="E128" s="49"/>
      <c r="F128" s="721">
        <f t="shared" si="2"/>
        <v>0</v>
      </c>
      <c r="G128" s="38"/>
      <c r="H128" s="38"/>
      <c r="I128" s="711">
        <f t="shared" si="3"/>
        <v>0</v>
      </c>
      <c r="K128" s="62"/>
    </row>
    <row r="129" spans="1:11" s="52" customFormat="1" ht="12" customHeight="1">
      <c r="A129" s="47"/>
      <c r="B129" s="711" t="e">
        <f ca="1">IFERROR(IF(VLOOKUP($A129,Osnova!$A:$E,1)=$A129,VLOOKUP($A129,Osnova!$A:$E,$E$10)),"")</f>
        <v>#NAME?</v>
      </c>
      <c r="C129" s="61" t="e">
        <f ca="1">IF(VLOOKUP($A129,Osnova!$A:$C,1)=$A129,VLOOKUP($A129,Osnova!$A:$F,4),0)</f>
        <v>#N/A</v>
      </c>
      <c r="D129" s="38"/>
      <c r="E129" s="49"/>
      <c r="F129" s="721">
        <f t="shared" si="2"/>
        <v>0</v>
      </c>
      <c r="G129" s="38"/>
      <c r="H129" s="38"/>
      <c r="I129" s="711">
        <f t="shared" si="3"/>
        <v>0</v>
      </c>
      <c r="K129" s="62"/>
    </row>
    <row r="130" spans="1:11" s="52" customFormat="1" ht="12" customHeight="1">
      <c r="A130" s="47"/>
      <c r="B130" s="711" t="e">
        <f ca="1">IFERROR(IF(VLOOKUP($A130,Osnova!$A:$E,1)=$A130,VLOOKUP($A130,Osnova!$A:$E,$E$10)),"")</f>
        <v>#NAME?</v>
      </c>
      <c r="C130" s="61" t="e">
        <f ca="1">IF(VLOOKUP($A130,Osnova!$A:$C,1)=$A130,VLOOKUP($A130,Osnova!$A:$F,4),0)</f>
        <v>#N/A</v>
      </c>
      <c r="D130" s="38"/>
      <c r="E130" s="49"/>
      <c r="F130" s="721">
        <f t="shared" si="2"/>
        <v>0</v>
      </c>
      <c r="G130" s="38"/>
      <c r="H130" s="38"/>
      <c r="I130" s="711">
        <f t="shared" si="3"/>
        <v>0</v>
      </c>
      <c r="K130" s="62"/>
    </row>
    <row r="131" spans="1:11" s="52" customFormat="1" ht="12" customHeight="1">
      <c r="A131" s="47"/>
      <c r="B131" s="711" t="e">
        <f ca="1">IFERROR(IF(VLOOKUP($A131,Osnova!$A:$E,1)=$A131,VLOOKUP($A131,Osnova!$A:$E,$E$10)),"")</f>
        <v>#NAME?</v>
      </c>
      <c r="C131" s="61" t="e">
        <f ca="1">IF(VLOOKUP($A131,Osnova!$A:$C,1)=$A131,VLOOKUP($A131,Osnova!$A:$F,4),0)</f>
        <v>#N/A</v>
      </c>
      <c r="D131" s="38"/>
      <c r="E131" s="49"/>
      <c r="F131" s="721">
        <f t="shared" si="2"/>
        <v>0</v>
      </c>
      <c r="G131" s="38"/>
      <c r="H131" s="38"/>
      <c r="I131" s="711">
        <f t="shared" si="3"/>
        <v>0</v>
      </c>
      <c r="K131" s="62"/>
    </row>
    <row r="132" spans="1:11" s="52" customFormat="1" ht="12" customHeight="1">
      <c r="A132" s="47"/>
      <c r="B132" s="711" t="e">
        <f ca="1">IFERROR(IF(VLOOKUP($A132,Osnova!$A:$E,1)=$A132,VLOOKUP($A132,Osnova!$A:$E,$E$10)),"")</f>
        <v>#NAME?</v>
      </c>
      <c r="C132" s="61" t="e">
        <f ca="1">IF(VLOOKUP($A132,Osnova!$A:$C,1)=$A132,VLOOKUP($A132,Osnova!$A:$F,4),0)</f>
        <v>#N/A</v>
      </c>
      <c r="D132" s="38"/>
      <c r="E132" s="49"/>
      <c r="F132" s="721">
        <f t="shared" si="2"/>
        <v>0</v>
      </c>
      <c r="G132" s="38"/>
      <c r="H132" s="38"/>
      <c r="I132" s="711">
        <f t="shared" si="3"/>
        <v>0</v>
      </c>
      <c r="K132" s="62"/>
    </row>
    <row r="133" spans="1:11" s="52" customFormat="1" ht="12" customHeight="1">
      <c r="A133" s="47"/>
      <c r="B133" s="711" t="e">
        <f ca="1">IFERROR(IF(VLOOKUP($A133,Osnova!$A:$E,1)=$A133,VLOOKUP($A133,Osnova!$A:$E,$E$10)),"")</f>
        <v>#NAME?</v>
      </c>
      <c r="C133" s="61" t="e">
        <f ca="1">IF(VLOOKUP($A133,Osnova!$A:$C,1)=$A133,VLOOKUP($A133,Osnova!$A:$F,4),0)</f>
        <v>#N/A</v>
      </c>
      <c r="D133" s="38"/>
      <c r="E133" s="49"/>
      <c r="F133" s="721">
        <f t="shared" si="2"/>
        <v>0</v>
      </c>
      <c r="G133" s="38"/>
      <c r="H133" s="38"/>
      <c r="I133" s="711">
        <f t="shared" si="3"/>
        <v>0</v>
      </c>
      <c r="K133" s="62"/>
    </row>
    <row r="134" spans="1:11" s="52" customFormat="1" ht="12" customHeight="1">
      <c r="A134" s="47"/>
      <c r="B134" s="711" t="e">
        <f ca="1">IFERROR(IF(VLOOKUP($A134,Osnova!$A:$E,1)=$A134,VLOOKUP($A134,Osnova!$A:$E,$E$10)),"")</f>
        <v>#NAME?</v>
      </c>
      <c r="C134" s="61" t="e">
        <f ca="1">IF(VLOOKUP($A134,Osnova!$A:$C,1)=$A134,VLOOKUP($A134,Osnova!$A:$F,4),0)</f>
        <v>#N/A</v>
      </c>
      <c r="D134" s="38"/>
      <c r="E134" s="49"/>
      <c r="F134" s="721">
        <f t="shared" si="2"/>
        <v>0</v>
      </c>
      <c r="G134" s="38"/>
      <c r="H134" s="38"/>
      <c r="I134" s="711">
        <f t="shared" si="3"/>
        <v>0</v>
      </c>
      <c r="K134" s="62"/>
    </row>
    <row r="135" spans="1:11" s="52" customFormat="1" ht="12" customHeight="1">
      <c r="A135" s="47"/>
      <c r="B135" s="711" t="e">
        <f ca="1">IFERROR(IF(VLOOKUP($A135,Osnova!$A:$E,1)=$A135,VLOOKUP($A135,Osnova!$A:$E,$E$10)),"")</f>
        <v>#NAME?</v>
      </c>
      <c r="C135" s="61" t="e">
        <f ca="1">IF(VLOOKUP($A135,Osnova!$A:$C,1)=$A135,VLOOKUP($A135,Osnova!$A:$F,4),0)</f>
        <v>#N/A</v>
      </c>
      <c r="D135" s="38"/>
      <c r="E135" s="49"/>
      <c r="F135" s="721">
        <f t="shared" si="2"/>
        <v>0</v>
      </c>
      <c r="G135" s="38"/>
      <c r="H135" s="38"/>
      <c r="I135" s="711">
        <f t="shared" si="3"/>
        <v>0</v>
      </c>
      <c r="K135" s="62"/>
    </row>
    <row r="136" spans="1:11" s="52" customFormat="1" ht="12" customHeight="1">
      <c r="A136" s="47"/>
      <c r="B136" s="711" t="e">
        <f ca="1">IFERROR(IF(VLOOKUP($A136,Osnova!$A:$E,1)=$A136,VLOOKUP($A136,Osnova!$A:$E,$E$10)),"")</f>
        <v>#NAME?</v>
      </c>
      <c r="C136" s="61" t="e">
        <f ca="1">IF(VLOOKUP($A136,Osnova!$A:$C,1)=$A136,VLOOKUP($A136,Osnova!$A:$F,4),0)</f>
        <v>#N/A</v>
      </c>
      <c r="D136" s="38"/>
      <c r="E136" s="49"/>
      <c r="F136" s="721">
        <f t="shared" si="2"/>
        <v>0</v>
      </c>
      <c r="G136" s="38"/>
      <c r="H136" s="38"/>
      <c r="I136" s="711">
        <f t="shared" si="3"/>
        <v>0</v>
      </c>
      <c r="K136" s="62"/>
    </row>
    <row r="137" spans="1:11" s="52" customFormat="1" ht="12" customHeight="1">
      <c r="A137" s="47"/>
      <c r="B137" s="711" t="e">
        <f ca="1">IFERROR(IF(VLOOKUP($A137,Osnova!$A:$E,1)=$A137,VLOOKUP($A137,Osnova!$A:$E,$E$10)),"")</f>
        <v>#NAME?</v>
      </c>
      <c r="C137" s="61" t="e">
        <f ca="1">IF(VLOOKUP($A137,Osnova!$A:$C,1)=$A137,VLOOKUP($A137,Osnova!$A:$F,4),0)</f>
        <v>#N/A</v>
      </c>
      <c r="D137" s="38"/>
      <c r="E137" s="49"/>
      <c r="F137" s="721">
        <f t="shared" si="2"/>
        <v>0</v>
      </c>
      <c r="G137" s="38"/>
      <c r="H137" s="38"/>
      <c r="I137" s="711">
        <f t="shared" si="3"/>
        <v>0</v>
      </c>
      <c r="K137" s="62"/>
    </row>
    <row r="138" spans="1:11" s="52" customFormat="1" ht="12" customHeight="1">
      <c r="A138" s="47"/>
      <c r="B138" s="711" t="e">
        <f ca="1">IFERROR(IF(VLOOKUP($A138,Osnova!$A:$E,1)=$A138,VLOOKUP($A138,Osnova!$A:$E,$E$10)),"")</f>
        <v>#NAME?</v>
      </c>
      <c r="C138" s="61" t="e">
        <f ca="1">IF(VLOOKUP($A138,Osnova!$A:$C,1)=$A138,VLOOKUP($A138,Osnova!$A:$F,4),0)</f>
        <v>#N/A</v>
      </c>
      <c r="D138" s="38"/>
      <c r="E138" s="49"/>
      <c r="F138" s="721">
        <f t="shared" si="2"/>
        <v>0</v>
      </c>
      <c r="G138" s="38"/>
      <c r="H138" s="38"/>
      <c r="I138" s="711">
        <f t="shared" si="3"/>
        <v>0</v>
      </c>
      <c r="K138" s="62"/>
    </row>
    <row r="139" spans="1:11" s="52" customFormat="1" ht="12" customHeight="1">
      <c r="A139" s="47"/>
      <c r="B139" s="711" t="e">
        <f ca="1">IFERROR(IF(VLOOKUP($A139,Osnova!$A:$E,1)=$A139,VLOOKUP($A139,Osnova!$A:$E,$E$10)),"")</f>
        <v>#NAME?</v>
      </c>
      <c r="C139" s="61" t="e">
        <f ca="1">IF(VLOOKUP($A139,Osnova!$A:$C,1)=$A139,VLOOKUP($A139,Osnova!$A:$F,4),0)</f>
        <v>#N/A</v>
      </c>
      <c r="D139" s="38"/>
      <c r="E139" s="49"/>
      <c r="F139" s="721">
        <f t="shared" si="2"/>
        <v>0</v>
      </c>
      <c r="G139" s="38"/>
      <c r="H139" s="38"/>
      <c r="I139" s="711">
        <f t="shared" si="3"/>
        <v>0</v>
      </c>
      <c r="K139" s="62"/>
    </row>
    <row r="140" spans="1:11" s="52" customFormat="1" ht="12" customHeight="1">
      <c r="A140" s="47"/>
      <c r="B140" s="711" t="e">
        <f ca="1">IFERROR(IF(VLOOKUP($A140,Osnova!$A:$E,1)=$A140,VLOOKUP($A140,Osnova!$A:$E,$E$10)),"")</f>
        <v>#NAME?</v>
      </c>
      <c r="C140" s="61" t="e">
        <f ca="1">IF(VLOOKUP($A140,Osnova!$A:$C,1)=$A140,VLOOKUP($A140,Osnova!$A:$F,4),0)</f>
        <v>#N/A</v>
      </c>
      <c r="D140" s="38"/>
      <c r="E140" s="49"/>
      <c r="F140" s="721">
        <f t="shared" si="2"/>
        <v>0</v>
      </c>
      <c r="G140" s="38"/>
      <c r="H140" s="38"/>
      <c r="I140" s="711">
        <f t="shared" si="3"/>
        <v>0</v>
      </c>
      <c r="K140" s="62"/>
    </row>
    <row r="141" spans="1:11" s="52" customFormat="1" ht="12" customHeight="1">
      <c r="A141" s="47"/>
      <c r="B141" s="711" t="e">
        <f ca="1">IFERROR(IF(VLOOKUP($A141,Osnova!$A:$E,1)=$A141,VLOOKUP($A141,Osnova!$A:$E,$E$10)),"")</f>
        <v>#NAME?</v>
      </c>
      <c r="C141" s="61" t="e">
        <f ca="1">IF(VLOOKUP($A141,Osnova!$A:$C,1)=$A141,VLOOKUP($A141,Osnova!$A:$F,4),0)</f>
        <v>#N/A</v>
      </c>
      <c r="D141" s="38"/>
      <c r="E141" s="49"/>
      <c r="F141" s="721">
        <f t="shared" si="2"/>
        <v>0</v>
      </c>
      <c r="G141" s="38"/>
      <c r="H141" s="38"/>
      <c r="I141" s="711">
        <f t="shared" si="3"/>
        <v>0</v>
      </c>
      <c r="K141" s="62"/>
    </row>
    <row r="142" spans="1:11" s="52" customFormat="1" ht="12" customHeight="1">
      <c r="A142" s="47"/>
      <c r="B142" s="711" t="e">
        <f ca="1">IFERROR(IF(VLOOKUP($A142,Osnova!$A:$E,1)=$A142,VLOOKUP($A142,Osnova!$A:$E,$E$10)),"")</f>
        <v>#NAME?</v>
      </c>
      <c r="C142" s="61" t="e">
        <f ca="1">IF(VLOOKUP($A142,Osnova!$A:$C,1)=$A142,VLOOKUP($A142,Osnova!$A:$F,4),0)</f>
        <v>#N/A</v>
      </c>
      <c r="D142" s="38"/>
      <c r="E142" s="49"/>
      <c r="F142" s="721">
        <f t="shared" si="2"/>
        <v>0</v>
      </c>
      <c r="G142" s="38"/>
      <c r="H142" s="38"/>
      <c r="I142" s="711">
        <f t="shared" si="3"/>
        <v>0</v>
      </c>
      <c r="K142" s="62"/>
    </row>
    <row r="143" spans="1:11" s="52" customFormat="1" ht="12" customHeight="1">
      <c r="A143" s="47"/>
      <c r="B143" s="711" t="e">
        <f ca="1">IFERROR(IF(VLOOKUP($A143,Osnova!$A:$E,1)=$A143,VLOOKUP($A143,Osnova!$A:$E,$E$10)),"")</f>
        <v>#NAME?</v>
      </c>
      <c r="C143" s="61" t="e">
        <f ca="1">IF(VLOOKUP($A143,Osnova!$A:$C,1)=$A143,VLOOKUP($A143,Osnova!$A:$F,4),0)</f>
        <v>#N/A</v>
      </c>
      <c r="D143" s="38"/>
      <c r="E143" s="49"/>
      <c r="F143" s="721">
        <f t="shared" si="2"/>
        <v>0</v>
      </c>
      <c r="G143" s="38"/>
      <c r="H143" s="38"/>
      <c r="I143" s="711">
        <f t="shared" si="3"/>
        <v>0</v>
      </c>
      <c r="K143" s="62"/>
    </row>
    <row r="144" spans="1:11" s="52" customFormat="1" ht="12" customHeight="1">
      <c r="A144" s="47"/>
      <c r="B144" s="711" t="e">
        <f ca="1">IFERROR(IF(VLOOKUP($A144,Osnova!$A:$E,1)=$A144,VLOOKUP($A144,Osnova!$A:$E,$E$10)),"")</f>
        <v>#NAME?</v>
      </c>
      <c r="C144" s="61" t="e">
        <f ca="1">IF(VLOOKUP($A144,Osnova!$A:$C,1)=$A144,VLOOKUP($A144,Osnova!$A:$F,4),0)</f>
        <v>#N/A</v>
      </c>
      <c r="D144" s="38"/>
      <c r="E144" s="49"/>
      <c r="F144" s="721">
        <f t="shared" si="2"/>
        <v>0</v>
      </c>
      <c r="G144" s="38"/>
      <c r="H144" s="38"/>
      <c r="I144" s="711">
        <f t="shared" si="3"/>
        <v>0</v>
      </c>
      <c r="K144" s="62"/>
    </row>
    <row r="145" spans="1:11" s="52" customFormat="1" ht="12" customHeight="1">
      <c r="A145" s="47"/>
      <c r="B145" s="711" t="e">
        <f ca="1">IFERROR(IF(VLOOKUP($A145,Osnova!$A:$E,1)=$A145,VLOOKUP($A145,Osnova!$A:$E,$E$10)),"")</f>
        <v>#NAME?</v>
      </c>
      <c r="C145" s="61" t="e">
        <f ca="1">IF(VLOOKUP($A145,Osnova!$A:$C,1)=$A145,VLOOKUP($A145,Osnova!$A:$F,4),0)</f>
        <v>#N/A</v>
      </c>
      <c r="D145" s="38"/>
      <c r="E145" s="49"/>
      <c r="F145" s="721">
        <f t="shared" si="2"/>
        <v>0</v>
      </c>
      <c r="G145" s="38"/>
      <c r="H145" s="38"/>
      <c r="I145" s="711">
        <f t="shared" si="3"/>
        <v>0</v>
      </c>
      <c r="K145" s="62"/>
    </row>
    <row r="146" spans="1:11" s="52" customFormat="1" ht="12" customHeight="1">
      <c r="A146" s="47"/>
      <c r="B146" s="711" t="e">
        <f ca="1">IFERROR(IF(VLOOKUP($A146,Osnova!$A:$E,1)=$A146,VLOOKUP($A146,Osnova!$A:$E,$E$10)),"")</f>
        <v>#NAME?</v>
      </c>
      <c r="C146" s="61" t="e">
        <f ca="1">IF(VLOOKUP($A146,Osnova!$A:$C,1)=$A146,VLOOKUP($A146,Osnova!$A:$F,4),0)</f>
        <v>#N/A</v>
      </c>
      <c r="D146" s="38"/>
      <c r="E146" s="49"/>
      <c r="F146" s="721">
        <f t="shared" si="2"/>
        <v>0</v>
      </c>
      <c r="G146" s="38"/>
      <c r="H146" s="38"/>
      <c r="I146" s="711">
        <f t="shared" si="3"/>
        <v>0</v>
      </c>
      <c r="K146" s="62"/>
    </row>
    <row r="147" spans="1:11" s="52" customFormat="1" ht="12" customHeight="1">
      <c r="A147" s="47"/>
      <c r="B147" s="711" t="e">
        <f ca="1">IFERROR(IF(VLOOKUP($A147,Osnova!$A:$E,1)=$A147,VLOOKUP($A147,Osnova!$A:$E,$E$10)),"")</f>
        <v>#NAME?</v>
      </c>
      <c r="C147" s="61" t="e">
        <f ca="1">IF(VLOOKUP($A147,Osnova!$A:$C,1)=$A147,VLOOKUP($A147,Osnova!$A:$F,4),0)</f>
        <v>#N/A</v>
      </c>
      <c r="D147" s="38"/>
      <c r="E147" s="49"/>
      <c r="F147" s="721">
        <f t="shared" si="2"/>
        <v>0</v>
      </c>
      <c r="G147" s="38"/>
      <c r="H147" s="38"/>
      <c r="I147" s="711">
        <f t="shared" si="3"/>
        <v>0</v>
      </c>
      <c r="K147" s="62"/>
    </row>
    <row r="148" spans="1:11" s="52" customFormat="1" ht="12" customHeight="1">
      <c r="A148" s="47"/>
      <c r="B148" s="711" t="e">
        <f ca="1">IFERROR(IF(VLOOKUP($A148,Osnova!$A:$E,1)=$A148,VLOOKUP($A148,Osnova!$A:$E,$E$10)),"")</f>
        <v>#NAME?</v>
      </c>
      <c r="C148" s="61" t="e">
        <f ca="1">IF(VLOOKUP($A148,Osnova!$A:$C,1)=$A148,VLOOKUP($A148,Osnova!$A:$F,4),0)</f>
        <v>#N/A</v>
      </c>
      <c r="D148" s="38"/>
      <c r="E148" s="49"/>
      <c r="F148" s="721">
        <f t="shared" si="2"/>
        <v>0</v>
      </c>
      <c r="G148" s="38"/>
      <c r="H148" s="38"/>
      <c r="I148" s="711">
        <f t="shared" si="3"/>
        <v>0</v>
      </c>
      <c r="K148" s="62"/>
    </row>
    <row r="149" spans="1:11" s="52" customFormat="1" ht="12" customHeight="1">
      <c r="A149" s="47"/>
      <c r="B149" s="711" t="e">
        <f ca="1">IFERROR(IF(VLOOKUP($A149,Osnova!$A:$E,1)=$A149,VLOOKUP($A149,Osnova!$A:$E,$E$10)),"")</f>
        <v>#NAME?</v>
      </c>
      <c r="C149" s="61" t="e">
        <f ca="1">IF(VLOOKUP($A149,Osnova!$A:$C,1)=$A149,VLOOKUP($A149,Osnova!$A:$F,4),0)</f>
        <v>#N/A</v>
      </c>
      <c r="D149" s="38"/>
      <c r="E149" s="49"/>
      <c r="F149" s="721">
        <f t="shared" ref="F149:F212" si="4">SUM(D149-E149)</f>
        <v>0</v>
      </c>
      <c r="G149" s="38"/>
      <c r="H149" s="38"/>
      <c r="I149" s="711">
        <f t="shared" ref="I149:I186" si="5">SUM(F149+G149-H149)</f>
        <v>0</v>
      </c>
      <c r="K149" s="62"/>
    </row>
    <row r="150" spans="1:11" s="52" customFormat="1" ht="12" customHeight="1">
      <c r="A150" s="47"/>
      <c r="B150" s="711" t="e">
        <f ca="1">IFERROR(IF(VLOOKUP($A150,Osnova!$A:$E,1)=$A150,VLOOKUP($A150,Osnova!$A:$E,$E$10)),"")</f>
        <v>#NAME?</v>
      </c>
      <c r="C150" s="61" t="e">
        <f ca="1">IF(VLOOKUP($A150,Osnova!$A:$C,1)=$A150,VLOOKUP($A150,Osnova!$A:$F,4),0)</f>
        <v>#N/A</v>
      </c>
      <c r="D150" s="38"/>
      <c r="E150" s="49"/>
      <c r="F150" s="721">
        <f t="shared" si="4"/>
        <v>0</v>
      </c>
      <c r="G150" s="38"/>
      <c r="H150" s="38"/>
      <c r="I150" s="711">
        <f t="shared" si="5"/>
        <v>0</v>
      </c>
      <c r="K150" s="62"/>
    </row>
    <row r="151" spans="1:11" s="52" customFormat="1" ht="12" customHeight="1">
      <c r="A151" s="47"/>
      <c r="B151" s="711" t="e">
        <f ca="1">IFERROR(IF(VLOOKUP($A151,Osnova!$A:$E,1)=$A151,VLOOKUP($A151,Osnova!$A:$E,$E$10)),"")</f>
        <v>#NAME?</v>
      </c>
      <c r="C151" s="61" t="e">
        <f ca="1">IF(VLOOKUP($A151,Osnova!$A:$C,1)=$A151,VLOOKUP($A151,Osnova!$A:$F,4),0)</f>
        <v>#N/A</v>
      </c>
      <c r="D151" s="38"/>
      <c r="E151" s="49"/>
      <c r="F151" s="721">
        <f t="shared" si="4"/>
        <v>0</v>
      </c>
      <c r="G151" s="38"/>
      <c r="H151" s="38"/>
      <c r="I151" s="711">
        <f t="shared" si="5"/>
        <v>0</v>
      </c>
      <c r="K151" s="62"/>
    </row>
    <row r="152" spans="1:11" s="52" customFormat="1" ht="12" customHeight="1">
      <c r="A152" s="47"/>
      <c r="B152" s="711" t="e">
        <f ca="1">IFERROR(IF(VLOOKUP($A152,Osnova!$A:$E,1)=$A152,VLOOKUP($A152,Osnova!$A:$E,$E$10)),"")</f>
        <v>#NAME?</v>
      </c>
      <c r="C152" s="61" t="e">
        <f ca="1">IF(VLOOKUP($A152,Osnova!$A:$C,1)=$A152,VLOOKUP($A152,Osnova!$A:$F,4),0)</f>
        <v>#N/A</v>
      </c>
      <c r="D152" s="38"/>
      <c r="E152" s="49"/>
      <c r="F152" s="721">
        <f t="shared" si="4"/>
        <v>0</v>
      </c>
      <c r="G152" s="38"/>
      <c r="H152" s="38"/>
      <c r="I152" s="711">
        <f t="shared" si="5"/>
        <v>0</v>
      </c>
      <c r="K152" s="62"/>
    </row>
    <row r="153" spans="1:11" s="52" customFormat="1" ht="12" customHeight="1">
      <c r="A153" s="47"/>
      <c r="B153" s="711" t="e">
        <f ca="1">IFERROR(IF(VLOOKUP($A153,Osnova!$A:$E,1)=$A153,VLOOKUP($A153,Osnova!$A:$E,$E$10)),"")</f>
        <v>#NAME?</v>
      </c>
      <c r="C153" s="61" t="e">
        <f ca="1">IF(VLOOKUP($A153,Osnova!$A:$C,1)=$A153,VLOOKUP($A153,Osnova!$A:$F,4),0)</f>
        <v>#N/A</v>
      </c>
      <c r="D153" s="38"/>
      <c r="E153" s="49"/>
      <c r="F153" s="721">
        <f t="shared" si="4"/>
        <v>0</v>
      </c>
      <c r="G153" s="38"/>
      <c r="H153" s="38"/>
      <c r="I153" s="711">
        <f t="shared" si="5"/>
        <v>0</v>
      </c>
      <c r="K153" s="62"/>
    </row>
    <row r="154" spans="1:11" s="52" customFormat="1" ht="12" customHeight="1">
      <c r="A154" s="47"/>
      <c r="B154" s="711" t="e">
        <f ca="1">IFERROR(IF(VLOOKUP($A154,Osnova!$A:$E,1)=$A154,VLOOKUP($A154,Osnova!$A:$E,$E$10)),"")</f>
        <v>#NAME?</v>
      </c>
      <c r="C154" s="61" t="e">
        <f ca="1">IF(VLOOKUP($A154,Osnova!$A:$C,1)=$A154,VLOOKUP($A154,Osnova!$A:$F,4),0)</f>
        <v>#N/A</v>
      </c>
      <c r="D154" s="38"/>
      <c r="E154" s="49"/>
      <c r="F154" s="721">
        <f t="shared" si="4"/>
        <v>0</v>
      </c>
      <c r="G154" s="38"/>
      <c r="H154" s="38"/>
      <c r="I154" s="711">
        <f t="shared" si="5"/>
        <v>0</v>
      </c>
      <c r="K154" s="62"/>
    </row>
    <row r="155" spans="1:11" s="52" customFormat="1" ht="12" customHeight="1">
      <c r="A155" s="47"/>
      <c r="B155" s="711" t="e">
        <f ca="1">IFERROR(IF(VLOOKUP($A155,Osnova!$A:$E,1)=$A155,VLOOKUP($A155,Osnova!$A:$E,$E$10)),"")</f>
        <v>#NAME?</v>
      </c>
      <c r="C155" s="61" t="e">
        <f ca="1">IF(VLOOKUP($A155,Osnova!$A:$C,1)=$A155,VLOOKUP($A155,Osnova!$A:$F,4),0)</f>
        <v>#N/A</v>
      </c>
      <c r="D155" s="38"/>
      <c r="E155" s="49"/>
      <c r="F155" s="721">
        <f t="shared" si="4"/>
        <v>0</v>
      </c>
      <c r="G155" s="38"/>
      <c r="H155" s="38"/>
      <c r="I155" s="711">
        <f t="shared" si="5"/>
        <v>0</v>
      </c>
      <c r="K155" s="62"/>
    </row>
    <row r="156" spans="1:11" s="52" customFormat="1" ht="12" customHeight="1">
      <c r="A156" s="47"/>
      <c r="B156" s="711" t="e">
        <f ca="1">IFERROR(IF(VLOOKUP($A156,Osnova!$A:$E,1)=$A156,VLOOKUP($A156,Osnova!$A:$E,$E$10)),"")</f>
        <v>#NAME?</v>
      </c>
      <c r="C156" s="61" t="e">
        <f ca="1">IF(VLOOKUP($A156,Osnova!$A:$C,1)=$A156,VLOOKUP($A156,Osnova!$A:$F,4),0)</f>
        <v>#N/A</v>
      </c>
      <c r="D156" s="38"/>
      <c r="E156" s="49"/>
      <c r="F156" s="721">
        <f t="shared" si="4"/>
        <v>0</v>
      </c>
      <c r="G156" s="38"/>
      <c r="H156" s="38"/>
      <c r="I156" s="711">
        <f t="shared" si="5"/>
        <v>0</v>
      </c>
      <c r="K156" s="62"/>
    </row>
    <row r="157" spans="1:11" s="52" customFormat="1" ht="12" customHeight="1">
      <c r="A157" s="47"/>
      <c r="B157" s="711" t="e">
        <f ca="1">IFERROR(IF(VLOOKUP($A157,Osnova!$A:$E,1)=$A157,VLOOKUP($A157,Osnova!$A:$E,$E$10)),"")</f>
        <v>#NAME?</v>
      </c>
      <c r="C157" s="61" t="e">
        <f ca="1">IF(VLOOKUP($A157,Osnova!$A:$C,1)=$A157,VLOOKUP($A157,Osnova!$A:$F,4),0)</f>
        <v>#N/A</v>
      </c>
      <c r="D157" s="38"/>
      <c r="E157" s="49"/>
      <c r="F157" s="721">
        <f t="shared" si="4"/>
        <v>0</v>
      </c>
      <c r="G157" s="38"/>
      <c r="H157" s="38"/>
      <c r="I157" s="711">
        <f t="shared" si="5"/>
        <v>0</v>
      </c>
      <c r="K157" s="62"/>
    </row>
    <row r="158" spans="1:11" s="52" customFormat="1" ht="12" customHeight="1">
      <c r="A158" s="47"/>
      <c r="B158" s="711" t="e">
        <f ca="1">IFERROR(IF(VLOOKUP($A158,Osnova!$A:$E,1)=$A158,VLOOKUP($A158,Osnova!$A:$E,$E$10)),"")</f>
        <v>#NAME?</v>
      </c>
      <c r="C158" s="61" t="e">
        <f ca="1">IF(VLOOKUP($A158,Osnova!$A:$C,1)=$A158,VLOOKUP($A158,Osnova!$A:$F,4),0)</f>
        <v>#N/A</v>
      </c>
      <c r="D158" s="38"/>
      <c r="E158" s="49"/>
      <c r="F158" s="721">
        <f t="shared" si="4"/>
        <v>0</v>
      </c>
      <c r="G158" s="38"/>
      <c r="H158" s="38"/>
      <c r="I158" s="711">
        <f t="shared" si="5"/>
        <v>0</v>
      </c>
      <c r="K158" s="62"/>
    </row>
    <row r="159" spans="1:11" s="52" customFormat="1" ht="12" customHeight="1">
      <c r="A159" s="47"/>
      <c r="B159" s="711" t="e">
        <f ca="1">IFERROR(IF(VLOOKUP($A159,Osnova!$A:$E,1)=$A159,VLOOKUP($A159,Osnova!$A:$E,$E$10)),"")</f>
        <v>#NAME?</v>
      </c>
      <c r="C159" s="61" t="e">
        <f ca="1">IF(VLOOKUP($A159,Osnova!$A:$C,1)=$A159,VLOOKUP($A159,Osnova!$A:$F,4),0)</f>
        <v>#N/A</v>
      </c>
      <c r="D159" s="38"/>
      <c r="E159" s="49"/>
      <c r="F159" s="721">
        <f t="shared" si="4"/>
        <v>0</v>
      </c>
      <c r="G159" s="38"/>
      <c r="H159" s="38"/>
      <c r="I159" s="711">
        <f t="shared" si="5"/>
        <v>0</v>
      </c>
      <c r="K159" s="62"/>
    </row>
    <row r="160" spans="1:11" s="52" customFormat="1" ht="12" customHeight="1">
      <c r="A160" s="47"/>
      <c r="B160" s="711" t="e">
        <f ca="1">IFERROR(IF(VLOOKUP($A160,Osnova!$A:$E,1)=$A160,VLOOKUP($A160,Osnova!$A:$E,$E$10)),"")</f>
        <v>#NAME?</v>
      </c>
      <c r="C160" s="61" t="e">
        <f ca="1">IF(VLOOKUP($A160,Osnova!$A:$C,1)=$A160,VLOOKUP($A160,Osnova!$A:$F,4),0)</f>
        <v>#N/A</v>
      </c>
      <c r="D160" s="38"/>
      <c r="E160" s="49"/>
      <c r="F160" s="721">
        <f t="shared" si="4"/>
        <v>0</v>
      </c>
      <c r="G160" s="38"/>
      <c r="H160" s="38"/>
      <c r="I160" s="711">
        <f t="shared" si="5"/>
        <v>0</v>
      </c>
      <c r="K160" s="62"/>
    </row>
    <row r="161" spans="1:11" s="52" customFormat="1" ht="12" customHeight="1">
      <c r="A161" s="47"/>
      <c r="B161" s="711" t="e">
        <f ca="1">IFERROR(IF(VLOOKUP($A161,Osnova!$A:$E,1)=$A161,VLOOKUP($A161,Osnova!$A:$E,$E$10)),"")</f>
        <v>#NAME?</v>
      </c>
      <c r="C161" s="61" t="e">
        <f ca="1">IF(VLOOKUP($A161,Osnova!$A:$C,1)=$A161,VLOOKUP($A161,Osnova!$A:$F,4),0)</f>
        <v>#N/A</v>
      </c>
      <c r="D161" s="38"/>
      <c r="E161" s="49"/>
      <c r="F161" s="721">
        <f t="shared" si="4"/>
        <v>0</v>
      </c>
      <c r="G161" s="38"/>
      <c r="H161" s="38"/>
      <c r="I161" s="711">
        <f t="shared" si="5"/>
        <v>0</v>
      </c>
      <c r="K161" s="62"/>
    </row>
    <row r="162" spans="1:11" s="52" customFormat="1" ht="12" customHeight="1">
      <c r="A162" s="47"/>
      <c r="B162" s="711" t="e">
        <f ca="1">IFERROR(IF(VLOOKUP($A162,Osnova!$A:$E,1)=$A162,VLOOKUP($A162,Osnova!$A:$E,$E$10)),"")</f>
        <v>#NAME?</v>
      </c>
      <c r="C162" s="61" t="e">
        <f ca="1">IF(VLOOKUP($A162,Osnova!$A:$C,1)=$A162,VLOOKUP($A162,Osnova!$A:$F,4),0)</f>
        <v>#N/A</v>
      </c>
      <c r="D162" s="38"/>
      <c r="E162" s="49"/>
      <c r="F162" s="721">
        <f t="shared" si="4"/>
        <v>0</v>
      </c>
      <c r="G162" s="38"/>
      <c r="H162" s="38"/>
      <c r="I162" s="711">
        <f t="shared" si="5"/>
        <v>0</v>
      </c>
      <c r="K162" s="62"/>
    </row>
    <row r="163" spans="1:11" s="52" customFormat="1" ht="12" customHeight="1">
      <c r="A163" s="47"/>
      <c r="B163" s="711" t="e">
        <f ca="1">IFERROR(IF(VLOOKUP($A163,Osnova!$A:$E,1)=$A163,VLOOKUP($A163,Osnova!$A:$E,$E$10)),"")</f>
        <v>#NAME?</v>
      </c>
      <c r="C163" s="61" t="e">
        <f ca="1">IF(VLOOKUP($A163,Osnova!$A:$C,1)=$A163,VLOOKUP($A163,Osnova!$A:$F,4),0)</f>
        <v>#N/A</v>
      </c>
      <c r="D163" s="38"/>
      <c r="E163" s="49"/>
      <c r="F163" s="721">
        <f t="shared" si="4"/>
        <v>0</v>
      </c>
      <c r="G163" s="38"/>
      <c r="H163" s="38"/>
      <c r="I163" s="711">
        <f t="shared" si="5"/>
        <v>0</v>
      </c>
      <c r="K163" s="62"/>
    </row>
    <row r="164" spans="1:11" s="52" customFormat="1" ht="12" customHeight="1">
      <c r="A164" s="47"/>
      <c r="B164" s="711" t="e">
        <f ca="1">IFERROR(IF(VLOOKUP($A164,Osnova!$A:$E,1)=$A164,VLOOKUP($A164,Osnova!$A:$E,$E$10)),"")</f>
        <v>#NAME?</v>
      </c>
      <c r="C164" s="61" t="e">
        <f ca="1">IF(VLOOKUP($A164,Osnova!$A:$C,1)=$A164,VLOOKUP($A164,Osnova!$A:$F,4),0)</f>
        <v>#N/A</v>
      </c>
      <c r="D164" s="38"/>
      <c r="E164" s="49"/>
      <c r="F164" s="721">
        <f t="shared" si="4"/>
        <v>0</v>
      </c>
      <c r="G164" s="38"/>
      <c r="H164" s="38"/>
      <c r="I164" s="711">
        <f t="shared" si="5"/>
        <v>0</v>
      </c>
      <c r="K164" s="62"/>
    </row>
    <row r="165" spans="1:11" s="52" customFormat="1" ht="12" customHeight="1">
      <c r="A165" s="47"/>
      <c r="B165" s="711" t="e">
        <f ca="1">IFERROR(IF(VLOOKUP($A165,Osnova!$A:$E,1)=$A165,VLOOKUP($A165,Osnova!$A:$E,$E$10)),"")</f>
        <v>#NAME?</v>
      </c>
      <c r="C165" s="61" t="e">
        <f ca="1">IF(VLOOKUP($A165,Osnova!$A:$C,1)=$A165,VLOOKUP($A165,Osnova!$A:$F,4),0)</f>
        <v>#N/A</v>
      </c>
      <c r="D165" s="38"/>
      <c r="E165" s="49"/>
      <c r="F165" s="721">
        <f t="shared" si="4"/>
        <v>0</v>
      </c>
      <c r="G165" s="38"/>
      <c r="H165" s="38"/>
      <c r="I165" s="711">
        <f t="shared" si="5"/>
        <v>0</v>
      </c>
      <c r="K165" s="62"/>
    </row>
    <row r="166" spans="1:11" s="52" customFormat="1" ht="12" customHeight="1">
      <c r="A166" s="47"/>
      <c r="B166" s="711" t="e">
        <f ca="1">IFERROR(IF(VLOOKUP($A166,Osnova!$A:$E,1)=$A166,VLOOKUP($A166,Osnova!$A:$E,$E$10)),"")</f>
        <v>#NAME?</v>
      </c>
      <c r="C166" s="61" t="e">
        <f ca="1">IF(VLOOKUP($A166,Osnova!$A:$C,1)=$A166,VLOOKUP($A166,Osnova!$A:$F,4),0)</f>
        <v>#N/A</v>
      </c>
      <c r="D166" s="38"/>
      <c r="E166" s="49"/>
      <c r="F166" s="721">
        <f t="shared" si="4"/>
        <v>0</v>
      </c>
      <c r="G166" s="38"/>
      <c r="H166" s="38"/>
      <c r="I166" s="711">
        <f t="shared" si="5"/>
        <v>0</v>
      </c>
      <c r="K166" s="62"/>
    </row>
    <row r="167" spans="1:11" s="52" customFormat="1" ht="12" customHeight="1">
      <c r="A167" s="47"/>
      <c r="B167" s="711" t="e">
        <f ca="1">IFERROR(IF(VLOOKUP($A167,Osnova!$A:$E,1)=$A167,VLOOKUP($A167,Osnova!$A:$E,$E$10)),"")</f>
        <v>#NAME?</v>
      </c>
      <c r="C167" s="61" t="e">
        <f ca="1">IF(VLOOKUP($A167,Osnova!$A:$C,1)=$A167,VLOOKUP($A167,Osnova!$A:$F,4),0)</f>
        <v>#N/A</v>
      </c>
      <c r="D167" s="38"/>
      <c r="E167" s="49"/>
      <c r="F167" s="721">
        <f t="shared" si="4"/>
        <v>0</v>
      </c>
      <c r="G167" s="38"/>
      <c r="H167" s="38"/>
      <c r="I167" s="711">
        <f t="shared" si="5"/>
        <v>0</v>
      </c>
      <c r="K167" s="62"/>
    </row>
    <row r="168" spans="1:11" s="52" customFormat="1" ht="12" customHeight="1">
      <c r="A168" s="47"/>
      <c r="B168" s="711" t="e">
        <f ca="1">IFERROR(IF(VLOOKUP($A168,Osnova!$A:$E,1)=$A168,VLOOKUP($A168,Osnova!$A:$E,$E$10)),"")</f>
        <v>#NAME?</v>
      </c>
      <c r="C168" s="61" t="e">
        <f ca="1">IF(VLOOKUP($A168,Osnova!$A:$C,1)=$A168,VLOOKUP($A168,Osnova!$A:$F,4),0)</f>
        <v>#N/A</v>
      </c>
      <c r="D168" s="38"/>
      <c r="E168" s="49"/>
      <c r="F168" s="721">
        <f t="shared" si="4"/>
        <v>0</v>
      </c>
      <c r="G168" s="38"/>
      <c r="H168" s="38"/>
      <c r="I168" s="711">
        <f t="shared" si="5"/>
        <v>0</v>
      </c>
      <c r="K168" s="62"/>
    </row>
    <row r="169" spans="1:11" s="52" customFormat="1" ht="12" customHeight="1">
      <c r="A169" s="47"/>
      <c r="B169" s="711" t="e">
        <f ca="1">IFERROR(IF(VLOOKUP($A169,Osnova!$A:$E,1)=$A169,VLOOKUP($A169,Osnova!$A:$E,$E$10)),"")</f>
        <v>#NAME?</v>
      </c>
      <c r="C169" s="61" t="e">
        <f ca="1">IF(VLOOKUP($A169,Osnova!$A:$C,1)=$A169,VLOOKUP($A169,Osnova!$A:$F,4),0)</f>
        <v>#N/A</v>
      </c>
      <c r="D169" s="38"/>
      <c r="E169" s="49"/>
      <c r="F169" s="721">
        <f t="shared" si="4"/>
        <v>0</v>
      </c>
      <c r="G169" s="38"/>
      <c r="H169" s="38"/>
      <c r="I169" s="711">
        <f t="shared" si="5"/>
        <v>0</v>
      </c>
      <c r="K169" s="62"/>
    </row>
    <row r="170" spans="1:11" s="52" customFormat="1" ht="12" customHeight="1">
      <c r="A170" s="47"/>
      <c r="B170" s="711" t="e">
        <f ca="1">IFERROR(IF(VLOOKUP($A170,Osnova!$A:$E,1)=$A170,VLOOKUP($A170,Osnova!$A:$E,$E$10)),"")</f>
        <v>#NAME?</v>
      </c>
      <c r="C170" s="61" t="e">
        <f ca="1">IF(VLOOKUP($A170,Osnova!$A:$C,1)=$A170,VLOOKUP($A170,Osnova!$A:$F,4),0)</f>
        <v>#N/A</v>
      </c>
      <c r="D170" s="38"/>
      <c r="E170" s="49"/>
      <c r="F170" s="721">
        <f t="shared" si="4"/>
        <v>0</v>
      </c>
      <c r="G170" s="38"/>
      <c r="H170" s="38"/>
      <c r="I170" s="711">
        <f t="shared" si="5"/>
        <v>0</v>
      </c>
      <c r="K170" s="62"/>
    </row>
    <row r="171" spans="1:11" s="52" customFormat="1" ht="12" customHeight="1">
      <c r="A171" s="47"/>
      <c r="B171" s="711" t="e">
        <f ca="1">IFERROR(IF(VLOOKUP($A171,Osnova!$A:$E,1)=$A171,VLOOKUP($A171,Osnova!$A:$E,$E$10)),"")</f>
        <v>#NAME?</v>
      </c>
      <c r="C171" s="61" t="e">
        <f ca="1">IF(VLOOKUP($A171,Osnova!$A:$C,1)=$A171,VLOOKUP($A171,Osnova!$A:$F,4),0)</f>
        <v>#N/A</v>
      </c>
      <c r="D171" s="38"/>
      <c r="E171" s="49"/>
      <c r="F171" s="721">
        <f t="shared" si="4"/>
        <v>0</v>
      </c>
      <c r="G171" s="38"/>
      <c r="H171" s="38"/>
      <c r="I171" s="711">
        <f t="shared" si="5"/>
        <v>0</v>
      </c>
      <c r="K171" s="62"/>
    </row>
    <row r="172" spans="1:11" s="52" customFormat="1" ht="12" customHeight="1">
      <c r="A172" s="47"/>
      <c r="B172" s="711" t="e">
        <f ca="1">IFERROR(IF(VLOOKUP($A172,Osnova!$A:$E,1)=$A172,VLOOKUP($A172,Osnova!$A:$E,$E$10)),"")</f>
        <v>#NAME?</v>
      </c>
      <c r="C172" s="61" t="e">
        <f ca="1">IF(VLOOKUP($A172,Osnova!$A:$C,1)=$A172,VLOOKUP($A172,Osnova!$A:$F,4),0)</f>
        <v>#N/A</v>
      </c>
      <c r="D172" s="38"/>
      <c r="E172" s="49"/>
      <c r="F172" s="721">
        <f t="shared" si="4"/>
        <v>0</v>
      </c>
      <c r="G172" s="38"/>
      <c r="H172" s="38"/>
      <c r="I172" s="711">
        <f t="shared" si="5"/>
        <v>0</v>
      </c>
      <c r="K172" s="62"/>
    </row>
    <row r="173" spans="1:11" s="52" customFormat="1" ht="12" customHeight="1">
      <c r="A173" s="47"/>
      <c r="B173" s="711" t="e">
        <f ca="1">IFERROR(IF(VLOOKUP($A173,Osnova!$A:$E,1)=$A173,VLOOKUP($A173,Osnova!$A:$E,$E$10)),"")</f>
        <v>#NAME?</v>
      </c>
      <c r="C173" s="61" t="e">
        <f ca="1">IF(VLOOKUP($A173,Osnova!$A:$C,1)=$A173,VLOOKUP($A173,Osnova!$A:$F,4),0)</f>
        <v>#N/A</v>
      </c>
      <c r="D173" s="38"/>
      <c r="E173" s="49"/>
      <c r="F173" s="721">
        <f t="shared" si="4"/>
        <v>0</v>
      </c>
      <c r="G173" s="38"/>
      <c r="H173" s="38"/>
      <c r="I173" s="711">
        <f t="shared" si="5"/>
        <v>0</v>
      </c>
      <c r="K173" s="62"/>
    </row>
    <row r="174" spans="1:11" s="52" customFormat="1" ht="12" customHeight="1">
      <c r="A174" s="47"/>
      <c r="B174" s="711" t="e">
        <f ca="1">IFERROR(IF(VLOOKUP($A174,Osnova!$A:$E,1)=$A174,VLOOKUP($A174,Osnova!$A:$E,$E$10)),"")</f>
        <v>#NAME?</v>
      </c>
      <c r="C174" s="61" t="e">
        <f ca="1">IF(VLOOKUP($A174,Osnova!$A:$C,1)=$A174,VLOOKUP($A174,Osnova!$A:$F,4),0)</f>
        <v>#N/A</v>
      </c>
      <c r="D174" s="38"/>
      <c r="E174" s="49"/>
      <c r="F174" s="721">
        <f t="shared" si="4"/>
        <v>0</v>
      </c>
      <c r="G174" s="38"/>
      <c r="H174" s="38"/>
      <c r="I174" s="711">
        <f t="shared" si="5"/>
        <v>0</v>
      </c>
      <c r="K174" s="62"/>
    </row>
    <row r="175" spans="1:11" s="52" customFormat="1" ht="12" customHeight="1">
      <c r="A175" s="47"/>
      <c r="B175" s="711" t="e">
        <f ca="1">IFERROR(IF(VLOOKUP($A175,Osnova!$A:$E,1)=$A175,VLOOKUP($A175,Osnova!$A:$E,$E$10)),"")</f>
        <v>#NAME?</v>
      </c>
      <c r="C175" s="61" t="e">
        <f ca="1">IF(VLOOKUP($A175,Osnova!$A:$C,1)=$A175,VLOOKUP($A175,Osnova!$A:$F,4),0)</f>
        <v>#N/A</v>
      </c>
      <c r="D175" s="38"/>
      <c r="E175" s="49"/>
      <c r="F175" s="721">
        <f t="shared" si="4"/>
        <v>0</v>
      </c>
      <c r="G175" s="38"/>
      <c r="H175" s="38"/>
      <c r="I175" s="711">
        <f t="shared" si="5"/>
        <v>0</v>
      </c>
      <c r="K175" s="62"/>
    </row>
    <row r="176" spans="1:11" s="52" customFormat="1" ht="12" customHeight="1">
      <c r="A176" s="47"/>
      <c r="B176" s="711" t="e">
        <f ca="1">IFERROR(IF(VLOOKUP($A176,Osnova!$A:$E,1)=$A176,VLOOKUP($A176,Osnova!$A:$E,$E$10)),"")</f>
        <v>#NAME?</v>
      </c>
      <c r="C176" s="61" t="e">
        <f ca="1">IF(VLOOKUP($A176,Osnova!$A:$C,1)=$A176,VLOOKUP($A176,Osnova!$A:$F,4),0)</f>
        <v>#N/A</v>
      </c>
      <c r="D176" s="38"/>
      <c r="E176" s="49"/>
      <c r="F176" s="721">
        <f t="shared" si="4"/>
        <v>0</v>
      </c>
      <c r="G176" s="38"/>
      <c r="H176" s="38"/>
      <c r="I176" s="711">
        <f t="shared" si="5"/>
        <v>0</v>
      </c>
      <c r="K176" s="62"/>
    </row>
    <row r="177" spans="1:11" s="52" customFormat="1" ht="12" customHeight="1">
      <c r="A177" s="47"/>
      <c r="B177" s="711" t="e">
        <f ca="1">IFERROR(IF(VLOOKUP($A177,Osnova!$A:$E,1)=$A177,VLOOKUP($A177,Osnova!$A:$E,$E$10)),"")</f>
        <v>#NAME?</v>
      </c>
      <c r="C177" s="61" t="e">
        <f ca="1">IF(VLOOKUP($A177,Osnova!$A:$C,1)=$A177,VLOOKUP($A177,Osnova!$A:$F,4),0)</f>
        <v>#N/A</v>
      </c>
      <c r="D177" s="38"/>
      <c r="E177" s="49"/>
      <c r="F177" s="721">
        <f t="shared" si="4"/>
        <v>0</v>
      </c>
      <c r="G177" s="38"/>
      <c r="H177" s="38"/>
      <c r="I177" s="711">
        <f t="shared" si="5"/>
        <v>0</v>
      </c>
      <c r="K177" s="62"/>
    </row>
    <row r="178" spans="1:11" s="52" customFormat="1" ht="12" customHeight="1">
      <c r="A178" s="47"/>
      <c r="B178" s="711" t="e">
        <f ca="1">IFERROR(IF(VLOOKUP($A178,Osnova!$A:$E,1)=$A178,VLOOKUP($A178,Osnova!$A:$E,$E$10)),"")</f>
        <v>#NAME?</v>
      </c>
      <c r="C178" s="61" t="e">
        <f ca="1">IF(VLOOKUP($A178,Osnova!$A:$C,1)=$A178,VLOOKUP($A178,Osnova!$A:$F,4),0)</f>
        <v>#N/A</v>
      </c>
      <c r="D178" s="38"/>
      <c r="E178" s="51"/>
      <c r="F178" s="721">
        <f t="shared" si="4"/>
        <v>0</v>
      </c>
      <c r="G178" s="38"/>
      <c r="H178" s="38"/>
      <c r="I178" s="711">
        <f t="shared" si="5"/>
        <v>0</v>
      </c>
      <c r="K178" s="62"/>
    </row>
    <row r="179" spans="1:11" s="52" customFormat="1" ht="12" customHeight="1">
      <c r="A179" s="47"/>
      <c r="B179" s="711" t="e">
        <f ca="1">IFERROR(IF(VLOOKUP($A179,Osnova!$A:$E,1)=$A179,VLOOKUP($A179,Osnova!$A:$E,$E$10)),"")</f>
        <v>#NAME?</v>
      </c>
      <c r="C179" s="61" t="e">
        <f ca="1">IF(VLOOKUP($A179,Osnova!$A:$C,1)=$A179,VLOOKUP($A179,Osnova!$A:$F,4),0)</f>
        <v>#N/A</v>
      </c>
      <c r="D179" s="38"/>
      <c r="E179" s="51"/>
      <c r="F179" s="721">
        <f t="shared" si="4"/>
        <v>0</v>
      </c>
      <c r="G179" s="38"/>
      <c r="H179" s="38"/>
      <c r="I179" s="711">
        <f t="shared" si="5"/>
        <v>0</v>
      </c>
      <c r="K179" s="62"/>
    </row>
    <row r="180" spans="1:11" s="52" customFormat="1" ht="12" customHeight="1">
      <c r="A180" s="47"/>
      <c r="B180" s="711" t="e">
        <f ca="1">IFERROR(IF(VLOOKUP($A180,Osnova!$A:$E,1)=$A180,VLOOKUP($A180,Osnova!$A:$E,$E$10)),"")</f>
        <v>#NAME?</v>
      </c>
      <c r="C180" s="61" t="e">
        <f ca="1">IF(VLOOKUP($A180,Osnova!$A:$C,1)=$A180,VLOOKUP($A180,Osnova!$A:$F,4),0)</f>
        <v>#N/A</v>
      </c>
      <c r="D180" s="38"/>
      <c r="E180" s="51"/>
      <c r="F180" s="721">
        <f t="shared" si="4"/>
        <v>0</v>
      </c>
      <c r="G180" s="38"/>
      <c r="H180" s="38"/>
      <c r="I180" s="711">
        <f t="shared" si="5"/>
        <v>0</v>
      </c>
      <c r="K180" s="62"/>
    </row>
    <row r="181" spans="1:11" s="52" customFormat="1" ht="12" customHeight="1">
      <c r="A181" s="47"/>
      <c r="B181" s="711" t="e">
        <f ca="1">IFERROR(IF(VLOOKUP($A181,Osnova!$A:$E,1)=$A181,VLOOKUP($A181,Osnova!$A:$E,$E$10)),"")</f>
        <v>#NAME?</v>
      </c>
      <c r="C181" s="61" t="e">
        <f ca="1">IF(VLOOKUP($A181,Osnova!$A:$C,1)=$A181,VLOOKUP($A181,Osnova!$A:$F,4),0)</f>
        <v>#N/A</v>
      </c>
      <c r="D181" s="38"/>
      <c r="E181" s="51"/>
      <c r="F181" s="721">
        <f t="shared" si="4"/>
        <v>0</v>
      </c>
      <c r="G181" s="38"/>
      <c r="H181" s="38"/>
      <c r="I181" s="711">
        <f t="shared" si="5"/>
        <v>0</v>
      </c>
      <c r="K181" s="62"/>
    </row>
    <row r="182" spans="1:11" s="52" customFormat="1" ht="12" customHeight="1">
      <c r="A182" s="47"/>
      <c r="B182" s="711" t="e">
        <f ca="1">IFERROR(IF(VLOOKUP($A182,Osnova!$A:$E,1)=$A182,VLOOKUP($A182,Osnova!$A:$E,$E$10)),"")</f>
        <v>#NAME?</v>
      </c>
      <c r="C182" s="61" t="e">
        <f ca="1">IF(VLOOKUP($A182,Osnova!$A:$C,1)=$A182,VLOOKUP($A182,Osnova!$A:$F,4),0)</f>
        <v>#N/A</v>
      </c>
      <c r="D182" s="38"/>
      <c r="E182" s="51"/>
      <c r="F182" s="721">
        <f t="shared" si="4"/>
        <v>0</v>
      </c>
      <c r="G182" s="38"/>
      <c r="H182" s="38"/>
      <c r="I182" s="711">
        <f t="shared" si="5"/>
        <v>0</v>
      </c>
      <c r="K182" s="62"/>
    </row>
    <row r="183" spans="1:11" s="52" customFormat="1" ht="12" customHeight="1">
      <c r="A183" s="47"/>
      <c r="B183" s="711" t="e">
        <f ca="1">IFERROR(IF(VLOOKUP($A183,Osnova!$A:$E,1)=$A183,VLOOKUP($A183,Osnova!$A:$E,$E$10)),"")</f>
        <v>#NAME?</v>
      </c>
      <c r="C183" s="61" t="e">
        <f ca="1">IF(VLOOKUP($A183,Osnova!$A:$C,1)=$A183,VLOOKUP($A183,Osnova!$A:$F,4),0)</f>
        <v>#N/A</v>
      </c>
      <c r="D183" s="38"/>
      <c r="E183" s="51"/>
      <c r="F183" s="721">
        <f t="shared" si="4"/>
        <v>0</v>
      </c>
      <c r="G183" s="38"/>
      <c r="H183" s="38"/>
      <c r="I183" s="711">
        <f t="shared" si="5"/>
        <v>0</v>
      </c>
      <c r="K183" s="62"/>
    </row>
    <row r="184" spans="1:11" s="52" customFormat="1" ht="12" customHeight="1">
      <c r="A184" s="47"/>
      <c r="B184" s="711" t="e">
        <f ca="1">IFERROR(IF(VLOOKUP($A184,Osnova!$A:$E,1)=$A184,VLOOKUP($A184,Osnova!$A:$E,$E$10)),"")</f>
        <v>#NAME?</v>
      </c>
      <c r="C184" s="61" t="e">
        <f ca="1">IF(VLOOKUP($A184,Osnova!$A:$C,1)=$A184,VLOOKUP($A184,Osnova!$A:$F,4),0)</f>
        <v>#N/A</v>
      </c>
      <c r="D184" s="38"/>
      <c r="E184" s="51"/>
      <c r="F184" s="721">
        <f t="shared" si="4"/>
        <v>0</v>
      </c>
      <c r="G184" s="38"/>
      <c r="H184" s="38"/>
      <c r="I184" s="711">
        <f t="shared" si="5"/>
        <v>0</v>
      </c>
      <c r="K184" s="62"/>
    </row>
    <row r="185" spans="1:11" s="52" customFormat="1" ht="12" customHeight="1">
      <c r="A185" s="47"/>
      <c r="B185" s="711" t="e">
        <f ca="1">IFERROR(IF(VLOOKUP($A185,Osnova!$A:$E,1)=$A185,VLOOKUP($A185,Osnova!$A:$E,$E$10)),"")</f>
        <v>#NAME?</v>
      </c>
      <c r="C185" s="61" t="e">
        <f ca="1">IF(VLOOKUP($A185,Osnova!$A:$C,1)=$A185,VLOOKUP($A185,Osnova!$A:$F,4),0)</f>
        <v>#N/A</v>
      </c>
      <c r="D185" s="38"/>
      <c r="E185" s="51"/>
      <c r="F185" s="721">
        <f t="shared" si="4"/>
        <v>0</v>
      </c>
      <c r="G185" s="38"/>
      <c r="H185" s="38"/>
      <c r="I185" s="711">
        <f t="shared" si="5"/>
        <v>0</v>
      </c>
      <c r="K185" s="62"/>
    </row>
    <row r="186" spans="1:11" s="52" customFormat="1" ht="12" customHeight="1">
      <c r="A186" s="47"/>
      <c r="B186" s="711" t="e">
        <f ca="1">IFERROR(IF(VLOOKUP($A186,Osnova!$A:$E,1)=$A186,VLOOKUP($A186,Osnova!$A:$E,$E$10)),"")</f>
        <v>#NAME?</v>
      </c>
      <c r="C186" s="61" t="e">
        <f ca="1">IF(VLOOKUP($A186,Osnova!$A:$C,1)=$A186,VLOOKUP($A186,Osnova!$A:$F,4),0)</f>
        <v>#N/A</v>
      </c>
      <c r="D186" s="38"/>
      <c r="E186" s="51"/>
      <c r="F186" s="721">
        <f t="shared" si="4"/>
        <v>0</v>
      </c>
      <c r="G186" s="38"/>
      <c r="H186" s="38"/>
      <c r="I186" s="711">
        <f t="shared" si="5"/>
        <v>0</v>
      </c>
      <c r="K186" s="62"/>
    </row>
    <row r="187" spans="1:11" s="52" customFormat="1" ht="12" customHeight="1">
      <c r="A187" s="47"/>
      <c r="B187" s="711" t="e">
        <f ca="1">IFERROR(IF(VLOOKUP($A187,Osnova!$A:$E,1)=$A187,VLOOKUP($A187,Osnova!$A:$E,$E$10)),"")</f>
        <v>#NAME?</v>
      </c>
      <c r="C187" s="61" t="e">
        <f ca="1">IF(VLOOKUP($A187,Osnova!$A:$C,1)=$A187,VLOOKUP($A187,Osnova!$A:$F,4),0)</f>
        <v>#N/A</v>
      </c>
      <c r="D187" s="38"/>
      <c r="E187" s="51"/>
      <c r="F187" s="721">
        <f t="shared" si="4"/>
        <v>0</v>
      </c>
      <c r="G187" s="38"/>
      <c r="H187" s="38"/>
      <c r="I187" s="711">
        <f>SUM(F187+G187-H187)</f>
        <v>0</v>
      </c>
      <c r="K187" s="62"/>
    </row>
    <row r="188" spans="1:11" s="52" customFormat="1" ht="12" customHeight="1">
      <c r="A188" s="47"/>
      <c r="B188" s="711" t="e">
        <f ca="1">IFERROR(IF(VLOOKUP($A188,Osnova!$A:$E,1)=$A188,VLOOKUP($A188,Osnova!$A:$E,$E$10)),"")</f>
        <v>#NAME?</v>
      </c>
      <c r="C188" s="61" t="e">
        <f ca="1">IF(VLOOKUP($A188,Osnova!$A:$C,1)=$A188,VLOOKUP($A188,Osnova!$A:$F,4),0)</f>
        <v>#N/A</v>
      </c>
      <c r="D188" s="38"/>
      <c r="E188" s="51"/>
      <c r="F188" s="721">
        <f t="shared" si="4"/>
        <v>0</v>
      </c>
      <c r="G188" s="38"/>
      <c r="H188" s="38"/>
      <c r="I188" s="711">
        <f t="shared" ref="I188:I251" si="6">SUM(F188+G188-H188)</f>
        <v>0</v>
      </c>
      <c r="K188" s="62"/>
    </row>
    <row r="189" spans="1:11" s="52" customFormat="1" ht="12" customHeight="1">
      <c r="A189" s="47"/>
      <c r="B189" s="711" t="e">
        <f ca="1">IFERROR(IF(VLOOKUP($A189,Osnova!$A:$E,1)=$A189,VLOOKUP($A189,Osnova!$A:$E,$E$10)),"")</f>
        <v>#NAME?</v>
      </c>
      <c r="C189" s="61" t="e">
        <f ca="1">IF(VLOOKUP($A189,Osnova!$A:$C,1)=$A189,VLOOKUP($A189,Osnova!$A:$F,4),0)</f>
        <v>#N/A</v>
      </c>
      <c r="D189" s="38"/>
      <c r="E189" s="51"/>
      <c r="F189" s="721">
        <f t="shared" si="4"/>
        <v>0</v>
      </c>
      <c r="G189" s="38"/>
      <c r="H189" s="38"/>
      <c r="I189" s="711">
        <f t="shared" si="6"/>
        <v>0</v>
      </c>
      <c r="K189" s="62"/>
    </row>
    <row r="190" spans="1:11" s="52" customFormat="1" ht="12" customHeight="1">
      <c r="A190" s="47"/>
      <c r="B190" s="711" t="e">
        <f ca="1">IFERROR(IF(VLOOKUP($A190,Osnova!$A:$E,1)=$A190,VLOOKUP($A190,Osnova!$A:$E,$E$10)),"")</f>
        <v>#NAME?</v>
      </c>
      <c r="C190" s="61" t="e">
        <f ca="1">IF(VLOOKUP($A190,Osnova!$A:$C,1)=$A190,VLOOKUP($A190,Osnova!$A:$F,4),0)</f>
        <v>#N/A</v>
      </c>
      <c r="D190" s="38"/>
      <c r="E190" s="51"/>
      <c r="F190" s="721">
        <f t="shared" si="4"/>
        <v>0</v>
      </c>
      <c r="G190" s="38"/>
      <c r="H190" s="38"/>
      <c r="I190" s="711">
        <f t="shared" si="6"/>
        <v>0</v>
      </c>
      <c r="K190" s="62"/>
    </row>
    <row r="191" spans="1:11" s="52" customFormat="1" ht="12" customHeight="1">
      <c r="A191" s="47"/>
      <c r="B191" s="711" t="e">
        <f ca="1">IFERROR(IF(VLOOKUP($A191,Osnova!$A:$E,1)=$A191,VLOOKUP($A191,Osnova!$A:$E,$E$10)),"")</f>
        <v>#NAME?</v>
      </c>
      <c r="C191" s="61" t="e">
        <f ca="1">IF(VLOOKUP($A191,Osnova!$A:$C,1)=$A191,VLOOKUP($A191,Osnova!$A:$F,4),0)</f>
        <v>#N/A</v>
      </c>
      <c r="D191" s="38"/>
      <c r="E191" s="51"/>
      <c r="F191" s="721">
        <f t="shared" si="4"/>
        <v>0</v>
      </c>
      <c r="G191" s="38"/>
      <c r="H191" s="38"/>
      <c r="I191" s="711">
        <f t="shared" si="6"/>
        <v>0</v>
      </c>
      <c r="K191" s="62"/>
    </row>
    <row r="192" spans="1:11" s="52" customFormat="1" ht="12" customHeight="1">
      <c r="A192" s="47"/>
      <c r="B192" s="711" t="e">
        <f ca="1">IFERROR(IF(VLOOKUP($A192,Osnova!$A:$E,1)=$A192,VLOOKUP($A192,Osnova!$A:$E,$E$10)),"")</f>
        <v>#NAME?</v>
      </c>
      <c r="C192" s="61" t="e">
        <f ca="1">IF(VLOOKUP($A192,Osnova!$A:$C,1)=$A192,VLOOKUP($A192,Osnova!$A:$F,4),0)</f>
        <v>#N/A</v>
      </c>
      <c r="D192" s="38"/>
      <c r="E192" s="51"/>
      <c r="F192" s="721">
        <f t="shared" si="4"/>
        <v>0</v>
      </c>
      <c r="G192" s="38"/>
      <c r="H192" s="38"/>
      <c r="I192" s="711">
        <f t="shared" si="6"/>
        <v>0</v>
      </c>
      <c r="K192" s="62"/>
    </row>
    <row r="193" spans="1:11" s="52" customFormat="1" ht="12" customHeight="1">
      <c r="A193" s="47"/>
      <c r="B193" s="711" t="e">
        <f ca="1">IFERROR(IF(VLOOKUP($A193,Osnova!$A:$E,1)=$A193,VLOOKUP($A193,Osnova!$A:$E,$E$10)),"")</f>
        <v>#NAME?</v>
      </c>
      <c r="C193" s="61" t="e">
        <f ca="1">IF(VLOOKUP($A193,Osnova!$A:$C,1)=$A193,VLOOKUP($A193,Osnova!$A:$F,4),0)</f>
        <v>#N/A</v>
      </c>
      <c r="D193" s="38"/>
      <c r="E193" s="51"/>
      <c r="F193" s="721">
        <f t="shared" si="4"/>
        <v>0</v>
      </c>
      <c r="G193" s="38"/>
      <c r="H193" s="38"/>
      <c r="I193" s="711">
        <f t="shared" si="6"/>
        <v>0</v>
      </c>
      <c r="K193" s="62"/>
    </row>
    <row r="194" spans="1:11" s="52" customFormat="1" ht="12" customHeight="1">
      <c r="A194" s="47"/>
      <c r="B194" s="711" t="e">
        <f ca="1">IFERROR(IF(VLOOKUP($A194,Osnova!$A:$E,1)=$A194,VLOOKUP($A194,Osnova!$A:$E,$E$10)),"")</f>
        <v>#NAME?</v>
      </c>
      <c r="C194" s="61" t="e">
        <f ca="1">IF(VLOOKUP($A194,Osnova!$A:$C,1)=$A194,VLOOKUP($A194,Osnova!$A:$F,4),0)</f>
        <v>#N/A</v>
      </c>
      <c r="D194" s="38"/>
      <c r="E194" s="51"/>
      <c r="F194" s="721">
        <f t="shared" si="4"/>
        <v>0</v>
      </c>
      <c r="G194" s="38"/>
      <c r="H194" s="38"/>
      <c r="I194" s="711">
        <f t="shared" si="6"/>
        <v>0</v>
      </c>
      <c r="K194" s="62"/>
    </row>
    <row r="195" spans="1:11" s="52" customFormat="1" ht="12" customHeight="1">
      <c r="A195" s="47"/>
      <c r="B195" s="711" t="e">
        <f ca="1">IFERROR(IF(VLOOKUP($A195,Osnova!$A:$E,1)=$A195,VLOOKUP($A195,Osnova!$A:$E,$E$10)),"")</f>
        <v>#NAME?</v>
      </c>
      <c r="C195" s="61" t="e">
        <f ca="1">IF(VLOOKUP($A195,Osnova!$A:$C,1)=$A195,VLOOKUP($A195,Osnova!$A:$F,4),0)</f>
        <v>#N/A</v>
      </c>
      <c r="D195" s="38"/>
      <c r="E195" s="51"/>
      <c r="F195" s="721">
        <f t="shared" si="4"/>
        <v>0</v>
      </c>
      <c r="G195" s="38"/>
      <c r="H195" s="38"/>
      <c r="I195" s="711">
        <f t="shared" si="6"/>
        <v>0</v>
      </c>
      <c r="K195" s="62"/>
    </row>
    <row r="196" spans="1:11" s="52" customFormat="1" ht="12" customHeight="1">
      <c r="A196" s="47"/>
      <c r="B196" s="711" t="e">
        <f ca="1">IFERROR(IF(VLOOKUP($A196,Osnova!$A:$E,1)=$A196,VLOOKUP($A196,Osnova!$A:$E,$E$10)),"")</f>
        <v>#NAME?</v>
      </c>
      <c r="C196" s="61" t="e">
        <f ca="1">IF(VLOOKUP($A196,Osnova!$A:$C,1)=$A196,VLOOKUP($A196,Osnova!$A:$F,4),0)</f>
        <v>#N/A</v>
      </c>
      <c r="D196" s="38"/>
      <c r="E196" s="51"/>
      <c r="F196" s="721">
        <f t="shared" si="4"/>
        <v>0</v>
      </c>
      <c r="G196" s="38"/>
      <c r="H196" s="38"/>
      <c r="I196" s="711">
        <f t="shared" si="6"/>
        <v>0</v>
      </c>
      <c r="K196" s="62"/>
    </row>
    <row r="197" spans="1:11" s="52" customFormat="1" ht="12" customHeight="1">
      <c r="A197" s="47"/>
      <c r="B197" s="711" t="e">
        <f ca="1">IFERROR(IF(VLOOKUP($A197,Osnova!$A:$E,1)=$A197,VLOOKUP($A197,Osnova!$A:$E,$E$10)),"")</f>
        <v>#NAME?</v>
      </c>
      <c r="C197" s="61" t="e">
        <f ca="1">IF(VLOOKUP($A197,Osnova!$A:$C,1)=$A197,VLOOKUP($A197,Osnova!$A:$F,4),0)</f>
        <v>#N/A</v>
      </c>
      <c r="D197" s="38"/>
      <c r="E197" s="51"/>
      <c r="F197" s="721">
        <f t="shared" si="4"/>
        <v>0</v>
      </c>
      <c r="G197" s="38"/>
      <c r="H197" s="38"/>
      <c r="I197" s="711">
        <f t="shared" si="6"/>
        <v>0</v>
      </c>
      <c r="K197" s="62"/>
    </row>
    <row r="198" spans="1:11" s="52" customFormat="1" ht="12" customHeight="1">
      <c r="A198" s="47"/>
      <c r="B198" s="711" t="e">
        <f ca="1">IFERROR(IF(VLOOKUP($A198,Osnova!$A:$E,1)=$A198,VLOOKUP($A198,Osnova!$A:$E,$E$10)),"")</f>
        <v>#NAME?</v>
      </c>
      <c r="C198" s="66" t="e">
        <f ca="1">IF(VLOOKUP($A198,Osnova!$A:$C,1)=$A198,VLOOKUP($A198,Osnova!$A:$F,4),0)</f>
        <v>#N/A</v>
      </c>
      <c r="D198" s="38"/>
      <c r="E198" s="51"/>
      <c r="F198" s="721">
        <f t="shared" si="4"/>
        <v>0</v>
      </c>
      <c r="G198" s="38"/>
      <c r="H198" s="38"/>
      <c r="I198" s="711">
        <f t="shared" si="6"/>
        <v>0</v>
      </c>
      <c r="K198" s="62"/>
    </row>
    <row r="199" spans="1:11" s="52" customFormat="1" ht="12" customHeight="1">
      <c r="A199" s="47"/>
      <c r="B199" s="711" t="e">
        <f ca="1">IFERROR(IF(VLOOKUP($A199,Osnova!$A:$E,1)=$A199,VLOOKUP($A199,Osnova!$A:$E,$E$10)),"")</f>
        <v>#NAME?</v>
      </c>
      <c r="C199" s="66" t="e">
        <f ca="1">IF(VLOOKUP($A199,Osnova!$A:$C,1)=$A199,VLOOKUP($A199,Osnova!$A:$F,4),0)</f>
        <v>#N/A</v>
      </c>
      <c r="D199" s="38"/>
      <c r="E199" s="51"/>
      <c r="F199" s="721">
        <f t="shared" si="4"/>
        <v>0</v>
      </c>
      <c r="G199" s="38"/>
      <c r="H199" s="38"/>
      <c r="I199" s="711">
        <f t="shared" si="6"/>
        <v>0</v>
      </c>
      <c r="K199" s="62"/>
    </row>
    <row r="200" spans="1:11" s="52" customFormat="1" ht="12" customHeight="1">
      <c r="A200" s="47"/>
      <c r="B200" s="711" t="e">
        <f ca="1">IFERROR(IF(VLOOKUP($A200,Osnova!$A:$E,1)=$A200,VLOOKUP($A200,Osnova!$A:$E,$E$10)),"")</f>
        <v>#NAME?</v>
      </c>
      <c r="C200" s="66" t="e">
        <f ca="1">IF(VLOOKUP($A200,Osnova!$A:$C,1)=$A200,VLOOKUP($A200,Osnova!$A:$F,4),0)</f>
        <v>#N/A</v>
      </c>
      <c r="D200" s="38"/>
      <c r="E200" s="51"/>
      <c r="F200" s="721">
        <f t="shared" si="4"/>
        <v>0</v>
      </c>
      <c r="G200" s="38"/>
      <c r="H200" s="38"/>
      <c r="I200" s="711">
        <f t="shared" si="6"/>
        <v>0</v>
      </c>
      <c r="K200" s="62"/>
    </row>
    <row r="201" spans="1:11" s="52" customFormat="1" ht="12" customHeight="1">
      <c r="A201" s="47"/>
      <c r="B201" s="711" t="e">
        <f ca="1">IFERROR(IF(VLOOKUP($A201,Osnova!$A:$E,1)=$A201,VLOOKUP($A201,Osnova!$A:$E,$E$10)),"")</f>
        <v>#NAME?</v>
      </c>
      <c r="C201" s="66" t="e">
        <f ca="1">IF(VLOOKUP($A201,Osnova!$A:$C,1)=$A201,VLOOKUP($A201,Osnova!$A:$F,4),0)</f>
        <v>#N/A</v>
      </c>
      <c r="D201" s="38"/>
      <c r="E201" s="51"/>
      <c r="F201" s="721">
        <f t="shared" si="4"/>
        <v>0</v>
      </c>
      <c r="G201" s="38"/>
      <c r="H201" s="38"/>
      <c r="I201" s="711">
        <f t="shared" si="6"/>
        <v>0</v>
      </c>
      <c r="K201" s="62"/>
    </row>
    <row r="202" spans="1:11" s="52" customFormat="1" ht="12" customHeight="1">
      <c r="A202" s="47"/>
      <c r="B202" s="711" t="e">
        <f ca="1">IFERROR(IF(VLOOKUP($A202,Osnova!$A:$E,1)=$A202,VLOOKUP($A202,Osnova!$A:$E,$E$10)),"")</f>
        <v>#NAME?</v>
      </c>
      <c r="C202" s="66" t="e">
        <f ca="1">IF(VLOOKUP($A202,Osnova!$A:$C,1)=$A202,VLOOKUP($A202,Osnova!$A:$F,4),0)</f>
        <v>#N/A</v>
      </c>
      <c r="D202" s="38"/>
      <c r="E202" s="51"/>
      <c r="F202" s="721">
        <f t="shared" si="4"/>
        <v>0</v>
      </c>
      <c r="G202" s="38"/>
      <c r="H202" s="38"/>
      <c r="I202" s="711">
        <f t="shared" si="6"/>
        <v>0</v>
      </c>
      <c r="K202" s="62"/>
    </row>
    <row r="203" spans="1:11" s="52" customFormat="1" ht="12" customHeight="1">
      <c r="A203" s="47"/>
      <c r="B203" s="711" t="e">
        <f ca="1">IFERROR(IF(VLOOKUP($A203,Osnova!$A:$E,1)=$A203,VLOOKUP($A203,Osnova!$A:$E,$E$10)),"")</f>
        <v>#NAME?</v>
      </c>
      <c r="C203" s="66" t="e">
        <f ca="1">IF(VLOOKUP($A203,Osnova!$A:$C,1)=$A203,VLOOKUP($A203,Osnova!$A:$F,4),0)</f>
        <v>#N/A</v>
      </c>
      <c r="D203" s="38"/>
      <c r="E203" s="51"/>
      <c r="F203" s="721">
        <f t="shared" si="4"/>
        <v>0</v>
      </c>
      <c r="G203" s="38"/>
      <c r="H203" s="38"/>
      <c r="I203" s="711">
        <f t="shared" si="6"/>
        <v>0</v>
      </c>
      <c r="K203" s="62"/>
    </row>
    <row r="204" spans="1:11" s="52" customFormat="1" ht="12" customHeight="1">
      <c r="A204" s="47"/>
      <c r="B204" s="711" t="e">
        <f ca="1">IFERROR(IF(VLOOKUP($A204,Osnova!$A:$E,1)=$A204,VLOOKUP($A204,Osnova!$A:$E,$E$10)),"")</f>
        <v>#NAME?</v>
      </c>
      <c r="C204" s="66" t="e">
        <f ca="1">IF(VLOOKUP($A204,Osnova!$A:$C,1)=$A204,VLOOKUP($A204,Osnova!$A:$F,4),0)</f>
        <v>#N/A</v>
      </c>
      <c r="D204" s="38"/>
      <c r="E204" s="51"/>
      <c r="F204" s="721">
        <f t="shared" si="4"/>
        <v>0</v>
      </c>
      <c r="G204" s="38"/>
      <c r="H204" s="38"/>
      <c r="I204" s="711">
        <f t="shared" si="6"/>
        <v>0</v>
      </c>
      <c r="K204" s="62"/>
    </row>
    <row r="205" spans="1:11" s="52" customFormat="1" ht="12" customHeight="1">
      <c r="A205" s="47"/>
      <c r="B205" s="711" t="e">
        <f ca="1">IFERROR(IF(VLOOKUP($A205,Osnova!$A:$E,1)=$A205,VLOOKUP($A205,Osnova!$A:$E,$E$10)),"")</f>
        <v>#NAME?</v>
      </c>
      <c r="C205" s="66" t="e">
        <f ca="1">IF(VLOOKUP($A205,Osnova!$A:$C,1)=$A205,VLOOKUP($A205,Osnova!$A:$F,4),0)</f>
        <v>#N/A</v>
      </c>
      <c r="D205" s="38"/>
      <c r="E205" s="51"/>
      <c r="F205" s="721">
        <f t="shared" si="4"/>
        <v>0</v>
      </c>
      <c r="G205" s="38"/>
      <c r="H205" s="38"/>
      <c r="I205" s="711">
        <f t="shared" si="6"/>
        <v>0</v>
      </c>
      <c r="K205" s="62"/>
    </row>
    <row r="206" spans="1:11" s="52" customFormat="1" ht="12" customHeight="1">
      <c r="A206" s="47"/>
      <c r="B206" s="711" t="e">
        <f ca="1">IFERROR(IF(VLOOKUP($A206,Osnova!$A:$E,1)=$A206,VLOOKUP($A206,Osnova!$A:$E,$E$10)),"")</f>
        <v>#NAME?</v>
      </c>
      <c r="C206" s="66" t="e">
        <f ca="1">IF(VLOOKUP($A206,Osnova!$A:$C,1)=$A206,VLOOKUP($A206,Osnova!$A:$F,4),0)</f>
        <v>#N/A</v>
      </c>
      <c r="D206" s="38"/>
      <c r="E206" s="51"/>
      <c r="F206" s="721">
        <f t="shared" si="4"/>
        <v>0</v>
      </c>
      <c r="G206" s="38"/>
      <c r="H206" s="38"/>
      <c r="I206" s="711">
        <f t="shared" si="6"/>
        <v>0</v>
      </c>
      <c r="K206" s="62"/>
    </row>
    <row r="207" spans="1:11" s="52" customFormat="1" ht="12" customHeight="1">
      <c r="A207" s="47"/>
      <c r="B207" s="711" t="e">
        <f ca="1">IFERROR(IF(VLOOKUP($A207,Osnova!$A:$E,1)=$A207,VLOOKUP($A207,Osnova!$A:$E,$E$10)),"")</f>
        <v>#NAME?</v>
      </c>
      <c r="C207" s="66" t="e">
        <f ca="1">IF(VLOOKUP($A207,Osnova!$A:$C,1)=$A207,VLOOKUP($A207,Osnova!$A:$F,4),0)</f>
        <v>#N/A</v>
      </c>
      <c r="D207" s="38"/>
      <c r="E207" s="51"/>
      <c r="F207" s="721">
        <f t="shared" si="4"/>
        <v>0</v>
      </c>
      <c r="G207" s="38"/>
      <c r="H207" s="38"/>
      <c r="I207" s="711">
        <f t="shared" si="6"/>
        <v>0</v>
      </c>
      <c r="K207" s="62"/>
    </row>
    <row r="208" spans="1:11" s="52" customFormat="1" ht="12" customHeight="1">
      <c r="A208" s="47"/>
      <c r="B208" s="711" t="e">
        <f ca="1">IFERROR(IF(VLOOKUP($A208,Osnova!$A:$E,1)=$A208,VLOOKUP($A208,Osnova!$A:$E,$E$10)),"")</f>
        <v>#NAME?</v>
      </c>
      <c r="C208" s="66" t="e">
        <f ca="1">IF(VLOOKUP($A208,Osnova!$A:$C,1)=$A208,VLOOKUP($A208,Osnova!$A:$F,4),0)</f>
        <v>#N/A</v>
      </c>
      <c r="D208" s="38"/>
      <c r="E208" s="51"/>
      <c r="F208" s="721">
        <f t="shared" si="4"/>
        <v>0</v>
      </c>
      <c r="G208" s="38"/>
      <c r="H208" s="38"/>
      <c r="I208" s="711">
        <f t="shared" si="6"/>
        <v>0</v>
      </c>
      <c r="K208" s="62"/>
    </row>
    <row r="209" spans="1:11" s="52" customFormat="1" ht="12" customHeight="1">
      <c r="A209" s="47"/>
      <c r="B209" s="711" t="e">
        <f ca="1">IFERROR(IF(VLOOKUP($A209,Osnova!$A:$E,1)=$A209,VLOOKUP($A209,Osnova!$A:$E,$E$10)),"")</f>
        <v>#NAME?</v>
      </c>
      <c r="C209" s="66" t="e">
        <f ca="1">IF(VLOOKUP($A209,Osnova!$A:$C,1)=$A209,VLOOKUP($A209,Osnova!$A:$F,4),0)</f>
        <v>#N/A</v>
      </c>
      <c r="D209" s="38"/>
      <c r="E209" s="51"/>
      <c r="F209" s="721">
        <f t="shared" si="4"/>
        <v>0</v>
      </c>
      <c r="G209" s="38"/>
      <c r="H209" s="38"/>
      <c r="I209" s="711">
        <f t="shared" si="6"/>
        <v>0</v>
      </c>
      <c r="K209" s="62"/>
    </row>
    <row r="210" spans="1:11" s="52" customFormat="1" ht="12" customHeight="1">
      <c r="A210" s="47"/>
      <c r="B210" s="711" t="e">
        <f ca="1">IFERROR(IF(VLOOKUP($A210,Osnova!$A:$E,1)=$A210,VLOOKUP($A210,Osnova!$A:$E,$E$10)),"")</f>
        <v>#NAME?</v>
      </c>
      <c r="C210" s="66" t="e">
        <f ca="1">IF(VLOOKUP($A210,Osnova!$A:$C,1)=$A210,VLOOKUP($A210,Osnova!$A:$F,4),0)</f>
        <v>#N/A</v>
      </c>
      <c r="D210" s="38"/>
      <c r="E210" s="51"/>
      <c r="F210" s="721">
        <f t="shared" si="4"/>
        <v>0</v>
      </c>
      <c r="G210" s="38"/>
      <c r="H210" s="38"/>
      <c r="I210" s="711">
        <f t="shared" si="6"/>
        <v>0</v>
      </c>
      <c r="K210" s="62"/>
    </row>
    <row r="211" spans="1:11" s="52" customFormat="1" ht="12" customHeight="1">
      <c r="A211" s="47"/>
      <c r="B211" s="711" t="e">
        <f ca="1">IFERROR(IF(VLOOKUP($A211,Osnova!$A:$E,1)=$A211,VLOOKUP($A211,Osnova!$A:$E,$E$10)),"")</f>
        <v>#NAME?</v>
      </c>
      <c r="C211" s="66" t="e">
        <f ca="1">IF(VLOOKUP($A211,Osnova!$A:$C,1)=$A211,VLOOKUP($A211,Osnova!$A:$F,4),0)</f>
        <v>#N/A</v>
      </c>
      <c r="D211" s="38"/>
      <c r="E211" s="51"/>
      <c r="F211" s="721">
        <f t="shared" si="4"/>
        <v>0</v>
      </c>
      <c r="G211" s="38"/>
      <c r="H211" s="38"/>
      <c r="I211" s="711">
        <f t="shared" si="6"/>
        <v>0</v>
      </c>
      <c r="K211" s="62"/>
    </row>
    <row r="212" spans="1:11" s="52" customFormat="1" ht="12" customHeight="1">
      <c r="A212" s="47"/>
      <c r="B212" s="711" t="e">
        <f ca="1">IFERROR(IF(VLOOKUP($A212,Osnova!$A:$E,1)=$A212,VLOOKUP($A212,Osnova!$A:$E,$E$10)),"")</f>
        <v>#NAME?</v>
      </c>
      <c r="C212" s="66" t="e">
        <f ca="1">IF(VLOOKUP($A212,Osnova!$A:$C,1)=$A212,VLOOKUP($A212,Osnova!$A:$F,4),0)</f>
        <v>#N/A</v>
      </c>
      <c r="D212" s="38"/>
      <c r="E212" s="51"/>
      <c r="F212" s="721">
        <f t="shared" si="4"/>
        <v>0</v>
      </c>
      <c r="G212" s="38"/>
      <c r="H212" s="38"/>
      <c r="I212" s="711">
        <f t="shared" si="6"/>
        <v>0</v>
      </c>
      <c r="K212" s="62"/>
    </row>
    <row r="213" spans="1:11" s="52" customFormat="1" ht="12" customHeight="1">
      <c r="A213" s="47"/>
      <c r="B213" s="711" t="e">
        <f ca="1">IFERROR(IF(VLOOKUP($A213,Osnova!$A:$E,1)=$A213,VLOOKUP($A213,Osnova!$A:$E,$E$10)),"")</f>
        <v>#NAME?</v>
      </c>
      <c r="C213" s="66" t="e">
        <f ca="1">IF(VLOOKUP($A213,Osnova!$A:$C,1)=$A213,VLOOKUP($A213,Osnova!$A:$F,4),0)</f>
        <v>#N/A</v>
      </c>
      <c r="D213" s="38"/>
      <c r="E213" s="51"/>
      <c r="F213" s="721">
        <f t="shared" ref="F213:F276" si="7">SUM(D213-E213)</f>
        <v>0</v>
      </c>
      <c r="G213" s="38"/>
      <c r="H213" s="38"/>
      <c r="I213" s="711">
        <f t="shared" si="6"/>
        <v>0</v>
      </c>
      <c r="K213" s="62"/>
    </row>
    <row r="214" spans="1:11" s="52" customFormat="1" ht="12" customHeight="1">
      <c r="A214" s="47"/>
      <c r="B214" s="711" t="e">
        <f ca="1">IFERROR(IF(VLOOKUP($A214,Osnova!$A:$E,1)=$A214,VLOOKUP($A214,Osnova!$A:$E,$E$10)),"")</f>
        <v>#NAME?</v>
      </c>
      <c r="C214" s="66" t="e">
        <f ca="1">IF(VLOOKUP($A214,Osnova!$A:$C,1)=$A214,VLOOKUP($A214,Osnova!$A:$F,4),0)</f>
        <v>#N/A</v>
      </c>
      <c r="D214" s="38"/>
      <c r="E214" s="51"/>
      <c r="F214" s="721">
        <f t="shared" si="7"/>
        <v>0</v>
      </c>
      <c r="G214" s="38"/>
      <c r="H214" s="38"/>
      <c r="I214" s="711">
        <f t="shared" si="6"/>
        <v>0</v>
      </c>
      <c r="K214" s="62"/>
    </row>
    <row r="215" spans="1:11" s="52" customFormat="1" ht="12" customHeight="1">
      <c r="A215" s="47"/>
      <c r="B215" s="711" t="e">
        <f ca="1">IFERROR(IF(VLOOKUP($A215,Osnova!$A:$E,1)=$A215,VLOOKUP($A215,Osnova!$A:$E,$E$10)),"")</f>
        <v>#NAME?</v>
      </c>
      <c r="C215" s="66" t="e">
        <f ca="1">IF(VLOOKUP($A215,Osnova!$A:$C,1)=$A215,VLOOKUP($A215,Osnova!$A:$F,4),0)</f>
        <v>#N/A</v>
      </c>
      <c r="D215" s="38"/>
      <c r="E215" s="51"/>
      <c r="F215" s="721">
        <f t="shared" si="7"/>
        <v>0</v>
      </c>
      <c r="G215" s="38"/>
      <c r="H215" s="38"/>
      <c r="I215" s="711">
        <f t="shared" si="6"/>
        <v>0</v>
      </c>
      <c r="K215" s="62"/>
    </row>
    <row r="216" spans="1:11" s="52" customFormat="1" ht="12" customHeight="1">
      <c r="A216" s="47"/>
      <c r="B216" s="711" t="e">
        <f ca="1">IFERROR(IF(VLOOKUP($A216,Osnova!$A:$E,1)=$A216,VLOOKUP($A216,Osnova!$A:$E,$E$10)),"")</f>
        <v>#NAME?</v>
      </c>
      <c r="C216" s="66" t="e">
        <f ca="1">IF(VLOOKUP($A216,Osnova!$A:$C,1)=$A216,VLOOKUP($A216,Osnova!$A:$F,4),0)</f>
        <v>#N/A</v>
      </c>
      <c r="D216" s="38"/>
      <c r="E216" s="51"/>
      <c r="F216" s="721">
        <f t="shared" si="7"/>
        <v>0</v>
      </c>
      <c r="G216" s="38"/>
      <c r="H216" s="38"/>
      <c r="I216" s="711">
        <f t="shared" si="6"/>
        <v>0</v>
      </c>
      <c r="K216" s="62"/>
    </row>
    <row r="217" spans="1:11" s="52" customFormat="1" ht="12" customHeight="1">
      <c r="A217" s="47"/>
      <c r="B217" s="711" t="e">
        <f ca="1">IFERROR(IF(VLOOKUP($A217,Osnova!$A:$E,1)=$A217,VLOOKUP($A217,Osnova!$A:$E,$E$10)),"")</f>
        <v>#NAME?</v>
      </c>
      <c r="C217" s="66" t="e">
        <f ca="1">IF(VLOOKUP($A217,Osnova!$A:$C,1)=$A217,VLOOKUP($A217,Osnova!$A:$F,4),0)</f>
        <v>#N/A</v>
      </c>
      <c r="D217" s="38"/>
      <c r="E217" s="51"/>
      <c r="F217" s="721">
        <f t="shared" si="7"/>
        <v>0</v>
      </c>
      <c r="G217" s="38"/>
      <c r="H217" s="38"/>
      <c r="I217" s="711">
        <f t="shared" si="6"/>
        <v>0</v>
      </c>
      <c r="K217" s="62"/>
    </row>
    <row r="218" spans="1:11" s="52" customFormat="1" ht="12" customHeight="1">
      <c r="A218" s="47"/>
      <c r="B218" s="711" t="e">
        <f ca="1">IFERROR(IF(VLOOKUP($A218,Osnova!$A:$E,1)=$A218,VLOOKUP($A218,Osnova!$A:$E,$E$10)),"")</f>
        <v>#NAME?</v>
      </c>
      <c r="C218" s="66" t="e">
        <f ca="1">IF(VLOOKUP($A218,Osnova!$A:$C,1)=$A218,VLOOKUP($A218,Osnova!$A:$F,4),0)</f>
        <v>#N/A</v>
      </c>
      <c r="D218" s="38"/>
      <c r="E218" s="51"/>
      <c r="F218" s="721">
        <f t="shared" si="7"/>
        <v>0</v>
      </c>
      <c r="G218" s="38"/>
      <c r="H218" s="38"/>
      <c r="I218" s="711">
        <f t="shared" si="6"/>
        <v>0</v>
      </c>
      <c r="K218" s="62"/>
    </row>
    <row r="219" spans="1:11" s="52" customFormat="1" ht="12" customHeight="1">
      <c r="A219" s="47"/>
      <c r="B219" s="711" t="e">
        <f ca="1">IFERROR(IF(VLOOKUP($A219,Osnova!$A:$E,1)=$A219,VLOOKUP($A219,Osnova!$A:$E,$E$10)),"")</f>
        <v>#NAME?</v>
      </c>
      <c r="C219" s="66" t="e">
        <f ca="1">IF(VLOOKUP($A219,Osnova!$A:$C,1)=$A219,VLOOKUP($A219,Osnova!$A:$F,4),0)</f>
        <v>#N/A</v>
      </c>
      <c r="D219" s="38"/>
      <c r="E219" s="51"/>
      <c r="F219" s="721">
        <f t="shared" si="7"/>
        <v>0</v>
      </c>
      <c r="G219" s="38"/>
      <c r="H219" s="38"/>
      <c r="I219" s="711">
        <f t="shared" si="6"/>
        <v>0</v>
      </c>
      <c r="K219" s="62"/>
    </row>
    <row r="220" spans="1:11" s="52" customFormat="1" ht="12" customHeight="1">
      <c r="A220" s="47"/>
      <c r="B220" s="711" t="e">
        <f ca="1">IFERROR(IF(VLOOKUP($A220,Osnova!$A:$E,1)=$A220,VLOOKUP($A220,Osnova!$A:$E,$E$10)),"")</f>
        <v>#NAME?</v>
      </c>
      <c r="C220" s="66" t="e">
        <f ca="1">IF(VLOOKUP($A220,Osnova!$A:$C,1)=$A220,VLOOKUP($A220,Osnova!$A:$F,4),0)</f>
        <v>#N/A</v>
      </c>
      <c r="D220" s="38"/>
      <c r="E220" s="51"/>
      <c r="F220" s="721">
        <f t="shared" si="7"/>
        <v>0</v>
      </c>
      <c r="G220" s="38"/>
      <c r="H220" s="38"/>
      <c r="I220" s="711">
        <f t="shared" si="6"/>
        <v>0</v>
      </c>
      <c r="K220" s="62"/>
    </row>
    <row r="221" spans="1:11" s="52" customFormat="1" ht="12" customHeight="1">
      <c r="A221" s="47"/>
      <c r="B221" s="711" t="e">
        <f ca="1">IFERROR(IF(VLOOKUP($A221,Osnova!$A:$E,1)=$A221,VLOOKUP($A221,Osnova!$A:$E,$E$10)),"")</f>
        <v>#NAME?</v>
      </c>
      <c r="C221" s="66" t="e">
        <f ca="1">IF(VLOOKUP($A221,Osnova!$A:$C,1)=$A221,VLOOKUP($A221,Osnova!$A:$F,4),0)</f>
        <v>#N/A</v>
      </c>
      <c r="D221" s="38"/>
      <c r="E221" s="51"/>
      <c r="F221" s="721">
        <f t="shared" si="7"/>
        <v>0</v>
      </c>
      <c r="G221" s="38"/>
      <c r="H221" s="38"/>
      <c r="I221" s="711">
        <f t="shared" si="6"/>
        <v>0</v>
      </c>
      <c r="K221" s="62"/>
    </row>
    <row r="222" spans="1:11" s="52" customFormat="1" ht="12" customHeight="1">
      <c r="A222" s="47"/>
      <c r="B222" s="711" t="e">
        <f ca="1">IFERROR(IF(VLOOKUP($A222,Osnova!$A:$E,1)=$A222,VLOOKUP($A222,Osnova!$A:$E,$E$10)),"")</f>
        <v>#NAME?</v>
      </c>
      <c r="C222" s="66" t="e">
        <f ca="1">IF(VLOOKUP($A222,Osnova!$A:$C,1)=$A222,VLOOKUP($A222,Osnova!$A:$F,4),0)</f>
        <v>#N/A</v>
      </c>
      <c r="D222" s="38"/>
      <c r="E222" s="51"/>
      <c r="F222" s="721">
        <f t="shared" si="7"/>
        <v>0</v>
      </c>
      <c r="G222" s="38"/>
      <c r="H222" s="38"/>
      <c r="I222" s="711">
        <f t="shared" si="6"/>
        <v>0</v>
      </c>
      <c r="K222" s="62"/>
    </row>
    <row r="223" spans="1:11" s="52" customFormat="1" ht="12" customHeight="1">
      <c r="A223" s="47"/>
      <c r="B223" s="711" t="e">
        <f ca="1">IFERROR(IF(VLOOKUP($A223,Osnova!$A:$E,1)=$A223,VLOOKUP($A223,Osnova!$A:$E,$E$10)),"")</f>
        <v>#NAME?</v>
      </c>
      <c r="C223" s="66" t="e">
        <f ca="1">IF(VLOOKUP($A223,Osnova!$A:$C,1)=$A223,VLOOKUP($A223,Osnova!$A:$F,4),0)</f>
        <v>#N/A</v>
      </c>
      <c r="D223" s="38"/>
      <c r="E223" s="51"/>
      <c r="F223" s="721">
        <f t="shared" si="7"/>
        <v>0</v>
      </c>
      <c r="G223" s="38"/>
      <c r="H223" s="38"/>
      <c r="I223" s="711">
        <f t="shared" si="6"/>
        <v>0</v>
      </c>
      <c r="K223" s="62"/>
    </row>
    <row r="224" spans="1:11" s="52" customFormat="1" ht="12" customHeight="1">
      <c r="A224" s="47"/>
      <c r="B224" s="711" t="e">
        <f ca="1">IFERROR(IF(VLOOKUP($A224,Osnova!$A:$E,1)=$A224,VLOOKUP($A224,Osnova!$A:$E,$E$10)),"")</f>
        <v>#NAME?</v>
      </c>
      <c r="C224" s="66" t="e">
        <f ca="1">IF(VLOOKUP($A224,Osnova!$A:$C,1)=$A224,VLOOKUP($A224,Osnova!$A:$F,4),0)</f>
        <v>#N/A</v>
      </c>
      <c r="D224" s="38"/>
      <c r="E224" s="51"/>
      <c r="F224" s="721">
        <f t="shared" si="7"/>
        <v>0</v>
      </c>
      <c r="G224" s="38"/>
      <c r="H224" s="38"/>
      <c r="I224" s="711">
        <f t="shared" si="6"/>
        <v>0</v>
      </c>
      <c r="K224" s="62"/>
    </row>
    <row r="225" spans="1:11" s="52" customFormat="1" ht="12" customHeight="1">
      <c r="A225" s="47"/>
      <c r="B225" s="711" t="e">
        <f ca="1">IFERROR(IF(VLOOKUP($A225,Osnova!$A:$E,1)=$A225,VLOOKUP($A225,Osnova!$A:$E,$E$10)),"")</f>
        <v>#NAME?</v>
      </c>
      <c r="C225" s="66" t="e">
        <f ca="1">IF(VLOOKUP($A225,Osnova!$A:$C,1)=$A225,VLOOKUP($A225,Osnova!$A:$F,4),0)</f>
        <v>#N/A</v>
      </c>
      <c r="D225" s="38"/>
      <c r="E225" s="51"/>
      <c r="F225" s="721">
        <f t="shared" si="7"/>
        <v>0</v>
      </c>
      <c r="G225" s="38"/>
      <c r="H225" s="38"/>
      <c r="I225" s="711">
        <f t="shared" si="6"/>
        <v>0</v>
      </c>
      <c r="K225" s="62"/>
    </row>
    <row r="226" spans="1:11" s="52" customFormat="1" ht="12" customHeight="1">
      <c r="A226" s="47"/>
      <c r="B226" s="711" t="e">
        <f ca="1">IFERROR(IF(VLOOKUP($A226,Osnova!$A:$E,1)=$A226,VLOOKUP($A226,Osnova!$A:$E,$E$10)),"")</f>
        <v>#NAME?</v>
      </c>
      <c r="C226" s="66" t="e">
        <f ca="1">IF(VLOOKUP($A226,Osnova!$A:$C,1)=$A226,VLOOKUP($A226,Osnova!$A:$F,4),0)</f>
        <v>#N/A</v>
      </c>
      <c r="D226" s="38"/>
      <c r="E226" s="51"/>
      <c r="F226" s="721">
        <f t="shared" si="7"/>
        <v>0</v>
      </c>
      <c r="G226" s="38"/>
      <c r="H226" s="38"/>
      <c r="I226" s="711">
        <f t="shared" si="6"/>
        <v>0</v>
      </c>
      <c r="K226" s="62"/>
    </row>
    <row r="227" spans="1:11" s="52" customFormat="1" ht="12" customHeight="1">
      <c r="A227" s="47"/>
      <c r="B227" s="711" t="e">
        <f ca="1">IFERROR(IF(VLOOKUP($A227,Osnova!$A:$E,1)=$A227,VLOOKUP($A227,Osnova!$A:$E,$E$10)),"")</f>
        <v>#NAME?</v>
      </c>
      <c r="C227" s="66" t="e">
        <f ca="1">IF(VLOOKUP($A227,Osnova!$A:$C,1)=$A227,VLOOKUP($A227,Osnova!$A:$F,4),0)</f>
        <v>#N/A</v>
      </c>
      <c r="D227" s="38"/>
      <c r="E227" s="51"/>
      <c r="F227" s="721">
        <f t="shared" si="7"/>
        <v>0</v>
      </c>
      <c r="G227" s="38"/>
      <c r="H227" s="38"/>
      <c r="I227" s="711">
        <f t="shared" si="6"/>
        <v>0</v>
      </c>
      <c r="K227" s="62"/>
    </row>
    <row r="228" spans="1:11" s="52" customFormat="1" ht="12" customHeight="1">
      <c r="A228" s="47"/>
      <c r="B228" s="711" t="e">
        <f ca="1">IFERROR(IF(VLOOKUP($A228,Osnova!$A:$E,1)=$A228,VLOOKUP($A228,Osnova!$A:$E,$E$10)),"")</f>
        <v>#NAME?</v>
      </c>
      <c r="C228" s="66" t="e">
        <f ca="1">IF(VLOOKUP($A228,Osnova!$A:$C,1)=$A228,VLOOKUP($A228,Osnova!$A:$F,4),0)</f>
        <v>#N/A</v>
      </c>
      <c r="D228" s="38"/>
      <c r="E228" s="51"/>
      <c r="F228" s="721">
        <f t="shared" si="7"/>
        <v>0</v>
      </c>
      <c r="G228" s="38"/>
      <c r="H228" s="38"/>
      <c r="I228" s="711">
        <f t="shared" si="6"/>
        <v>0</v>
      </c>
      <c r="K228" s="62"/>
    </row>
    <row r="229" spans="1:11" s="52" customFormat="1" ht="12" customHeight="1">
      <c r="A229" s="47"/>
      <c r="B229" s="711" t="e">
        <f ca="1">IFERROR(IF(VLOOKUP($A229,Osnova!$A:$E,1)=$A229,VLOOKUP($A229,Osnova!$A:$E,$E$10)),"")</f>
        <v>#NAME?</v>
      </c>
      <c r="C229" s="66" t="e">
        <f ca="1">IF(VLOOKUP($A229,Osnova!$A:$C,1)=$A229,VLOOKUP($A229,Osnova!$A:$F,4),0)</f>
        <v>#N/A</v>
      </c>
      <c r="D229" s="38"/>
      <c r="E229" s="51"/>
      <c r="F229" s="721">
        <f t="shared" si="7"/>
        <v>0</v>
      </c>
      <c r="G229" s="38"/>
      <c r="H229" s="38"/>
      <c r="I229" s="711">
        <f t="shared" si="6"/>
        <v>0</v>
      </c>
      <c r="K229" s="62"/>
    </row>
    <row r="230" spans="1:11" s="52" customFormat="1" ht="12" customHeight="1">
      <c r="A230" s="47"/>
      <c r="B230" s="711" t="e">
        <f ca="1">IFERROR(IF(VLOOKUP($A230,Osnova!$A:$E,1)=$A230,VLOOKUP($A230,Osnova!$A:$E,$E$10)),"")</f>
        <v>#NAME?</v>
      </c>
      <c r="C230" s="66" t="e">
        <f ca="1">IF(VLOOKUP($A230,Osnova!$A:$C,1)=$A230,VLOOKUP($A230,Osnova!$A:$F,4),0)</f>
        <v>#N/A</v>
      </c>
      <c r="D230" s="38"/>
      <c r="E230" s="51"/>
      <c r="F230" s="721">
        <f t="shared" si="7"/>
        <v>0</v>
      </c>
      <c r="G230" s="38"/>
      <c r="H230" s="38"/>
      <c r="I230" s="711">
        <f t="shared" si="6"/>
        <v>0</v>
      </c>
      <c r="K230" s="62"/>
    </row>
    <row r="231" spans="1:11" s="52" customFormat="1" ht="12" customHeight="1">
      <c r="A231" s="47"/>
      <c r="B231" s="711" t="e">
        <f ca="1">IFERROR(IF(VLOOKUP($A231,Osnova!$A:$E,1)=$A231,VLOOKUP($A231,Osnova!$A:$E,$E$10)),"")</f>
        <v>#NAME?</v>
      </c>
      <c r="C231" s="66" t="e">
        <f ca="1">IF(VLOOKUP($A231,Osnova!$A:$C,1)=$A231,VLOOKUP($A231,Osnova!$A:$F,4),0)</f>
        <v>#N/A</v>
      </c>
      <c r="D231" s="38"/>
      <c r="E231" s="51"/>
      <c r="F231" s="721">
        <f t="shared" si="7"/>
        <v>0</v>
      </c>
      <c r="G231" s="38"/>
      <c r="H231" s="38"/>
      <c r="I231" s="711">
        <f t="shared" si="6"/>
        <v>0</v>
      </c>
      <c r="K231" s="62"/>
    </row>
    <row r="232" spans="1:11" s="52" customFormat="1" ht="12" customHeight="1">
      <c r="A232" s="63"/>
      <c r="B232" s="711" t="e">
        <f ca="1">IFERROR(IF(VLOOKUP($A232,Osnova!$A:$E,1)=$A232,VLOOKUP($A232,Osnova!$A:$E,$E$10)),"")</f>
        <v>#NAME?</v>
      </c>
      <c r="C232" s="66" t="e">
        <f ca="1">IF(VLOOKUP($A232,Osnova!$A:$C,1)=$A232,VLOOKUP($A232,Osnova!$A:$F,4),0)</f>
        <v>#N/A</v>
      </c>
      <c r="D232" s="38"/>
      <c r="E232" s="51"/>
      <c r="F232" s="721">
        <f t="shared" si="7"/>
        <v>0</v>
      </c>
      <c r="G232" s="38"/>
      <c r="H232" s="38"/>
      <c r="I232" s="711">
        <f t="shared" si="6"/>
        <v>0</v>
      </c>
      <c r="K232" s="62"/>
    </row>
    <row r="233" spans="1:11" s="52" customFormat="1" ht="12" customHeight="1">
      <c r="A233" s="47"/>
      <c r="B233" s="711" t="e">
        <f ca="1">IFERROR(IF(VLOOKUP($A233,Osnova!$A:$E,1)=$A233,VLOOKUP($A233,Osnova!$A:$E,$E$10)),"")</f>
        <v>#NAME?</v>
      </c>
      <c r="C233" s="66" t="e">
        <f ca="1">IF(VLOOKUP($A233,Osnova!$A:$C,1)=$A233,VLOOKUP($A233,Osnova!$A:$F,4),0)</f>
        <v>#N/A</v>
      </c>
      <c r="D233" s="38"/>
      <c r="E233" s="51"/>
      <c r="F233" s="721">
        <f t="shared" si="7"/>
        <v>0</v>
      </c>
      <c r="G233" s="38"/>
      <c r="H233" s="38"/>
      <c r="I233" s="711">
        <f t="shared" si="6"/>
        <v>0</v>
      </c>
      <c r="K233" s="62"/>
    </row>
    <row r="234" spans="1:11" s="52" customFormat="1" ht="12" customHeight="1">
      <c r="A234" s="67"/>
      <c r="B234" s="711" t="e">
        <f ca="1">IFERROR(IF(VLOOKUP($A234,Osnova!$A:$E,1)=$A234,VLOOKUP($A234,Osnova!$A:$E,$E$10)),"")</f>
        <v>#NAME?</v>
      </c>
      <c r="C234" s="66" t="e">
        <f ca="1">IF(VLOOKUP($A234,Osnova!$A:$C,1)=$A234,VLOOKUP($A234,Osnova!$A:$F,4),0)</f>
        <v>#N/A</v>
      </c>
      <c r="D234" s="38"/>
      <c r="E234" s="51"/>
      <c r="F234" s="721">
        <f t="shared" si="7"/>
        <v>0</v>
      </c>
      <c r="G234" s="38"/>
      <c r="H234" s="38"/>
      <c r="I234" s="711">
        <f t="shared" si="6"/>
        <v>0</v>
      </c>
      <c r="K234" s="62"/>
    </row>
    <row r="235" spans="1:11" s="52" customFormat="1" ht="12" customHeight="1">
      <c r="A235" s="67"/>
      <c r="B235" s="711" t="e">
        <f ca="1">IFERROR(IF(VLOOKUP($A235,Osnova!$A:$E,1)=$A235,VLOOKUP($A235,Osnova!$A:$E,$E$10)),"")</f>
        <v>#NAME?</v>
      </c>
      <c r="C235" s="66" t="e">
        <f ca="1">IF(VLOOKUP($A235,Osnova!$A:$C,1)=$A235,VLOOKUP($A235,Osnova!$A:$F,4),0)</f>
        <v>#N/A</v>
      </c>
      <c r="D235" s="38"/>
      <c r="E235" s="51"/>
      <c r="F235" s="721">
        <f t="shared" si="7"/>
        <v>0</v>
      </c>
      <c r="G235" s="38"/>
      <c r="H235" s="38"/>
      <c r="I235" s="711">
        <f t="shared" si="6"/>
        <v>0</v>
      </c>
      <c r="K235" s="62"/>
    </row>
    <row r="236" spans="1:11" s="52" customFormat="1" ht="12" customHeight="1">
      <c r="A236" s="67"/>
      <c r="B236" s="711" t="e">
        <f ca="1">IFERROR(IF(VLOOKUP($A236,Osnova!$A:$E,1)=$A236,VLOOKUP($A236,Osnova!$A:$E,$E$10)),"")</f>
        <v>#NAME?</v>
      </c>
      <c r="C236" s="66" t="e">
        <f ca="1">IF(VLOOKUP($A236,Osnova!$A:$C,1)=$A236,VLOOKUP($A236,Osnova!$A:$F,4),0)</f>
        <v>#N/A</v>
      </c>
      <c r="D236" s="38"/>
      <c r="E236" s="51"/>
      <c r="F236" s="721">
        <f t="shared" si="7"/>
        <v>0</v>
      </c>
      <c r="G236" s="38"/>
      <c r="H236" s="38"/>
      <c r="I236" s="711">
        <f t="shared" si="6"/>
        <v>0</v>
      </c>
      <c r="K236" s="62"/>
    </row>
    <row r="237" spans="1:11" s="52" customFormat="1" ht="12" customHeight="1">
      <c r="A237" s="67"/>
      <c r="B237" s="711" t="e">
        <f ca="1">IFERROR(IF(VLOOKUP($A237,Osnova!$A:$E,1)=$A237,VLOOKUP($A237,Osnova!$A:$E,$E$10)),"")</f>
        <v>#NAME?</v>
      </c>
      <c r="C237" s="66" t="e">
        <f ca="1">IF(VLOOKUP($A237,Osnova!$A:$C,1)=$A237,VLOOKUP($A237,Osnova!$A:$F,4),0)</f>
        <v>#N/A</v>
      </c>
      <c r="D237" s="38"/>
      <c r="E237" s="51"/>
      <c r="F237" s="721">
        <f t="shared" si="7"/>
        <v>0</v>
      </c>
      <c r="G237" s="38"/>
      <c r="H237" s="38"/>
      <c r="I237" s="711">
        <f t="shared" si="6"/>
        <v>0</v>
      </c>
      <c r="K237" s="62"/>
    </row>
    <row r="238" spans="1:11" s="52" customFormat="1" ht="12" customHeight="1">
      <c r="A238" s="67"/>
      <c r="B238" s="711" t="e">
        <f ca="1">IFERROR(IF(VLOOKUP($A238,Osnova!$A:$E,1)=$A238,VLOOKUP($A238,Osnova!$A:$E,$E$10)),"")</f>
        <v>#NAME?</v>
      </c>
      <c r="C238" s="66" t="e">
        <f ca="1">IF(VLOOKUP($A238,Osnova!$A:$C,1)=$A238,VLOOKUP($A238,Osnova!$A:$F,4),0)</f>
        <v>#N/A</v>
      </c>
      <c r="D238" s="38"/>
      <c r="E238" s="51"/>
      <c r="F238" s="721">
        <f t="shared" si="7"/>
        <v>0</v>
      </c>
      <c r="G238" s="38"/>
      <c r="H238" s="38"/>
      <c r="I238" s="711">
        <f t="shared" si="6"/>
        <v>0</v>
      </c>
      <c r="K238" s="62"/>
    </row>
    <row r="239" spans="1:11" s="52" customFormat="1" ht="12" customHeight="1">
      <c r="A239" s="67"/>
      <c r="B239" s="711" t="e">
        <f ca="1">IFERROR(IF(VLOOKUP($A239,Osnova!$A:$E,1)=$A239,VLOOKUP($A239,Osnova!$A:$E,$E$10)),"")</f>
        <v>#NAME?</v>
      </c>
      <c r="C239" s="66" t="e">
        <f ca="1">IF(VLOOKUP($A239,Osnova!$A:$C,1)=$A239,VLOOKUP($A239,Osnova!$A:$F,4),0)</f>
        <v>#N/A</v>
      </c>
      <c r="D239" s="38"/>
      <c r="E239" s="51"/>
      <c r="F239" s="721">
        <f t="shared" si="7"/>
        <v>0</v>
      </c>
      <c r="G239" s="38"/>
      <c r="H239" s="38"/>
      <c r="I239" s="711">
        <f t="shared" si="6"/>
        <v>0</v>
      </c>
      <c r="K239" s="62"/>
    </row>
    <row r="240" spans="1:11" s="52" customFormat="1" ht="12" customHeight="1">
      <c r="A240" s="67"/>
      <c r="B240" s="711" t="e">
        <f ca="1">IFERROR(IF(VLOOKUP($A240,Osnova!$A:$E,1)=$A240,VLOOKUP($A240,Osnova!$A:$E,$E$10)),"")</f>
        <v>#NAME?</v>
      </c>
      <c r="C240" s="66" t="e">
        <f ca="1">IF(VLOOKUP($A240,Osnova!$A:$C,1)=$A240,VLOOKUP($A240,Osnova!$A:$F,4),0)</f>
        <v>#N/A</v>
      </c>
      <c r="D240" s="38"/>
      <c r="E240" s="51"/>
      <c r="F240" s="721">
        <f t="shared" si="7"/>
        <v>0</v>
      </c>
      <c r="G240" s="38"/>
      <c r="H240" s="38"/>
      <c r="I240" s="711">
        <f t="shared" si="6"/>
        <v>0</v>
      </c>
      <c r="K240" s="62"/>
    </row>
    <row r="241" spans="1:11" s="52" customFormat="1" ht="12" customHeight="1">
      <c r="A241" s="67"/>
      <c r="B241" s="711" t="e">
        <f ca="1">IFERROR(IF(VLOOKUP($A241,Osnova!$A:$E,1)=$A241,VLOOKUP($A241,Osnova!$A:$E,$E$10)),"")</f>
        <v>#NAME?</v>
      </c>
      <c r="C241" s="66" t="e">
        <f ca="1">IF(VLOOKUP($A241,Osnova!$A:$C,1)=$A241,VLOOKUP($A241,Osnova!$A:$F,4),0)</f>
        <v>#N/A</v>
      </c>
      <c r="D241" s="38"/>
      <c r="E241" s="51"/>
      <c r="F241" s="721">
        <f t="shared" si="7"/>
        <v>0</v>
      </c>
      <c r="G241" s="38"/>
      <c r="H241" s="38"/>
      <c r="I241" s="711">
        <f t="shared" si="6"/>
        <v>0</v>
      </c>
      <c r="K241" s="62"/>
    </row>
    <row r="242" spans="1:11" s="52" customFormat="1" ht="12" customHeight="1">
      <c r="A242" s="67"/>
      <c r="B242" s="711" t="e">
        <f ca="1">IFERROR(IF(VLOOKUP($A242,Osnova!$A:$E,1)=$A242,VLOOKUP($A242,Osnova!$A:$E,$E$10)),"")</f>
        <v>#NAME?</v>
      </c>
      <c r="C242" s="66" t="e">
        <f ca="1">IF(VLOOKUP($A242,Osnova!$A:$C,1)=$A242,VLOOKUP($A242,Osnova!$A:$F,4),0)</f>
        <v>#N/A</v>
      </c>
      <c r="D242" s="38"/>
      <c r="E242" s="51"/>
      <c r="F242" s="721">
        <f t="shared" si="7"/>
        <v>0</v>
      </c>
      <c r="G242" s="38"/>
      <c r="H242" s="38"/>
      <c r="I242" s="711">
        <f t="shared" si="6"/>
        <v>0</v>
      </c>
      <c r="K242" s="62"/>
    </row>
    <row r="243" spans="1:11" s="52" customFormat="1" ht="12" customHeight="1">
      <c r="A243" s="67"/>
      <c r="B243" s="711" t="e">
        <f ca="1">IFERROR(IF(VLOOKUP($A243,Osnova!$A:$E,1)=$A243,VLOOKUP($A243,Osnova!$A:$E,$E$10)),"")</f>
        <v>#NAME?</v>
      </c>
      <c r="C243" s="66" t="e">
        <f ca="1">IF(VLOOKUP($A243,Osnova!$A:$C,1)=$A243,VLOOKUP($A243,Osnova!$A:$F,4),0)</f>
        <v>#N/A</v>
      </c>
      <c r="D243" s="38"/>
      <c r="E243" s="51"/>
      <c r="F243" s="721">
        <f t="shared" si="7"/>
        <v>0</v>
      </c>
      <c r="G243" s="38"/>
      <c r="H243" s="38"/>
      <c r="I243" s="711">
        <f t="shared" si="6"/>
        <v>0</v>
      </c>
      <c r="K243" s="62"/>
    </row>
    <row r="244" spans="1:11" s="52" customFormat="1" ht="12" customHeight="1">
      <c r="A244" s="67"/>
      <c r="B244" s="711" t="e">
        <f ca="1">IFERROR(IF(VLOOKUP($A244,Osnova!$A:$E,1)=$A244,VLOOKUP($A244,Osnova!$A:$E,$E$10)),"")</f>
        <v>#NAME?</v>
      </c>
      <c r="C244" s="66" t="e">
        <f ca="1">IF(VLOOKUP($A244,Osnova!$A:$C,1)=$A244,VLOOKUP($A244,Osnova!$A:$F,4),0)</f>
        <v>#N/A</v>
      </c>
      <c r="D244" s="38"/>
      <c r="E244" s="51"/>
      <c r="F244" s="721">
        <f t="shared" si="7"/>
        <v>0</v>
      </c>
      <c r="G244" s="38"/>
      <c r="H244" s="38"/>
      <c r="I244" s="711">
        <f t="shared" si="6"/>
        <v>0</v>
      </c>
      <c r="K244" s="62"/>
    </row>
    <row r="245" spans="1:11" s="52" customFormat="1" ht="12" customHeight="1">
      <c r="A245" s="67"/>
      <c r="B245" s="711" t="e">
        <f ca="1">IFERROR(IF(VLOOKUP($A245,Osnova!$A:$E,1)=$A245,VLOOKUP($A245,Osnova!$A:$E,$E$10)),"")</f>
        <v>#NAME?</v>
      </c>
      <c r="C245" s="66" t="e">
        <f ca="1">IF(VLOOKUP($A245,Osnova!$A:$C,1)=$A245,VLOOKUP($A245,Osnova!$A:$F,4),0)</f>
        <v>#N/A</v>
      </c>
      <c r="D245" s="38"/>
      <c r="E245" s="51"/>
      <c r="F245" s="721">
        <f t="shared" si="7"/>
        <v>0</v>
      </c>
      <c r="G245" s="38"/>
      <c r="H245" s="38"/>
      <c r="I245" s="711">
        <f t="shared" si="6"/>
        <v>0</v>
      </c>
      <c r="K245" s="62"/>
    </row>
    <row r="246" spans="1:11" s="52" customFormat="1" ht="12" customHeight="1">
      <c r="A246" s="67"/>
      <c r="B246" s="711" t="e">
        <f ca="1">IFERROR(IF(VLOOKUP($A246,Osnova!$A:$E,1)=$A246,VLOOKUP($A246,Osnova!$A:$E,$E$10)),"")</f>
        <v>#NAME?</v>
      </c>
      <c r="C246" s="66" t="e">
        <f ca="1">IF(VLOOKUP($A246,Osnova!$A:$C,1)=$A246,VLOOKUP($A246,Osnova!$A:$F,4),0)</f>
        <v>#N/A</v>
      </c>
      <c r="D246" s="38"/>
      <c r="E246" s="51"/>
      <c r="F246" s="721">
        <f t="shared" si="7"/>
        <v>0</v>
      </c>
      <c r="G246" s="38"/>
      <c r="H246" s="38"/>
      <c r="I246" s="711">
        <f t="shared" si="6"/>
        <v>0</v>
      </c>
      <c r="K246" s="62"/>
    </row>
    <row r="247" spans="1:11" s="52" customFormat="1" ht="12" customHeight="1">
      <c r="A247" s="67"/>
      <c r="B247" s="711" t="e">
        <f ca="1">IFERROR(IF(VLOOKUP($A247,Osnova!$A:$E,1)=$A247,VLOOKUP($A247,Osnova!$A:$E,$E$10)),"")</f>
        <v>#NAME?</v>
      </c>
      <c r="C247" s="66" t="e">
        <f ca="1">IF(VLOOKUP($A247,Osnova!$A:$C,1)=$A247,VLOOKUP($A247,Osnova!$A:$F,4),0)</f>
        <v>#N/A</v>
      </c>
      <c r="D247" s="38"/>
      <c r="E247" s="51"/>
      <c r="F247" s="721">
        <f t="shared" si="7"/>
        <v>0</v>
      </c>
      <c r="G247" s="38"/>
      <c r="H247" s="38"/>
      <c r="I247" s="711">
        <f t="shared" si="6"/>
        <v>0</v>
      </c>
      <c r="K247" s="62"/>
    </row>
    <row r="248" spans="1:11" s="52" customFormat="1" ht="12" customHeight="1">
      <c r="A248" s="67"/>
      <c r="B248" s="711" t="e">
        <f ca="1">IFERROR(IF(VLOOKUP($A248,Osnova!$A:$E,1)=$A248,VLOOKUP($A248,Osnova!$A:$E,$E$10)),"")</f>
        <v>#NAME?</v>
      </c>
      <c r="C248" s="66" t="e">
        <f ca="1">IF(VLOOKUP($A248,Osnova!$A:$C,1)=$A248,VLOOKUP($A248,Osnova!$A:$F,4),0)</f>
        <v>#N/A</v>
      </c>
      <c r="D248" s="38"/>
      <c r="E248" s="51"/>
      <c r="F248" s="721">
        <f t="shared" si="7"/>
        <v>0</v>
      </c>
      <c r="G248" s="38"/>
      <c r="H248" s="38"/>
      <c r="I248" s="711">
        <f t="shared" si="6"/>
        <v>0</v>
      </c>
      <c r="K248" s="62"/>
    </row>
    <row r="249" spans="1:11" s="52" customFormat="1" ht="12" customHeight="1">
      <c r="A249" s="67"/>
      <c r="B249" s="711" t="e">
        <f ca="1">IFERROR(IF(VLOOKUP($A249,Osnova!$A:$E,1)=$A249,VLOOKUP($A249,Osnova!$A:$E,$E$10)),"")</f>
        <v>#NAME?</v>
      </c>
      <c r="C249" s="66" t="e">
        <f ca="1">IF(VLOOKUP($A249,Osnova!$A:$C,1)=$A249,VLOOKUP($A249,Osnova!$A:$F,4),0)</f>
        <v>#N/A</v>
      </c>
      <c r="D249" s="38"/>
      <c r="E249" s="51"/>
      <c r="F249" s="721">
        <f t="shared" si="7"/>
        <v>0</v>
      </c>
      <c r="G249" s="38"/>
      <c r="H249" s="38"/>
      <c r="I249" s="711">
        <f t="shared" si="6"/>
        <v>0</v>
      </c>
      <c r="K249" s="62"/>
    </row>
    <row r="250" spans="1:11" s="52" customFormat="1" ht="12" customHeight="1">
      <c r="A250" s="67"/>
      <c r="B250" s="711" t="e">
        <f ca="1">IFERROR(IF(VLOOKUP($A250,Osnova!$A:$E,1)=$A250,VLOOKUP($A250,Osnova!$A:$E,$E$10)),"")</f>
        <v>#NAME?</v>
      </c>
      <c r="C250" s="66" t="e">
        <f ca="1">IF(VLOOKUP($A250,Osnova!$A:$C,1)=$A250,VLOOKUP($A250,Osnova!$A:$F,4),0)</f>
        <v>#N/A</v>
      </c>
      <c r="D250" s="38"/>
      <c r="E250" s="51"/>
      <c r="F250" s="721">
        <f t="shared" si="7"/>
        <v>0</v>
      </c>
      <c r="G250" s="38"/>
      <c r="H250" s="38"/>
      <c r="I250" s="711">
        <f t="shared" si="6"/>
        <v>0</v>
      </c>
      <c r="K250" s="62"/>
    </row>
    <row r="251" spans="1:11" s="52" customFormat="1" ht="12" customHeight="1">
      <c r="A251" s="67"/>
      <c r="B251" s="711" t="e">
        <f ca="1">IFERROR(IF(VLOOKUP($A251,Osnova!$A:$E,1)=$A251,VLOOKUP($A251,Osnova!$A:$E,$E$10)),"")</f>
        <v>#NAME?</v>
      </c>
      <c r="C251" s="66" t="e">
        <f ca="1">IF(VLOOKUP($A251,Osnova!$A:$C,1)=$A251,VLOOKUP($A251,Osnova!$A:$F,4),0)</f>
        <v>#N/A</v>
      </c>
      <c r="D251" s="38"/>
      <c r="E251" s="51"/>
      <c r="F251" s="721">
        <f t="shared" si="7"/>
        <v>0</v>
      </c>
      <c r="G251" s="38"/>
      <c r="H251" s="38"/>
      <c r="I251" s="711">
        <f t="shared" si="6"/>
        <v>0</v>
      </c>
      <c r="K251" s="62"/>
    </row>
    <row r="252" spans="1:11" s="52" customFormat="1" ht="12" customHeight="1">
      <c r="A252" s="67"/>
      <c r="B252" s="711" t="e">
        <f ca="1">IFERROR(IF(VLOOKUP($A252,Osnova!$A:$E,1)=$A252,VLOOKUP($A252,Osnova!$A:$E,$E$10)),"")</f>
        <v>#NAME?</v>
      </c>
      <c r="C252" s="66" t="e">
        <f ca="1">IF(VLOOKUP($A252,Osnova!$A:$C,1)=$A252,VLOOKUP($A252,Osnova!$A:$F,4),0)</f>
        <v>#N/A</v>
      </c>
      <c r="D252" s="38"/>
      <c r="E252" s="51"/>
      <c r="F252" s="721">
        <f t="shared" si="7"/>
        <v>0</v>
      </c>
      <c r="G252" s="38"/>
      <c r="H252" s="38"/>
      <c r="I252" s="711">
        <f t="shared" ref="I252:I313" si="8">SUM(F252+G252-H252)</f>
        <v>0</v>
      </c>
      <c r="K252" s="62"/>
    </row>
    <row r="253" spans="1:11" s="52" customFormat="1" ht="12" customHeight="1">
      <c r="A253" s="67"/>
      <c r="B253" s="711" t="e">
        <f ca="1">IFERROR(IF(VLOOKUP($A253,Osnova!$A:$E,1)=$A253,VLOOKUP($A253,Osnova!$A:$E,$E$10)),"")</f>
        <v>#NAME?</v>
      </c>
      <c r="C253" s="66" t="e">
        <f ca="1">IF(VLOOKUP($A253,Osnova!$A:$C,1)=$A253,VLOOKUP($A253,Osnova!$A:$F,4),0)</f>
        <v>#N/A</v>
      </c>
      <c r="D253" s="38"/>
      <c r="E253" s="51"/>
      <c r="F253" s="721">
        <f t="shared" si="7"/>
        <v>0</v>
      </c>
      <c r="G253" s="38"/>
      <c r="H253" s="38"/>
      <c r="I253" s="711">
        <f t="shared" si="8"/>
        <v>0</v>
      </c>
      <c r="K253" s="62"/>
    </row>
    <row r="254" spans="1:11" s="52" customFormat="1" ht="12" customHeight="1">
      <c r="A254" s="67"/>
      <c r="B254" s="711" t="e">
        <f ca="1">IFERROR(IF(VLOOKUP($A254,Osnova!$A:$E,1)=$A254,VLOOKUP($A254,Osnova!$A:$E,$E$10)),"")</f>
        <v>#NAME?</v>
      </c>
      <c r="C254" s="66" t="e">
        <f ca="1">IF(VLOOKUP($A254,Osnova!$A:$C,1)=$A254,VLOOKUP($A254,Osnova!$A:$F,4),0)</f>
        <v>#N/A</v>
      </c>
      <c r="D254" s="38"/>
      <c r="E254" s="51"/>
      <c r="F254" s="721">
        <f t="shared" si="7"/>
        <v>0</v>
      </c>
      <c r="G254" s="38"/>
      <c r="H254" s="38"/>
      <c r="I254" s="711">
        <f t="shared" si="8"/>
        <v>0</v>
      </c>
      <c r="K254" s="62"/>
    </row>
    <row r="255" spans="1:11" s="52" customFormat="1" ht="12" customHeight="1">
      <c r="A255" s="67"/>
      <c r="B255" s="711" t="e">
        <f ca="1">IFERROR(IF(VLOOKUP($A255,Osnova!$A:$E,1)=$A255,VLOOKUP($A255,Osnova!$A:$E,$E$10)),"")</f>
        <v>#NAME?</v>
      </c>
      <c r="C255" s="66" t="e">
        <f ca="1">IF(VLOOKUP($A255,Osnova!$A:$C,1)=$A255,VLOOKUP($A255,Osnova!$A:$F,4),0)</f>
        <v>#N/A</v>
      </c>
      <c r="D255" s="38"/>
      <c r="E255" s="51"/>
      <c r="F255" s="721">
        <f t="shared" si="7"/>
        <v>0</v>
      </c>
      <c r="G255" s="38"/>
      <c r="H255" s="38"/>
      <c r="I255" s="711">
        <f t="shared" si="8"/>
        <v>0</v>
      </c>
      <c r="K255" s="62"/>
    </row>
    <row r="256" spans="1:11" s="52" customFormat="1" ht="12" customHeight="1">
      <c r="A256" s="67"/>
      <c r="B256" s="711" t="e">
        <f ca="1">IFERROR(IF(VLOOKUP($A256,Osnova!$A:$E,1)=$A256,VLOOKUP($A256,Osnova!$A:$E,$E$10)),"")</f>
        <v>#NAME?</v>
      </c>
      <c r="C256" s="66" t="e">
        <f ca="1">IF(VLOOKUP($A256,Osnova!$A:$C,1)=$A256,VLOOKUP($A256,Osnova!$A:$F,4),0)</f>
        <v>#N/A</v>
      </c>
      <c r="D256" s="38"/>
      <c r="E256" s="51"/>
      <c r="F256" s="721">
        <f t="shared" si="7"/>
        <v>0</v>
      </c>
      <c r="G256" s="38"/>
      <c r="H256" s="38"/>
      <c r="I256" s="711">
        <f t="shared" si="8"/>
        <v>0</v>
      </c>
      <c r="K256" s="62"/>
    </row>
    <row r="257" spans="1:11" s="52" customFormat="1" ht="12" customHeight="1">
      <c r="A257" s="67"/>
      <c r="B257" s="711" t="e">
        <f ca="1">IFERROR(IF(VLOOKUP($A257,Osnova!$A:$E,1)=$A257,VLOOKUP($A257,Osnova!$A:$E,$E$10)),"")</f>
        <v>#NAME?</v>
      </c>
      <c r="C257" s="66" t="e">
        <f ca="1">IF(VLOOKUP($A257,Osnova!$A:$C,1)=$A257,VLOOKUP($A257,Osnova!$A:$F,4),0)</f>
        <v>#N/A</v>
      </c>
      <c r="D257" s="38"/>
      <c r="E257" s="51"/>
      <c r="F257" s="721">
        <f t="shared" si="7"/>
        <v>0</v>
      </c>
      <c r="G257" s="38"/>
      <c r="H257" s="38"/>
      <c r="I257" s="711">
        <f t="shared" si="8"/>
        <v>0</v>
      </c>
      <c r="K257" s="62"/>
    </row>
    <row r="258" spans="1:11" s="52" customFormat="1" ht="12" customHeight="1">
      <c r="A258" s="67"/>
      <c r="B258" s="711" t="e">
        <f ca="1">IFERROR(IF(VLOOKUP($A258,Osnova!$A:$E,1)=$A258,VLOOKUP($A258,Osnova!$A:$E,$E$10)),"")</f>
        <v>#NAME?</v>
      </c>
      <c r="C258" s="66" t="e">
        <f ca="1">IF(VLOOKUP($A258,Osnova!$A:$C,1)=$A258,VLOOKUP($A258,Osnova!$A:$F,4),0)</f>
        <v>#N/A</v>
      </c>
      <c r="D258" s="38"/>
      <c r="E258" s="51"/>
      <c r="F258" s="721">
        <f t="shared" si="7"/>
        <v>0</v>
      </c>
      <c r="G258" s="38"/>
      <c r="H258" s="38"/>
      <c r="I258" s="711">
        <f t="shared" si="8"/>
        <v>0</v>
      </c>
      <c r="K258" s="62"/>
    </row>
    <row r="259" spans="1:11" s="52" customFormat="1" ht="12" customHeight="1">
      <c r="A259" s="67"/>
      <c r="B259" s="711" t="e">
        <f ca="1">IFERROR(IF(VLOOKUP($A259,Osnova!$A:$E,1)=$A259,VLOOKUP($A259,Osnova!$A:$E,$E$10)),"")</f>
        <v>#NAME?</v>
      </c>
      <c r="C259" s="66" t="e">
        <f ca="1">IF(VLOOKUP($A259,Osnova!$A:$C,1)=$A259,VLOOKUP($A259,Osnova!$A:$F,4),0)</f>
        <v>#N/A</v>
      </c>
      <c r="D259" s="38"/>
      <c r="E259" s="51"/>
      <c r="F259" s="721">
        <f t="shared" si="7"/>
        <v>0</v>
      </c>
      <c r="G259" s="38"/>
      <c r="H259" s="38"/>
      <c r="I259" s="711">
        <f t="shared" si="8"/>
        <v>0</v>
      </c>
      <c r="K259" s="62"/>
    </row>
    <row r="260" spans="1:11" s="52" customFormat="1" ht="12" customHeight="1">
      <c r="A260" s="67"/>
      <c r="B260" s="711" t="e">
        <f ca="1">IFERROR(IF(VLOOKUP($A260,Osnova!$A:$E,1)=$A260,VLOOKUP($A260,Osnova!$A:$E,$E$10)),"")</f>
        <v>#NAME?</v>
      </c>
      <c r="C260" s="66" t="e">
        <f ca="1">IF(VLOOKUP($A260,Osnova!$A:$C,1)=$A260,VLOOKUP($A260,Osnova!$A:$F,4),0)</f>
        <v>#N/A</v>
      </c>
      <c r="D260" s="38"/>
      <c r="E260" s="51"/>
      <c r="F260" s="721">
        <f t="shared" si="7"/>
        <v>0</v>
      </c>
      <c r="G260" s="38"/>
      <c r="H260" s="38"/>
      <c r="I260" s="711">
        <f t="shared" si="8"/>
        <v>0</v>
      </c>
      <c r="K260" s="62"/>
    </row>
    <row r="261" spans="1:11" s="52" customFormat="1" ht="12" customHeight="1">
      <c r="A261" s="67"/>
      <c r="B261" s="711" t="e">
        <f ca="1">IFERROR(IF(VLOOKUP($A261,Osnova!$A:$E,1)=$A261,VLOOKUP($A261,Osnova!$A:$E,$E$10)),"")</f>
        <v>#NAME?</v>
      </c>
      <c r="C261" s="66" t="e">
        <f ca="1">IF(VLOOKUP($A261,Osnova!$A:$C,1)=$A261,VLOOKUP($A261,Osnova!$A:$F,4),0)</f>
        <v>#N/A</v>
      </c>
      <c r="D261" s="38"/>
      <c r="E261" s="51"/>
      <c r="F261" s="721">
        <f t="shared" si="7"/>
        <v>0</v>
      </c>
      <c r="G261" s="38"/>
      <c r="H261" s="38"/>
      <c r="I261" s="711">
        <f t="shared" si="8"/>
        <v>0</v>
      </c>
      <c r="K261" s="62"/>
    </row>
    <row r="262" spans="1:11" s="52" customFormat="1" ht="12" customHeight="1">
      <c r="A262" s="67"/>
      <c r="B262" s="711" t="e">
        <f ca="1">IFERROR(IF(VLOOKUP($A262,Osnova!$A:$E,1)=$A262,VLOOKUP($A262,Osnova!$A:$E,$E$10)),"")</f>
        <v>#NAME?</v>
      </c>
      <c r="C262" s="66" t="e">
        <f ca="1">IF(VLOOKUP($A262,Osnova!$A:$C,1)=$A262,VLOOKUP($A262,Osnova!$A:$F,4),0)</f>
        <v>#N/A</v>
      </c>
      <c r="D262" s="38"/>
      <c r="E262" s="51"/>
      <c r="F262" s="721">
        <f t="shared" si="7"/>
        <v>0</v>
      </c>
      <c r="G262" s="38"/>
      <c r="H262" s="38"/>
      <c r="I262" s="711">
        <f t="shared" si="8"/>
        <v>0</v>
      </c>
      <c r="K262" s="62"/>
    </row>
    <row r="263" spans="1:11" s="52" customFormat="1" ht="12" customHeight="1">
      <c r="A263" s="67"/>
      <c r="B263" s="711" t="e">
        <f ca="1">IFERROR(IF(VLOOKUP($A263,Osnova!$A:$E,1)=$A263,VLOOKUP($A263,Osnova!$A:$E,$E$10)),"")</f>
        <v>#NAME?</v>
      </c>
      <c r="C263" s="66" t="e">
        <f ca="1">IF(VLOOKUP($A263,Osnova!$A:$C,1)=$A263,VLOOKUP($A263,Osnova!$A:$F,4),0)</f>
        <v>#N/A</v>
      </c>
      <c r="D263" s="38"/>
      <c r="E263" s="51"/>
      <c r="F263" s="721">
        <f t="shared" si="7"/>
        <v>0</v>
      </c>
      <c r="G263" s="38"/>
      <c r="H263" s="38"/>
      <c r="I263" s="711">
        <f t="shared" si="8"/>
        <v>0</v>
      </c>
      <c r="K263" s="62"/>
    </row>
    <row r="264" spans="1:11" s="52" customFormat="1" ht="12" customHeight="1">
      <c r="A264" s="67"/>
      <c r="B264" s="711" t="e">
        <f ca="1">IFERROR(IF(VLOOKUP($A264,Osnova!$A:$E,1)=$A264,VLOOKUP($A264,Osnova!$A:$E,$E$10)),"")</f>
        <v>#NAME?</v>
      </c>
      <c r="C264" s="66" t="e">
        <f ca="1">IF(VLOOKUP($A264,Osnova!$A:$C,1)=$A264,VLOOKUP($A264,Osnova!$A:$F,4),0)</f>
        <v>#N/A</v>
      </c>
      <c r="D264" s="38"/>
      <c r="E264" s="51"/>
      <c r="F264" s="721">
        <f t="shared" si="7"/>
        <v>0</v>
      </c>
      <c r="G264" s="38"/>
      <c r="H264" s="38"/>
      <c r="I264" s="711">
        <f t="shared" si="8"/>
        <v>0</v>
      </c>
      <c r="K264" s="62"/>
    </row>
    <row r="265" spans="1:11" s="52" customFormat="1" ht="12" customHeight="1">
      <c r="A265" s="67"/>
      <c r="B265" s="711" t="e">
        <f ca="1">IFERROR(IF(VLOOKUP($A265,Osnova!$A:$E,1)=$A265,VLOOKUP($A265,Osnova!$A:$E,$E$10)),"")</f>
        <v>#NAME?</v>
      </c>
      <c r="C265" s="66" t="e">
        <f ca="1">IF(VLOOKUP($A265,Osnova!$A:$C,1)=$A265,VLOOKUP($A265,Osnova!$A:$F,4),0)</f>
        <v>#N/A</v>
      </c>
      <c r="D265" s="38"/>
      <c r="E265" s="51"/>
      <c r="F265" s="721">
        <f t="shared" si="7"/>
        <v>0</v>
      </c>
      <c r="G265" s="38"/>
      <c r="H265" s="38"/>
      <c r="I265" s="711">
        <f t="shared" si="8"/>
        <v>0</v>
      </c>
      <c r="K265" s="62"/>
    </row>
    <row r="266" spans="1:11" s="52" customFormat="1" ht="12" customHeight="1">
      <c r="A266" s="67"/>
      <c r="B266" s="711" t="e">
        <f ca="1">IFERROR(IF(VLOOKUP($A266,Osnova!$A:$E,1)=$A266,VLOOKUP($A266,Osnova!$A:$E,$E$10)),"")</f>
        <v>#NAME?</v>
      </c>
      <c r="C266" s="66" t="e">
        <f ca="1">IF(VLOOKUP($A266,Osnova!$A:$C,1)=$A266,VLOOKUP($A266,Osnova!$A:$F,4),0)</f>
        <v>#N/A</v>
      </c>
      <c r="D266" s="38"/>
      <c r="E266" s="51"/>
      <c r="F266" s="721">
        <f t="shared" si="7"/>
        <v>0</v>
      </c>
      <c r="G266" s="38"/>
      <c r="H266" s="38"/>
      <c r="I266" s="711">
        <f t="shared" si="8"/>
        <v>0</v>
      </c>
      <c r="K266" s="62"/>
    </row>
    <row r="267" spans="1:11" s="52" customFormat="1" ht="12" customHeight="1">
      <c r="A267" s="67"/>
      <c r="B267" s="711" t="e">
        <f ca="1">IFERROR(IF(VLOOKUP($A267,Osnova!$A:$E,1)=$A267,VLOOKUP($A267,Osnova!$A:$E,$E$10)),"")</f>
        <v>#NAME?</v>
      </c>
      <c r="C267" s="66" t="e">
        <f ca="1">IF(VLOOKUP($A267,Osnova!$A:$C,1)=$A267,VLOOKUP($A267,Osnova!$A:$F,4),0)</f>
        <v>#N/A</v>
      </c>
      <c r="D267" s="38"/>
      <c r="E267" s="51"/>
      <c r="F267" s="721">
        <f t="shared" si="7"/>
        <v>0</v>
      </c>
      <c r="G267" s="38"/>
      <c r="H267" s="38"/>
      <c r="I267" s="711">
        <f t="shared" si="8"/>
        <v>0</v>
      </c>
      <c r="K267" s="62"/>
    </row>
    <row r="268" spans="1:11" s="52" customFormat="1" ht="12" customHeight="1">
      <c r="A268" s="67"/>
      <c r="B268" s="711" t="e">
        <f ca="1">IFERROR(IF(VLOOKUP($A268,Osnova!$A:$E,1)=$A268,VLOOKUP($A268,Osnova!$A:$E,$E$10)),"")</f>
        <v>#NAME?</v>
      </c>
      <c r="C268" s="66" t="e">
        <f ca="1">IF(VLOOKUP($A268,Osnova!$A:$C,1)=$A268,VLOOKUP($A268,Osnova!$A:$F,4),0)</f>
        <v>#N/A</v>
      </c>
      <c r="D268" s="38"/>
      <c r="E268" s="51"/>
      <c r="F268" s="721">
        <f t="shared" si="7"/>
        <v>0</v>
      </c>
      <c r="G268" s="38"/>
      <c r="H268" s="38"/>
      <c r="I268" s="711">
        <f t="shared" si="8"/>
        <v>0</v>
      </c>
      <c r="K268" s="62"/>
    </row>
    <row r="269" spans="1:11" s="52" customFormat="1" ht="12" customHeight="1">
      <c r="A269" s="67"/>
      <c r="B269" s="711" t="e">
        <f ca="1">IFERROR(IF(VLOOKUP($A269,Osnova!$A:$E,1)=$A269,VLOOKUP($A269,Osnova!$A:$E,$E$10)),"")</f>
        <v>#NAME?</v>
      </c>
      <c r="C269" s="66" t="e">
        <f ca="1">IF(VLOOKUP($A269,Osnova!$A:$C,1)=$A269,VLOOKUP($A269,Osnova!$A:$F,4),0)</f>
        <v>#N/A</v>
      </c>
      <c r="D269" s="38"/>
      <c r="E269" s="51"/>
      <c r="F269" s="721">
        <f t="shared" si="7"/>
        <v>0</v>
      </c>
      <c r="G269" s="38"/>
      <c r="H269" s="38"/>
      <c r="I269" s="711">
        <f t="shared" si="8"/>
        <v>0</v>
      </c>
      <c r="K269" s="62"/>
    </row>
    <row r="270" spans="1:11" s="52" customFormat="1" ht="12" customHeight="1">
      <c r="A270" s="67"/>
      <c r="B270" s="711" t="e">
        <f ca="1">IFERROR(IF(VLOOKUP($A270,Osnova!$A:$E,1)=$A270,VLOOKUP($A270,Osnova!$A:$E,$E$10)),"")</f>
        <v>#NAME?</v>
      </c>
      <c r="C270" s="66" t="e">
        <f ca="1">IF(VLOOKUP($A270,Osnova!$A:$C,1)=$A270,VLOOKUP($A270,Osnova!$A:$F,4),0)</f>
        <v>#N/A</v>
      </c>
      <c r="D270" s="38"/>
      <c r="E270" s="51"/>
      <c r="F270" s="721">
        <f t="shared" si="7"/>
        <v>0</v>
      </c>
      <c r="G270" s="38"/>
      <c r="H270" s="38"/>
      <c r="I270" s="711">
        <f t="shared" si="8"/>
        <v>0</v>
      </c>
      <c r="K270" s="62"/>
    </row>
    <row r="271" spans="1:11" s="52" customFormat="1" ht="12" customHeight="1">
      <c r="A271" s="67"/>
      <c r="B271" s="711" t="e">
        <f ca="1">IFERROR(IF(VLOOKUP($A271,Osnova!$A:$E,1)=$A271,VLOOKUP($A271,Osnova!$A:$E,$E$10)),"")</f>
        <v>#NAME?</v>
      </c>
      <c r="C271" s="66" t="e">
        <f ca="1">IF(VLOOKUP($A271,Osnova!$A:$C,1)=$A271,VLOOKUP($A271,Osnova!$A:$F,4),0)</f>
        <v>#N/A</v>
      </c>
      <c r="D271" s="38"/>
      <c r="E271" s="51"/>
      <c r="F271" s="721">
        <f t="shared" si="7"/>
        <v>0</v>
      </c>
      <c r="G271" s="38"/>
      <c r="H271" s="38"/>
      <c r="I271" s="711">
        <f t="shared" si="8"/>
        <v>0</v>
      </c>
      <c r="K271" s="62"/>
    </row>
    <row r="272" spans="1:11" s="52" customFormat="1" ht="12" customHeight="1">
      <c r="A272" s="67"/>
      <c r="B272" s="711" t="e">
        <f ca="1">IFERROR(IF(VLOOKUP($A272,Osnova!$A:$E,1)=$A272,VLOOKUP($A272,Osnova!$A:$E,$E$10)),"")</f>
        <v>#NAME?</v>
      </c>
      <c r="C272" s="66" t="e">
        <f ca="1">IF(VLOOKUP($A272,Osnova!$A:$C,1)=$A272,VLOOKUP($A272,Osnova!$A:$F,4),0)</f>
        <v>#N/A</v>
      </c>
      <c r="D272" s="38"/>
      <c r="E272" s="51"/>
      <c r="F272" s="721">
        <f t="shared" si="7"/>
        <v>0</v>
      </c>
      <c r="G272" s="38"/>
      <c r="H272" s="38"/>
      <c r="I272" s="711">
        <f t="shared" si="8"/>
        <v>0</v>
      </c>
      <c r="K272" s="62"/>
    </row>
    <row r="273" spans="1:11" s="52" customFormat="1" ht="12" customHeight="1">
      <c r="A273" s="67"/>
      <c r="B273" s="711" t="e">
        <f ca="1">IFERROR(IF(VLOOKUP($A273,Osnova!$A:$E,1)=$A273,VLOOKUP($A273,Osnova!$A:$E,$E$10)),"")</f>
        <v>#NAME?</v>
      </c>
      <c r="C273" s="66" t="e">
        <f ca="1">IF(VLOOKUP($A273,Osnova!$A:$C,1)=$A273,VLOOKUP($A273,Osnova!$A:$F,4),0)</f>
        <v>#N/A</v>
      </c>
      <c r="D273" s="38"/>
      <c r="E273" s="51"/>
      <c r="F273" s="721">
        <f t="shared" si="7"/>
        <v>0</v>
      </c>
      <c r="G273" s="38"/>
      <c r="H273" s="38"/>
      <c r="I273" s="711">
        <f t="shared" si="8"/>
        <v>0</v>
      </c>
      <c r="K273" s="62"/>
    </row>
    <row r="274" spans="1:11" s="52" customFormat="1" ht="12" customHeight="1">
      <c r="A274" s="67"/>
      <c r="B274" s="711" t="e">
        <f ca="1">IFERROR(IF(VLOOKUP($A274,Osnova!$A:$E,1)=$A274,VLOOKUP($A274,Osnova!$A:$E,$E$10)),"")</f>
        <v>#NAME?</v>
      </c>
      <c r="C274" s="66" t="e">
        <f ca="1">IF(VLOOKUP($A274,Osnova!$A:$C,1)=$A274,VLOOKUP($A274,Osnova!$A:$F,4),0)</f>
        <v>#N/A</v>
      </c>
      <c r="D274" s="38"/>
      <c r="E274" s="51"/>
      <c r="F274" s="721">
        <f t="shared" si="7"/>
        <v>0</v>
      </c>
      <c r="G274" s="38"/>
      <c r="H274" s="38"/>
      <c r="I274" s="711">
        <f t="shared" si="8"/>
        <v>0</v>
      </c>
      <c r="K274" s="62"/>
    </row>
    <row r="275" spans="1:11" s="52" customFormat="1" ht="12" customHeight="1">
      <c r="A275" s="67"/>
      <c r="B275" s="711" t="e">
        <f ca="1">IFERROR(IF(VLOOKUP($A275,Osnova!$A:$E,1)=$A275,VLOOKUP($A275,Osnova!$A:$E,$E$10)),"")</f>
        <v>#NAME?</v>
      </c>
      <c r="C275" s="66" t="e">
        <f ca="1">IF(VLOOKUP($A275,Osnova!$A:$C,1)=$A275,VLOOKUP($A275,Osnova!$A:$F,4),0)</f>
        <v>#N/A</v>
      </c>
      <c r="D275" s="38"/>
      <c r="E275" s="51"/>
      <c r="F275" s="721">
        <f t="shared" si="7"/>
        <v>0</v>
      </c>
      <c r="G275" s="38"/>
      <c r="H275" s="38"/>
      <c r="I275" s="711">
        <f t="shared" si="8"/>
        <v>0</v>
      </c>
      <c r="K275" s="62"/>
    </row>
    <row r="276" spans="1:11" s="52" customFormat="1" ht="12" customHeight="1">
      <c r="A276" s="67"/>
      <c r="B276" s="711" t="e">
        <f ca="1">IFERROR(IF(VLOOKUP($A276,Osnova!$A:$E,1)=$A276,VLOOKUP($A276,Osnova!$A:$E,$E$10)),"")</f>
        <v>#NAME?</v>
      </c>
      <c r="C276" s="66" t="e">
        <f ca="1">IF(VLOOKUP($A276,Osnova!$A:$C,1)=$A276,VLOOKUP($A276,Osnova!$A:$F,4),0)</f>
        <v>#N/A</v>
      </c>
      <c r="D276" s="38"/>
      <c r="E276" s="51"/>
      <c r="F276" s="721">
        <f t="shared" si="7"/>
        <v>0</v>
      </c>
      <c r="G276" s="38"/>
      <c r="H276" s="38"/>
      <c r="I276" s="711">
        <f t="shared" si="8"/>
        <v>0</v>
      </c>
      <c r="K276" s="62"/>
    </row>
    <row r="277" spans="1:11" s="52" customFormat="1" ht="12" customHeight="1">
      <c r="A277" s="67"/>
      <c r="B277" s="711" t="e">
        <f ca="1">IFERROR(IF(VLOOKUP($A277,Osnova!$A:$E,1)=$A277,VLOOKUP($A277,Osnova!$A:$E,$E$10)),"")</f>
        <v>#NAME?</v>
      </c>
      <c r="C277" s="66" t="e">
        <f ca="1">IF(VLOOKUP($A277,Osnova!$A:$C,1)=$A277,VLOOKUP($A277,Osnova!$A:$F,4),0)</f>
        <v>#N/A</v>
      </c>
      <c r="D277" s="38"/>
      <c r="E277" s="51"/>
      <c r="F277" s="721">
        <f t="shared" ref="F277:F313" si="9">SUM(D277-E277)</f>
        <v>0</v>
      </c>
      <c r="G277" s="38"/>
      <c r="H277" s="38"/>
      <c r="I277" s="711">
        <f t="shared" si="8"/>
        <v>0</v>
      </c>
      <c r="K277" s="62"/>
    </row>
    <row r="278" spans="1:11" s="52" customFormat="1" ht="12" customHeight="1">
      <c r="A278" s="67"/>
      <c r="B278" s="711" t="e">
        <f ca="1">IFERROR(IF(VLOOKUP($A278,Osnova!$A:$E,1)=$A278,VLOOKUP($A278,Osnova!$A:$E,$E$10)),"")</f>
        <v>#NAME?</v>
      </c>
      <c r="C278" s="66" t="e">
        <f ca="1">IF(VLOOKUP($A278,Osnova!$A:$C,1)=$A278,VLOOKUP($A278,Osnova!$A:$F,4),0)</f>
        <v>#N/A</v>
      </c>
      <c r="D278" s="38"/>
      <c r="E278" s="51"/>
      <c r="F278" s="721">
        <f t="shared" si="9"/>
        <v>0</v>
      </c>
      <c r="G278" s="38"/>
      <c r="H278" s="38"/>
      <c r="I278" s="711">
        <f t="shared" si="8"/>
        <v>0</v>
      </c>
      <c r="K278" s="62"/>
    </row>
    <row r="279" spans="1:11" s="52" customFormat="1" ht="12" customHeight="1">
      <c r="A279" s="67"/>
      <c r="B279" s="711" t="e">
        <f ca="1">IFERROR(IF(VLOOKUP($A279,Osnova!$A:$E,1)=$A279,VLOOKUP($A279,Osnova!$A:$E,$E$10)),"")</f>
        <v>#NAME?</v>
      </c>
      <c r="C279" s="66" t="e">
        <f ca="1">IF(VLOOKUP($A279,Osnova!$A:$C,1)=$A279,VLOOKUP($A279,Osnova!$A:$F,4),0)</f>
        <v>#N/A</v>
      </c>
      <c r="D279" s="38"/>
      <c r="E279" s="51"/>
      <c r="F279" s="721">
        <f t="shared" si="9"/>
        <v>0</v>
      </c>
      <c r="G279" s="38"/>
      <c r="H279" s="38"/>
      <c r="I279" s="711">
        <f t="shared" si="8"/>
        <v>0</v>
      </c>
      <c r="K279" s="62"/>
    </row>
    <row r="280" spans="1:11" s="52" customFormat="1" ht="12" customHeight="1">
      <c r="A280" s="67"/>
      <c r="B280" s="711" t="e">
        <f ca="1">IFERROR(IF(VLOOKUP($A280,Osnova!$A:$E,1)=$A280,VLOOKUP($A280,Osnova!$A:$E,$E$10)),"")</f>
        <v>#NAME?</v>
      </c>
      <c r="C280" s="66" t="e">
        <f ca="1">IF(VLOOKUP($A280,Osnova!$A:$C,1)=$A280,VLOOKUP($A280,Osnova!$A:$F,4),0)</f>
        <v>#N/A</v>
      </c>
      <c r="D280" s="38"/>
      <c r="E280" s="51"/>
      <c r="F280" s="721">
        <f t="shared" si="9"/>
        <v>0</v>
      </c>
      <c r="G280" s="38"/>
      <c r="H280" s="38"/>
      <c r="I280" s="711">
        <f t="shared" si="8"/>
        <v>0</v>
      </c>
      <c r="K280" s="62"/>
    </row>
    <row r="281" spans="1:11" s="52" customFormat="1" ht="12" customHeight="1">
      <c r="A281" s="67"/>
      <c r="B281" s="711" t="e">
        <f ca="1">IFERROR(IF(VLOOKUP($A281,Osnova!$A:$E,1)=$A281,VLOOKUP($A281,Osnova!$A:$E,$E$10)),"")</f>
        <v>#NAME?</v>
      </c>
      <c r="C281" s="66" t="e">
        <f ca="1">IF(VLOOKUP($A281,Osnova!$A:$C,1)=$A281,VLOOKUP($A281,Osnova!$A:$F,4),0)</f>
        <v>#N/A</v>
      </c>
      <c r="D281" s="38"/>
      <c r="E281" s="51"/>
      <c r="F281" s="721">
        <f t="shared" si="9"/>
        <v>0</v>
      </c>
      <c r="G281" s="38"/>
      <c r="H281" s="38"/>
      <c r="I281" s="711">
        <f t="shared" si="8"/>
        <v>0</v>
      </c>
      <c r="K281" s="62"/>
    </row>
    <row r="282" spans="1:11" s="52" customFormat="1" ht="12" customHeight="1">
      <c r="A282" s="67"/>
      <c r="B282" s="711" t="e">
        <f ca="1">IFERROR(IF(VLOOKUP($A282,Osnova!$A:$E,1)=$A282,VLOOKUP($A282,Osnova!$A:$E,$E$10)),"")</f>
        <v>#NAME?</v>
      </c>
      <c r="C282" s="66" t="e">
        <f ca="1">IF(VLOOKUP($A282,Osnova!$A:$C,1)=$A282,VLOOKUP($A282,Osnova!$A:$F,4),0)</f>
        <v>#N/A</v>
      </c>
      <c r="D282" s="38"/>
      <c r="E282" s="51"/>
      <c r="F282" s="721">
        <f t="shared" si="9"/>
        <v>0</v>
      </c>
      <c r="G282" s="38"/>
      <c r="H282" s="38"/>
      <c r="I282" s="711">
        <f t="shared" si="8"/>
        <v>0</v>
      </c>
      <c r="K282" s="62"/>
    </row>
    <row r="283" spans="1:11" s="52" customFormat="1" ht="12" customHeight="1">
      <c r="A283" s="67"/>
      <c r="B283" s="711" t="e">
        <f ca="1">IFERROR(IF(VLOOKUP($A283,Osnova!$A:$E,1)=$A283,VLOOKUP($A283,Osnova!$A:$E,$E$10)),"")</f>
        <v>#NAME?</v>
      </c>
      <c r="C283" s="66" t="e">
        <f ca="1">IF(VLOOKUP($A283,Osnova!$A:$C,1)=$A283,VLOOKUP($A283,Osnova!$A:$F,4),0)</f>
        <v>#N/A</v>
      </c>
      <c r="D283" s="38"/>
      <c r="E283" s="51"/>
      <c r="F283" s="721">
        <f t="shared" si="9"/>
        <v>0</v>
      </c>
      <c r="G283" s="38"/>
      <c r="H283" s="38"/>
      <c r="I283" s="711">
        <f t="shared" si="8"/>
        <v>0</v>
      </c>
      <c r="K283" s="62"/>
    </row>
    <row r="284" spans="1:11" s="52" customFormat="1" ht="12" customHeight="1">
      <c r="A284" s="67"/>
      <c r="B284" s="711" t="e">
        <f ca="1">IFERROR(IF(VLOOKUP($A284,Osnova!$A:$E,1)=$A284,VLOOKUP($A284,Osnova!$A:$E,$E$10)),"")</f>
        <v>#NAME?</v>
      </c>
      <c r="C284" s="66" t="e">
        <f ca="1">IF(VLOOKUP($A284,Osnova!$A:$C,1)=$A284,VLOOKUP($A284,Osnova!$A:$F,4),0)</f>
        <v>#N/A</v>
      </c>
      <c r="D284" s="38"/>
      <c r="E284" s="51"/>
      <c r="F284" s="721">
        <f t="shared" si="9"/>
        <v>0</v>
      </c>
      <c r="G284" s="38"/>
      <c r="H284" s="38"/>
      <c r="I284" s="711">
        <f t="shared" si="8"/>
        <v>0</v>
      </c>
      <c r="K284" s="62"/>
    </row>
    <row r="285" spans="1:11" s="52" customFormat="1" ht="12" customHeight="1">
      <c r="A285" s="67"/>
      <c r="B285" s="711" t="e">
        <f ca="1">IFERROR(IF(VLOOKUP($A285,Osnova!$A:$E,1)=$A285,VLOOKUP($A285,Osnova!$A:$E,$E$10)),"")</f>
        <v>#NAME?</v>
      </c>
      <c r="C285" s="66" t="e">
        <f ca="1">IF(VLOOKUP($A285,Osnova!$A:$C,1)=$A285,VLOOKUP($A285,Osnova!$A:$F,4),0)</f>
        <v>#N/A</v>
      </c>
      <c r="D285" s="38"/>
      <c r="E285" s="51"/>
      <c r="F285" s="721">
        <f t="shared" si="9"/>
        <v>0</v>
      </c>
      <c r="G285" s="38"/>
      <c r="H285" s="38"/>
      <c r="I285" s="711">
        <f t="shared" si="8"/>
        <v>0</v>
      </c>
      <c r="K285" s="62"/>
    </row>
    <row r="286" spans="1:11" s="52" customFormat="1" ht="12" customHeight="1">
      <c r="A286" s="67"/>
      <c r="B286" s="711" t="e">
        <f ca="1">IFERROR(IF(VLOOKUP($A286,Osnova!$A:$E,1)=$A286,VLOOKUP($A286,Osnova!$A:$E,$E$10)),"")</f>
        <v>#NAME?</v>
      </c>
      <c r="C286" s="66" t="e">
        <f ca="1">IF(VLOOKUP($A286,Osnova!$A:$C,1)=$A286,VLOOKUP($A286,Osnova!$A:$F,4),0)</f>
        <v>#N/A</v>
      </c>
      <c r="D286" s="38"/>
      <c r="E286" s="51"/>
      <c r="F286" s="721">
        <f t="shared" si="9"/>
        <v>0</v>
      </c>
      <c r="G286" s="38"/>
      <c r="H286" s="38"/>
      <c r="I286" s="711">
        <f t="shared" si="8"/>
        <v>0</v>
      </c>
      <c r="K286" s="62"/>
    </row>
    <row r="287" spans="1:11" s="52" customFormat="1" ht="12" customHeight="1">
      <c r="A287" s="67"/>
      <c r="B287" s="711" t="e">
        <f ca="1">IFERROR(IF(VLOOKUP($A287,Osnova!$A:$E,1)=$A287,VLOOKUP($A287,Osnova!$A:$E,$E$10)),"")</f>
        <v>#NAME?</v>
      </c>
      <c r="C287" s="66" t="e">
        <f ca="1">IF(VLOOKUP($A287,Osnova!$A:$C,1)=$A287,VLOOKUP($A287,Osnova!$A:$F,4),0)</f>
        <v>#N/A</v>
      </c>
      <c r="D287" s="38"/>
      <c r="E287" s="51"/>
      <c r="F287" s="721">
        <f t="shared" si="9"/>
        <v>0</v>
      </c>
      <c r="G287" s="38"/>
      <c r="H287" s="38"/>
      <c r="I287" s="711">
        <f t="shared" si="8"/>
        <v>0</v>
      </c>
      <c r="K287" s="62"/>
    </row>
    <row r="288" spans="1:11" s="52" customFormat="1" ht="12" customHeight="1">
      <c r="A288" s="67"/>
      <c r="B288" s="711" t="e">
        <f ca="1">IFERROR(IF(VLOOKUP($A288,Osnova!$A:$E,1)=$A288,VLOOKUP($A288,Osnova!$A:$E,$E$10)),"")</f>
        <v>#NAME?</v>
      </c>
      <c r="C288" s="66" t="e">
        <f ca="1">IF(VLOOKUP($A288,Osnova!$A:$C,1)=$A288,VLOOKUP($A288,Osnova!$A:$F,4),0)</f>
        <v>#N/A</v>
      </c>
      <c r="D288" s="38"/>
      <c r="E288" s="51"/>
      <c r="F288" s="721">
        <f t="shared" si="9"/>
        <v>0</v>
      </c>
      <c r="G288" s="38"/>
      <c r="H288" s="38"/>
      <c r="I288" s="711">
        <f t="shared" si="8"/>
        <v>0</v>
      </c>
      <c r="K288" s="62"/>
    </row>
    <row r="289" spans="1:11" s="52" customFormat="1" ht="12" customHeight="1">
      <c r="A289" s="67"/>
      <c r="B289" s="711" t="e">
        <f ca="1">IFERROR(IF(VLOOKUP($A289,Osnova!$A:$E,1)=$A289,VLOOKUP($A289,Osnova!$A:$E,$E$10)),"")</f>
        <v>#NAME?</v>
      </c>
      <c r="C289" s="66" t="e">
        <f ca="1">IF(VLOOKUP($A289,Osnova!$A:$C,1)=$A289,VLOOKUP($A289,Osnova!$A:$F,4),0)</f>
        <v>#N/A</v>
      </c>
      <c r="D289" s="38"/>
      <c r="E289" s="51"/>
      <c r="F289" s="721">
        <f t="shared" si="9"/>
        <v>0</v>
      </c>
      <c r="G289" s="38"/>
      <c r="H289" s="38"/>
      <c r="I289" s="711">
        <f t="shared" si="8"/>
        <v>0</v>
      </c>
      <c r="K289" s="62"/>
    </row>
    <row r="290" spans="1:11" s="52" customFormat="1" ht="12" customHeight="1">
      <c r="A290" s="67"/>
      <c r="B290" s="711" t="e">
        <f ca="1">IFERROR(IF(VLOOKUP($A290,Osnova!$A:$E,1)=$A290,VLOOKUP($A290,Osnova!$A:$E,$E$10)),"")</f>
        <v>#NAME?</v>
      </c>
      <c r="C290" s="66" t="e">
        <f ca="1">IF(VLOOKUP($A290,Osnova!$A:$C,1)=$A290,VLOOKUP($A290,Osnova!$A:$F,4),0)</f>
        <v>#N/A</v>
      </c>
      <c r="D290" s="38"/>
      <c r="E290" s="51"/>
      <c r="F290" s="721">
        <f t="shared" si="9"/>
        <v>0</v>
      </c>
      <c r="G290" s="38"/>
      <c r="H290" s="38"/>
      <c r="I290" s="711">
        <f t="shared" si="8"/>
        <v>0</v>
      </c>
      <c r="K290" s="62"/>
    </row>
    <row r="291" spans="1:11" s="52" customFormat="1" ht="12" customHeight="1">
      <c r="A291" s="67"/>
      <c r="B291" s="711" t="e">
        <f ca="1">IFERROR(IF(VLOOKUP($A291,Osnova!$A:$E,1)=$A291,VLOOKUP($A291,Osnova!$A:$E,$E$10)),"")</f>
        <v>#NAME?</v>
      </c>
      <c r="C291" s="66" t="e">
        <f ca="1">IF(VLOOKUP($A291,Osnova!$A:$C,1)=$A291,VLOOKUP($A291,Osnova!$A:$F,4),0)</f>
        <v>#N/A</v>
      </c>
      <c r="D291" s="38"/>
      <c r="E291" s="51"/>
      <c r="F291" s="721">
        <f t="shared" si="9"/>
        <v>0</v>
      </c>
      <c r="G291" s="38"/>
      <c r="H291" s="38"/>
      <c r="I291" s="711">
        <f t="shared" si="8"/>
        <v>0</v>
      </c>
      <c r="K291" s="62"/>
    </row>
    <row r="292" spans="1:11" s="52" customFormat="1" ht="12" customHeight="1">
      <c r="A292" s="67"/>
      <c r="B292" s="711" t="e">
        <f ca="1">IFERROR(IF(VLOOKUP($A292,Osnova!$A:$E,1)=$A292,VLOOKUP($A292,Osnova!$A:$E,$E$10)),"")</f>
        <v>#NAME?</v>
      </c>
      <c r="C292" s="66" t="e">
        <f ca="1">IF(VLOOKUP($A292,Osnova!$A:$C,1)=$A292,VLOOKUP($A292,Osnova!$A:$F,4),0)</f>
        <v>#N/A</v>
      </c>
      <c r="D292" s="38"/>
      <c r="E292" s="51"/>
      <c r="F292" s="721">
        <f t="shared" si="9"/>
        <v>0</v>
      </c>
      <c r="G292" s="38"/>
      <c r="H292" s="38"/>
      <c r="I292" s="711">
        <f t="shared" si="8"/>
        <v>0</v>
      </c>
      <c r="K292" s="62"/>
    </row>
    <row r="293" spans="1:11" s="52" customFormat="1" ht="12" customHeight="1">
      <c r="A293" s="67"/>
      <c r="B293" s="711" t="e">
        <f ca="1">IFERROR(IF(VLOOKUP($A293,Osnova!$A:$E,1)=$A293,VLOOKUP($A293,Osnova!$A:$E,$E$10)),"")</f>
        <v>#NAME?</v>
      </c>
      <c r="C293" s="66" t="e">
        <f ca="1">IF(VLOOKUP($A293,Osnova!$A:$C,1)=$A293,VLOOKUP($A293,Osnova!$A:$F,4),0)</f>
        <v>#N/A</v>
      </c>
      <c r="D293" s="38"/>
      <c r="E293" s="51"/>
      <c r="F293" s="721">
        <f t="shared" si="9"/>
        <v>0</v>
      </c>
      <c r="G293" s="38"/>
      <c r="H293" s="38"/>
      <c r="I293" s="711">
        <f t="shared" si="8"/>
        <v>0</v>
      </c>
      <c r="K293" s="62"/>
    </row>
    <row r="294" spans="1:11" s="52" customFormat="1" ht="12" customHeight="1">
      <c r="A294" s="67"/>
      <c r="B294" s="711" t="e">
        <f ca="1">IFERROR(IF(VLOOKUP($A294,Osnova!$A:$E,1)=$A294,VLOOKUP($A294,Osnova!$A:$E,$E$10)),"")</f>
        <v>#NAME?</v>
      </c>
      <c r="C294" s="66" t="e">
        <f ca="1">IF(VLOOKUP($A294,Osnova!$A:$C,1)=$A294,VLOOKUP($A294,Osnova!$A:$F,4),0)</f>
        <v>#N/A</v>
      </c>
      <c r="D294" s="38"/>
      <c r="E294" s="51"/>
      <c r="F294" s="721">
        <f t="shared" si="9"/>
        <v>0</v>
      </c>
      <c r="G294" s="38"/>
      <c r="H294" s="38"/>
      <c r="I294" s="711">
        <f t="shared" si="8"/>
        <v>0</v>
      </c>
      <c r="K294" s="62"/>
    </row>
    <row r="295" spans="1:11" s="52" customFormat="1" ht="12" customHeight="1">
      <c r="A295" s="67"/>
      <c r="B295" s="711" t="e">
        <f ca="1">IFERROR(IF(VLOOKUP($A295,Osnova!$A:$E,1)=$A295,VLOOKUP($A295,Osnova!$A:$E,$E$10)),"")</f>
        <v>#NAME?</v>
      </c>
      <c r="C295" s="66" t="e">
        <f ca="1">IF(VLOOKUP($A295,Osnova!$A:$C,1)=$A295,VLOOKUP($A295,Osnova!$A:$F,4),0)</f>
        <v>#N/A</v>
      </c>
      <c r="D295" s="38"/>
      <c r="E295" s="51"/>
      <c r="F295" s="721">
        <f t="shared" si="9"/>
        <v>0</v>
      </c>
      <c r="G295" s="38"/>
      <c r="H295" s="38"/>
      <c r="I295" s="711">
        <f t="shared" si="8"/>
        <v>0</v>
      </c>
      <c r="K295" s="62"/>
    </row>
    <row r="296" spans="1:11" s="52" customFormat="1" ht="12" customHeight="1">
      <c r="A296" s="67"/>
      <c r="B296" s="711" t="e">
        <f ca="1">IFERROR(IF(VLOOKUP($A296,Osnova!$A:$E,1)=$A296,VLOOKUP($A296,Osnova!$A:$E,$E$10)),"")</f>
        <v>#NAME?</v>
      </c>
      <c r="C296" s="66" t="e">
        <f ca="1">IF(VLOOKUP($A296,Osnova!$A:$C,1)=$A296,VLOOKUP($A296,Osnova!$A:$F,4),0)</f>
        <v>#N/A</v>
      </c>
      <c r="D296" s="38"/>
      <c r="E296" s="51"/>
      <c r="F296" s="721">
        <f t="shared" si="9"/>
        <v>0</v>
      </c>
      <c r="G296" s="38"/>
      <c r="H296" s="38"/>
      <c r="I296" s="711">
        <f t="shared" si="8"/>
        <v>0</v>
      </c>
      <c r="K296" s="62"/>
    </row>
    <row r="297" spans="1:11" s="52" customFormat="1" ht="12" customHeight="1">
      <c r="A297" s="67"/>
      <c r="B297" s="711" t="e">
        <f ca="1">IFERROR(IF(VLOOKUP($A297,Osnova!$A:$E,1)=$A297,VLOOKUP($A297,Osnova!$A:$E,$E$10)),"")</f>
        <v>#NAME?</v>
      </c>
      <c r="C297" s="66" t="e">
        <f ca="1">IF(VLOOKUP($A297,Osnova!$A:$C,1)=$A297,VLOOKUP($A297,Osnova!$A:$F,4),0)</f>
        <v>#N/A</v>
      </c>
      <c r="D297" s="38"/>
      <c r="E297" s="51"/>
      <c r="F297" s="721">
        <f t="shared" si="9"/>
        <v>0</v>
      </c>
      <c r="G297" s="38"/>
      <c r="H297" s="38"/>
      <c r="I297" s="711">
        <f t="shared" si="8"/>
        <v>0</v>
      </c>
      <c r="K297" s="62"/>
    </row>
    <row r="298" spans="1:11" s="52" customFormat="1" ht="12" customHeight="1">
      <c r="A298" s="67"/>
      <c r="B298" s="711" t="e">
        <f ca="1">IFERROR(IF(VLOOKUP($A298,Osnova!$A:$E,1)=$A298,VLOOKUP($A298,Osnova!$A:$E,$E$10)),"")</f>
        <v>#NAME?</v>
      </c>
      <c r="C298" s="66" t="e">
        <f ca="1">IF(VLOOKUP($A298,Osnova!$A:$C,1)=$A298,VLOOKUP($A298,Osnova!$A:$F,4),0)</f>
        <v>#N/A</v>
      </c>
      <c r="D298" s="38"/>
      <c r="E298" s="51"/>
      <c r="F298" s="721">
        <f t="shared" si="9"/>
        <v>0</v>
      </c>
      <c r="G298" s="38"/>
      <c r="H298" s="38"/>
      <c r="I298" s="711">
        <f t="shared" si="8"/>
        <v>0</v>
      </c>
      <c r="K298" s="62"/>
    </row>
    <row r="299" spans="1:11" s="52" customFormat="1" ht="12" customHeight="1">
      <c r="A299" s="67"/>
      <c r="B299" s="711" t="e">
        <f ca="1">IFERROR(IF(VLOOKUP($A299,Osnova!$A:$E,1)=$A299,VLOOKUP($A299,Osnova!$A:$E,$E$10)),"")</f>
        <v>#NAME?</v>
      </c>
      <c r="C299" s="66" t="e">
        <f ca="1">IF(VLOOKUP($A299,Osnova!$A:$C,1)=$A299,VLOOKUP($A299,Osnova!$A:$F,4),0)</f>
        <v>#N/A</v>
      </c>
      <c r="D299" s="38"/>
      <c r="E299" s="51"/>
      <c r="F299" s="721">
        <f t="shared" si="9"/>
        <v>0</v>
      </c>
      <c r="G299" s="38"/>
      <c r="H299" s="38"/>
      <c r="I299" s="711">
        <f t="shared" si="8"/>
        <v>0</v>
      </c>
      <c r="K299" s="62"/>
    </row>
    <row r="300" spans="1:11" s="52" customFormat="1" ht="12" customHeight="1">
      <c r="A300" s="67"/>
      <c r="B300" s="711" t="e">
        <f ca="1">IFERROR(IF(VLOOKUP($A300,Osnova!$A:$E,1)=$A300,VLOOKUP($A300,Osnova!$A:$E,$E$10)),"")</f>
        <v>#NAME?</v>
      </c>
      <c r="C300" s="66" t="e">
        <f ca="1">IF(VLOOKUP($A300,Osnova!$A:$C,1)=$A300,VLOOKUP($A300,Osnova!$A:$F,4),0)</f>
        <v>#N/A</v>
      </c>
      <c r="D300" s="38"/>
      <c r="E300" s="51"/>
      <c r="F300" s="721">
        <f t="shared" si="9"/>
        <v>0</v>
      </c>
      <c r="G300" s="38"/>
      <c r="H300" s="38"/>
      <c r="I300" s="711">
        <f t="shared" si="8"/>
        <v>0</v>
      </c>
      <c r="K300" s="62"/>
    </row>
    <row r="301" spans="1:11" s="52" customFormat="1" ht="12" customHeight="1">
      <c r="A301" s="67"/>
      <c r="B301" s="711" t="e">
        <f ca="1">IFERROR(IF(VLOOKUP($A301,Osnova!$A:$E,1)=$A301,VLOOKUP($A301,Osnova!$A:$E,$E$10)),"")</f>
        <v>#NAME?</v>
      </c>
      <c r="C301" s="66" t="e">
        <f ca="1">IF(VLOOKUP($A301,Osnova!$A:$C,1)=$A301,VLOOKUP($A301,Osnova!$A:$F,4),0)</f>
        <v>#N/A</v>
      </c>
      <c r="D301" s="38"/>
      <c r="E301" s="51"/>
      <c r="F301" s="721">
        <f t="shared" si="9"/>
        <v>0</v>
      </c>
      <c r="G301" s="38"/>
      <c r="H301" s="38"/>
      <c r="I301" s="711">
        <f t="shared" si="8"/>
        <v>0</v>
      </c>
      <c r="K301" s="62"/>
    </row>
    <row r="302" spans="1:11" s="52" customFormat="1" ht="12" customHeight="1">
      <c r="A302" s="67"/>
      <c r="B302" s="711" t="e">
        <f ca="1">IFERROR(IF(VLOOKUP($A302,Osnova!$A:$E,1)=$A302,VLOOKUP($A302,Osnova!$A:$E,$E$10)),"")</f>
        <v>#NAME?</v>
      </c>
      <c r="C302" s="66" t="e">
        <f ca="1">IF(VLOOKUP($A302,Osnova!$A:$C,1)=$A302,VLOOKUP($A302,Osnova!$A:$F,4),0)</f>
        <v>#N/A</v>
      </c>
      <c r="D302" s="38"/>
      <c r="E302" s="51"/>
      <c r="F302" s="721">
        <f t="shared" si="9"/>
        <v>0</v>
      </c>
      <c r="G302" s="38"/>
      <c r="H302" s="38"/>
      <c r="I302" s="711">
        <f t="shared" si="8"/>
        <v>0</v>
      </c>
      <c r="K302" s="62"/>
    </row>
    <row r="303" spans="1:11" s="52" customFormat="1" ht="12" customHeight="1">
      <c r="A303" s="67"/>
      <c r="B303" s="711" t="e">
        <f ca="1">IFERROR(IF(VLOOKUP($A303,Osnova!$A:$E,1)=$A303,VLOOKUP($A303,Osnova!$A:$E,$E$10)),"")</f>
        <v>#NAME?</v>
      </c>
      <c r="C303" s="66" t="e">
        <f ca="1">IF(VLOOKUP($A303,Osnova!$A:$C,1)=$A303,VLOOKUP($A303,Osnova!$A:$F,4),0)</f>
        <v>#N/A</v>
      </c>
      <c r="D303" s="38"/>
      <c r="E303" s="51"/>
      <c r="F303" s="721">
        <f t="shared" si="9"/>
        <v>0</v>
      </c>
      <c r="G303" s="38"/>
      <c r="H303" s="38"/>
      <c r="I303" s="711">
        <f t="shared" si="8"/>
        <v>0</v>
      </c>
      <c r="K303" s="62"/>
    </row>
    <row r="304" spans="1:11" s="52" customFormat="1" ht="12" customHeight="1">
      <c r="A304" s="67"/>
      <c r="B304" s="711" t="e">
        <f ca="1">IFERROR(IF(VLOOKUP($A304,Osnova!$A:$E,1)=$A304,VLOOKUP($A304,Osnova!$A:$E,$E$10)),"")</f>
        <v>#NAME?</v>
      </c>
      <c r="C304" s="66" t="e">
        <f ca="1">IF(VLOOKUP($A304,Osnova!$A:$C,1)=$A304,VLOOKUP($A304,Osnova!$A:$F,4),0)</f>
        <v>#N/A</v>
      </c>
      <c r="D304" s="38"/>
      <c r="E304" s="51"/>
      <c r="F304" s="721">
        <f t="shared" si="9"/>
        <v>0</v>
      </c>
      <c r="G304" s="38"/>
      <c r="H304" s="38"/>
      <c r="I304" s="711">
        <f t="shared" si="8"/>
        <v>0</v>
      </c>
      <c r="K304" s="62"/>
    </row>
    <row r="305" spans="1:11" s="52" customFormat="1" ht="12" customHeight="1">
      <c r="A305" s="67"/>
      <c r="B305" s="711" t="e">
        <f ca="1">IFERROR(IF(VLOOKUP($A305,Osnova!$A:$E,1)=$A305,VLOOKUP($A305,Osnova!$A:$E,$E$10)),"")</f>
        <v>#NAME?</v>
      </c>
      <c r="C305" s="66" t="e">
        <f ca="1">IF(VLOOKUP($A305,Osnova!$A:$C,1)=$A305,VLOOKUP($A305,Osnova!$A:$F,4),0)</f>
        <v>#N/A</v>
      </c>
      <c r="D305" s="38"/>
      <c r="E305" s="51"/>
      <c r="F305" s="721">
        <f t="shared" si="9"/>
        <v>0</v>
      </c>
      <c r="G305" s="38"/>
      <c r="H305" s="38"/>
      <c r="I305" s="711">
        <f t="shared" si="8"/>
        <v>0</v>
      </c>
      <c r="K305" s="62"/>
    </row>
    <row r="306" spans="1:11" s="52" customFormat="1" ht="12" customHeight="1">
      <c r="A306" s="67"/>
      <c r="B306" s="711" t="e">
        <f ca="1">IFERROR(IF(VLOOKUP($A306,Osnova!$A:$E,1)=$A306,VLOOKUP($A306,Osnova!$A:$E,$E$10)),"")</f>
        <v>#NAME?</v>
      </c>
      <c r="C306" s="66" t="e">
        <f ca="1">IF(VLOOKUP($A306,Osnova!$A:$C,1)=$A306,VLOOKUP($A306,Osnova!$A:$F,4),0)</f>
        <v>#N/A</v>
      </c>
      <c r="D306" s="38"/>
      <c r="E306" s="51"/>
      <c r="F306" s="721">
        <f t="shared" si="9"/>
        <v>0</v>
      </c>
      <c r="G306" s="38"/>
      <c r="H306" s="38"/>
      <c r="I306" s="711">
        <f t="shared" si="8"/>
        <v>0</v>
      </c>
      <c r="K306" s="62"/>
    </row>
    <row r="307" spans="1:11" s="52" customFormat="1" ht="12" customHeight="1">
      <c r="A307" s="67"/>
      <c r="B307" s="711" t="e">
        <f ca="1">IFERROR(IF(VLOOKUP($A307,Osnova!$A:$E,1)=$A307,VLOOKUP($A307,Osnova!$A:$E,$E$10)),"")</f>
        <v>#NAME?</v>
      </c>
      <c r="C307" s="66" t="e">
        <f ca="1">IF(VLOOKUP($A307,Osnova!$A:$C,1)=$A307,VLOOKUP($A307,Osnova!$A:$F,4),0)</f>
        <v>#N/A</v>
      </c>
      <c r="D307" s="38"/>
      <c r="E307" s="51"/>
      <c r="F307" s="721">
        <f t="shared" si="9"/>
        <v>0</v>
      </c>
      <c r="G307" s="38"/>
      <c r="H307" s="38"/>
      <c r="I307" s="711">
        <f t="shared" si="8"/>
        <v>0</v>
      </c>
      <c r="K307" s="62"/>
    </row>
    <row r="308" spans="1:11" s="52" customFormat="1" ht="12" customHeight="1">
      <c r="A308" s="67"/>
      <c r="B308" s="711" t="e">
        <f ca="1">IFERROR(IF(VLOOKUP($A308,Osnova!$A:$E,1)=$A308,VLOOKUP($A308,Osnova!$A:$E,$E$10)),"")</f>
        <v>#NAME?</v>
      </c>
      <c r="C308" s="66" t="e">
        <f ca="1">IF(VLOOKUP($A308,Osnova!$A:$C,1)=$A308,VLOOKUP($A308,Osnova!$A:$F,4),0)</f>
        <v>#N/A</v>
      </c>
      <c r="D308" s="38"/>
      <c r="E308" s="51"/>
      <c r="F308" s="721">
        <f t="shared" si="9"/>
        <v>0</v>
      </c>
      <c r="G308" s="38"/>
      <c r="H308" s="38"/>
      <c r="I308" s="711">
        <f t="shared" si="8"/>
        <v>0</v>
      </c>
      <c r="K308" s="62"/>
    </row>
    <row r="309" spans="1:11" s="52" customFormat="1" ht="12" customHeight="1">
      <c r="A309" s="67"/>
      <c r="B309" s="711" t="e">
        <f ca="1">IFERROR(IF(VLOOKUP($A309,Osnova!$A:$E,1)=$A309,VLOOKUP($A309,Osnova!$A:$E,$E$10)),"")</f>
        <v>#NAME?</v>
      </c>
      <c r="C309" s="66" t="e">
        <f ca="1">IF(VLOOKUP($A309,Osnova!$A:$C,1)=$A309,VLOOKUP($A309,Osnova!$A:$F,4),0)</f>
        <v>#N/A</v>
      </c>
      <c r="D309" s="38"/>
      <c r="E309" s="51"/>
      <c r="F309" s="721">
        <f t="shared" si="9"/>
        <v>0</v>
      </c>
      <c r="G309" s="38"/>
      <c r="H309" s="38"/>
      <c r="I309" s="711">
        <f t="shared" si="8"/>
        <v>0</v>
      </c>
      <c r="K309" s="62"/>
    </row>
    <row r="310" spans="1:11" s="52" customFormat="1" ht="12" customHeight="1">
      <c r="A310" s="67"/>
      <c r="B310" s="711" t="e">
        <f ca="1">IFERROR(IF(VLOOKUP($A310,Osnova!$A:$E,1)=$A310,VLOOKUP($A310,Osnova!$A:$E,$E$10)),"")</f>
        <v>#NAME?</v>
      </c>
      <c r="C310" s="66" t="e">
        <f ca="1">IF(VLOOKUP($A310,Osnova!$A:$C,1)=$A310,VLOOKUP($A310,Osnova!$A:$F,4),0)</f>
        <v>#N/A</v>
      </c>
      <c r="D310" s="38"/>
      <c r="E310" s="51"/>
      <c r="F310" s="721">
        <f t="shared" si="9"/>
        <v>0</v>
      </c>
      <c r="G310" s="38"/>
      <c r="H310" s="38"/>
      <c r="I310" s="711">
        <f t="shared" si="8"/>
        <v>0</v>
      </c>
      <c r="K310" s="62"/>
    </row>
    <row r="311" spans="1:11" s="52" customFormat="1" ht="12" customHeight="1">
      <c r="A311" s="67"/>
      <c r="B311" s="711" t="e">
        <f ca="1">IFERROR(IF(VLOOKUP($A311,Osnova!$A:$E,1)=$A311,VLOOKUP($A311,Osnova!$A:$E,$E$10)),"")</f>
        <v>#NAME?</v>
      </c>
      <c r="C311" s="66" t="e">
        <f ca="1">IF(VLOOKUP($A311,Osnova!$A:$C,1)=$A311,VLOOKUP($A311,Osnova!$A:$F,4),0)</f>
        <v>#N/A</v>
      </c>
      <c r="D311" s="38"/>
      <c r="E311" s="51"/>
      <c r="F311" s="721">
        <f t="shared" si="9"/>
        <v>0</v>
      </c>
      <c r="G311" s="38"/>
      <c r="H311" s="38"/>
      <c r="I311" s="711">
        <f t="shared" si="8"/>
        <v>0</v>
      </c>
      <c r="K311" s="62"/>
    </row>
    <row r="312" spans="1:11" s="52" customFormat="1" ht="12" customHeight="1">
      <c r="A312" s="67"/>
      <c r="B312" s="711" t="e">
        <f ca="1">IFERROR(IF(VLOOKUP($A312,Osnova!$A:$E,1)=$A312,VLOOKUP($A312,Osnova!$A:$E,$E$10)),"")</f>
        <v>#NAME?</v>
      </c>
      <c r="C312" s="66" t="e">
        <f ca="1">IF(VLOOKUP($A312,Osnova!$A:$C,1)=$A312,VLOOKUP($A312,Osnova!$A:$F,4),0)</f>
        <v>#N/A</v>
      </c>
      <c r="D312" s="38"/>
      <c r="E312" s="51"/>
      <c r="F312" s="721">
        <f t="shared" si="9"/>
        <v>0</v>
      </c>
      <c r="G312" s="38"/>
      <c r="H312" s="38"/>
      <c r="I312" s="711">
        <f t="shared" si="8"/>
        <v>0</v>
      </c>
      <c r="K312" s="62"/>
    </row>
    <row r="313" spans="1:11" s="52" customFormat="1" ht="12" customHeight="1">
      <c r="A313" s="68"/>
      <c r="B313" s="720" t="e">
        <f ca="1">IFERROR(IF(VLOOKUP($A313,Osnova!$A:$E,1)=$A313,VLOOKUP($A313,Osnova!$A:$E,$E$10)),"")</f>
        <v>#NAME?</v>
      </c>
      <c r="C313" s="69" t="e">
        <f ca="1">IF(VLOOKUP($A313,Osnova!$A:$C,1)=$A313,VLOOKUP($A313,Osnova!$A:$F,4),0)</f>
        <v>#N/A</v>
      </c>
      <c r="D313" s="70"/>
      <c r="E313" s="71"/>
      <c r="F313" s="722">
        <f t="shared" si="9"/>
        <v>0</v>
      </c>
      <c r="G313" s="70"/>
      <c r="H313" s="70"/>
      <c r="I313" s="720">
        <f t="shared" si="8"/>
        <v>0</v>
      </c>
      <c r="K313" s="62"/>
    </row>
    <row r="314" spans="1:11" s="73" customFormat="1" ht="1.1499999999999999" customHeight="1">
      <c r="A314" s="72"/>
      <c r="C314" s="74"/>
      <c r="D314" s="75" t="str">
        <f>IFERROR(IF(VLOOKUP($A314,[5]Sheet1!$A298:$M630,1)=$A314,VLOOKUP($A314,[5]Sheet1!$A298:$M630,10)),"")</f>
        <v/>
      </c>
      <c r="E314" s="76"/>
      <c r="F314" s="76"/>
      <c r="G314" s="75" t="str">
        <f>IFERROR(IF(VLOOKUP($A314,[5]Sheet1!$A298:$M630,1)=$A314,VLOOKUP($A314,[5]Sheet1!$A298:$M630,11)),"")</f>
        <v/>
      </c>
      <c r="H314" s="75" t="str">
        <f>IFERROR(IF(VLOOKUP($A314,[5]Sheet1!$A298:$Q630,1)=$A314,VLOOKUP($A314,[5]Sheet1!$A298:$Q630,14)),"")</f>
        <v/>
      </c>
      <c r="I314" s="76"/>
      <c r="K314" s="74"/>
    </row>
    <row r="315" spans="1:11" s="73" customFormat="1" ht="12" hidden="1" customHeight="1">
      <c r="A315" s="72"/>
      <c r="C315" s="74"/>
      <c r="D315" s="75" t="str">
        <f>IFERROR(IF(VLOOKUP($A315,[5]Sheet1!$A299:$M631,1)=$A315,VLOOKUP($A315,[5]Sheet1!$A299:$M631,10)),"")</f>
        <v/>
      </c>
      <c r="E315" s="76"/>
      <c r="F315" s="76"/>
      <c r="G315" s="75" t="str">
        <f>IFERROR(IF(VLOOKUP($A315,[5]Sheet1!$A299:$M631,1)=$A315,VLOOKUP($A315,[5]Sheet1!$A299:$M631,11)),"")</f>
        <v/>
      </c>
      <c r="H315" s="75" t="str">
        <f>IFERROR(IF(VLOOKUP($A315,[5]Sheet1!$A299:$Q631,1)=$A315,VLOOKUP($A315,[5]Sheet1!$A299:$Q631,14)),"")</f>
        <v/>
      </c>
      <c r="I315" s="76"/>
      <c r="K315" s="74"/>
    </row>
    <row r="316" spans="1:11" s="73" customFormat="1" ht="12" hidden="1" customHeight="1">
      <c r="A316" s="72"/>
      <c r="C316" s="74"/>
      <c r="D316" s="75" t="str">
        <f>IFERROR(IF(VLOOKUP($A316,[5]Sheet1!$A300:$M632,1)=$A316,VLOOKUP($A316,[5]Sheet1!$A300:$M632,10)),"")</f>
        <v/>
      </c>
      <c r="E316" s="76"/>
      <c r="F316" s="76"/>
      <c r="G316" s="75" t="str">
        <f>IFERROR(IF(VLOOKUP($A316,[5]Sheet1!$A300:$M632,1)=$A316,VLOOKUP($A316,[5]Sheet1!$A300:$M632,11)),"")</f>
        <v/>
      </c>
      <c r="H316" s="75" t="str">
        <f>IFERROR(IF(VLOOKUP($A316,[5]Sheet1!$A300:$Q632,1)=$A316,VLOOKUP($A316,[5]Sheet1!$A300:$Q632,14)),"")</f>
        <v/>
      </c>
      <c r="I316" s="76"/>
      <c r="K316" s="74"/>
    </row>
    <row r="317" spans="1:11" s="73" customFormat="1" ht="12" hidden="1" customHeight="1">
      <c r="A317" s="77"/>
      <c r="B317" s="77"/>
      <c r="C317" s="77"/>
      <c r="D317" s="75" t="str">
        <f>IFERROR(IF(VLOOKUP($A317,[5]Sheet1!$A301:$M633,1)=$A317,VLOOKUP($A317,[5]Sheet1!$A301:$M633,10)),"")</f>
        <v/>
      </c>
      <c r="E317" s="77"/>
      <c r="F317" s="77"/>
      <c r="G317" s="75" t="str">
        <f>IFERROR(IF(VLOOKUP($A317,[5]Sheet1!$A301:$M633,1)=$A317,VLOOKUP($A317,[5]Sheet1!$A301:$M633,11)),"")</f>
        <v/>
      </c>
      <c r="H317" s="75" t="str">
        <f>IFERROR(IF(VLOOKUP($A317,[5]Sheet1!$A301:$Q633,1)=$A317,VLOOKUP($A317,[5]Sheet1!$A301:$Q633,14)),"")</f>
        <v/>
      </c>
      <c r="I317" s="77"/>
      <c r="K317" s="74"/>
    </row>
    <row r="318" spans="1:11" s="73" customFormat="1" ht="12" hidden="1" customHeight="1">
      <c r="A318" s="72"/>
      <c r="C318" s="74"/>
      <c r="D318" s="75" t="str">
        <f>IFERROR(IF(VLOOKUP($A318,[5]Sheet1!$A302:$M634,1)=$A318,VLOOKUP($A318,[5]Sheet1!$A302:$M634,10)),"")</f>
        <v/>
      </c>
      <c r="E318" s="76"/>
      <c r="F318" s="76"/>
      <c r="G318" s="75" t="str">
        <f>IFERROR(IF(VLOOKUP($A318,[5]Sheet1!$A302:$M634,1)=$A318,VLOOKUP($A318,[5]Sheet1!$A302:$M634,11)),"")</f>
        <v/>
      </c>
      <c r="H318" s="75" t="str">
        <f>IFERROR(IF(VLOOKUP($A318,[5]Sheet1!$A302:$Q634,1)=$A318,VLOOKUP($A318,[5]Sheet1!$A302:$Q634,14)),"")</f>
        <v/>
      </c>
      <c r="I318" s="76"/>
      <c r="K318" s="74"/>
    </row>
    <row r="319" spans="1:11" s="73" customFormat="1" ht="12" hidden="1" customHeight="1">
      <c r="A319" s="72"/>
      <c r="C319" s="74"/>
      <c r="D319" s="75" t="str">
        <f>IFERROR(IF(VLOOKUP($A319,[5]Sheet1!$A303:$M635,1)=$A319,VLOOKUP($A319,[5]Sheet1!$A303:$M635,10)),"")</f>
        <v/>
      </c>
      <c r="E319" s="76"/>
      <c r="F319" s="76"/>
      <c r="G319" s="75" t="str">
        <f>IFERROR(IF(VLOOKUP($A319,[5]Sheet1!$A303:$M635,1)=$A319,VLOOKUP($A319,[5]Sheet1!$A303:$M635,11)),"")</f>
        <v/>
      </c>
      <c r="H319" s="75" t="str">
        <f>IFERROR(IF(VLOOKUP($A319,[5]Sheet1!$A303:$Q635,1)=$A319,VLOOKUP($A319,[5]Sheet1!$A303:$Q635,14)),"")</f>
        <v/>
      </c>
      <c r="I319" s="76"/>
      <c r="K319" s="74"/>
    </row>
    <row r="320" spans="1:11" s="73" customFormat="1" ht="12" hidden="1" customHeight="1">
      <c r="A320" s="72"/>
      <c r="C320" s="74"/>
      <c r="D320" s="75" t="str">
        <f>IFERROR(IF(VLOOKUP($A320,[5]Sheet1!$A304:$M636,1)=$A320,VLOOKUP($A320,[5]Sheet1!$A304:$M636,10)),"")</f>
        <v/>
      </c>
      <c r="E320" s="76"/>
      <c r="F320" s="76"/>
      <c r="G320" s="75" t="str">
        <f>IFERROR(IF(VLOOKUP($A320,[5]Sheet1!$A304:$M636,1)=$A320,VLOOKUP($A320,[5]Sheet1!$A304:$M636,11)),"")</f>
        <v/>
      </c>
      <c r="H320" s="75" t="str">
        <f>IFERROR(IF(VLOOKUP($A320,[5]Sheet1!$A304:$Q636,1)=$A320,VLOOKUP($A320,[5]Sheet1!$A304:$Q636,14)),"")</f>
        <v/>
      </c>
      <c r="I320" s="76"/>
      <c r="K320" s="74"/>
    </row>
    <row r="321" spans="1:11" s="73" customFormat="1" ht="12" hidden="1" customHeight="1">
      <c r="A321" s="72"/>
      <c r="C321" s="74"/>
      <c r="D321" s="54">
        <v>3</v>
      </c>
      <c r="E321" s="54" t="s">
        <v>4236</v>
      </c>
      <c r="F321" s="76"/>
      <c r="G321" s="75" t="str">
        <f>IFERROR(IF(VLOOKUP($A321,[5]Sheet1!$A305:$M637,1)=$A321,VLOOKUP($A321,[5]Sheet1!$A305:$M637,11)),"")</f>
        <v/>
      </c>
      <c r="H321" s="75" t="str">
        <f>IFERROR(IF(VLOOKUP($A321,[5]Sheet1!$A305:$Q637,1)=$A321,VLOOKUP($A321,[5]Sheet1!$A305:$Q637,14)),"")</f>
        <v/>
      </c>
      <c r="I321" s="76"/>
      <c r="K321" s="74"/>
    </row>
    <row r="322" spans="1:11" s="73" customFormat="1" ht="12" hidden="1" customHeight="1">
      <c r="A322" s="72"/>
      <c r="C322" s="74"/>
      <c r="D322" s="54">
        <v>2</v>
      </c>
      <c r="E322" s="54" t="s">
        <v>4311</v>
      </c>
      <c r="F322" s="76"/>
      <c r="G322" s="75" t="str">
        <f>IFERROR(IF(VLOOKUP($A322,[5]Sheet1!$A306:$M638,1)=$A322,VLOOKUP($A322,[5]Sheet1!$A306:$M638,11)),"")</f>
        <v/>
      </c>
      <c r="H322" s="75" t="str">
        <f>IFERROR(IF(VLOOKUP($A322,[5]Sheet1!$A306:$Q638,1)=$A322,VLOOKUP($A322,[5]Sheet1!$A306:$Q638,14)),"")</f>
        <v/>
      </c>
      <c r="I322" s="76"/>
      <c r="K322" s="74"/>
    </row>
    <row r="323" spans="1:11" s="73" customFormat="1" ht="12" hidden="1" customHeight="1">
      <c r="A323" s="72"/>
      <c r="C323" s="74"/>
      <c r="D323" s="54">
        <v>4</v>
      </c>
      <c r="E323" s="54" t="s">
        <v>4312</v>
      </c>
      <c r="F323" s="76"/>
      <c r="G323" s="75" t="str">
        <f>IFERROR(IF(VLOOKUP($A323,[5]Sheet1!$A307:$M639,1)=$A323,VLOOKUP($A323,[5]Sheet1!$A307:$M639,11)),"")</f>
        <v/>
      </c>
      <c r="H323" s="75" t="str">
        <f>IFERROR(IF(VLOOKUP($A323,[5]Sheet1!$A307:$Q639,1)=$A323,VLOOKUP($A323,[5]Sheet1!$A307:$Q639,14)),"")</f>
        <v/>
      </c>
      <c r="I323" s="76"/>
      <c r="K323" s="74"/>
    </row>
    <row r="324" spans="1:11" s="73" customFormat="1" ht="12" hidden="1" customHeight="1">
      <c r="A324" s="72"/>
      <c r="C324" s="74"/>
      <c r="D324" s="76"/>
      <c r="E324" s="76"/>
      <c r="F324" s="76"/>
      <c r="G324" s="75" t="str">
        <f>IFERROR(IF(VLOOKUP($A324,[5]Sheet1!$A308:$M640,1)=$A324,VLOOKUP($A324,[5]Sheet1!$A308:$M640,11)),"")</f>
        <v/>
      </c>
      <c r="H324" s="75" t="str">
        <f>IFERROR(IF(VLOOKUP($A324,[5]Sheet1!$A308:$Q640,1)=$A324,VLOOKUP($A324,[5]Sheet1!$A308:$Q640,14)),"")</f>
        <v/>
      </c>
      <c r="I324" s="76"/>
      <c r="K324" s="74"/>
    </row>
    <row r="325" spans="1:11" s="73" customFormat="1" ht="12" customHeight="1">
      <c r="A325" s="72"/>
      <c r="C325" s="74"/>
      <c r="D325" s="76"/>
      <c r="E325" s="76"/>
      <c r="F325" s="76"/>
      <c r="G325" s="75" t="str">
        <f>IFERROR(IF(VLOOKUP($A325,[5]Sheet1!$A309:$M641,1)=$A325,VLOOKUP($A325,[5]Sheet1!$A309:$M641,11)),"")</f>
        <v/>
      </c>
      <c r="H325" s="75" t="str">
        <f>IFERROR(IF(VLOOKUP($A325,[5]Sheet1!$A309:$Q641,1)=$A325,VLOOKUP($A325,[5]Sheet1!$A309:$Q641,14)),"")</f>
        <v/>
      </c>
      <c r="I325" s="76"/>
      <c r="K325" s="74"/>
    </row>
    <row r="326" spans="1:11" s="73" customFormat="1" ht="12" customHeight="1">
      <c r="A326" s="72"/>
      <c r="C326" s="74"/>
      <c r="D326" s="76"/>
      <c r="E326" s="76"/>
      <c r="F326" s="76"/>
      <c r="G326" s="75" t="str">
        <f>IFERROR(IF(VLOOKUP($A326,[5]Sheet1!$A310:$M642,1)=$A326,VLOOKUP($A326,[5]Sheet1!$A310:$M642,11)),"")</f>
        <v/>
      </c>
      <c r="H326" s="75" t="str">
        <f>IFERROR(IF(VLOOKUP($A326,[5]Sheet1!$A310:$Q642,1)=$A326,VLOOKUP($A326,[5]Sheet1!$A310:$Q642,14)),"")</f>
        <v/>
      </c>
      <c r="I326" s="76"/>
      <c r="K326" s="74"/>
    </row>
    <row r="327" spans="1:11" s="73" customFormat="1" ht="12" customHeight="1">
      <c r="A327" s="72"/>
      <c r="C327" s="74"/>
      <c r="D327" s="76"/>
      <c r="E327" s="76"/>
      <c r="F327" s="76"/>
      <c r="G327" s="75" t="str">
        <f>IFERROR(IF(VLOOKUP($A327,[5]Sheet1!$A311:$M643,1)=$A327,VLOOKUP($A327,[5]Sheet1!$A311:$M643,11)),"")</f>
        <v/>
      </c>
      <c r="H327" s="75" t="str">
        <f>IFERROR(IF(VLOOKUP($A327,[5]Sheet1!$A311:$Q643,1)=$A327,VLOOKUP($A327,[5]Sheet1!$A311:$Q643,14)),"")</f>
        <v/>
      </c>
      <c r="I327" s="76"/>
      <c r="K327" s="74"/>
    </row>
    <row r="328" spans="1:11" s="73" customFormat="1" ht="12" customHeight="1">
      <c r="A328" s="72"/>
      <c r="C328" s="74"/>
      <c r="D328" s="76"/>
      <c r="E328" s="76"/>
      <c r="F328" s="76"/>
      <c r="G328" s="75" t="str">
        <f>IFERROR(IF(VLOOKUP($A328,[5]Sheet1!$A312:$M644,1)=$A328,VLOOKUP($A328,[5]Sheet1!$A312:$M644,11)),"")</f>
        <v/>
      </c>
      <c r="H328" s="75" t="str">
        <f>IFERROR(IF(VLOOKUP($A328,[5]Sheet1!$A312:$Q644,1)=$A328,VLOOKUP($A328,[5]Sheet1!$A312:$Q644,14)),"")</f>
        <v/>
      </c>
      <c r="I328" s="76"/>
      <c r="K328" s="74"/>
    </row>
    <row r="329" spans="1:11" s="73" customFormat="1" ht="12" customHeight="1">
      <c r="A329" s="72"/>
      <c r="C329" s="74"/>
      <c r="D329" s="76"/>
      <c r="E329" s="76"/>
      <c r="F329" s="76"/>
      <c r="G329" s="75" t="str">
        <f>IFERROR(IF(VLOOKUP($A329,[5]Sheet1!$A313:$M645,1)=$A329,VLOOKUP($A329,[5]Sheet1!$A313:$M645,11)),"")</f>
        <v/>
      </c>
      <c r="H329" s="75" t="str">
        <f>IFERROR(IF(VLOOKUP($A329,[5]Sheet1!$A313:$Q645,1)=$A329,VLOOKUP($A329,[5]Sheet1!$A313:$Q645,14)),"")</f>
        <v/>
      </c>
      <c r="I329" s="76"/>
      <c r="K329" s="74"/>
    </row>
    <row r="330" spans="1:11" s="73" customFormat="1" ht="12" customHeight="1">
      <c r="A330" s="72"/>
      <c r="C330" s="74"/>
      <c r="D330" s="76"/>
      <c r="E330" s="76"/>
      <c r="F330" s="76"/>
      <c r="G330" s="75" t="str">
        <f>IFERROR(IF(VLOOKUP($A330,[5]Sheet1!$A314:$M646,1)=$A330,VLOOKUP($A330,[5]Sheet1!$A314:$M646,11)),"")</f>
        <v/>
      </c>
      <c r="H330" s="75" t="str">
        <f>IFERROR(IF(VLOOKUP($A330,[5]Sheet1!$A314:$Q646,1)=$A330,VLOOKUP($A330,[5]Sheet1!$A314:$Q646,14)),"")</f>
        <v/>
      </c>
      <c r="I330" s="76"/>
      <c r="K330" s="74"/>
    </row>
    <row r="331" spans="1:11" s="73" customFormat="1" ht="12" customHeight="1">
      <c r="A331" s="72"/>
      <c r="C331" s="74"/>
      <c r="D331" s="76"/>
      <c r="E331" s="76"/>
      <c r="F331" s="76"/>
      <c r="G331" s="75" t="str">
        <f>IFERROR(IF(VLOOKUP($A331,[5]Sheet1!$A315:$M647,1)=$A331,VLOOKUP($A331,[5]Sheet1!$A315:$M647,11)),"")</f>
        <v/>
      </c>
      <c r="H331" s="75" t="str">
        <f>IFERROR(IF(VLOOKUP($A331,[5]Sheet1!$A315:$Q647,1)=$A331,VLOOKUP($A331,[5]Sheet1!$A315:$Q647,14)),"")</f>
        <v/>
      </c>
      <c r="I331" s="76"/>
      <c r="K331" s="74"/>
    </row>
    <row r="332" spans="1:11" s="73" customFormat="1" ht="12" customHeight="1">
      <c r="A332" s="72"/>
      <c r="C332" s="74"/>
      <c r="D332" s="76"/>
      <c r="E332" s="76"/>
      <c r="F332" s="76"/>
      <c r="G332" s="75" t="str">
        <f>IFERROR(IF(VLOOKUP($A332,[5]Sheet1!$A316:$M648,1)=$A332,VLOOKUP($A332,[5]Sheet1!$A316:$M648,11)),"")</f>
        <v/>
      </c>
      <c r="H332" s="75" t="str">
        <f>IFERROR(IF(VLOOKUP($A332,[5]Sheet1!$A316:$Q648,1)=$A332,VLOOKUP($A332,[5]Sheet1!$A316:$Q648,14)),"")</f>
        <v/>
      </c>
      <c r="I332" s="76"/>
      <c r="K332" s="74"/>
    </row>
    <row r="333" spans="1:11" s="73" customFormat="1" ht="12" customHeight="1">
      <c r="A333" s="72"/>
      <c r="C333" s="74"/>
      <c r="D333" s="76"/>
      <c r="E333" s="76"/>
      <c r="F333" s="76"/>
      <c r="G333" s="75" t="str">
        <f>IFERROR(IF(VLOOKUP($A333,[5]Sheet1!$A317:$M649,1)=$A333,VLOOKUP($A333,[5]Sheet1!$A317:$M649,11)),"")</f>
        <v/>
      </c>
      <c r="H333" s="75" t="str">
        <f>IFERROR(IF(VLOOKUP($A333,[5]Sheet1!$A317:$Q649,1)=$A333,VLOOKUP($A333,[5]Sheet1!$A317:$Q649,14)),"")</f>
        <v/>
      </c>
      <c r="I333" s="76"/>
      <c r="K333" s="74"/>
    </row>
    <row r="334" spans="1:11" s="73" customFormat="1" ht="12" customHeight="1">
      <c r="A334" s="72"/>
      <c r="C334" s="74"/>
      <c r="D334" s="76"/>
      <c r="E334" s="76"/>
      <c r="F334" s="76"/>
      <c r="G334" s="75" t="str">
        <f>IFERROR(IF(VLOOKUP($A334,[5]Sheet1!$A318:$M650,1)=$A334,VLOOKUP($A334,[5]Sheet1!$A318:$M650,11)),"")</f>
        <v/>
      </c>
      <c r="H334" s="75" t="str">
        <f>IFERROR(IF(VLOOKUP($A334,[5]Sheet1!$A318:$Q650,1)=$A334,VLOOKUP($A334,[5]Sheet1!$A318:$Q650,14)),"")</f>
        <v/>
      </c>
      <c r="I334" s="76"/>
      <c r="K334" s="74"/>
    </row>
    <row r="335" spans="1:11" s="73" customFormat="1" ht="12" customHeight="1">
      <c r="A335" s="72"/>
      <c r="C335" s="74"/>
      <c r="D335" s="76"/>
      <c r="E335" s="76"/>
      <c r="F335" s="76"/>
      <c r="G335" s="75" t="str">
        <f>IFERROR(IF(VLOOKUP($A335,[5]Sheet1!$A319:$M651,1)=$A335,VLOOKUP($A335,[5]Sheet1!$A319:$M651,11)),"")</f>
        <v/>
      </c>
      <c r="H335" s="75" t="str">
        <f>IFERROR(IF(VLOOKUP($A335,[5]Sheet1!$A319:$Q651,1)=$A335,VLOOKUP($A335,[5]Sheet1!$A319:$Q651,14)),"")</f>
        <v/>
      </c>
      <c r="I335" s="76"/>
      <c r="K335" s="74"/>
    </row>
    <row r="336" spans="1:11" s="73" customFormat="1" ht="12" customHeight="1">
      <c r="A336" s="72"/>
      <c r="C336" s="74"/>
      <c r="D336" s="76"/>
      <c r="E336" s="76"/>
      <c r="F336" s="76"/>
      <c r="G336" s="75" t="str">
        <f>IFERROR(IF(VLOOKUP($A336,[5]Sheet1!$A320:$M652,1)=$A336,VLOOKUP($A336,[5]Sheet1!$A320:$M652,11)),"")</f>
        <v/>
      </c>
      <c r="H336" s="75" t="str">
        <f>IFERROR(IF(VLOOKUP($A336,[5]Sheet1!$A320:$Q652,1)=$A336,VLOOKUP($A336,[5]Sheet1!$A320:$Q652,14)),"")</f>
        <v/>
      </c>
      <c r="I336" s="76"/>
      <c r="K336" s="74"/>
    </row>
    <row r="337" spans="1:11" s="73" customFormat="1" ht="12" customHeight="1">
      <c r="A337" s="72"/>
      <c r="C337" s="74"/>
      <c r="D337" s="76"/>
      <c r="E337" s="76"/>
      <c r="F337" s="76"/>
      <c r="G337" s="75" t="str">
        <f>IFERROR(IF(VLOOKUP($A337,[5]Sheet1!$A321:$M653,1)=$A337,VLOOKUP($A337,[5]Sheet1!$A321:$M653,11)),"")</f>
        <v/>
      </c>
      <c r="H337" s="75" t="str">
        <f>IFERROR(IF(VLOOKUP($A337,[5]Sheet1!$A321:$Q653,1)=$A337,VLOOKUP($A337,[5]Sheet1!$A321:$Q653,14)),"")</f>
        <v/>
      </c>
      <c r="I337" s="76"/>
      <c r="K337" s="74"/>
    </row>
    <row r="338" spans="1:11" s="73" customFormat="1" ht="12" customHeight="1">
      <c r="A338" s="72"/>
      <c r="C338" s="74"/>
      <c r="D338" s="76"/>
      <c r="E338" s="76"/>
      <c r="F338" s="76"/>
      <c r="G338" s="75" t="str">
        <f>IFERROR(IF(VLOOKUP($A338,[5]Sheet1!$A322:$M654,1)=$A338,VLOOKUP($A338,[5]Sheet1!$A322:$M654,11)),"")</f>
        <v/>
      </c>
      <c r="H338" s="75" t="str">
        <f>IFERROR(IF(VLOOKUP($A338,[5]Sheet1!$A322:$Q654,1)=$A338,VLOOKUP($A338,[5]Sheet1!$A322:$Q654,14)),"")</f>
        <v/>
      </c>
      <c r="I338" s="76"/>
      <c r="K338" s="74"/>
    </row>
    <row r="339" spans="1:11" s="73" customFormat="1" ht="12" customHeight="1">
      <c r="A339" s="72"/>
      <c r="C339" s="74"/>
      <c r="D339" s="76"/>
      <c r="E339" s="76"/>
      <c r="F339" s="76"/>
      <c r="G339" s="75" t="str">
        <f>IFERROR(IF(VLOOKUP($A339,[5]Sheet1!$A323:$M655,1)=$A339,VLOOKUP($A339,[5]Sheet1!$A323:$M655,11)),"")</f>
        <v/>
      </c>
      <c r="H339" s="75" t="str">
        <f>IFERROR(IF(VLOOKUP($A339,[5]Sheet1!$A323:$Q655,1)=$A339,VLOOKUP($A339,[5]Sheet1!$A323:$Q655,14)),"")</f>
        <v/>
      </c>
      <c r="I339" s="76"/>
      <c r="K339" s="74"/>
    </row>
    <row r="340" spans="1:11" s="73" customFormat="1" ht="12" customHeight="1">
      <c r="A340" s="72"/>
      <c r="C340" s="74"/>
      <c r="D340" s="76"/>
      <c r="E340" s="76"/>
      <c r="F340" s="76"/>
      <c r="G340" s="75" t="str">
        <f>IFERROR(IF(VLOOKUP($A340,[5]Sheet1!$A324:$M656,1)=$A340,VLOOKUP($A340,[5]Sheet1!$A324:$M656,11)),"")</f>
        <v/>
      </c>
      <c r="H340" s="75" t="str">
        <f>IFERROR(IF(VLOOKUP($A340,[5]Sheet1!$A324:$Q656,1)=$A340,VLOOKUP($A340,[5]Sheet1!$A324:$Q656,14)),"")</f>
        <v/>
      </c>
      <c r="I340" s="76"/>
      <c r="K340" s="74"/>
    </row>
    <row r="341" spans="1:11" s="73" customFormat="1" ht="12" customHeight="1">
      <c r="A341" s="72"/>
      <c r="C341" s="74"/>
      <c r="D341" s="76"/>
      <c r="E341" s="76"/>
      <c r="F341" s="76"/>
      <c r="G341" s="75" t="str">
        <f>IFERROR(IF(VLOOKUP($A341,[5]Sheet1!$A325:$M657,1)=$A341,VLOOKUP($A341,[5]Sheet1!$A325:$M657,11)),"")</f>
        <v/>
      </c>
      <c r="H341" s="75" t="str">
        <f>IFERROR(IF(VLOOKUP($A341,[5]Sheet1!$A325:$Q657,1)=$A341,VLOOKUP($A341,[5]Sheet1!$A325:$Q657,14)),"")</f>
        <v/>
      </c>
      <c r="I341" s="76"/>
      <c r="K341" s="74"/>
    </row>
    <row r="342" spans="1:11" s="73" customFormat="1" ht="12" customHeight="1">
      <c r="A342" s="72"/>
      <c r="C342" s="74"/>
      <c r="D342" s="76"/>
      <c r="E342" s="76"/>
      <c r="F342" s="76"/>
      <c r="G342" s="75" t="str">
        <f>IFERROR(IF(VLOOKUP($A342,[5]Sheet1!$A326:$M658,1)=$A342,VLOOKUP($A342,[5]Sheet1!$A326:$M658,11)),"")</f>
        <v/>
      </c>
      <c r="H342" s="75" t="str">
        <f>IFERROR(IF(VLOOKUP($A342,[5]Sheet1!$A326:$Q658,1)=$A342,VLOOKUP($A342,[5]Sheet1!$A326:$Q658,14)),"")</f>
        <v/>
      </c>
      <c r="I342" s="76"/>
      <c r="K342" s="74"/>
    </row>
    <row r="343" spans="1:11" s="73" customFormat="1" ht="12" customHeight="1">
      <c r="A343" s="72"/>
      <c r="C343" s="74"/>
      <c r="D343" s="76"/>
      <c r="E343" s="76"/>
      <c r="F343" s="76"/>
      <c r="G343" s="75" t="str">
        <f>IFERROR(IF(VLOOKUP($A343,[5]Sheet1!$A327:$M659,1)=$A343,VLOOKUP($A343,[5]Sheet1!$A327:$M659,11)),"")</f>
        <v/>
      </c>
      <c r="H343" s="75" t="str">
        <f>IFERROR(IF(VLOOKUP($A343,[5]Sheet1!$A327:$Q659,1)=$A343,VLOOKUP($A343,[5]Sheet1!$A327:$Q659,14)),"")</f>
        <v/>
      </c>
      <c r="I343" s="76"/>
      <c r="K343" s="74"/>
    </row>
    <row r="344" spans="1:11" s="73" customFormat="1" ht="12" customHeight="1">
      <c r="A344" s="72"/>
      <c r="C344" s="74"/>
      <c r="D344" s="76"/>
      <c r="E344" s="76"/>
      <c r="F344" s="76"/>
      <c r="G344" s="75" t="str">
        <f>IFERROR(IF(VLOOKUP($A344,[5]Sheet1!$A328:$M660,1)=$A344,VLOOKUP($A344,[5]Sheet1!$A328:$M660,11)),"")</f>
        <v/>
      </c>
      <c r="H344" s="75" t="str">
        <f>IFERROR(IF(VLOOKUP($A344,[5]Sheet1!$A328:$Q660,1)=$A344,VLOOKUP($A344,[5]Sheet1!$A328:$Q660,14)),"")</f>
        <v/>
      </c>
      <c r="I344" s="76"/>
      <c r="K344" s="74"/>
    </row>
    <row r="345" spans="1:11" s="73" customFormat="1" ht="12" customHeight="1">
      <c r="A345" s="72"/>
      <c r="C345" s="74"/>
      <c r="D345" s="76"/>
      <c r="E345" s="76"/>
      <c r="F345" s="76"/>
      <c r="G345" s="75" t="str">
        <f>IFERROR(IF(VLOOKUP($A345,[5]Sheet1!$A329:$M661,1)=$A345,VLOOKUP($A345,[5]Sheet1!$A329:$M661,11)),"")</f>
        <v/>
      </c>
      <c r="H345" s="75" t="str">
        <f>IFERROR(IF(VLOOKUP($A345,[5]Sheet1!$A329:$Q661,1)=$A345,VLOOKUP($A345,[5]Sheet1!$A329:$Q661,14)),"")</f>
        <v/>
      </c>
      <c r="I345" s="76"/>
      <c r="K345" s="74"/>
    </row>
    <row r="346" spans="1:11" s="73" customFormat="1" ht="12" customHeight="1">
      <c r="A346" s="72"/>
      <c r="C346" s="74"/>
      <c r="D346" s="76"/>
      <c r="E346" s="76"/>
      <c r="F346" s="76"/>
      <c r="G346" s="75" t="str">
        <f>IFERROR(IF(VLOOKUP($A346,[5]Sheet1!$A330:$M662,1)=$A346,VLOOKUP($A346,[5]Sheet1!$A330:$M662,11)),"")</f>
        <v/>
      </c>
      <c r="H346" s="75" t="str">
        <f>IFERROR(IF(VLOOKUP($A346,[5]Sheet1!$A330:$Q662,1)=$A346,VLOOKUP($A346,[5]Sheet1!$A330:$Q662,14)),"")</f>
        <v/>
      </c>
      <c r="I346" s="76"/>
      <c r="K346" s="74"/>
    </row>
    <row r="347" spans="1:11" s="73" customFormat="1" ht="12" customHeight="1">
      <c r="A347" s="72"/>
      <c r="C347" s="74"/>
      <c r="D347" s="76"/>
      <c r="E347" s="76"/>
      <c r="F347" s="76"/>
      <c r="G347" s="75" t="str">
        <f>IFERROR(IF(VLOOKUP($A347,[5]Sheet1!$A331:$M663,1)=$A347,VLOOKUP($A347,[5]Sheet1!$A331:$M663,11)),"")</f>
        <v/>
      </c>
      <c r="H347" s="75" t="str">
        <f>IFERROR(IF(VLOOKUP($A347,[5]Sheet1!$A331:$Q663,1)=$A347,VLOOKUP($A347,[5]Sheet1!$A331:$Q663,14)),"")</f>
        <v/>
      </c>
      <c r="I347" s="76"/>
      <c r="K347" s="74"/>
    </row>
    <row r="348" spans="1:11" s="73" customFormat="1" ht="12" customHeight="1">
      <c r="A348" s="72"/>
      <c r="C348" s="74"/>
      <c r="D348" s="76"/>
      <c r="E348" s="76"/>
      <c r="F348" s="76"/>
      <c r="G348" s="75" t="str">
        <f>IFERROR(IF(VLOOKUP($A348,[5]Sheet1!$A332:$M664,1)=$A348,VLOOKUP($A348,[5]Sheet1!$A332:$M664,11)),"")</f>
        <v/>
      </c>
      <c r="H348" s="75" t="str">
        <f>IFERROR(IF(VLOOKUP($A348,[5]Sheet1!$A332:$Q664,1)=$A348,VLOOKUP($A348,[5]Sheet1!$A332:$Q664,14)),"")</f>
        <v/>
      </c>
      <c r="I348" s="76"/>
      <c r="K348" s="74"/>
    </row>
    <row r="349" spans="1:11" s="73" customFormat="1" ht="12" customHeight="1">
      <c r="A349" s="72"/>
      <c r="C349" s="74"/>
      <c r="D349" s="76"/>
      <c r="E349" s="76"/>
      <c r="F349" s="76"/>
      <c r="G349" s="75" t="str">
        <f>IFERROR(IF(VLOOKUP($A349,[5]Sheet1!$A333:$M665,1)=$A349,VLOOKUP($A349,[5]Sheet1!$A333:$M665,11)),"")</f>
        <v/>
      </c>
      <c r="H349" s="75" t="str">
        <f>IFERROR(IF(VLOOKUP($A349,[5]Sheet1!$A333:$Q665,1)=$A349,VLOOKUP($A349,[5]Sheet1!$A333:$Q665,14)),"")</f>
        <v/>
      </c>
      <c r="I349" s="76"/>
      <c r="K349" s="74"/>
    </row>
    <row r="350" spans="1:11" s="73" customFormat="1" ht="12" customHeight="1">
      <c r="A350" s="72"/>
      <c r="C350" s="74"/>
      <c r="D350" s="76"/>
      <c r="E350" s="76"/>
      <c r="F350" s="76"/>
      <c r="G350" s="75" t="str">
        <f>IFERROR(IF(VLOOKUP($A350,[5]Sheet1!$A334:$M666,1)=$A350,VLOOKUP($A350,[5]Sheet1!$A334:$M666,11)),"")</f>
        <v/>
      </c>
      <c r="H350" s="75" t="str">
        <f>IFERROR(IF(VLOOKUP($A350,[5]Sheet1!$A334:$Q666,1)=$A350,VLOOKUP($A350,[5]Sheet1!$A334:$Q666,14)),"")</f>
        <v/>
      </c>
      <c r="I350" s="76"/>
      <c r="K350" s="74"/>
    </row>
    <row r="351" spans="1:11" s="73" customFormat="1" ht="12" customHeight="1">
      <c r="A351" s="72"/>
      <c r="C351" s="74"/>
      <c r="D351" s="76"/>
      <c r="E351" s="76"/>
      <c r="F351" s="76"/>
      <c r="G351" s="75" t="str">
        <f>IFERROR(IF(VLOOKUP($A351,[5]Sheet1!$A335:$M667,1)=$A351,VLOOKUP($A351,[5]Sheet1!$A335:$M667,11)),"")</f>
        <v/>
      </c>
      <c r="H351" s="75" t="str">
        <f>IFERROR(IF(VLOOKUP($A351,[5]Sheet1!$A335:$Q667,1)=$A351,VLOOKUP($A351,[5]Sheet1!$A335:$Q667,14)),"")</f>
        <v/>
      </c>
      <c r="I351" s="76"/>
      <c r="K351" s="74"/>
    </row>
    <row r="352" spans="1:11" s="73" customFormat="1" ht="12" customHeight="1">
      <c r="A352" s="72"/>
      <c r="C352" s="74"/>
      <c r="D352" s="76"/>
      <c r="E352" s="76"/>
      <c r="F352" s="76"/>
      <c r="G352" s="76"/>
      <c r="H352" s="76"/>
      <c r="I352" s="76"/>
      <c r="K352" s="74"/>
    </row>
    <row r="353" spans="1:11" s="73" customFormat="1" ht="12" customHeight="1">
      <c r="A353" s="72"/>
      <c r="C353" s="74"/>
      <c r="D353" s="76"/>
      <c r="E353" s="76"/>
      <c r="F353" s="76"/>
      <c r="G353" s="76"/>
      <c r="H353" s="76"/>
      <c r="I353" s="76"/>
      <c r="K353" s="74"/>
    </row>
    <row r="354" spans="1:11" s="73" customFormat="1" ht="12" customHeight="1">
      <c r="A354" s="72"/>
      <c r="C354" s="74"/>
      <c r="D354" s="76"/>
      <c r="E354" s="76"/>
      <c r="F354" s="76"/>
      <c r="G354" s="76"/>
      <c r="H354" s="76"/>
      <c r="I354" s="76"/>
      <c r="K354" s="74"/>
    </row>
    <row r="355" spans="1:11" ht="12" customHeight="1">
      <c r="A355" s="34"/>
      <c r="J355" s="50"/>
    </row>
    <row r="356" spans="1:11" ht="12" customHeight="1">
      <c r="A356" s="34"/>
      <c r="J356" s="50"/>
    </row>
    <row r="357" spans="1:11" ht="12" customHeight="1">
      <c r="A357" s="34"/>
      <c r="J357" s="50"/>
    </row>
    <row r="358" spans="1:11" ht="12" customHeight="1">
      <c r="A358" s="34"/>
      <c r="J358" s="50"/>
    </row>
    <row r="359" spans="1:11" ht="12" customHeight="1">
      <c r="A359" s="34"/>
      <c r="J359" s="50"/>
    </row>
    <row r="360" spans="1:11" ht="12" customHeight="1">
      <c r="A360" s="34"/>
      <c r="J360" s="50"/>
    </row>
    <row r="361" spans="1:11" ht="12" customHeight="1">
      <c r="A361" s="34"/>
      <c r="J361" s="50"/>
    </row>
    <row r="362" spans="1:11" ht="12" customHeight="1">
      <c r="A362" s="34"/>
      <c r="J362" s="50"/>
    </row>
    <row r="363" spans="1:11" ht="12" customHeight="1">
      <c r="A363" s="34"/>
      <c r="J363" s="50"/>
    </row>
    <row r="364" spans="1:11" ht="12" customHeight="1">
      <c r="A364" s="34"/>
      <c r="J364" s="50"/>
    </row>
    <row r="365" spans="1:11" ht="12" customHeight="1">
      <c r="A365" s="34"/>
      <c r="J365" s="50"/>
    </row>
    <row r="366" spans="1:11" ht="12" customHeight="1">
      <c r="A366" s="34"/>
      <c r="J366" s="50"/>
    </row>
    <row r="367" spans="1:11" ht="12" customHeight="1">
      <c r="A367" s="34"/>
      <c r="J367" s="50"/>
    </row>
    <row r="368" spans="1:11" ht="12" customHeight="1">
      <c r="A368" s="34"/>
      <c r="J368" s="50"/>
    </row>
    <row r="369" spans="1:10" ht="12" customHeight="1">
      <c r="A369" s="34"/>
      <c r="J369" s="50"/>
    </row>
    <row r="370" spans="1:10" ht="12" customHeight="1">
      <c r="A370" s="34"/>
      <c r="J370" s="50"/>
    </row>
    <row r="371" spans="1:10" ht="12" customHeight="1">
      <c r="A371" s="34"/>
      <c r="J371" s="50"/>
    </row>
    <row r="372" spans="1:10" ht="12" customHeight="1">
      <c r="A372" s="34"/>
      <c r="J372" s="50"/>
    </row>
    <row r="373" spans="1:10" ht="12" customHeight="1">
      <c r="A373" s="34"/>
      <c r="J373" s="50"/>
    </row>
    <row r="374" spans="1:10" ht="12" customHeight="1">
      <c r="A374" s="34"/>
      <c r="J374" s="50"/>
    </row>
    <row r="375" spans="1:10" ht="12" customHeight="1">
      <c r="A375" s="34"/>
      <c r="J375" s="50"/>
    </row>
    <row r="376" spans="1:10" ht="12" customHeight="1">
      <c r="A376" s="34"/>
      <c r="J376" s="50"/>
    </row>
    <row r="377" spans="1:10" ht="12" customHeight="1">
      <c r="A377" s="34"/>
      <c r="J377" s="50"/>
    </row>
    <row r="378" spans="1:10" ht="12" customHeight="1">
      <c r="A378" s="34"/>
      <c r="J378" s="50"/>
    </row>
    <row r="379" spans="1:10" ht="12" customHeight="1">
      <c r="A379" s="34"/>
      <c r="J379" s="50"/>
    </row>
    <row r="380" spans="1:10" ht="12" customHeight="1">
      <c r="A380" s="34"/>
      <c r="J380" s="50"/>
    </row>
    <row r="381" spans="1:10" ht="12" customHeight="1">
      <c r="A381" s="34"/>
      <c r="J381" s="50"/>
    </row>
    <row r="382" spans="1:10" ht="12" customHeight="1">
      <c r="A382" s="34"/>
      <c r="J382" s="50"/>
    </row>
    <row r="383" spans="1:10" ht="12" customHeight="1">
      <c r="A383" s="34"/>
      <c r="J383" s="50"/>
    </row>
    <row r="384" spans="1:10" ht="12" customHeight="1">
      <c r="A384" s="34"/>
      <c r="J384" s="50"/>
    </row>
    <row r="385" spans="1:10" ht="12" customHeight="1">
      <c r="A385" s="34"/>
      <c r="J385" s="50"/>
    </row>
    <row r="386" spans="1:10" ht="12" customHeight="1">
      <c r="A386" s="34"/>
      <c r="J386" s="50"/>
    </row>
    <row r="387" spans="1:10" ht="12" customHeight="1">
      <c r="A387" s="34"/>
      <c r="J387" s="50"/>
    </row>
    <row r="388" spans="1:10" ht="12" customHeight="1">
      <c r="A388" s="34"/>
      <c r="J388" s="50"/>
    </row>
    <row r="389" spans="1:10" ht="12" customHeight="1">
      <c r="A389" s="78"/>
      <c r="B389" s="55"/>
      <c r="C389" s="56"/>
      <c r="D389" s="57"/>
      <c r="E389" s="57"/>
      <c r="F389" s="57"/>
      <c r="G389" s="57"/>
      <c r="H389" s="57"/>
      <c r="I389" s="57"/>
    </row>
    <row r="390" spans="1:10" ht="12" customHeight="1">
      <c r="A390" s="78"/>
      <c r="B390" s="55"/>
      <c r="C390" s="56"/>
      <c r="D390" s="57"/>
      <c r="E390" s="57"/>
      <c r="F390" s="57"/>
      <c r="G390" s="57"/>
      <c r="H390" s="57"/>
      <c r="I390" s="57"/>
    </row>
    <row r="391" spans="1:10" ht="12" customHeight="1">
      <c r="A391" s="78"/>
      <c r="B391" s="55"/>
      <c r="C391" s="56"/>
      <c r="D391" s="57"/>
      <c r="E391" s="57"/>
      <c r="F391" s="57"/>
      <c r="G391" s="57"/>
      <c r="H391" s="57"/>
      <c r="I391" s="57"/>
    </row>
    <row r="392" spans="1:10" ht="12" customHeight="1">
      <c r="A392" s="78"/>
      <c r="B392" s="55"/>
      <c r="C392" s="56"/>
      <c r="D392" s="57"/>
      <c r="E392" s="57"/>
      <c r="F392" s="57"/>
      <c r="G392" s="57"/>
      <c r="H392" s="57"/>
      <c r="I392" s="57"/>
    </row>
    <row r="393" spans="1:10" ht="12" customHeight="1">
      <c r="A393" s="78"/>
      <c r="B393" s="55"/>
      <c r="C393" s="56"/>
      <c r="D393" s="57"/>
      <c r="E393" s="57"/>
      <c r="F393" s="57"/>
      <c r="G393" s="57"/>
      <c r="H393" s="57"/>
      <c r="I393" s="57"/>
    </row>
    <row r="394" spans="1:10" ht="12" customHeight="1">
      <c r="A394" s="78"/>
      <c r="B394" s="55"/>
      <c r="C394" s="56"/>
      <c r="D394" s="57"/>
      <c r="E394" s="57"/>
      <c r="F394" s="57"/>
      <c r="G394" s="57"/>
      <c r="H394" s="57"/>
      <c r="I394" s="57"/>
    </row>
    <row r="395" spans="1:10" ht="12" customHeight="1">
      <c r="A395" s="78"/>
      <c r="B395" s="55"/>
      <c r="C395" s="56"/>
      <c r="D395" s="57"/>
      <c r="E395" s="57"/>
      <c r="F395" s="57"/>
      <c r="G395" s="57"/>
      <c r="H395" s="57"/>
      <c r="I395" s="57"/>
    </row>
    <row r="396" spans="1:10" ht="12" customHeight="1">
      <c r="A396" s="78"/>
      <c r="B396" s="55"/>
      <c r="C396" s="56"/>
      <c r="D396" s="57"/>
      <c r="E396" s="57"/>
      <c r="F396" s="57"/>
      <c r="G396" s="57"/>
      <c r="H396" s="57"/>
      <c r="I396" s="57"/>
    </row>
    <row r="397" spans="1:10" ht="12" customHeight="1">
      <c r="A397" s="78"/>
      <c r="B397" s="55"/>
      <c r="C397" s="56"/>
      <c r="D397" s="57"/>
      <c r="E397" s="57"/>
      <c r="F397" s="57"/>
      <c r="G397" s="57"/>
      <c r="H397" s="57"/>
      <c r="I397" s="57"/>
    </row>
    <row r="398" spans="1:10" ht="12" customHeight="1">
      <c r="A398" s="78"/>
      <c r="B398" s="55"/>
      <c r="C398" s="56"/>
      <c r="D398" s="57"/>
      <c r="E398" s="57"/>
      <c r="F398" s="57"/>
      <c r="G398" s="57"/>
      <c r="H398" s="57"/>
      <c r="I398" s="57"/>
    </row>
    <row r="399" spans="1:10" ht="12" customHeight="1">
      <c r="A399" s="78"/>
      <c r="B399" s="55"/>
      <c r="C399" s="56"/>
      <c r="D399" s="57"/>
      <c r="E399" s="57"/>
      <c r="F399" s="57"/>
      <c r="G399" s="57"/>
      <c r="H399" s="57"/>
      <c r="I399" s="57"/>
    </row>
    <row r="400" spans="1:10" ht="12" customHeight="1">
      <c r="A400" s="78"/>
      <c r="B400" s="55"/>
      <c r="C400" s="56"/>
      <c r="D400" s="57"/>
      <c r="E400" s="57"/>
      <c r="F400" s="57"/>
      <c r="G400" s="57"/>
      <c r="H400" s="57"/>
      <c r="I400" s="57"/>
    </row>
    <row r="401" spans="1:9" ht="12" customHeight="1">
      <c r="A401" s="78"/>
      <c r="B401" s="55"/>
      <c r="C401" s="56"/>
      <c r="D401" s="57"/>
      <c r="E401" s="57"/>
      <c r="F401" s="57"/>
      <c r="G401" s="57"/>
      <c r="H401" s="57"/>
      <c r="I401" s="57"/>
    </row>
    <row r="402" spans="1:9" ht="12" customHeight="1">
      <c r="A402" s="78"/>
      <c r="B402" s="55"/>
      <c r="C402" s="56"/>
      <c r="D402" s="57"/>
      <c r="E402" s="57"/>
      <c r="F402" s="57"/>
      <c r="G402" s="57"/>
      <c r="H402" s="57"/>
      <c r="I402" s="57"/>
    </row>
    <row r="403" spans="1:9" ht="12" customHeight="1">
      <c r="A403" s="78"/>
      <c r="B403" s="55"/>
      <c r="C403" s="56"/>
      <c r="D403" s="57"/>
      <c r="E403" s="57"/>
      <c r="F403" s="57"/>
      <c r="G403" s="57"/>
      <c r="H403" s="57"/>
      <c r="I403" s="57"/>
    </row>
    <row r="404" spans="1:9" ht="12" customHeight="1">
      <c r="A404" s="78"/>
      <c r="B404" s="55"/>
      <c r="C404" s="56"/>
      <c r="D404" s="57"/>
      <c r="E404" s="57"/>
      <c r="F404" s="57"/>
      <c r="G404" s="57"/>
      <c r="H404" s="57"/>
      <c r="I404" s="57"/>
    </row>
    <row r="405" spans="1:9" ht="12" customHeight="1">
      <c r="A405" s="78"/>
      <c r="B405" s="55"/>
      <c r="C405" s="56"/>
      <c r="D405" s="57"/>
      <c r="E405" s="57"/>
      <c r="F405" s="57"/>
      <c r="G405" s="57"/>
      <c r="H405" s="57"/>
      <c r="I405" s="57"/>
    </row>
    <row r="406" spans="1:9" ht="12" customHeight="1">
      <c r="A406" s="78"/>
      <c r="B406" s="55"/>
      <c r="C406" s="56"/>
      <c r="D406" s="57"/>
      <c r="E406" s="57"/>
      <c r="F406" s="57"/>
      <c r="G406" s="57"/>
      <c r="H406" s="57"/>
      <c r="I406" s="57"/>
    </row>
    <row r="407" spans="1:9" ht="12" customHeight="1">
      <c r="A407" s="78"/>
      <c r="B407" s="55"/>
      <c r="C407" s="56"/>
      <c r="D407" s="57"/>
      <c r="E407" s="57"/>
      <c r="F407" s="57"/>
      <c r="G407" s="57"/>
      <c r="H407" s="57"/>
      <c r="I407" s="57"/>
    </row>
    <row r="408" spans="1:9" ht="12" customHeight="1">
      <c r="A408" s="78"/>
      <c r="B408" s="55"/>
      <c r="C408" s="56"/>
      <c r="D408" s="57"/>
      <c r="E408" s="57"/>
      <c r="F408" s="57"/>
      <c r="G408" s="57"/>
      <c r="H408" s="57"/>
      <c r="I408" s="57"/>
    </row>
    <row r="409" spans="1:9" ht="12" customHeight="1">
      <c r="A409" s="78"/>
      <c r="B409" s="55"/>
      <c r="C409" s="56"/>
      <c r="D409" s="57"/>
      <c r="E409" s="57"/>
      <c r="F409" s="57"/>
      <c r="G409" s="57"/>
      <c r="H409" s="57"/>
      <c r="I409" s="57"/>
    </row>
    <row r="410" spans="1:9" ht="12" customHeight="1">
      <c r="A410" s="78"/>
      <c r="B410" s="55"/>
      <c r="C410" s="56"/>
      <c r="D410" s="57"/>
      <c r="E410" s="57"/>
      <c r="F410" s="57"/>
      <c r="G410" s="57"/>
      <c r="H410" s="57"/>
      <c r="I410" s="57"/>
    </row>
    <row r="411" spans="1:9" ht="12" customHeight="1">
      <c r="A411" s="78"/>
      <c r="B411" s="55"/>
      <c r="C411" s="56"/>
      <c r="D411" s="57"/>
      <c r="E411" s="57"/>
      <c r="F411" s="57"/>
      <c r="G411" s="57"/>
      <c r="H411" s="57"/>
      <c r="I411" s="57"/>
    </row>
    <row r="412" spans="1:9" ht="12" customHeight="1">
      <c r="A412" s="78"/>
      <c r="B412" s="55"/>
      <c r="C412" s="56"/>
      <c r="D412" s="57"/>
      <c r="E412" s="57"/>
      <c r="F412" s="57"/>
      <c r="G412" s="57"/>
      <c r="H412" s="57"/>
      <c r="I412" s="57"/>
    </row>
    <row r="413" spans="1:9" ht="12" customHeight="1">
      <c r="A413" s="78"/>
      <c r="B413" s="55"/>
      <c r="C413" s="56"/>
      <c r="D413" s="57"/>
      <c r="E413" s="57"/>
      <c r="F413" s="57"/>
      <c r="G413" s="57"/>
      <c r="H413" s="57"/>
      <c r="I413" s="57"/>
    </row>
    <row r="414" spans="1:9" ht="12" customHeight="1">
      <c r="A414" s="78"/>
      <c r="B414" s="55"/>
      <c r="C414" s="56"/>
      <c r="D414" s="57"/>
      <c r="E414" s="57"/>
      <c r="F414" s="57"/>
      <c r="G414" s="57"/>
      <c r="H414" s="57"/>
      <c r="I414" s="57"/>
    </row>
    <row r="415" spans="1:9" ht="12" customHeight="1">
      <c r="A415" s="78"/>
      <c r="B415" s="55"/>
      <c r="C415" s="56"/>
      <c r="D415" s="57"/>
      <c r="E415" s="57"/>
      <c r="F415" s="57"/>
      <c r="G415" s="57"/>
      <c r="H415" s="57"/>
      <c r="I415" s="57"/>
    </row>
    <row r="416" spans="1:9" ht="12" customHeight="1">
      <c r="A416" s="78"/>
      <c r="B416" s="55"/>
      <c r="C416" s="56"/>
      <c r="D416" s="57"/>
      <c r="E416" s="57"/>
      <c r="F416" s="57"/>
      <c r="G416" s="57"/>
      <c r="H416" s="57"/>
      <c r="I416" s="57"/>
    </row>
    <row r="417" spans="1:9" ht="12" customHeight="1">
      <c r="A417" s="78"/>
      <c r="B417" s="55"/>
      <c r="C417" s="56"/>
      <c r="D417" s="57"/>
      <c r="E417" s="57"/>
      <c r="F417" s="57"/>
      <c r="G417" s="57"/>
      <c r="H417" s="57"/>
      <c r="I417" s="57"/>
    </row>
    <row r="418" spans="1:9" ht="12" customHeight="1">
      <c r="A418" s="78"/>
      <c r="B418" s="55"/>
      <c r="C418" s="56"/>
      <c r="D418" s="57"/>
      <c r="E418" s="57"/>
      <c r="F418" s="57"/>
      <c r="G418" s="57"/>
      <c r="H418" s="57"/>
      <c r="I418" s="57"/>
    </row>
    <row r="419" spans="1:9" ht="12" customHeight="1">
      <c r="A419" s="78"/>
      <c r="B419" s="55"/>
      <c r="C419" s="56"/>
      <c r="D419" s="57"/>
      <c r="E419" s="57"/>
      <c r="F419" s="57"/>
      <c r="G419" s="57"/>
      <c r="H419" s="57"/>
      <c r="I419" s="57"/>
    </row>
    <row r="420" spans="1:9" ht="12" customHeight="1">
      <c r="A420" s="78"/>
      <c r="B420" s="55"/>
      <c r="C420" s="56"/>
      <c r="D420" s="57"/>
      <c r="E420" s="57"/>
      <c r="F420" s="57"/>
      <c r="G420" s="57"/>
      <c r="H420" s="57"/>
      <c r="I420" s="57"/>
    </row>
    <row r="421" spans="1:9" ht="12" customHeight="1">
      <c r="A421" s="78"/>
      <c r="B421" s="55"/>
      <c r="C421" s="56"/>
      <c r="D421" s="57"/>
      <c r="E421" s="57"/>
      <c r="F421" s="57"/>
      <c r="G421" s="57"/>
      <c r="H421" s="57"/>
      <c r="I421" s="57"/>
    </row>
    <row r="422" spans="1:9" ht="12" customHeight="1">
      <c r="A422" s="78"/>
      <c r="B422" s="55"/>
      <c r="C422" s="56"/>
      <c r="D422" s="57"/>
      <c r="E422" s="57"/>
      <c r="F422" s="57"/>
      <c r="G422" s="57"/>
      <c r="H422" s="57"/>
      <c r="I422" s="57"/>
    </row>
    <row r="423" spans="1:9" ht="12" customHeight="1">
      <c r="A423" s="78"/>
      <c r="B423" s="55"/>
      <c r="C423" s="56"/>
      <c r="D423" s="57"/>
      <c r="E423" s="57"/>
      <c r="F423" s="57"/>
      <c r="G423" s="57"/>
      <c r="H423" s="57"/>
      <c r="I423" s="57"/>
    </row>
    <row r="424" spans="1:9" ht="12" customHeight="1">
      <c r="A424" s="78"/>
      <c r="B424" s="55"/>
      <c r="C424" s="56"/>
      <c r="D424" s="57"/>
      <c r="E424" s="57"/>
      <c r="F424" s="57"/>
      <c r="G424" s="57"/>
      <c r="H424" s="57"/>
      <c r="I424" s="57"/>
    </row>
    <row r="425" spans="1:9" ht="12" customHeight="1">
      <c r="A425" s="78"/>
      <c r="B425" s="55"/>
      <c r="C425" s="56"/>
      <c r="D425" s="57"/>
      <c r="E425" s="57"/>
      <c r="F425" s="57"/>
      <c r="G425" s="57"/>
      <c r="H425" s="57"/>
      <c r="I425" s="57"/>
    </row>
    <row r="426" spans="1:9" ht="12" customHeight="1">
      <c r="A426" s="78"/>
      <c r="B426" s="55"/>
      <c r="C426" s="56"/>
      <c r="D426" s="57"/>
      <c r="E426" s="57"/>
      <c r="F426" s="57"/>
      <c r="G426" s="57"/>
      <c r="H426" s="57"/>
      <c r="I426" s="57"/>
    </row>
    <row r="427" spans="1:9" ht="12" customHeight="1">
      <c r="A427" s="78"/>
      <c r="B427" s="55"/>
      <c r="C427" s="56"/>
      <c r="D427" s="57"/>
      <c r="E427" s="57"/>
      <c r="F427" s="57"/>
      <c r="G427" s="57"/>
      <c r="H427" s="57"/>
      <c r="I427" s="57"/>
    </row>
    <row r="428" spans="1:9" ht="12" customHeight="1">
      <c r="A428" s="78"/>
      <c r="B428" s="55"/>
      <c r="C428" s="56"/>
      <c r="D428" s="57"/>
      <c r="E428" s="57"/>
      <c r="F428" s="57"/>
      <c r="G428" s="57"/>
      <c r="H428" s="57"/>
      <c r="I428" s="57"/>
    </row>
    <row r="429" spans="1:9" ht="12" customHeight="1">
      <c r="A429" s="78"/>
      <c r="B429" s="55"/>
      <c r="C429" s="56"/>
      <c r="D429" s="57"/>
      <c r="E429" s="57"/>
      <c r="F429" s="57"/>
      <c r="G429" s="57"/>
      <c r="H429" s="57"/>
      <c r="I429" s="57"/>
    </row>
    <row r="430" spans="1:9" ht="12" customHeight="1">
      <c r="A430" s="78"/>
      <c r="B430" s="55"/>
      <c r="C430" s="56"/>
      <c r="D430" s="57"/>
      <c r="E430" s="57"/>
      <c r="F430" s="57"/>
      <c r="G430" s="57"/>
      <c r="H430" s="57"/>
      <c r="I430" s="57"/>
    </row>
    <row r="431" spans="1:9" ht="12" customHeight="1">
      <c r="A431" s="78"/>
      <c r="B431" s="55"/>
      <c r="C431" s="56"/>
      <c r="D431" s="57"/>
      <c r="E431" s="57"/>
      <c r="F431" s="57"/>
      <c r="G431" s="57"/>
      <c r="H431" s="57"/>
      <c r="I431" s="57"/>
    </row>
    <row r="432" spans="1:9" ht="12" customHeight="1">
      <c r="A432" s="78"/>
      <c r="B432" s="55"/>
      <c r="C432" s="56"/>
      <c r="D432" s="57"/>
      <c r="E432" s="57"/>
      <c r="F432" s="57"/>
      <c r="G432" s="57"/>
      <c r="H432" s="57"/>
      <c r="I432" s="57"/>
    </row>
    <row r="433" spans="1:9" ht="12" customHeight="1">
      <c r="A433" s="78"/>
      <c r="B433" s="55"/>
      <c r="C433" s="56"/>
      <c r="D433" s="57"/>
      <c r="E433" s="57"/>
      <c r="F433" s="57"/>
      <c r="G433" s="57"/>
      <c r="H433" s="57"/>
      <c r="I433" s="57"/>
    </row>
    <row r="434" spans="1:9" ht="12" customHeight="1">
      <c r="A434" s="78"/>
      <c r="B434" s="55"/>
      <c r="C434" s="56"/>
      <c r="D434" s="57"/>
      <c r="E434" s="57"/>
      <c r="F434" s="57"/>
      <c r="G434" s="57"/>
      <c r="H434" s="57"/>
      <c r="I434" s="57"/>
    </row>
    <row r="435" spans="1:9" ht="12" customHeight="1">
      <c r="A435" s="78"/>
      <c r="B435" s="55"/>
      <c r="C435" s="56"/>
      <c r="D435" s="57"/>
      <c r="E435" s="57"/>
      <c r="F435" s="57"/>
      <c r="G435" s="57"/>
      <c r="H435" s="57"/>
      <c r="I435" s="57"/>
    </row>
    <row r="436" spans="1:9" ht="12" customHeight="1">
      <c r="A436" s="78"/>
      <c r="B436" s="55"/>
      <c r="C436" s="56"/>
      <c r="D436" s="57"/>
      <c r="E436" s="57"/>
      <c r="F436" s="57"/>
      <c r="G436" s="57"/>
      <c r="H436" s="57"/>
      <c r="I436" s="57"/>
    </row>
    <row r="437" spans="1:9" ht="12" customHeight="1">
      <c r="A437" s="78"/>
      <c r="B437" s="55"/>
      <c r="C437" s="56"/>
      <c r="D437" s="57"/>
      <c r="E437" s="57"/>
      <c r="F437" s="57"/>
      <c r="G437" s="57"/>
      <c r="H437" s="57"/>
      <c r="I437" s="57"/>
    </row>
    <row r="438" spans="1:9" ht="12" customHeight="1">
      <c r="A438" s="78"/>
      <c r="B438" s="55"/>
      <c r="C438" s="56"/>
      <c r="D438" s="57"/>
      <c r="E438" s="57"/>
      <c r="F438" s="57"/>
      <c r="G438" s="57"/>
      <c r="H438" s="57"/>
      <c r="I438" s="57"/>
    </row>
    <row r="439" spans="1:9" ht="12" customHeight="1">
      <c r="A439" s="78"/>
      <c r="B439" s="55"/>
      <c r="C439" s="56"/>
      <c r="D439" s="57"/>
      <c r="E439" s="57"/>
      <c r="F439" s="57"/>
      <c r="G439" s="57"/>
      <c r="H439" s="57"/>
      <c r="I439" s="57"/>
    </row>
    <row r="440" spans="1:9" ht="12" customHeight="1">
      <c r="A440" s="78"/>
      <c r="B440" s="55"/>
      <c r="C440" s="56"/>
      <c r="D440" s="57"/>
      <c r="E440" s="57"/>
      <c r="F440" s="57"/>
      <c r="G440" s="57"/>
      <c r="H440" s="57"/>
      <c r="I440" s="57"/>
    </row>
    <row r="441" spans="1:9" ht="12" customHeight="1">
      <c r="A441" s="78"/>
      <c r="B441" s="55"/>
      <c r="C441" s="56"/>
      <c r="D441" s="57"/>
      <c r="E441" s="57"/>
      <c r="F441" s="57"/>
      <c r="G441" s="57"/>
      <c r="H441" s="57"/>
      <c r="I441" s="57"/>
    </row>
    <row r="442" spans="1:9" ht="12" customHeight="1">
      <c r="A442" s="78"/>
      <c r="B442" s="55"/>
      <c r="C442" s="56"/>
      <c r="D442" s="57"/>
      <c r="E442" s="57"/>
      <c r="F442" s="57"/>
      <c r="G442" s="57"/>
      <c r="H442" s="57"/>
      <c r="I442" s="57"/>
    </row>
    <row r="443" spans="1:9" ht="12" customHeight="1">
      <c r="A443" s="78"/>
      <c r="B443" s="55"/>
      <c r="C443" s="56"/>
      <c r="D443" s="57"/>
      <c r="E443" s="57"/>
      <c r="F443" s="57"/>
      <c r="G443" s="57"/>
      <c r="H443" s="57"/>
      <c r="I443" s="57"/>
    </row>
    <row r="444" spans="1:9" ht="12" customHeight="1">
      <c r="A444" s="78"/>
      <c r="B444" s="55"/>
      <c r="C444" s="56"/>
      <c r="D444" s="57"/>
      <c r="E444" s="57"/>
      <c r="F444" s="57"/>
      <c r="G444" s="57"/>
      <c r="H444" s="57"/>
      <c r="I444" s="57"/>
    </row>
    <row r="445" spans="1:9" ht="12" customHeight="1">
      <c r="A445" s="78"/>
      <c r="B445" s="55"/>
      <c r="C445" s="56"/>
      <c r="D445" s="57"/>
      <c r="E445" s="57"/>
      <c r="F445" s="57"/>
      <c r="G445" s="57"/>
      <c r="H445" s="57"/>
      <c r="I445" s="57"/>
    </row>
    <row r="446" spans="1:9" ht="12" customHeight="1">
      <c r="A446" s="78"/>
      <c r="B446" s="55"/>
      <c r="C446" s="56"/>
      <c r="D446" s="57"/>
      <c r="E446" s="57"/>
      <c r="F446" s="57"/>
      <c r="G446" s="57"/>
      <c r="H446" s="57"/>
      <c r="I446" s="57"/>
    </row>
    <row r="447" spans="1:9" ht="12" customHeight="1">
      <c r="A447" s="78"/>
      <c r="B447" s="55"/>
      <c r="C447" s="56"/>
      <c r="D447" s="57"/>
      <c r="E447" s="57"/>
      <c r="F447" s="57"/>
      <c r="G447" s="57"/>
      <c r="H447" s="57"/>
      <c r="I447" s="57"/>
    </row>
    <row r="448" spans="1:9" ht="12" customHeight="1">
      <c r="A448" s="78"/>
      <c r="B448" s="55"/>
      <c r="C448" s="56"/>
      <c r="D448" s="57"/>
      <c r="E448" s="57"/>
      <c r="F448" s="57"/>
      <c r="G448" s="57"/>
      <c r="H448" s="57"/>
      <c r="I448" s="57"/>
    </row>
    <row r="449" spans="1:9" ht="12" customHeight="1">
      <c r="A449" s="78"/>
      <c r="B449" s="55"/>
      <c r="C449" s="56"/>
      <c r="D449" s="57"/>
      <c r="E449" s="57"/>
      <c r="F449" s="57"/>
      <c r="G449" s="57"/>
      <c r="H449" s="57"/>
      <c r="I449" s="57"/>
    </row>
    <row r="450" spans="1:9" ht="12" customHeight="1">
      <c r="A450" s="78"/>
      <c r="B450" s="55"/>
      <c r="C450" s="56"/>
      <c r="D450" s="57"/>
      <c r="E450" s="57"/>
      <c r="F450" s="57"/>
      <c r="G450" s="57"/>
      <c r="H450" s="57"/>
      <c r="I450" s="57"/>
    </row>
    <row r="451" spans="1:9" ht="12" customHeight="1">
      <c r="A451" s="78"/>
      <c r="B451" s="55"/>
      <c r="C451" s="56"/>
      <c r="D451" s="57"/>
      <c r="E451" s="57"/>
      <c r="F451" s="57"/>
      <c r="G451" s="57"/>
      <c r="H451" s="57"/>
      <c r="I451" s="57"/>
    </row>
    <row r="452" spans="1:9" ht="12" customHeight="1">
      <c r="A452" s="78"/>
      <c r="B452" s="55"/>
      <c r="C452" s="56"/>
      <c r="D452" s="57"/>
      <c r="E452" s="57"/>
      <c r="F452" s="57"/>
      <c r="G452" s="57"/>
      <c r="H452" s="57"/>
      <c r="I452" s="57"/>
    </row>
    <row r="453" spans="1:9" ht="12" customHeight="1">
      <c r="A453" s="78"/>
      <c r="B453" s="55"/>
      <c r="C453" s="56"/>
      <c r="D453" s="57"/>
      <c r="E453" s="57"/>
      <c r="F453" s="57"/>
      <c r="G453" s="57"/>
      <c r="H453" s="57"/>
      <c r="I453" s="57"/>
    </row>
    <row r="454" spans="1:9" ht="12" customHeight="1">
      <c r="A454" s="78"/>
      <c r="B454" s="55"/>
      <c r="C454" s="56"/>
      <c r="D454" s="57"/>
      <c r="E454" s="57"/>
      <c r="F454" s="57"/>
      <c r="G454" s="57"/>
      <c r="H454" s="57"/>
      <c r="I454" s="57"/>
    </row>
    <row r="455" spans="1:9" ht="12" customHeight="1">
      <c r="A455" s="78"/>
      <c r="B455" s="55"/>
      <c r="C455" s="56"/>
      <c r="D455" s="57"/>
      <c r="E455" s="57"/>
      <c r="F455" s="57"/>
      <c r="G455" s="57"/>
      <c r="H455" s="57"/>
      <c r="I455" s="57"/>
    </row>
    <row r="456" spans="1:9" ht="12" customHeight="1">
      <c r="A456" s="78"/>
      <c r="B456" s="55"/>
      <c r="C456" s="56"/>
      <c r="D456" s="57"/>
      <c r="E456" s="57"/>
      <c r="F456" s="57"/>
      <c r="G456" s="57"/>
      <c r="H456" s="57"/>
      <c r="I456" s="57"/>
    </row>
    <row r="457" spans="1:9" ht="12" customHeight="1">
      <c r="A457" s="78"/>
      <c r="B457" s="55"/>
      <c r="C457" s="56"/>
      <c r="D457" s="57"/>
      <c r="E457" s="57"/>
      <c r="F457" s="57"/>
      <c r="G457" s="57"/>
      <c r="H457" s="57"/>
      <c r="I457" s="57"/>
    </row>
    <row r="458" spans="1:9" ht="12" customHeight="1">
      <c r="A458" s="78"/>
      <c r="B458" s="55"/>
      <c r="C458" s="56"/>
      <c r="D458" s="57"/>
      <c r="E458" s="57"/>
      <c r="F458" s="57"/>
      <c r="G458" s="57"/>
      <c r="H458" s="57"/>
      <c r="I458" s="57"/>
    </row>
    <row r="459" spans="1:9" ht="12" customHeight="1">
      <c r="A459" s="78"/>
      <c r="B459" s="55"/>
      <c r="C459" s="56"/>
      <c r="D459" s="57"/>
      <c r="E459" s="57"/>
      <c r="F459" s="57"/>
      <c r="G459" s="57"/>
      <c r="H459" s="57"/>
      <c r="I459" s="57"/>
    </row>
    <row r="460" spans="1:9" ht="12" customHeight="1">
      <c r="A460" s="78"/>
      <c r="B460" s="55"/>
      <c r="C460" s="56"/>
      <c r="D460" s="57"/>
      <c r="E460" s="57"/>
      <c r="F460" s="57"/>
      <c r="G460" s="57"/>
      <c r="H460" s="57"/>
      <c r="I460" s="57"/>
    </row>
    <row r="461" spans="1:9" ht="12" customHeight="1">
      <c r="A461" s="78"/>
      <c r="B461" s="55"/>
      <c r="C461" s="56"/>
      <c r="D461" s="57"/>
      <c r="E461" s="57"/>
      <c r="F461" s="57"/>
      <c r="G461" s="57"/>
      <c r="H461" s="57"/>
      <c r="I461" s="57"/>
    </row>
    <row r="462" spans="1:9" ht="12" customHeight="1">
      <c r="A462" s="78"/>
      <c r="B462" s="55"/>
      <c r="C462" s="56"/>
      <c r="D462" s="57"/>
      <c r="E462" s="57"/>
      <c r="F462" s="57"/>
      <c r="G462" s="57"/>
      <c r="H462" s="57"/>
      <c r="I462" s="57"/>
    </row>
    <row r="463" spans="1:9" ht="12" customHeight="1">
      <c r="A463" s="78"/>
      <c r="B463" s="55"/>
      <c r="C463" s="56"/>
      <c r="D463" s="57"/>
      <c r="E463" s="57"/>
      <c r="F463" s="57"/>
      <c r="G463" s="57"/>
      <c r="H463" s="57"/>
      <c r="I463" s="57"/>
    </row>
    <row r="464" spans="1:9" ht="12" customHeight="1">
      <c r="A464" s="78"/>
      <c r="B464" s="55"/>
      <c r="C464" s="56"/>
      <c r="D464" s="57"/>
      <c r="E464" s="57"/>
      <c r="F464" s="57"/>
      <c r="G464" s="57"/>
      <c r="H464" s="57"/>
      <c r="I464" s="57"/>
    </row>
    <row r="465" spans="1:9" ht="12" customHeight="1">
      <c r="A465" s="78"/>
      <c r="B465" s="55"/>
      <c r="C465" s="56"/>
      <c r="D465" s="57"/>
      <c r="E465" s="57"/>
      <c r="F465" s="57"/>
      <c r="G465" s="57"/>
      <c r="H465" s="57"/>
      <c r="I465" s="57"/>
    </row>
    <row r="466" spans="1:9" ht="12" customHeight="1">
      <c r="A466" s="78"/>
      <c r="B466" s="55"/>
      <c r="C466" s="56"/>
      <c r="D466" s="57"/>
      <c r="E466" s="57"/>
      <c r="F466" s="57"/>
      <c r="G466" s="57"/>
      <c r="H466" s="57"/>
      <c r="I466" s="57"/>
    </row>
    <row r="467" spans="1:9" ht="12" customHeight="1">
      <c r="A467" s="78"/>
      <c r="B467" s="55"/>
      <c r="C467" s="56"/>
      <c r="D467" s="57"/>
      <c r="E467" s="57"/>
      <c r="F467" s="57"/>
      <c r="G467" s="57"/>
      <c r="H467" s="57"/>
      <c r="I467" s="57"/>
    </row>
    <row r="468" spans="1:9" ht="12" customHeight="1">
      <c r="A468" s="78"/>
      <c r="B468" s="55"/>
      <c r="C468" s="56"/>
      <c r="D468" s="57"/>
      <c r="E468" s="57"/>
      <c r="F468" s="57"/>
      <c r="G468" s="57"/>
      <c r="H468" s="57"/>
      <c r="I468" s="57"/>
    </row>
    <row r="469" spans="1:9" ht="12" customHeight="1">
      <c r="A469" s="78"/>
      <c r="B469" s="55"/>
      <c r="C469" s="56"/>
      <c r="D469" s="57"/>
      <c r="E469" s="57"/>
      <c r="F469" s="57"/>
      <c r="G469" s="57"/>
      <c r="H469" s="57"/>
      <c r="I469" s="57"/>
    </row>
    <row r="470" spans="1:9" ht="12" customHeight="1">
      <c r="A470" s="78"/>
      <c r="B470" s="55"/>
      <c r="C470" s="56"/>
      <c r="D470" s="57"/>
      <c r="E470" s="57"/>
      <c r="F470" s="57"/>
      <c r="G470" s="57"/>
      <c r="H470" s="57"/>
      <c r="I470" s="57"/>
    </row>
    <row r="471" spans="1:9" ht="12" customHeight="1">
      <c r="A471" s="78"/>
      <c r="B471" s="55"/>
      <c r="C471" s="56"/>
      <c r="D471" s="57"/>
      <c r="E471" s="57"/>
      <c r="F471" s="57"/>
      <c r="G471" s="57"/>
      <c r="H471" s="57"/>
      <c r="I471" s="57"/>
    </row>
    <row r="472" spans="1:9" ht="12" customHeight="1">
      <c r="A472" s="78"/>
      <c r="B472" s="55"/>
      <c r="C472" s="56"/>
      <c r="D472" s="57"/>
      <c r="E472" s="57"/>
      <c r="F472" s="57"/>
      <c r="G472" s="57"/>
      <c r="H472" s="57"/>
      <c r="I472" s="57"/>
    </row>
    <row r="473" spans="1:9" ht="12" customHeight="1">
      <c r="A473" s="78"/>
      <c r="B473" s="55"/>
      <c r="C473" s="56"/>
      <c r="D473" s="57"/>
      <c r="E473" s="57"/>
      <c r="F473" s="57"/>
      <c r="G473" s="57"/>
      <c r="H473" s="57"/>
      <c r="I473" s="57"/>
    </row>
    <row r="474" spans="1:9" ht="12" customHeight="1">
      <c r="A474" s="78"/>
      <c r="B474" s="55"/>
      <c r="C474" s="56"/>
      <c r="D474" s="57"/>
      <c r="E474" s="57"/>
      <c r="F474" s="57"/>
      <c r="G474" s="57"/>
      <c r="H474" s="57"/>
      <c r="I474" s="57"/>
    </row>
    <row r="475" spans="1:9" ht="12" customHeight="1">
      <c r="A475" s="78"/>
      <c r="B475" s="55"/>
      <c r="C475" s="56"/>
      <c r="D475" s="57"/>
      <c r="E475" s="57"/>
      <c r="F475" s="57"/>
      <c r="G475" s="57"/>
      <c r="H475" s="57"/>
      <c r="I475" s="57"/>
    </row>
    <row r="476" spans="1:9" ht="12" customHeight="1">
      <c r="A476" s="78"/>
      <c r="B476" s="55"/>
      <c r="C476" s="56"/>
      <c r="D476" s="57"/>
      <c r="E476" s="57"/>
      <c r="F476" s="57"/>
      <c r="G476" s="57"/>
      <c r="H476" s="57"/>
      <c r="I476" s="57"/>
    </row>
    <row r="477" spans="1:9" ht="12" customHeight="1">
      <c r="A477" s="78"/>
      <c r="B477" s="55"/>
      <c r="C477" s="56"/>
      <c r="D477" s="57"/>
      <c r="E477" s="57"/>
      <c r="F477" s="57"/>
      <c r="G477" s="57"/>
      <c r="H477" s="57"/>
      <c r="I477" s="57"/>
    </row>
    <row r="478" spans="1:9" ht="12" customHeight="1">
      <c r="A478" s="78"/>
      <c r="B478" s="55"/>
      <c r="C478" s="56"/>
      <c r="D478" s="57"/>
      <c r="E478" s="57"/>
      <c r="F478" s="57"/>
      <c r="G478" s="57"/>
      <c r="H478" s="57"/>
      <c r="I478" s="57"/>
    </row>
    <row r="479" spans="1:9" ht="12" customHeight="1">
      <c r="A479" s="78"/>
      <c r="B479" s="55"/>
      <c r="C479" s="56"/>
      <c r="D479" s="57"/>
      <c r="E479" s="57"/>
      <c r="F479" s="57"/>
      <c r="G479" s="57"/>
      <c r="H479" s="57"/>
      <c r="I479" s="57"/>
    </row>
    <row r="480" spans="1:9" ht="12" customHeight="1">
      <c r="A480" s="78"/>
      <c r="B480" s="55"/>
      <c r="C480" s="56"/>
      <c r="D480" s="57"/>
      <c r="E480" s="57"/>
      <c r="F480" s="57"/>
      <c r="G480" s="57"/>
      <c r="H480" s="57"/>
      <c r="I480" s="57"/>
    </row>
    <row r="481" spans="1:9" ht="12" customHeight="1">
      <c r="A481" s="78"/>
      <c r="B481" s="55"/>
      <c r="C481" s="56"/>
      <c r="D481" s="57"/>
      <c r="E481" s="57"/>
      <c r="F481" s="57"/>
      <c r="G481" s="57"/>
      <c r="H481" s="57"/>
      <c r="I481" s="57"/>
    </row>
    <row r="482" spans="1:9" ht="12" customHeight="1">
      <c r="A482" s="78"/>
      <c r="B482" s="55"/>
      <c r="C482" s="56"/>
      <c r="D482" s="57"/>
      <c r="E482" s="57"/>
      <c r="F482" s="57"/>
      <c r="G482" s="57"/>
      <c r="H482" s="57"/>
      <c r="I482" s="57"/>
    </row>
    <row r="483" spans="1:9" ht="12" customHeight="1">
      <c r="A483" s="79"/>
      <c r="B483" s="55"/>
      <c r="C483" s="56"/>
      <c r="D483" s="57"/>
      <c r="E483" s="57"/>
      <c r="F483" s="57"/>
      <c r="G483" s="57"/>
      <c r="H483" s="57"/>
      <c r="I483" s="57"/>
    </row>
    <row r="484" spans="1:9" ht="12" customHeight="1">
      <c r="A484" s="79"/>
      <c r="B484" s="55"/>
      <c r="C484" s="56"/>
      <c r="D484" s="57"/>
      <c r="E484" s="57"/>
      <c r="F484" s="57"/>
      <c r="G484" s="57"/>
      <c r="H484" s="57"/>
      <c r="I484" s="57"/>
    </row>
    <row r="485" spans="1:9" ht="12" customHeight="1">
      <c r="A485" s="79"/>
      <c r="B485" s="55"/>
      <c r="C485" s="56"/>
      <c r="D485" s="57"/>
      <c r="E485" s="57"/>
      <c r="F485" s="57"/>
      <c r="G485" s="57"/>
      <c r="H485" s="57"/>
      <c r="I485" s="57"/>
    </row>
    <row r="486" spans="1:9" ht="12" customHeight="1">
      <c r="A486" s="79"/>
      <c r="B486" s="55"/>
      <c r="C486" s="56"/>
      <c r="D486" s="57"/>
      <c r="E486" s="57"/>
      <c r="F486" s="57"/>
      <c r="G486" s="57"/>
      <c r="H486" s="57"/>
      <c r="I486" s="57"/>
    </row>
    <row r="487" spans="1:9" ht="12" customHeight="1">
      <c r="A487" s="79"/>
      <c r="B487" s="55"/>
      <c r="C487" s="56"/>
      <c r="D487" s="57"/>
      <c r="E487" s="57"/>
      <c r="F487" s="57"/>
      <c r="G487" s="57"/>
      <c r="H487" s="57"/>
      <c r="I487" s="57"/>
    </row>
    <row r="488" spans="1:9" ht="12" customHeight="1">
      <c r="A488" s="79"/>
      <c r="B488" s="55"/>
      <c r="C488" s="56"/>
      <c r="D488" s="57"/>
      <c r="E488" s="57"/>
      <c r="F488" s="57"/>
      <c r="G488" s="57"/>
      <c r="H488" s="57"/>
      <c r="I488" s="57"/>
    </row>
    <row r="489" spans="1:9" ht="12" customHeight="1">
      <c r="A489" s="79"/>
      <c r="B489" s="55"/>
      <c r="C489" s="56"/>
      <c r="D489" s="57"/>
      <c r="E489" s="57"/>
      <c r="F489" s="57"/>
      <c r="G489" s="57"/>
      <c r="H489" s="57"/>
      <c r="I489" s="57"/>
    </row>
    <row r="490" spans="1:9" ht="12" customHeight="1">
      <c r="A490" s="79"/>
      <c r="B490" s="55"/>
      <c r="C490" s="56"/>
      <c r="D490" s="57"/>
      <c r="E490" s="57"/>
      <c r="F490" s="57"/>
      <c r="G490" s="57"/>
      <c r="H490" s="57"/>
      <c r="I490" s="57"/>
    </row>
    <row r="491" spans="1:9" ht="12" customHeight="1">
      <c r="A491" s="79"/>
      <c r="B491" s="55"/>
      <c r="C491" s="56"/>
      <c r="D491" s="57"/>
      <c r="E491" s="57"/>
      <c r="F491" s="57"/>
      <c r="G491" s="57"/>
      <c r="H491" s="57"/>
      <c r="I491" s="57"/>
    </row>
    <row r="492" spans="1:9" ht="12" customHeight="1">
      <c r="A492" s="79"/>
      <c r="B492" s="55"/>
      <c r="C492" s="56"/>
      <c r="D492" s="57"/>
      <c r="E492" s="57"/>
      <c r="F492" s="57"/>
      <c r="G492" s="57"/>
      <c r="H492" s="57"/>
      <c r="I492" s="57"/>
    </row>
    <row r="493" spans="1:9" ht="12" customHeight="1">
      <c r="A493" s="79"/>
      <c r="B493" s="55"/>
      <c r="C493" s="56"/>
      <c r="D493" s="57"/>
      <c r="E493" s="57"/>
      <c r="F493" s="57"/>
      <c r="G493" s="57"/>
      <c r="H493" s="57"/>
      <c r="I493" s="57"/>
    </row>
    <row r="494" spans="1:9" ht="12" customHeight="1">
      <c r="A494" s="79"/>
      <c r="B494" s="55"/>
      <c r="C494" s="56"/>
      <c r="D494" s="57"/>
      <c r="E494" s="57"/>
      <c r="F494" s="57"/>
      <c r="G494" s="57"/>
      <c r="H494" s="57"/>
      <c r="I494" s="57"/>
    </row>
    <row r="495" spans="1:9" ht="12" customHeight="1">
      <c r="A495" s="79"/>
      <c r="B495" s="55"/>
      <c r="C495" s="56"/>
      <c r="D495" s="57"/>
      <c r="E495" s="57"/>
      <c r="F495" s="57"/>
      <c r="G495" s="57"/>
      <c r="H495" s="57"/>
      <c r="I495" s="57"/>
    </row>
    <row r="496" spans="1:9" ht="12" customHeight="1">
      <c r="A496" s="79"/>
      <c r="B496" s="55"/>
      <c r="C496" s="56"/>
      <c r="D496" s="57"/>
      <c r="E496" s="57"/>
      <c r="F496" s="57"/>
      <c r="G496" s="57"/>
      <c r="H496" s="57"/>
      <c r="I496" s="57"/>
    </row>
    <row r="497" spans="1:9" ht="12" customHeight="1">
      <c r="A497" s="79"/>
      <c r="B497" s="55"/>
      <c r="C497" s="56"/>
      <c r="D497" s="57"/>
      <c r="E497" s="57"/>
      <c r="F497" s="57"/>
      <c r="G497" s="57"/>
      <c r="H497" s="57"/>
      <c r="I497" s="57"/>
    </row>
    <row r="498" spans="1:9" ht="12" customHeight="1">
      <c r="A498" s="79"/>
      <c r="B498" s="55"/>
      <c r="C498" s="56"/>
      <c r="D498" s="57"/>
      <c r="E498" s="57"/>
      <c r="F498" s="57"/>
      <c r="G498" s="57"/>
      <c r="H498" s="57"/>
      <c r="I498" s="57"/>
    </row>
    <row r="499" spans="1:9" ht="12" customHeight="1">
      <c r="A499" s="79"/>
      <c r="B499" s="55"/>
      <c r="C499" s="56"/>
      <c r="D499" s="57"/>
      <c r="E499" s="57"/>
      <c r="F499" s="57"/>
      <c r="G499" s="57"/>
      <c r="H499" s="57"/>
      <c r="I499" s="57"/>
    </row>
    <row r="500" spans="1:9" ht="12" customHeight="1">
      <c r="A500" s="79"/>
      <c r="B500" s="55"/>
      <c r="C500" s="56"/>
      <c r="D500" s="57"/>
      <c r="E500" s="57"/>
      <c r="F500" s="57"/>
      <c r="G500" s="57"/>
      <c r="H500" s="57"/>
      <c r="I500" s="57"/>
    </row>
    <row r="501" spans="1:9" ht="12" customHeight="1">
      <c r="A501" s="79"/>
      <c r="B501" s="55"/>
      <c r="C501" s="56"/>
      <c r="D501" s="57"/>
      <c r="E501" s="57"/>
      <c r="F501" s="57"/>
      <c r="G501" s="57"/>
      <c r="H501" s="57"/>
      <c r="I501" s="57"/>
    </row>
    <row r="502" spans="1:9" ht="12" customHeight="1">
      <c r="A502" s="79"/>
      <c r="B502" s="55"/>
      <c r="C502" s="56"/>
      <c r="D502" s="57"/>
      <c r="E502" s="57"/>
      <c r="F502" s="57"/>
      <c r="G502" s="57"/>
      <c r="H502" s="57"/>
      <c r="I502" s="57"/>
    </row>
    <row r="503" spans="1:9" ht="12" customHeight="1">
      <c r="A503" s="79"/>
      <c r="B503" s="55"/>
      <c r="C503" s="56"/>
      <c r="D503" s="57"/>
      <c r="E503" s="57"/>
      <c r="F503" s="57"/>
      <c r="G503" s="57"/>
      <c r="H503" s="57"/>
      <c r="I503" s="57"/>
    </row>
    <row r="504" spans="1:9" ht="12" customHeight="1">
      <c r="A504" s="79"/>
      <c r="B504" s="55"/>
      <c r="C504" s="56"/>
      <c r="D504" s="57"/>
      <c r="E504" s="57"/>
      <c r="F504" s="57"/>
      <c r="G504" s="57"/>
      <c r="H504" s="57"/>
      <c r="I504" s="57"/>
    </row>
    <row r="505" spans="1:9" ht="12" customHeight="1">
      <c r="A505" s="79"/>
      <c r="B505" s="55"/>
      <c r="C505" s="56"/>
      <c r="D505" s="57"/>
      <c r="E505" s="57"/>
      <c r="F505" s="57"/>
      <c r="G505" s="57"/>
      <c r="H505" s="57"/>
      <c r="I505" s="57"/>
    </row>
    <row r="506" spans="1:9" ht="12" customHeight="1">
      <c r="A506" s="79"/>
      <c r="B506" s="55"/>
      <c r="C506" s="56"/>
      <c r="D506" s="57"/>
      <c r="E506" s="57"/>
      <c r="F506" s="57"/>
      <c r="G506" s="57"/>
      <c r="H506" s="57"/>
      <c r="I506" s="57"/>
    </row>
    <row r="507" spans="1:9" ht="12" customHeight="1">
      <c r="A507" s="79"/>
      <c r="B507" s="55"/>
      <c r="C507" s="56"/>
      <c r="D507" s="57"/>
      <c r="E507" s="57"/>
      <c r="F507" s="57"/>
      <c r="G507" s="57"/>
      <c r="H507" s="57"/>
      <c r="I507" s="57"/>
    </row>
    <row r="508" spans="1:9" ht="12" customHeight="1">
      <c r="A508" s="79"/>
      <c r="B508" s="55"/>
      <c r="C508" s="56"/>
      <c r="D508" s="57"/>
      <c r="E508" s="57"/>
      <c r="F508" s="57"/>
      <c r="G508" s="57"/>
      <c r="H508" s="57"/>
      <c r="I508" s="57"/>
    </row>
    <row r="509" spans="1:9" ht="12" customHeight="1">
      <c r="A509" s="79"/>
      <c r="B509" s="55"/>
      <c r="C509" s="56"/>
      <c r="D509" s="57"/>
      <c r="E509" s="57"/>
      <c r="F509" s="57"/>
      <c r="G509" s="57"/>
      <c r="H509" s="57"/>
      <c r="I509" s="57"/>
    </row>
    <row r="510" spans="1:9" ht="12" customHeight="1">
      <c r="A510" s="79"/>
      <c r="B510" s="55"/>
      <c r="C510" s="56"/>
      <c r="D510" s="57"/>
      <c r="E510" s="57"/>
      <c r="F510" s="57"/>
      <c r="G510" s="57"/>
      <c r="H510" s="57"/>
      <c r="I510" s="57"/>
    </row>
    <row r="511" spans="1:9" ht="12" customHeight="1">
      <c r="A511" s="79"/>
      <c r="B511" s="55"/>
      <c r="C511" s="56"/>
      <c r="D511" s="57"/>
      <c r="E511" s="57"/>
      <c r="F511" s="57"/>
      <c r="G511" s="57"/>
      <c r="H511" s="57"/>
      <c r="I511" s="57"/>
    </row>
    <row r="512" spans="1:9" ht="12" customHeight="1">
      <c r="A512" s="79"/>
      <c r="B512" s="55"/>
      <c r="C512" s="56"/>
      <c r="D512" s="57"/>
      <c r="E512" s="57"/>
      <c r="F512" s="57"/>
      <c r="G512" s="57"/>
      <c r="H512" s="57"/>
      <c r="I512" s="57"/>
    </row>
    <row r="513" spans="1:9" ht="12" customHeight="1">
      <c r="A513" s="79"/>
      <c r="B513" s="55"/>
      <c r="C513" s="56"/>
      <c r="D513" s="57"/>
      <c r="E513" s="57"/>
      <c r="F513" s="57"/>
      <c r="G513" s="57"/>
      <c r="H513" s="57"/>
      <c r="I513" s="57"/>
    </row>
    <row r="514" spans="1:9" ht="12" customHeight="1">
      <c r="A514" s="79"/>
      <c r="B514" s="55"/>
      <c r="C514" s="56"/>
      <c r="D514" s="57"/>
      <c r="E514" s="57"/>
      <c r="F514" s="57"/>
      <c r="G514" s="57"/>
      <c r="H514" s="57"/>
      <c r="I514" s="57"/>
    </row>
    <row r="515" spans="1:9" ht="12" customHeight="1">
      <c r="A515" s="79"/>
      <c r="B515" s="55"/>
      <c r="C515" s="56"/>
      <c r="D515" s="57"/>
      <c r="E515" s="57"/>
      <c r="F515" s="57"/>
      <c r="G515" s="57"/>
      <c r="H515" s="57"/>
      <c r="I515" s="57"/>
    </row>
    <row r="516" spans="1:9" ht="12" customHeight="1">
      <c r="A516" s="79"/>
      <c r="B516" s="55"/>
      <c r="C516" s="56"/>
      <c r="D516" s="57"/>
      <c r="E516" s="57"/>
      <c r="F516" s="57"/>
      <c r="G516" s="57"/>
      <c r="H516" s="57"/>
      <c r="I516" s="57"/>
    </row>
    <row r="517" spans="1:9" ht="12" customHeight="1">
      <c r="A517" s="79"/>
      <c r="B517" s="55"/>
      <c r="C517" s="56"/>
      <c r="D517" s="57"/>
      <c r="E517" s="57"/>
      <c r="F517" s="57"/>
      <c r="G517" s="57"/>
      <c r="H517" s="57"/>
      <c r="I517" s="57"/>
    </row>
    <row r="518" spans="1:9" ht="12" customHeight="1">
      <c r="A518" s="79"/>
      <c r="B518" s="55"/>
      <c r="C518" s="56"/>
      <c r="D518" s="57"/>
      <c r="E518" s="57"/>
      <c r="F518" s="57"/>
      <c r="G518" s="57"/>
      <c r="H518" s="57"/>
      <c r="I518" s="57"/>
    </row>
    <row r="519" spans="1:9" ht="12" customHeight="1">
      <c r="A519" s="79"/>
      <c r="B519" s="55"/>
      <c r="C519" s="56"/>
      <c r="D519" s="57"/>
      <c r="E519" s="57"/>
      <c r="F519" s="57"/>
      <c r="G519" s="57"/>
      <c r="H519" s="57"/>
      <c r="I519" s="57"/>
    </row>
    <row r="520" spans="1:9" ht="12" customHeight="1">
      <c r="A520" s="79"/>
      <c r="B520" s="55"/>
      <c r="C520" s="56"/>
      <c r="D520" s="57"/>
      <c r="E520" s="57"/>
      <c r="F520" s="57"/>
      <c r="G520" s="57"/>
      <c r="H520" s="57"/>
      <c r="I520" s="57"/>
    </row>
    <row r="521" spans="1:9" ht="12" customHeight="1">
      <c r="A521" s="79"/>
      <c r="B521" s="55"/>
      <c r="C521" s="56"/>
      <c r="D521" s="57"/>
      <c r="E521" s="57"/>
      <c r="F521" s="57"/>
      <c r="G521" s="57"/>
      <c r="H521" s="57"/>
      <c r="I521" s="57"/>
    </row>
    <row r="522" spans="1:9" ht="12" customHeight="1">
      <c r="A522" s="79"/>
      <c r="B522" s="55"/>
      <c r="C522" s="56"/>
      <c r="D522" s="57"/>
      <c r="E522" s="57"/>
      <c r="F522" s="57"/>
      <c r="G522" s="57"/>
      <c r="H522" s="57"/>
      <c r="I522" s="57"/>
    </row>
    <row r="523" spans="1:9" ht="12" customHeight="1">
      <c r="A523" s="79"/>
      <c r="B523" s="55"/>
      <c r="C523" s="56"/>
      <c r="D523" s="57"/>
      <c r="E523" s="57"/>
      <c r="F523" s="57"/>
      <c r="G523" s="57"/>
      <c r="H523" s="57"/>
      <c r="I523" s="57"/>
    </row>
    <row r="524" spans="1:9" ht="12" customHeight="1">
      <c r="A524" s="79"/>
      <c r="B524" s="55"/>
      <c r="C524" s="56"/>
      <c r="D524" s="57"/>
      <c r="E524" s="57"/>
      <c r="F524" s="57"/>
      <c r="G524" s="57"/>
      <c r="H524" s="57"/>
      <c r="I524" s="57"/>
    </row>
    <row r="525" spans="1:9" ht="12" customHeight="1">
      <c r="A525" s="79"/>
      <c r="B525" s="55"/>
      <c r="C525" s="56"/>
      <c r="D525" s="57"/>
      <c r="E525" s="57"/>
      <c r="F525" s="57"/>
      <c r="G525" s="57"/>
      <c r="H525" s="57"/>
      <c r="I525" s="57"/>
    </row>
    <row r="526" spans="1:9" ht="12" customHeight="1">
      <c r="A526" s="79"/>
      <c r="B526" s="55"/>
      <c r="C526" s="56"/>
      <c r="D526" s="57"/>
      <c r="E526" s="57"/>
      <c r="F526" s="57"/>
      <c r="G526" s="57"/>
      <c r="H526" s="57"/>
      <c r="I526" s="57"/>
    </row>
    <row r="527" spans="1:9" ht="12" customHeight="1">
      <c r="A527" s="79"/>
      <c r="B527" s="55"/>
      <c r="C527" s="56"/>
      <c r="D527" s="57"/>
      <c r="E527" s="57"/>
      <c r="F527" s="57"/>
      <c r="G527" s="57"/>
      <c r="H527" s="57"/>
      <c r="I527" s="57"/>
    </row>
    <row r="528" spans="1:9" ht="12" customHeight="1">
      <c r="A528" s="79"/>
      <c r="B528" s="55"/>
      <c r="C528" s="56"/>
      <c r="D528" s="57"/>
      <c r="E528" s="57"/>
      <c r="F528" s="57"/>
      <c r="G528" s="57"/>
      <c r="H528" s="57"/>
      <c r="I528" s="57"/>
    </row>
    <row r="529" spans="1:9" ht="12" customHeight="1">
      <c r="A529" s="79"/>
      <c r="B529" s="55"/>
      <c r="C529" s="56"/>
      <c r="D529" s="57"/>
      <c r="E529" s="57"/>
      <c r="F529" s="57"/>
      <c r="G529" s="57"/>
      <c r="H529" s="57"/>
      <c r="I529" s="57"/>
    </row>
    <row r="530" spans="1:9" ht="12" customHeight="1">
      <c r="A530" s="79"/>
      <c r="B530" s="55"/>
      <c r="C530" s="56"/>
      <c r="D530" s="57"/>
      <c r="E530" s="57"/>
      <c r="F530" s="57"/>
      <c r="G530" s="57"/>
      <c r="H530" s="57"/>
      <c r="I530" s="57"/>
    </row>
    <row r="531" spans="1:9" ht="12" customHeight="1">
      <c r="A531" s="79"/>
      <c r="B531" s="55"/>
      <c r="C531" s="56"/>
      <c r="D531" s="57"/>
      <c r="E531" s="57"/>
      <c r="F531" s="57"/>
      <c r="G531" s="57"/>
      <c r="H531" s="57"/>
      <c r="I531" s="57"/>
    </row>
    <row r="532" spans="1:9" ht="12" customHeight="1">
      <c r="A532" s="79"/>
      <c r="B532" s="55"/>
      <c r="C532" s="56"/>
      <c r="D532" s="57"/>
      <c r="E532" s="57"/>
      <c r="F532" s="57"/>
      <c r="G532" s="57"/>
      <c r="H532" s="57"/>
      <c r="I532" s="57"/>
    </row>
    <row r="533" spans="1:9" ht="12" customHeight="1">
      <c r="A533" s="79"/>
      <c r="B533" s="55"/>
      <c r="C533" s="56"/>
      <c r="D533" s="57"/>
      <c r="E533" s="57"/>
      <c r="F533" s="57"/>
      <c r="G533" s="57"/>
      <c r="H533" s="57"/>
      <c r="I533" s="57"/>
    </row>
    <row r="534" spans="1:9" ht="12" customHeight="1">
      <c r="A534" s="79"/>
      <c r="B534" s="55"/>
      <c r="C534" s="56"/>
      <c r="D534" s="57"/>
      <c r="E534" s="57"/>
      <c r="F534" s="57"/>
      <c r="G534" s="57"/>
      <c r="H534" s="57"/>
      <c r="I534" s="57"/>
    </row>
    <row r="535" spans="1:9" ht="12" customHeight="1">
      <c r="A535" s="79"/>
      <c r="B535" s="55"/>
      <c r="C535" s="56"/>
      <c r="D535" s="57"/>
      <c r="E535" s="57"/>
      <c r="F535" s="57"/>
      <c r="G535" s="57"/>
      <c r="H535" s="57"/>
      <c r="I535" s="57"/>
    </row>
    <row r="536" spans="1:9" ht="12" customHeight="1">
      <c r="A536" s="79"/>
      <c r="B536" s="55"/>
      <c r="C536" s="56"/>
      <c r="D536" s="57"/>
      <c r="E536" s="57"/>
      <c r="F536" s="57"/>
      <c r="G536" s="57"/>
      <c r="H536" s="57"/>
      <c r="I536" s="57"/>
    </row>
    <row r="537" spans="1:9" ht="12" customHeight="1">
      <c r="A537" s="79"/>
      <c r="B537" s="55"/>
      <c r="C537" s="56"/>
      <c r="D537" s="57"/>
      <c r="E537" s="57"/>
      <c r="F537" s="57"/>
      <c r="G537" s="57"/>
      <c r="H537" s="57"/>
      <c r="I537" s="57"/>
    </row>
    <row r="538" spans="1:9" ht="12" customHeight="1">
      <c r="A538" s="79"/>
      <c r="B538" s="55"/>
      <c r="C538" s="56"/>
      <c r="D538" s="57"/>
      <c r="E538" s="57"/>
      <c r="F538" s="57"/>
      <c r="G538" s="57"/>
      <c r="H538" s="57"/>
      <c r="I538" s="57"/>
    </row>
    <row r="539" spans="1:9" ht="12" customHeight="1">
      <c r="A539" s="79"/>
      <c r="B539" s="55"/>
      <c r="C539" s="56"/>
      <c r="D539" s="57"/>
      <c r="E539" s="57"/>
      <c r="F539" s="57"/>
      <c r="G539" s="57"/>
      <c r="H539" s="57"/>
      <c r="I539" s="57"/>
    </row>
    <row r="540" spans="1:9" ht="12" customHeight="1">
      <c r="A540" s="79"/>
      <c r="B540" s="55"/>
      <c r="C540" s="56"/>
      <c r="D540" s="57"/>
      <c r="E540" s="57"/>
      <c r="F540" s="57"/>
      <c r="G540" s="57"/>
      <c r="H540" s="57"/>
      <c r="I540" s="57"/>
    </row>
    <row r="541" spans="1:9" ht="12" customHeight="1">
      <c r="A541" s="79"/>
      <c r="B541" s="55"/>
      <c r="C541" s="56"/>
      <c r="D541" s="57"/>
      <c r="E541" s="57"/>
      <c r="F541" s="57"/>
      <c r="G541" s="57"/>
      <c r="H541" s="57"/>
      <c r="I541" s="57"/>
    </row>
    <row r="542" spans="1:9" ht="12" customHeight="1">
      <c r="A542" s="79"/>
      <c r="B542" s="55"/>
      <c r="C542" s="56"/>
      <c r="D542" s="57"/>
      <c r="E542" s="57"/>
      <c r="F542" s="57"/>
      <c r="G542" s="57"/>
      <c r="H542" s="57"/>
      <c r="I542" s="57"/>
    </row>
    <row r="543" spans="1:9" ht="12" customHeight="1">
      <c r="A543" s="79"/>
      <c r="B543" s="55"/>
      <c r="C543" s="56"/>
      <c r="D543" s="57"/>
      <c r="E543" s="57"/>
      <c r="F543" s="57"/>
      <c r="G543" s="57"/>
      <c r="H543" s="57"/>
      <c r="I543" s="57"/>
    </row>
    <row r="544" spans="1:9" ht="12" customHeight="1">
      <c r="A544" s="79"/>
      <c r="B544" s="55"/>
      <c r="C544" s="56"/>
      <c r="D544" s="57"/>
      <c r="E544" s="57"/>
      <c r="F544" s="57"/>
      <c r="G544" s="57"/>
      <c r="H544" s="57"/>
      <c r="I544" s="57"/>
    </row>
    <row r="545" spans="1:9" ht="12" customHeight="1">
      <c r="A545" s="79"/>
      <c r="B545" s="55"/>
      <c r="C545" s="56"/>
      <c r="D545" s="57"/>
      <c r="E545" s="57"/>
      <c r="F545" s="57"/>
      <c r="G545" s="57"/>
      <c r="H545" s="57"/>
      <c r="I545" s="57"/>
    </row>
    <row r="546" spans="1:9" ht="12" customHeight="1">
      <c r="A546" s="79"/>
      <c r="B546" s="55"/>
      <c r="C546" s="56"/>
      <c r="D546" s="57"/>
      <c r="E546" s="57"/>
      <c r="F546" s="57"/>
      <c r="G546" s="57"/>
      <c r="H546" s="57"/>
      <c r="I546" s="57"/>
    </row>
    <row r="547" spans="1:9" ht="12" customHeight="1">
      <c r="A547" s="79"/>
      <c r="B547" s="55"/>
      <c r="C547" s="56"/>
      <c r="D547" s="57"/>
      <c r="E547" s="57"/>
      <c r="F547" s="57"/>
      <c r="G547" s="57"/>
      <c r="H547" s="57"/>
      <c r="I547" s="57"/>
    </row>
    <row r="548" spans="1:9" ht="12" customHeight="1">
      <c r="A548" s="79"/>
      <c r="B548" s="55"/>
      <c r="C548" s="56"/>
      <c r="D548" s="57"/>
      <c r="E548" s="57"/>
      <c r="F548" s="57"/>
      <c r="G548" s="57"/>
      <c r="H548" s="57"/>
      <c r="I548" s="57"/>
    </row>
    <row r="549" spans="1:9" ht="12" customHeight="1">
      <c r="A549" s="79"/>
      <c r="B549" s="55"/>
      <c r="C549" s="56"/>
      <c r="D549" s="57"/>
      <c r="E549" s="57"/>
      <c r="F549" s="57"/>
      <c r="G549" s="57"/>
      <c r="H549" s="57"/>
      <c r="I549" s="57"/>
    </row>
    <row r="550" spans="1:9" ht="12" customHeight="1">
      <c r="A550" s="79"/>
      <c r="B550" s="55"/>
      <c r="C550" s="56"/>
      <c r="D550" s="57"/>
      <c r="E550" s="57"/>
      <c r="F550" s="57"/>
      <c r="G550" s="57"/>
      <c r="H550" s="57"/>
      <c r="I550" s="57"/>
    </row>
    <row r="551" spans="1:9" ht="12" customHeight="1">
      <c r="A551" s="79"/>
      <c r="B551" s="55"/>
      <c r="C551" s="56"/>
      <c r="D551" s="57"/>
      <c r="E551" s="57"/>
      <c r="F551" s="57"/>
      <c r="G551" s="57"/>
      <c r="H551" s="57"/>
      <c r="I551" s="57"/>
    </row>
    <row r="552" spans="1:9" ht="12" customHeight="1">
      <c r="A552" s="79"/>
      <c r="B552" s="55"/>
      <c r="C552" s="56"/>
      <c r="D552" s="57"/>
      <c r="E552" s="57"/>
      <c r="F552" s="57"/>
      <c r="G552" s="57"/>
      <c r="H552" s="57"/>
      <c r="I552" s="57"/>
    </row>
    <row r="553" spans="1:9" ht="12" customHeight="1">
      <c r="A553" s="79"/>
      <c r="B553" s="55"/>
      <c r="C553" s="56"/>
      <c r="D553" s="57"/>
      <c r="E553" s="57"/>
      <c r="F553" s="57"/>
      <c r="G553" s="57"/>
      <c r="H553" s="57"/>
      <c r="I553" s="57"/>
    </row>
    <row r="554" spans="1:9" ht="12" customHeight="1">
      <c r="A554" s="79"/>
      <c r="B554" s="55"/>
      <c r="C554" s="56"/>
      <c r="D554" s="57"/>
      <c r="E554" s="57"/>
      <c r="F554" s="57"/>
      <c r="G554" s="57"/>
      <c r="H554" s="57"/>
      <c r="I554" s="57"/>
    </row>
    <row r="555" spans="1:9" ht="12" customHeight="1">
      <c r="A555" s="79"/>
      <c r="B555" s="55"/>
      <c r="C555" s="56"/>
      <c r="D555" s="57"/>
      <c r="E555" s="57"/>
      <c r="F555" s="57"/>
      <c r="G555" s="57"/>
      <c r="H555" s="57"/>
      <c r="I555" s="57"/>
    </row>
    <row r="556" spans="1:9" ht="12" customHeight="1">
      <c r="A556" s="79"/>
      <c r="B556" s="55"/>
      <c r="C556" s="56"/>
      <c r="D556" s="57"/>
      <c r="E556" s="57"/>
      <c r="F556" s="57"/>
      <c r="G556" s="57"/>
      <c r="H556" s="57"/>
      <c r="I556" s="57"/>
    </row>
    <row r="557" spans="1:9" ht="12" customHeight="1">
      <c r="A557" s="79"/>
      <c r="B557" s="55"/>
      <c r="C557" s="56"/>
      <c r="D557" s="57"/>
      <c r="E557" s="57"/>
      <c r="F557" s="57"/>
      <c r="G557" s="57"/>
      <c r="H557" s="57"/>
      <c r="I557" s="57"/>
    </row>
    <row r="558" spans="1:9" ht="12" customHeight="1">
      <c r="A558" s="79"/>
      <c r="B558" s="55"/>
      <c r="C558" s="56"/>
      <c r="D558" s="57"/>
      <c r="E558" s="57"/>
      <c r="F558" s="57"/>
      <c r="G558" s="57"/>
      <c r="H558" s="57"/>
      <c r="I558" s="57"/>
    </row>
    <row r="559" spans="1:9" ht="12" customHeight="1">
      <c r="A559" s="79"/>
      <c r="B559" s="55"/>
      <c r="C559" s="56"/>
      <c r="D559" s="57"/>
      <c r="E559" s="57"/>
      <c r="F559" s="57"/>
      <c r="G559" s="57"/>
      <c r="H559" s="57"/>
      <c r="I559" s="57"/>
    </row>
    <row r="560" spans="1:9" ht="12" customHeight="1">
      <c r="A560" s="79"/>
      <c r="B560" s="55"/>
      <c r="C560" s="56"/>
      <c r="D560" s="57"/>
      <c r="E560" s="57"/>
      <c r="F560" s="57"/>
      <c r="G560" s="57"/>
      <c r="H560" s="57"/>
      <c r="I560" s="57"/>
    </row>
    <row r="561" spans="1:9" ht="12" customHeight="1">
      <c r="A561" s="79"/>
      <c r="B561" s="55"/>
      <c r="C561" s="56"/>
      <c r="D561" s="57"/>
      <c r="E561" s="57"/>
      <c r="F561" s="57"/>
      <c r="G561" s="57"/>
      <c r="H561" s="57"/>
      <c r="I561" s="57"/>
    </row>
    <row r="562" spans="1:9" ht="12" customHeight="1">
      <c r="A562" s="79"/>
      <c r="B562" s="55"/>
      <c r="C562" s="56"/>
      <c r="D562" s="57"/>
      <c r="E562" s="57"/>
      <c r="F562" s="57"/>
      <c r="G562" s="57"/>
      <c r="H562" s="57"/>
      <c r="I562" s="57"/>
    </row>
    <row r="563" spans="1:9" ht="12" customHeight="1">
      <c r="A563" s="79"/>
      <c r="B563" s="55"/>
      <c r="C563" s="56"/>
      <c r="D563" s="57"/>
      <c r="E563" s="57"/>
      <c r="F563" s="57"/>
      <c r="G563" s="57"/>
      <c r="H563" s="57"/>
      <c r="I563" s="57"/>
    </row>
    <row r="564" spans="1:9" ht="12" customHeight="1">
      <c r="A564" s="79"/>
      <c r="B564" s="55"/>
      <c r="C564" s="56"/>
      <c r="D564" s="57"/>
      <c r="E564" s="57"/>
      <c r="F564" s="57"/>
      <c r="G564" s="57"/>
      <c r="H564" s="57"/>
      <c r="I564" s="57"/>
    </row>
    <row r="565" spans="1:9" ht="12" customHeight="1">
      <c r="A565" s="79"/>
      <c r="B565" s="55"/>
      <c r="C565" s="56"/>
      <c r="D565" s="57"/>
      <c r="E565" s="57"/>
      <c r="F565" s="57"/>
      <c r="G565" s="57"/>
      <c r="H565" s="57"/>
      <c r="I565" s="57"/>
    </row>
    <row r="566" spans="1:9" ht="12" customHeight="1">
      <c r="A566" s="79"/>
      <c r="B566" s="55"/>
      <c r="C566" s="56"/>
      <c r="D566" s="57"/>
      <c r="E566" s="57"/>
      <c r="F566" s="57"/>
      <c r="G566" s="57"/>
      <c r="H566" s="57"/>
      <c r="I566" s="57"/>
    </row>
    <row r="567" spans="1:9" ht="12" customHeight="1">
      <c r="A567" s="79"/>
      <c r="B567" s="55"/>
      <c r="C567" s="56"/>
      <c r="D567" s="57"/>
      <c r="E567" s="57"/>
      <c r="F567" s="57"/>
      <c r="G567" s="57"/>
      <c r="H567" s="57"/>
      <c r="I567" s="57"/>
    </row>
    <row r="568" spans="1:9" ht="12" customHeight="1">
      <c r="A568" s="79"/>
      <c r="B568" s="55"/>
      <c r="C568" s="56"/>
      <c r="D568" s="57"/>
      <c r="E568" s="57"/>
      <c r="F568" s="57"/>
      <c r="G568" s="57"/>
      <c r="H568" s="57"/>
      <c r="I568" s="57"/>
    </row>
    <row r="569" spans="1:9" ht="12" customHeight="1">
      <c r="A569" s="79"/>
      <c r="B569" s="55"/>
      <c r="C569" s="56"/>
      <c r="D569" s="57"/>
      <c r="E569" s="57"/>
      <c r="F569" s="57"/>
      <c r="G569" s="57"/>
      <c r="H569" s="57"/>
      <c r="I569" s="57"/>
    </row>
    <row r="570" spans="1:9" ht="12" customHeight="1">
      <c r="A570" s="79"/>
      <c r="B570" s="55"/>
      <c r="C570" s="56"/>
      <c r="D570" s="57"/>
      <c r="E570" s="57"/>
      <c r="F570" s="57"/>
      <c r="G570" s="57"/>
      <c r="H570" s="57"/>
      <c r="I570" s="57"/>
    </row>
    <row r="571" spans="1:9" ht="12" customHeight="1">
      <c r="A571" s="79"/>
      <c r="B571" s="55"/>
      <c r="C571" s="56"/>
      <c r="D571" s="57"/>
      <c r="E571" s="57"/>
      <c r="F571" s="57"/>
      <c r="G571" s="57"/>
      <c r="H571" s="57"/>
      <c r="I571" s="57"/>
    </row>
    <row r="572" spans="1:9" ht="12" customHeight="1">
      <c r="A572" s="79"/>
      <c r="B572" s="55"/>
      <c r="C572" s="56"/>
      <c r="D572" s="57"/>
      <c r="E572" s="57"/>
      <c r="F572" s="57"/>
      <c r="G572" s="57"/>
      <c r="H572" s="57"/>
      <c r="I572" s="57"/>
    </row>
    <row r="573" spans="1:9" ht="12" customHeight="1">
      <c r="A573" s="79"/>
      <c r="B573" s="55"/>
      <c r="C573" s="56"/>
      <c r="D573" s="57"/>
      <c r="E573" s="57"/>
      <c r="F573" s="57"/>
      <c r="G573" s="57"/>
      <c r="H573" s="57"/>
      <c r="I573" s="57"/>
    </row>
    <row r="574" spans="1:9" ht="12" customHeight="1">
      <c r="A574" s="79"/>
      <c r="B574" s="55"/>
      <c r="C574" s="56"/>
      <c r="D574" s="57"/>
      <c r="E574" s="57"/>
      <c r="F574" s="57"/>
      <c r="G574" s="57"/>
      <c r="H574" s="57"/>
      <c r="I574" s="57"/>
    </row>
    <row r="575" spans="1:9" ht="12" customHeight="1">
      <c r="A575" s="79"/>
      <c r="B575" s="55"/>
      <c r="C575" s="56"/>
      <c r="D575" s="57"/>
      <c r="E575" s="57"/>
      <c r="F575" s="57"/>
      <c r="G575" s="57"/>
      <c r="H575" s="57"/>
      <c r="I575" s="57"/>
    </row>
    <row r="576" spans="1:9" ht="12" customHeight="1">
      <c r="A576" s="79"/>
      <c r="B576" s="55"/>
      <c r="C576" s="56"/>
      <c r="D576" s="57"/>
      <c r="E576" s="57"/>
      <c r="F576" s="57"/>
      <c r="G576" s="57"/>
      <c r="H576" s="57"/>
      <c r="I576" s="57"/>
    </row>
    <row r="577" spans="1:9" ht="12" customHeight="1">
      <c r="A577" s="79"/>
      <c r="B577" s="55"/>
      <c r="C577" s="56"/>
      <c r="D577" s="57"/>
      <c r="E577" s="57"/>
      <c r="F577" s="57"/>
      <c r="G577" s="57"/>
      <c r="H577" s="57"/>
      <c r="I577" s="57"/>
    </row>
    <row r="578" spans="1:9" ht="12" customHeight="1">
      <c r="A578" s="79"/>
      <c r="B578" s="55"/>
      <c r="C578" s="56"/>
      <c r="D578" s="57"/>
      <c r="E578" s="57"/>
      <c r="F578" s="57"/>
      <c r="G578" s="57"/>
      <c r="H578" s="57"/>
      <c r="I578" s="57"/>
    </row>
    <row r="579" spans="1:9" ht="12" customHeight="1">
      <c r="A579" s="79"/>
      <c r="B579" s="55"/>
      <c r="C579" s="56"/>
      <c r="D579" s="57"/>
      <c r="E579" s="57"/>
      <c r="F579" s="57"/>
      <c r="G579" s="57"/>
      <c r="H579" s="57"/>
      <c r="I579" s="57"/>
    </row>
    <row r="580" spans="1:9" ht="12" customHeight="1">
      <c r="A580" s="79"/>
      <c r="B580" s="55"/>
      <c r="C580" s="56"/>
      <c r="D580" s="57"/>
      <c r="E580" s="57"/>
      <c r="F580" s="57"/>
      <c r="G580" s="57"/>
      <c r="H580" s="57"/>
      <c r="I580" s="57"/>
    </row>
    <row r="581" spans="1:9" ht="12" customHeight="1">
      <c r="A581" s="79"/>
      <c r="B581" s="55"/>
      <c r="C581" s="56"/>
      <c r="D581" s="57"/>
      <c r="E581" s="57"/>
      <c r="F581" s="57"/>
      <c r="G581" s="57"/>
      <c r="H581" s="57"/>
      <c r="I581" s="57"/>
    </row>
    <row r="582" spans="1:9" ht="12" customHeight="1">
      <c r="A582" s="79"/>
      <c r="B582" s="55"/>
      <c r="C582" s="56"/>
      <c r="D582" s="57"/>
      <c r="E582" s="57"/>
      <c r="F582" s="57"/>
      <c r="G582" s="57"/>
      <c r="H582" s="57"/>
      <c r="I582" s="57"/>
    </row>
    <row r="583" spans="1:9" ht="12" customHeight="1">
      <c r="A583" s="79"/>
      <c r="B583" s="55"/>
      <c r="C583" s="56"/>
      <c r="D583" s="57"/>
      <c r="E583" s="57"/>
      <c r="F583" s="57"/>
      <c r="G583" s="57"/>
      <c r="H583" s="57"/>
      <c r="I583" s="57"/>
    </row>
    <row r="584" spans="1:9" ht="12" customHeight="1">
      <c r="A584" s="79"/>
      <c r="B584" s="55"/>
      <c r="C584" s="56"/>
      <c r="D584" s="57"/>
      <c r="E584" s="57"/>
      <c r="F584" s="57"/>
      <c r="G584" s="57"/>
      <c r="H584" s="57"/>
      <c r="I584" s="57"/>
    </row>
    <row r="585" spans="1:9" ht="12" customHeight="1">
      <c r="A585" s="79"/>
      <c r="B585" s="55"/>
      <c r="C585" s="56"/>
      <c r="D585" s="57"/>
      <c r="E585" s="57"/>
      <c r="F585" s="57"/>
      <c r="G585" s="57"/>
      <c r="H585" s="57"/>
      <c r="I585" s="57"/>
    </row>
    <row r="586" spans="1:9" ht="12" customHeight="1">
      <c r="A586" s="79"/>
      <c r="B586" s="55"/>
      <c r="C586" s="56"/>
      <c r="D586" s="57"/>
      <c r="E586" s="57"/>
      <c r="F586" s="57"/>
      <c r="G586" s="57"/>
      <c r="H586" s="57"/>
      <c r="I586" s="57"/>
    </row>
    <row r="587" spans="1:9" ht="12" customHeight="1">
      <c r="A587" s="79"/>
      <c r="B587" s="55"/>
      <c r="C587" s="56"/>
      <c r="D587" s="57"/>
      <c r="E587" s="57"/>
      <c r="F587" s="57"/>
      <c r="G587" s="57"/>
      <c r="H587" s="57"/>
      <c r="I587" s="57"/>
    </row>
    <row r="588" spans="1:9" ht="12" customHeight="1">
      <c r="A588" s="79"/>
      <c r="B588" s="55"/>
      <c r="C588" s="56"/>
      <c r="D588" s="57"/>
      <c r="E588" s="57"/>
      <c r="F588" s="57"/>
      <c r="G588" s="57"/>
      <c r="H588" s="57"/>
      <c r="I588" s="57"/>
    </row>
    <row r="589" spans="1:9" ht="12" customHeight="1">
      <c r="A589" s="79"/>
      <c r="B589" s="55"/>
      <c r="C589" s="56"/>
      <c r="D589" s="57"/>
      <c r="E589" s="57"/>
      <c r="F589" s="57"/>
      <c r="G589" s="57"/>
      <c r="H589" s="57"/>
      <c r="I589" s="57"/>
    </row>
    <row r="590" spans="1:9" ht="12" customHeight="1">
      <c r="A590" s="79"/>
      <c r="B590" s="55"/>
      <c r="C590" s="56"/>
      <c r="D590" s="57"/>
      <c r="E590" s="57"/>
      <c r="F590" s="57"/>
      <c r="G590" s="57"/>
      <c r="H590" s="57"/>
      <c r="I590" s="57"/>
    </row>
    <row r="591" spans="1:9" ht="12" customHeight="1">
      <c r="A591" s="79"/>
      <c r="B591" s="55"/>
      <c r="C591" s="56"/>
      <c r="D591" s="57"/>
      <c r="E591" s="57"/>
      <c r="F591" s="57"/>
      <c r="G591" s="57"/>
      <c r="H591" s="57"/>
      <c r="I591" s="57"/>
    </row>
    <row r="592" spans="1:9" ht="12" customHeight="1">
      <c r="A592" s="79"/>
      <c r="B592" s="55"/>
      <c r="C592" s="56"/>
      <c r="D592" s="57"/>
      <c r="E592" s="57"/>
      <c r="F592" s="57"/>
      <c r="G592" s="57"/>
      <c r="H592" s="57"/>
      <c r="I592" s="57"/>
    </row>
    <row r="593" spans="1:9" ht="12" customHeight="1">
      <c r="A593" s="79"/>
      <c r="B593" s="55"/>
      <c r="C593" s="56"/>
      <c r="D593" s="57"/>
      <c r="E593" s="57"/>
      <c r="F593" s="57"/>
      <c r="G593" s="57"/>
      <c r="H593" s="57"/>
      <c r="I593" s="57"/>
    </row>
    <row r="594" spans="1:9" ht="12" customHeight="1">
      <c r="A594" s="79"/>
      <c r="B594" s="55"/>
      <c r="C594" s="56"/>
      <c r="D594" s="57"/>
      <c r="E594" s="57"/>
      <c r="F594" s="57"/>
      <c r="G594" s="57"/>
      <c r="H594" s="57"/>
      <c r="I594" s="57"/>
    </row>
    <row r="595" spans="1:9" ht="12" customHeight="1">
      <c r="A595" s="79"/>
      <c r="B595" s="55"/>
      <c r="C595" s="56"/>
      <c r="D595" s="57"/>
      <c r="E595" s="57"/>
      <c r="F595" s="57"/>
      <c r="G595" s="57"/>
      <c r="H595" s="57"/>
      <c r="I595" s="57"/>
    </row>
    <row r="596" spans="1:9" ht="12" customHeight="1">
      <c r="A596" s="79"/>
      <c r="B596" s="55"/>
      <c r="C596" s="56"/>
      <c r="D596" s="57"/>
      <c r="E596" s="57"/>
      <c r="F596" s="57"/>
      <c r="G596" s="57"/>
      <c r="H596" s="57"/>
      <c r="I596" s="57"/>
    </row>
    <row r="597" spans="1:9" ht="12" customHeight="1">
      <c r="A597" s="79"/>
      <c r="B597" s="55"/>
      <c r="C597" s="56"/>
      <c r="D597" s="57"/>
      <c r="E597" s="57"/>
      <c r="F597" s="57"/>
      <c r="G597" s="57"/>
      <c r="H597" s="57"/>
      <c r="I597" s="57"/>
    </row>
    <row r="598" spans="1:9" ht="12" customHeight="1">
      <c r="A598" s="79"/>
      <c r="B598" s="55"/>
      <c r="C598" s="56"/>
      <c r="D598" s="57"/>
      <c r="E598" s="57"/>
      <c r="F598" s="57"/>
      <c r="G598" s="57"/>
      <c r="H598" s="57"/>
      <c r="I598" s="57"/>
    </row>
    <row r="599" spans="1:9" ht="12" customHeight="1">
      <c r="A599" s="79"/>
      <c r="B599" s="55"/>
      <c r="C599" s="56"/>
      <c r="D599" s="57"/>
      <c r="E599" s="57"/>
      <c r="F599" s="57"/>
      <c r="G599" s="57"/>
      <c r="H599" s="57"/>
      <c r="I599" s="57"/>
    </row>
    <row r="600" spans="1:9" ht="12" customHeight="1">
      <c r="A600" s="79"/>
      <c r="B600" s="55"/>
      <c r="C600" s="56"/>
      <c r="D600" s="57"/>
      <c r="E600" s="57"/>
      <c r="F600" s="57"/>
      <c r="G600" s="57"/>
      <c r="H600" s="57"/>
      <c r="I600" s="57"/>
    </row>
    <row r="601" spans="1:9" ht="12" customHeight="1">
      <c r="A601" s="79"/>
      <c r="B601" s="55"/>
      <c r="C601" s="56"/>
      <c r="D601" s="57"/>
      <c r="E601" s="57"/>
      <c r="F601" s="57"/>
      <c r="G601" s="57"/>
      <c r="H601" s="57"/>
      <c r="I601" s="57"/>
    </row>
    <row r="602" spans="1:9" ht="12" customHeight="1">
      <c r="A602" s="79"/>
      <c r="B602" s="55"/>
      <c r="C602" s="56"/>
      <c r="D602" s="57"/>
      <c r="E602" s="57"/>
      <c r="F602" s="57"/>
      <c r="G602" s="57"/>
      <c r="H602" s="57"/>
      <c r="I602" s="57"/>
    </row>
    <row r="603" spans="1:9" ht="12" customHeight="1">
      <c r="A603" s="79"/>
      <c r="B603" s="55"/>
      <c r="C603" s="56"/>
      <c r="D603" s="57"/>
      <c r="E603" s="57"/>
      <c r="F603" s="57"/>
      <c r="G603" s="57"/>
      <c r="H603" s="57"/>
      <c r="I603" s="57"/>
    </row>
    <row r="604" spans="1:9" ht="12" customHeight="1">
      <c r="A604" s="79"/>
      <c r="B604" s="55"/>
      <c r="C604" s="56"/>
      <c r="D604" s="57"/>
      <c r="E604" s="57"/>
      <c r="F604" s="57"/>
      <c r="G604" s="57"/>
      <c r="H604" s="57"/>
      <c r="I604" s="57"/>
    </row>
    <row r="605" spans="1:9" ht="12" customHeight="1">
      <c r="A605" s="79"/>
      <c r="B605" s="55"/>
      <c r="C605" s="56"/>
      <c r="D605" s="57"/>
      <c r="E605" s="57"/>
      <c r="F605" s="57"/>
      <c r="G605" s="57"/>
      <c r="H605" s="57"/>
      <c r="I605" s="57"/>
    </row>
    <row r="606" spans="1:9" ht="12" customHeight="1">
      <c r="A606" s="79"/>
      <c r="B606" s="55"/>
      <c r="C606" s="56"/>
      <c r="D606" s="57"/>
      <c r="E606" s="57"/>
      <c r="F606" s="57"/>
      <c r="G606" s="57"/>
      <c r="H606" s="57"/>
      <c r="I606" s="57"/>
    </row>
    <row r="607" spans="1:9" ht="12" customHeight="1">
      <c r="A607" s="79"/>
      <c r="B607" s="55"/>
      <c r="C607" s="56"/>
      <c r="D607" s="57"/>
      <c r="E607" s="57"/>
      <c r="F607" s="57"/>
      <c r="G607" s="57"/>
      <c r="H607" s="57"/>
      <c r="I607" s="57"/>
    </row>
    <row r="608" spans="1:9" ht="12" customHeight="1">
      <c r="A608" s="79"/>
      <c r="B608" s="55"/>
      <c r="C608" s="56"/>
      <c r="D608" s="57"/>
      <c r="E608" s="57"/>
      <c r="F608" s="57"/>
      <c r="G608" s="57"/>
      <c r="H608" s="57"/>
      <c r="I608" s="57"/>
    </row>
    <row r="609" spans="1:9" ht="12" customHeight="1">
      <c r="A609" s="79"/>
      <c r="B609" s="55"/>
      <c r="C609" s="56"/>
      <c r="D609" s="57"/>
      <c r="E609" s="57"/>
      <c r="F609" s="57"/>
      <c r="G609" s="57"/>
      <c r="H609" s="57"/>
      <c r="I609" s="57"/>
    </row>
    <row r="610" spans="1:9" ht="12" customHeight="1">
      <c r="A610" s="79"/>
      <c r="B610" s="55"/>
      <c r="C610" s="56"/>
      <c r="D610" s="57"/>
      <c r="E610" s="57"/>
      <c r="F610" s="57"/>
      <c r="G610" s="57"/>
      <c r="H610" s="57"/>
      <c r="I610" s="57"/>
    </row>
    <row r="611" spans="1:9" ht="12" customHeight="1">
      <c r="A611" s="79"/>
      <c r="B611" s="55"/>
      <c r="C611" s="56"/>
      <c r="D611" s="57"/>
      <c r="E611" s="57"/>
      <c r="F611" s="57"/>
      <c r="G611" s="57"/>
      <c r="H611" s="57"/>
      <c r="I611" s="57"/>
    </row>
    <row r="612" spans="1:9" ht="12" customHeight="1">
      <c r="A612" s="79"/>
      <c r="B612" s="55"/>
      <c r="C612" s="56"/>
      <c r="D612" s="57"/>
      <c r="E612" s="57"/>
      <c r="F612" s="57"/>
      <c r="G612" s="57"/>
      <c r="H612" s="57"/>
      <c r="I612" s="57"/>
    </row>
    <row r="613" spans="1:9" ht="12" customHeight="1">
      <c r="A613" s="79"/>
      <c r="B613" s="55"/>
      <c r="C613" s="56"/>
      <c r="D613" s="57"/>
      <c r="E613" s="57"/>
      <c r="F613" s="57"/>
      <c r="G613" s="57"/>
      <c r="H613" s="57"/>
      <c r="I613" s="57"/>
    </row>
    <row r="614" spans="1:9" ht="12" customHeight="1">
      <c r="A614" s="79"/>
      <c r="B614" s="55"/>
      <c r="C614" s="56"/>
      <c r="D614" s="57"/>
      <c r="E614" s="57"/>
      <c r="F614" s="57"/>
      <c r="G614" s="57"/>
      <c r="H614" s="57"/>
      <c r="I614" s="57"/>
    </row>
    <row r="615" spans="1:9" ht="12" customHeight="1">
      <c r="A615" s="79"/>
      <c r="B615" s="55"/>
      <c r="C615" s="56"/>
      <c r="D615" s="57"/>
      <c r="E615" s="57"/>
      <c r="F615" s="57"/>
      <c r="G615" s="57"/>
      <c r="H615" s="57"/>
      <c r="I615" s="57"/>
    </row>
    <row r="616" spans="1:9" ht="12" customHeight="1">
      <c r="A616" s="79"/>
      <c r="B616" s="55"/>
      <c r="C616" s="56"/>
      <c r="D616" s="57"/>
      <c r="E616" s="57"/>
      <c r="F616" s="57"/>
      <c r="G616" s="57"/>
      <c r="H616" s="57"/>
      <c r="I616" s="57"/>
    </row>
    <row r="617" spans="1:9" ht="12" customHeight="1">
      <c r="A617" s="79"/>
      <c r="B617" s="55"/>
      <c r="C617" s="56"/>
      <c r="D617" s="57"/>
      <c r="E617" s="57"/>
      <c r="F617" s="57"/>
      <c r="G617" s="57"/>
      <c r="H617" s="57"/>
      <c r="I617" s="57"/>
    </row>
    <row r="618" spans="1:9" ht="12" customHeight="1">
      <c r="A618" s="79"/>
      <c r="B618" s="55"/>
      <c r="C618" s="56"/>
      <c r="D618" s="57"/>
      <c r="E618" s="57"/>
      <c r="F618" s="57"/>
      <c r="G618" s="57"/>
      <c r="H618" s="57"/>
      <c r="I618" s="57"/>
    </row>
    <row r="619" spans="1:9" ht="12" customHeight="1">
      <c r="A619" s="79"/>
      <c r="B619" s="55"/>
      <c r="C619" s="56"/>
      <c r="D619" s="57"/>
      <c r="E619" s="57"/>
      <c r="F619" s="57"/>
      <c r="G619" s="57"/>
      <c r="H619" s="57"/>
      <c r="I619" s="57"/>
    </row>
    <row r="620" spans="1:9" ht="12" customHeight="1">
      <c r="A620" s="79"/>
      <c r="B620" s="55"/>
      <c r="C620" s="56"/>
      <c r="D620" s="57"/>
      <c r="E620" s="57"/>
      <c r="F620" s="57"/>
      <c r="G620" s="57"/>
      <c r="H620" s="57"/>
      <c r="I620" s="57"/>
    </row>
    <row r="621" spans="1:9" ht="12" customHeight="1">
      <c r="A621" s="79"/>
      <c r="B621" s="55"/>
      <c r="C621" s="56"/>
      <c r="D621" s="57"/>
      <c r="E621" s="57"/>
      <c r="F621" s="57"/>
      <c r="G621" s="57"/>
      <c r="H621" s="57"/>
      <c r="I621" s="57"/>
    </row>
    <row r="622" spans="1:9" ht="12" customHeight="1">
      <c r="A622" s="79"/>
      <c r="B622" s="55"/>
      <c r="C622" s="56"/>
      <c r="D622" s="57"/>
      <c r="E622" s="57"/>
      <c r="F622" s="57"/>
      <c r="G622" s="57"/>
      <c r="H622" s="57"/>
      <c r="I622" s="57"/>
    </row>
    <row r="623" spans="1:9" ht="12" customHeight="1">
      <c r="A623" s="79"/>
      <c r="B623" s="55"/>
      <c r="C623" s="56"/>
      <c r="D623" s="57"/>
      <c r="E623" s="57"/>
      <c r="F623" s="57"/>
      <c r="G623" s="57"/>
      <c r="H623" s="57"/>
      <c r="I623" s="57"/>
    </row>
    <row r="624" spans="1:9" ht="12" customHeight="1">
      <c r="A624" s="79"/>
      <c r="B624" s="55"/>
      <c r="C624" s="56"/>
      <c r="D624" s="57"/>
      <c r="E624" s="57"/>
      <c r="F624" s="57"/>
      <c r="G624" s="57"/>
      <c r="H624" s="57"/>
      <c r="I624" s="57"/>
    </row>
    <row r="625" spans="1:9" ht="12" customHeight="1">
      <c r="A625" s="79"/>
      <c r="B625" s="55"/>
      <c r="C625" s="56"/>
      <c r="D625" s="57"/>
      <c r="E625" s="57"/>
      <c r="F625" s="57"/>
      <c r="G625" s="57"/>
      <c r="H625" s="57"/>
      <c r="I625" s="57"/>
    </row>
    <row r="626" spans="1:9" ht="12" customHeight="1">
      <c r="A626" s="79"/>
      <c r="B626" s="55"/>
      <c r="C626" s="56"/>
      <c r="D626" s="57"/>
      <c r="E626" s="57"/>
      <c r="F626" s="57"/>
      <c r="G626" s="57"/>
      <c r="H626" s="57"/>
      <c r="I626" s="57"/>
    </row>
    <row r="627" spans="1:9" ht="12" customHeight="1">
      <c r="A627" s="79"/>
      <c r="B627" s="55"/>
      <c r="C627" s="56"/>
      <c r="D627" s="57"/>
      <c r="E627" s="57"/>
      <c r="F627" s="57"/>
      <c r="G627" s="57"/>
      <c r="H627" s="57"/>
      <c r="I627" s="57"/>
    </row>
    <row r="628" spans="1:9" ht="12" customHeight="1">
      <c r="A628" s="79"/>
      <c r="B628" s="55"/>
      <c r="C628" s="56"/>
      <c r="D628" s="57"/>
      <c r="E628" s="57"/>
      <c r="F628" s="57"/>
      <c r="G628" s="57"/>
      <c r="H628" s="57"/>
      <c r="I628" s="57"/>
    </row>
    <row r="629" spans="1:9" ht="12" customHeight="1">
      <c r="A629" s="79"/>
      <c r="B629" s="55"/>
      <c r="C629" s="56"/>
      <c r="D629" s="57"/>
      <c r="E629" s="57"/>
      <c r="F629" s="57"/>
      <c r="G629" s="57"/>
      <c r="H629" s="57"/>
      <c r="I629" s="57"/>
    </row>
    <row r="630" spans="1:9" ht="12" customHeight="1">
      <c r="A630" s="79"/>
      <c r="B630" s="55"/>
      <c r="C630" s="56"/>
      <c r="D630" s="57"/>
      <c r="E630" s="57"/>
      <c r="F630" s="57"/>
      <c r="G630" s="57"/>
      <c r="H630" s="57"/>
      <c r="I630" s="57"/>
    </row>
    <row r="631" spans="1:9" ht="12" customHeight="1">
      <c r="A631" s="79"/>
      <c r="B631" s="55"/>
      <c r="C631" s="56"/>
      <c r="D631" s="57"/>
      <c r="E631" s="57"/>
      <c r="F631" s="57"/>
      <c r="G631" s="57"/>
      <c r="H631" s="57"/>
      <c r="I631" s="57"/>
    </row>
    <row r="632" spans="1:9" ht="12" customHeight="1">
      <c r="A632" s="79"/>
      <c r="B632" s="55"/>
      <c r="C632" s="56"/>
      <c r="D632" s="57"/>
      <c r="E632" s="57"/>
      <c r="F632" s="57"/>
      <c r="G632" s="57"/>
      <c r="H632" s="57"/>
      <c r="I632" s="57"/>
    </row>
    <row r="633" spans="1:9" ht="12" customHeight="1">
      <c r="A633" s="79"/>
      <c r="B633" s="55"/>
      <c r="C633" s="56"/>
      <c r="D633" s="57"/>
      <c r="E633" s="57"/>
      <c r="F633" s="57"/>
      <c r="G633" s="57"/>
      <c r="H633" s="57"/>
      <c r="I633" s="57"/>
    </row>
    <row r="634" spans="1:9" ht="12" customHeight="1">
      <c r="A634" s="79"/>
      <c r="B634" s="55"/>
      <c r="C634" s="56"/>
      <c r="D634" s="57"/>
      <c r="E634" s="57"/>
      <c r="F634" s="57"/>
      <c r="G634" s="57"/>
      <c r="H634" s="57"/>
      <c r="I634" s="57"/>
    </row>
    <row r="635" spans="1:9" ht="12" customHeight="1">
      <c r="A635" s="79"/>
      <c r="B635" s="55"/>
      <c r="C635" s="56"/>
      <c r="D635" s="57"/>
      <c r="E635" s="57"/>
      <c r="F635" s="57"/>
      <c r="G635" s="57"/>
      <c r="H635" s="57"/>
      <c r="I635" s="57"/>
    </row>
    <row r="636" spans="1:9" ht="12" customHeight="1">
      <c r="A636" s="79"/>
      <c r="B636" s="55"/>
      <c r="C636" s="56"/>
      <c r="D636" s="57"/>
      <c r="E636" s="57"/>
      <c r="F636" s="57"/>
      <c r="G636" s="57"/>
      <c r="H636" s="57"/>
      <c r="I636" s="57"/>
    </row>
    <row r="637" spans="1:9" ht="12" customHeight="1">
      <c r="A637" s="79"/>
      <c r="B637" s="55"/>
      <c r="C637" s="56"/>
      <c r="D637" s="57"/>
      <c r="E637" s="57"/>
      <c r="F637" s="57"/>
      <c r="G637" s="57"/>
      <c r="H637" s="57"/>
      <c r="I637" s="57"/>
    </row>
    <row r="638" spans="1:9" ht="12" customHeight="1">
      <c r="A638" s="79"/>
      <c r="B638" s="55"/>
      <c r="C638" s="56"/>
      <c r="D638" s="57"/>
      <c r="E638" s="57"/>
      <c r="F638" s="57"/>
      <c r="G638" s="57"/>
      <c r="H638" s="57"/>
      <c r="I638" s="57"/>
    </row>
    <row r="639" spans="1:9" ht="12" customHeight="1">
      <c r="A639" s="79"/>
      <c r="B639" s="55"/>
      <c r="C639" s="56"/>
      <c r="D639" s="57"/>
      <c r="E639" s="57"/>
      <c r="F639" s="57"/>
      <c r="G639" s="57"/>
      <c r="H639" s="57"/>
      <c r="I639" s="57"/>
    </row>
    <row r="640" spans="1:9" ht="12" customHeight="1">
      <c r="A640" s="79"/>
      <c r="B640" s="55"/>
      <c r="C640" s="56"/>
      <c r="D640" s="57"/>
      <c r="E640" s="57"/>
      <c r="F640" s="57"/>
      <c r="G640" s="57"/>
      <c r="H640" s="57"/>
      <c r="I640" s="57"/>
    </row>
    <row r="641" spans="1:9" ht="12" customHeight="1">
      <c r="A641" s="79"/>
      <c r="B641" s="55"/>
      <c r="C641" s="56"/>
      <c r="D641" s="57"/>
      <c r="E641" s="57"/>
      <c r="F641" s="57"/>
      <c r="G641" s="57"/>
      <c r="H641" s="57"/>
      <c r="I641" s="57"/>
    </row>
    <row r="642" spans="1:9" ht="12" customHeight="1">
      <c r="A642" s="79"/>
      <c r="B642" s="55"/>
      <c r="C642" s="56"/>
      <c r="D642" s="57"/>
      <c r="E642" s="57"/>
      <c r="F642" s="57"/>
      <c r="G642" s="57"/>
      <c r="H642" s="57"/>
      <c r="I642" s="57"/>
    </row>
    <row r="643" spans="1:9" ht="12" customHeight="1">
      <c r="A643" s="79"/>
      <c r="B643" s="55"/>
      <c r="C643" s="56"/>
      <c r="D643" s="57"/>
      <c r="E643" s="57"/>
      <c r="F643" s="57"/>
      <c r="G643" s="57"/>
      <c r="H643" s="57"/>
      <c r="I643" s="57"/>
    </row>
    <row r="644" spans="1:9" ht="12" customHeight="1">
      <c r="A644" s="79"/>
      <c r="B644" s="55"/>
      <c r="C644" s="56"/>
      <c r="D644" s="57"/>
      <c r="E644" s="57"/>
      <c r="F644" s="57"/>
      <c r="G644" s="57"/>
      <c r="H644" s="57"/>
      <c r="I644" s="57"/>
    </row>
    <row r="645" spans="1:9" ht="12" customHeight="1">
      <c r="A645" s="79"/>
      <c r="B645" s="55"/>
      <c r="C645" s="56"/>
      <c r="D645" s="57"/>
      <c r="E645" s="57"/>
      <c r="F645" s="57"/>
      <c r="G645" s="57"/>
      <c r="H645" s="57"/>
      <c r="I645" s="57"/>
    </row>
    <row r="646" spans="1:9" ht="12" customHeight="1">
      <c r="A646" s="79"/>
      <c r="B646" s="55"/>
      <c r="C646" s="56"/>
      <c r="D646" s="57"/>
      <c r="E646" s="57"/>
      <c r="F646" s="57"/>
      <c r="G646" s="57"/>
      <c r="H646" s="57"/>
      <c r="I646" s="57"/>
    </row>
    <row r="647" spans="1:9" ht="12" customHeight="1">
      <c r="A647" s="79"/>
      <c r="B647" s="55"/>
      <c r="C647" s="56"/>
      <c r="D647" s="57"/>
      <c r="E647" s="57"/>
      <c r="F647" s="57"/>
      <c r="G647" s="57"/>
      <c r="H647" s="57"/>
      <c r="I647" s="57"/>
    </row>
    <row r="648" spans="1:9" ht="12" customHeight="1">
      <c r="A648" s="79"/>
      <c r="B648" s="55"/>
      <c r="C648" s="56"/>
      <c r="D648" s="57"/>
      <c r="E648" s="57"/>
      <c r="F648" s="57"/>
      <c r="G648" s="57"/>
      <c r="H648" s="57"/>
      <c r="I648" s="57"/>
    </row>
    <row r="649" spans="1:9" ht="12" customHeight="1">
      <c r="A649" s="79"/>
      <c r="B649" s="55"/>
      <c r="C649" s="56"/>
      <c r="D649" s="57"/>
      <c r="E649" s="57"/>
      <c r="F649" s="57"/>
      <c r="G649" s="57"/>
      <c r="H649" s="57"/>
      <c r="I649" s="57"/>
    </row>
    <row r="650" spans="1:9" ht="12" customHeight="1">
      <c r="A650" s="79"/>
      <c r="B650" s="55"/>
      <c r="C650" s="56"/>
      <c r="D650" s="57"/>
      <c r="E650" s="57"/>
      <c r="F650" s="57"/>
      <c r="G650" s="57"/>
      <c r="H650" s="57"/>
      <c r="I650" s="57"/>
    </row>
    <row r="651" spans="1:9" ht="12" customHeight="1">
      <c r="A651" s="79"/>
      <c r="B651" s="55"/>
      <c r="C651" s="56"/>
      <c r="D651" s="57"/>
      <c r="E651" s="57"/>
      <c r="F651" s="57"/>
      <c r="G651" s="57"/>
      <c r="H651" s="57"/>
      <c r="I651" s="57"/>
    </row>
    <row r="652" spans="1:9" ht="12" customHeight="1">
      <c r="A652" s="79"/>
      <c r="B652" s="55"/>
      <c r="C652" s="56"/>
      <c r="D652" s="57"/>
      <c r="E652" s="57"/>
      <c r="F652" s="57"/>
      <c r="G652" s="57"/>
      <c r="H652" s="57"/>
      <c r="I652" s="57"/>
    </row>
    <row r="653" spans="1:9" ht="12" customHeight="1">
      <c r="A653" s="79"/>
      <c r="B653" s="55"/>
      <c r="C653" s="56"/>
      <c r="D653" s="57"/>
      <c r="E653" s="57"/>
      <c r="F653" s="57"/>
      <c r="G653" s="57"/>
      <c r="H653" s="57"/>
      <c r="I653" s="57"/>
    </row>
    <row r="654" spans="1:9" ht="12" customHeight="1">
      <c r="A654" s="79"/>
      <c r="B654" s="55"/>
      <c r="C654" s="56"/>
      <c r="D654" s="57"/>
      <c r="E654" s="57"/>
      <c r="F654" s="57"/>
      <c r="G654" s="57"/>
      <c r="H654" s="57"/>
      <c r="I654" s="57"/>
    </row>
    <row r="655" spans="1:9" ht="12" customHeight="1">
      <c r="A655" s="79"/>
      <c r="B655" s="55"/>
      <c r="C655" s="56"/>
      <c r="D655" s="57"/>
      <c r="E655" s="57"/>
      <c r="F655" s="57"/>
      <c r="G655" s="57"/>
      <c r="H655" s="57"/>
      <c r="I655" s="57"/>
    </row>
    <row r="656" spans="1:9" ht="12" customHeight="1">
      <c r="A656" s="79"/>
      <c r="B656" s="55"/>
      <c r="C656" s="56"/>
      <c r="D656" s="57"/>
      <c r="E656" s="57"/>
      <c r="F656" s="57"/>
      <c r="G656" s="57"/>
      <c r="H656" s="57"/>
      <c r="I656" s="57"/>
    </row>
    <row r="657" spans="1:9" ht="12" customHeight="1">
      <c r="A657" s="79"/>
      <c r="B657" s="55"/>
      <c r="C657" s="56"/>
      <c r="D657" s="57"/>
      <c r="E657" s="57"/>
      <c r="F657" s="57"/>
      <c r="G657" s="57"/>
      <c r="H657" s="57"/>
      <c r="I657" s="57"/>
    </row>
    <row r="658" spans="1:9" ht="12" customHeight="1">
      <c r="A658" s="79"/>
      <c r="B658" s="55"/>
      <c r="C658" s="56"/>
      <c r="D658" s="57"/>
      <c r="E658" s="57"/>
      <c r="F658" s="57"/>
      <c r="G658" s="57"/>
      <c r="H658" s="57"/>
      <c r="I658" s="57"/>
    </row>
    <row r="659" spans="1:9" ht="12" customHeight="1">
      <c r="A659" s="79"/>
      <c r="B659" s="55"/>
      <c r="C659" s="56"/>
      <c r="D659" s="57"/>
      <c r="E659" s="57"/>
      <c r="F659" s="57"/>
      <c r="G659" s="57"/>
      <c r="H659" s="57"/>
      <c r="I659" s="57"/>
    </row>
    <row r="660" spans="1:9" ht="12" customHeight="1">
      <c r="A660" s="79"/>
      <c r="B660" s="55"/>
      <c r="C660" s="56"/>
      <c r="D660" s="57"/>
      <c r="E660" s="57"/>
      <c r="F660" s="57"/>
      <c r="G660" s="57"/>
      <c r="H660" s="57"/>
      <c r="I660" s="57"/>
    </row>
    <row r="661" spans="1:9" ht="12" customHeight="1">
      <c r="A661" s="79"/>
      <c r="B661" s="55"/>
      <c r="C661" s="56"/>
      <c r="D661" s="57"/>
      <c r="E661" s="57"/>
      <c r="F661" s="57"/>
      <c r="G661" s="57"/>
      <c r="H661" s="57"/>
      <c r="I661" s="57"/>
    </row>
    <row r="662" spans="1:9" ht="12" customHeight="1">
      <c r="A662" s="79"/>
      <c r="B662" s="55"/>
      <c r="C662" s="56"/>
      <c r="D662" s="57"/>
      <c r="E662" s="57"/>
      <c r="F662" s="57"/>
      <c r="G662" s="57"/>
      <c r="H662" s="57"/>
      <c r="I662" s="57"/>
    </row>
    <row r="663" spans="1:9" ht="12" customHeight="1">
      <c r="A663" s="79"/>
      <c r="B663" s="55"/>
      <c r="C663" s="56"/>
      <c r="D663" s="57"/>
      <c r="E663" s="57"/>
      <c r="F663" s="57"/>
      <c r="G663" s="57"/>
      <c r="H663" s="57"/>
      <c r="I663" s="57"/>
    </row>
    <row r="664" spans="1:9" ht="12" customHeight="1">
      <c r="A664" s="79"/>
      <c r="B664" s="55"/>
      <c r="C664" s="56"/>
      <c r="D664" s="57"/>
      <c r="E664" s="57"/>
      <c r="F664" s="57"/>
      <c r="G664" s="57"/>
      <c r="H664" s="57"/>
      <c r="I664" s="57"/>
    </row>
    <row r="665" spans="1:9" ht="12" customHeight="1">
      <c r="A665" s="79"/>
      <c r="B665" s="55"/>
      <c r="C665" s="56"/>
      <c r="D665" s="57"/>
      <c r="E665" s="57"/>
      <c r="F665" s="57"/>
      <c r="G665" s="57"/>
      <c r="H665" s="57"/>
      <c r="I665" s="57"/>
    </row>
    <row r="666" spans="1:9" ht="12" customHeight="1">
      <c r="A666" s="79"/>
      <c r="B666" s="55"/>
      <c r="C666" s="56"/>
      <c r="D666" s="57"/>
      <c r="E666" s="57"/>
      <c r="F666" s="57"/>
      <c r="G666" s="57"/>
      <c r="H666" s="57"/>
      <c r="I666" s="57"/>
    </row>
    <row r="667" spans="1:9" ht="12" customHeight="1">
      <c r="A667" s="79"/>
      <c r="B667" s="55"/>
      <c r="C667" s="56"/>
      <c r="D667" s="57"/>
      <c r="E667" s="57"/>
      <c r="F667" s="57"/>
      <c r="G667" s="57"/>
      <c r="H667" s="57"/>
      <c r="I667" s="57"/>
    </row>
    <row r="668" spans="1:9" ht="12" customHeight="1">
      <c r="A668" s="79"/>
      <c r="B668" s="55"/>
      <c r="C668" s="56"/>
      <c r="D668" s="57"/>
      <c r="E668" s="57"/>
      <c r="F668" s="57"/>
      <c r="G668" s="57"/>
      <c r="H668" s="57"/>
      <c r="I668" s="57"/>
    </row>
    <row r="669" spans="1:9" ht="12" customHeight="1">
      <c r="A669" s="79"/>
      <c r="B669" s="55"/>
      <c r="C669" s="56"/>
      <c r="D669" s="57"/>
      <c r="E669" s="57"/>
      <c r="F669" s="57"/>
      <c r="G669" s="57"/>
      <c r="H669" s="57"/>
      <c r="I669" s="57"/>
    </row>
    <row r="670" spans="1:9" ht="12" customHeight="1">
      <c r="A670" s="79"/>
      <c r="B670" s="55"/>
      <c r="C670" s="56"/>
      <c r="D670" s="57"/>
      <c r="E670" s="57"/>
      <c r="F670" s="57"/>
      <c r="G670" s="57"/>
      <c r="H670" s="57"/>
      <c r="I670" s="57"/>
    </row>
    <row r="671" spans="1:9" ht="12" customHeight="1">
      <c r="A671" s="79"/>
      <c r="B671" s="55"/>
      <c r="C671" s="56"/>
      <c r="D671" s="57"/>
      <c r="E671" s="57"/>
      <c r="F671" s="57"/>
      <c r="G671" s="57"/>
      <c r="H671" s="57"/>
      <c r="I671" s="57"/>
    </row>
    <row r="672" spans="1:9" ht="12" customHeight="1">
      <c r="A672" s="79"/>
      <c r="B672" s="55"/>
      <c r="C672" s="56"/>
      <c r="D672" s="57"/>
      <c r="E672" s="57"/>
      <c r="F672" s="57"/>
      <c r="G672" s="57"/>
      <c r="H672" s="57"/>
      <c r="I672" s="57"/>
    </row>
    <row r="673" spans="1:9" ht="12" customHeight="1">
      <c r="A673" s="79"/>
      <c r="B673" s="55"/>
      <c r="C673" s="56"/>
      <c r="D673" s="57"/>
      <c r="E673" s="57"/>
      <c r="F673" s="57"/>
      <c r="G673" s="57"/>
      <c r="H673" s="57"/>
      <c r="I673" s="57"/>
    </row>
    <row r="674" spans="1:9" ht="12" customHeight="1">
      <c r="A674" s="79"/>
      <c r="B674" s="55"/>
      <c r="C674" s="56"/>
      <c r="D674" s="57"/>
      <c r="E674" s="57"/>
      <c r="F674" s="57"/>
      <c r="G674" s="57"/>
      <c r="H674" s="57"/>
      <c r="I674" s="57"/>
    </row>
    <row r="675" spans="1:9" ht="12" customHeight="1">
      <c r="A675" s="79"/>
      <c r="B675" s="55"/>
      <c r="C675" s="56"/>
      <c r="D675" s="57"/>
      <c r="E675" s="57"/>
      <c r="F675" s="57"/>
      <c r="G675" s="57"/>
      <c r="H675" s="57"/>
      <c r="I675" s="57"/>
    </row>
    <row r="676" spans="1:9" ht="12" customHeight="1">
      <c r="A676" s="79"/>
      <c r="B676" s="55"/>
      <c r="C676" s="56"/>
      <c r="D676" s="57"/>
      <c r="E676" s="57"/>
      <c r="F676" s="57"/>
      <c r="G676" s="57"/>
      <c r="H676" s="57"/>
      <c r="I676" s="57"/>
    </row>
    <row r="677" spans="1:9" ht="12" customHeight="1">
      <c r="A677" s="79"/>
      <c r="B677" s="55"/>
      <c r="C677" s="56"/>
      <c r="D677" s="57"/>
      <c r="E677" s="57"/>
      <c r="F677" s="57"/>
      <c r="G677" s="57"/>
      <c r="H677" s="57"/>
      <c r="I677" s="57"/>
    </row>
    <row r="678" spans="1:9" ht="12" customHeight="1">
      <c r="A678" s="79"/>
      <c r="B678" s="55"/>
      <c r="C678" s="56"/>
      <c r="D678" s="57"/>
      <c r="E678" s="57"/>
      <c r="F678" s="57"/>
      <c r="G678" s="57"/>
      <c r="H678" s="57"/>
      <c r="I678" s="57"/>
    </row>
    <row r="679" spans="1:9" ht="12" customHeight="1">
      <c r="A679" s="79"/>
      <c r="B679" s="55"/>
      <c r="C679" s="56"/>
      <c r="D679" s="57"/>
      <c r="E679" s="57"/>
      <c r="F679" s="57"/>
      <c r="G679" s="57"/>
      <c r="H679" s="57"/>
      <c r="I679" s="57"/>
    </row>
    <row r="680" spans="1:9" ht="12" customHeight="1">
      <c r="A680" s="79"/>
      <c r="B680" s="55"/>
      <c r="C680" s="56"/>
      <c r="D680" s="57"/>
      <c r="E680" s="57"/>
      <c r="F680" s="57"/>
      <c r="G680" s="57"/>
      <c r="H680" s="57"/>
      <c r="I680" s="57"/>
    </row>
    <row r="681" spans="1:9" ht="12" customHeight="1">
      <c r="A681" s="79"/>
      <c r="B681" s="55"/>
      <c r="C681" s="56"/>
      <c r="D681" s="57"/>
      <c r="E681" s="57"/>
      <c r="F681" s="57"/>
      <c r="G681" s="57"/>
      <c r="H681" s="57"/>
      <c r="I681" s="57"/>
    </row>
    <row r="682" spans="1:9" ht="12" customHeight="1">
      <c r="A682" s="79"/>
      <c r="B682" s="55"/>
      <c r="C682" s="56"/>
      <c r="D682" s="57"/>
      <c r="E682" s="57"/>
      <c r="F682" s="57"/>
      <c r="G682" s="57"/>
      <c r="H682" s="57"/>
      <c r="I682" s="57"/>
    </row>
    <row r="683" spans="1:9" ht="12" customHeight="1">
      <c r="A683" s="79"/>
      <c r="B683" s="55"/>
      <c r="C683" s="56"/>
      <c r="D683" s="57"/>
      <c r="E683" s="57"/>
      <c r="F683" s="57"/>
      <c r="G683" s="57"/>
      <c r="H683" s="57"/>
      <c r="I683" s="57"/>
    </row>
    <row r="684" spans="1:9" ht="12" customHeight="1">
      <c r="A684" s="79"/>
      <c r="B684" s="55"/>
      <c r="C684" s="56"/>
      <c r="D684" s="57"/>
      <c r="E684" s="57"/>
      <c r="F684" s="57"/>
      <c r="G684" s="57"/>
      <c r="H684" s="57"/>
      <c r="I684" s="57"/>
    </row>
    <row r="685" spans="1:9" ht="12" customHeight="1">
      <c r="A685" s="79"/>
      <c r="B685" s="55"/>
      <c r="C685" s="56"/>
      <c r="D685" s="57"/>
      <c r="E685" s="57"/>
      <c r="F685" s="57"/>
      <c r="G685" s="57"/>
      <c r="H685" s="57"/>
      <c r="I685" s="57"/>
    </row>
    <row r="686" spans="1:9" ht="12" customHeight="1">
      <c r="A686" s="79"/>
      <c r="B686" s="55"/>
      <c r="C686" s="56"/>
      <c r="D686" s="57"/>
      <c r="E686" s="57"/>
      <c r="F686" s="57"/>
      <c r="G686" s="57"/>
      <c r="H686" s="57"/>
      <c r="I686" s="57"/>
    </row>
    <row r="687" spans="1:9" ht="12" customHeight="1">
      <c r="A687" s="79"/>
      <c r="B687" s="55"/>
      <c r="C687" s="56"/>
      <c r="D687" s="57"/>
      <c r="E687" s="57"/>
      <c r="F687" s="57"/>
      <c r="G687" s="57"/>
      <c r="H687" s="57"/>
      <c r="I687" s="57"/>
    </row>
    <row r="688" spans="1:9" ht="12" customHeight="1">
      <c r="A688" s="79"/>
      <c r="B688" s="55"/>
      <c r="C688" s="56"/>
      <c r="D688" s="57"/>
      <c r="E688" s="57"/>
      <c r="F688" s="57"/>
      <c r="G688" s="57"/>
      <c r="H688" s="57"/>
      <c r="I688" s="57"/>
    </row>
    <row r="689" spans="1:9" ht="12" customHeight="1">
      <c r="A689" s="79"/>
      <c r="B689" s="55"/>
      <c r="C689" s="56"/>
      <c r="D689" s="57"/>
      <c r="E689" s="57"/>
      <c r="F689" s="57"/>
      <c r="G689" s="57"/>
      <c r="H689" s="57"/>
      <c r="I689" s="57"/>
    </row>
    <row r="690" spans="1:9" ht="12" customHeight="1">
      <c r="A690" s="79"/>
      <c r="B690" s="55"/>
      <c r="C690" s="56"/>
      <c r="D690" s="57"/>
      <c r="E690" s="57"/>
      <c r="F690" s="57"/>
      <c r="G690" s="57"/>
      <c r="H690" s="57"/>
      <c r="I690" s="57"/>
    </row>
    <row r="691" spans="1:9" ht="12" customHeight="1">
      <c r="A691" s="79"/>
      <c r="B691" s="55"/>
      <c r="C691" s="56"/>
      <c r="D691" s="57"/>
      <c r="E691" s="57"/>
      <c r="F691" s="57"/>
      <c r="G691" s="57"/>
      <c r="H691" s="57"/>
      <c r="I691" s="57"/>
    </row>
    <row r="692" spans="1:9" ht="12" customHeight="1">
      <c r="A692" s="79"/>
      <c r="B692" s="55"/>
      <c r="C692" s="56"/>
      <c r="D692" s="57"/>
      <c r="E692" s="57"/>
      <c r="F692" s="57"/>
      <c r="G692" s="57"/>
      <c r="H692" s="57"/>
      <c r="I692" s="57"/>
    </row>
    <row r="693" spans="1:9" ht="12" customHeight="1">
      <c r="A693" s="79"/>
      <c r="B693" s="55"/>
      <c r="C693" s="56"/>
      <c r="D693" s="57"/>
      <c r="E693" s="57"/>
      <c r="F693" s="57"/>
      <c r="G693" s="57"/>
      <c r="H693" s="57"/>
      <c r="I693" s="57"/>
    </row>
    <row r="694" spans="1:9" ht="12" customHeight="1">
      <c r="A694" s="79"/>
      <c r="B694" s="55"/>
      <c r="C694" s="56"/>
      <c r="D694" s="57"/>
      <c r="E694" s="57"/>
      <c r="F694" s="57"/>
      <c r="G694" s="57"/>
      <c r="H694" s="57"/>
      <c r="I694" s="57"/>
    </row>
    <row r="695" spans="1:9" ht="12" customHeight="1">
      <c r="A695" s="79"/>
      <c r="B695" s="55"/>
      <c r="C695" s="56"/>
      <c r="D695" s="57"/>
      <c r="E695" s="57"/>
      <c r="F695" s="57"/>
      <c r="G695" s="57"/>
      <c r="H695" s="57"/>
      <c r="I695" s="57"/>
    </row>
    <row r="696" spans="1:9" ht="12" customHeight="1">
      <c r="A696" s="79"/>
      <c r="B696" s="55"/>
      <c r="C696" s="56"/>
      <c r="D696" s="57"/>
      <c r="E696" s="57"/>
      <c r="F696" s="57"/>
      <c r="G696" s="57"/>
      <c r="H696" s="57"/>
      <c r="I696" s="57"/>
    </row>
    <row r="697" spans="1:9" ht="12" customHeight="1">
      <c r="A697" s="79"/>
      <c r="B697" s="55"/>
      <c r="C697" s="56"/>
      <c r="D697" s="57"/>
      <c r="E697" s="57"/>
      <c r="F697" s="57"/>
      <c r="G697" s="57"/>
      <c r="H697" s="57"/>
      <c r="I697" s="57"/>
    </row>
    <row r="698" spans="1:9" ht="12" customHeight="1">
      <c r="A698" s="79"/>
      <c r="B698" s="55"/>
      <c r="C698" s="56"/>
      <c r="D698" s="57"/>
      <c r="E698" s="57"/>
      <c r="F698" s="57"/>
      <c r="G698" s="57"/>
      <c r="H698" s="57"/>
      <c r="I698" s="57"/>
    </row>
    <row r="699" spans="1:9" ht="12" customHeight="1">
      <c r="A699" s="79"/>
      <c r="B699" s="55"/>
      <c r="C699" s="56"/>
      <c r="D699" s="57"/>
      <c r="E699" s="57"/>
      <c r="F699" s="57"/>
      <c r="G699" s="57"/>
      <c r="H699" s="57"/>
      <c r="I699" s="57"/>
    </row>
    <row r="700" spans="1:9" ht="12" customHeight="1">
      <c r="A700" s="79"/>
      <c r="B700" s="55"/>
      <c r="C700" s="56"/>
      <c r="D700" s="57"/>
      <c r="E700" s="57"/>
      <c r="F700" s="57"/>
      <c r="G700" s="57"/>
      <c r="H700" s="57"/>
      <c r="I700" s="57"/>
    </row>
    <row r="701" spans="1:9" ht="12" customHeight="1">
      <c r="A701" s="79"/>
      <c r="B701" s="55"/>
      <c r="C701" s="56"/>
      <c r="D701" s="57"/>
      <c r="E701" s="57"/>
      <c r="F701" s="57"/>
      <c r="G701" s="57"/>
      <c r="H701" s="57"/>
      <c r="I701" s="57"/>
    </row>
    <row r="702" spans="1:9" ht="12" customHeight="1">
      <c r="A702" s="79"/>
      <c r="B702" s="55"/>
      <c r="C702" s="56"/>
      <c r="D702" s="57"/>
      <c r="E702" s="57"/>
      <c r="F702" s="57"/>
      <c r="G702" s="57"/>
      <c r="H702" s="57"/>
      <c r="I702" s="57"/>
    </row>
    <row r="703" spans="1:9" ht="12" customHeight="1">
      <c r="A703" s="79"/>
      <c r="B703" s="55"/>
      <c r="C703" s="56"/>
      <c r="D703" s="57"/>
      <c r="E703" s="57"/>
      <c r="F703" s="57"/>
      <c r="G703" s="57"/>
      <c r="H703" s="57"/>
      <c r="I703" s="57"/>
    </row>
    <row r="704" spans="1:9" ht="12" customHeight="1">
      <c r="A704" s="79"/>
      <c r="B704" s="55"/>
      <c r="C704" s="56"/>
      <c r="D704" s="57"/>
      <c r="E704" s="57"/>
      <c r="F704" s="57"/>
      <c r="G704" s="57"/>
      <c r="H704" s="57"/>
      <c r="I704" s="57"/>
    </row>
    <row r="705" spans="1:9" ht="12" customHeight="1">
      <c r="A705" s="79"/>
      <c r="B705" s="55"/>
      <c r="C705" s="56"/>
      <c r="D705" s="57"/>
      <c r="E705" s="57"/>
      <c r="F705" s="57"/>
      <c r="G705" s="57"/>
      <c r="H705" s="57"/>
      <c r="I705" s="57"/>
    </row>
    <row r="706" spans="1:9" ht="12" customHeight="1">
      <c r="A706" s="79"/>
      <c r="B706" s="55"/>
      <c r="C706" s="56"/>
      <c r="D706" s="57"/>
      <c r="E706" s="57"/>
      <c r="F706" s="57"/>
      <c r="G706" s="57"/>
      <c r="H706" s="57"/>
      <c r="I706" s="57"/>
    </row>
    <row r="707" spans="1:9" ht="12" customHeight="1">
      <c r="A707" s="79"/>
      <c r="B707" s="55"/>
      <c r="C707" s="56"/>
      <c r="D707" s="57"/>
      <c r="E707" s="57"/>
      <c r="F707" s="57"/>
      <c r="G707" s="57"/>
      <c r="H707" s="57"/>
      <c r="I707" s="57"/>
    </row>
    <row r="708" spans="1:9" ht="12" customHeight="1">
      <c r="A708" s="79"/>
      <c r="B708" s="55"/>
      <c r="C708" s="56"/>
      <c r="D708" s="57"/>
      <c r="E708" s="57"/>
      <c r="F708" s="57"/>
      <c r="G708" s="57"/>
      <c r="H708" s="57"/>
      <c r="I708" s="57"/>
    </row>
    <row r="709" spans="1:9" ht="12" customHeight="1">
      <c r="A709" s="79"/>
      <c r="B709" s="55"/>
      <c r="C709" s="56"/>
      <c r="D709" s="57"/>
      <c r="E709" s="57"/>
      <c r="F709" s="57"/>
      <c r="G709" s="57"/>
      <c r="H709" s="57"/>
      <c r="I709" s="57"/>
    </row>
    <row r="710" spans="1:9" ht="12" customHeight="1">
      <c r="A710" s="79"/>
      <c r="B710" s="55"/>
      <c r="C710" s="56"/>
      <c r="D710" s="57"/>
      <c r="E710" s="57"/>
      <c r="F710" s="57"/>
      <c r="G710" s="57"/>
      <c r="H710" s="57"/>
      <c r="I710" s="57"/>
    </row>
    <row r="711" spans="1:9" ht="12" customHeight="1">
      <c r="A711" s="79"/>
      <c r="B711" s="55"/>
      <c r="C711" s="56"/>
      <c r="D711" s="57"/>
      <c r="E711" s="57"/>
      <c r="F711" s="57"/>
      <c r="G711" s="57"/>
      <c r="H711" s="57"/>
      <c r="I711" s="57"/>
    </row>
    <row r="712" spans="1:9" ht="12" customHeight="1">
      <c r="A712" s="79"/>
      <c r="B712" s="55"/>
      <c r="C712" s="56"/>
      <c r="D712" s="57"/>
      <c r="E712" s="57"/>
      <c r="F712" s="57"/>
      <c r="G712" s="57"/>
      <c r="H712" s="57"/>
      <c r="I712" s="57"/>
    </row>
    <row r="713" spans="1:9" ht="12" customHeight="1">
      <c r="A713" s="79"/>
      <c r="B713" s="55"/>
      <c r="C713" s="56"/>
      <c r="D713" s="57"/>
      <c r="E713" s="57"/>
      <c r="F713" s="57"/>
      <c r="G713" s="57"/>
      <c r="H713" s="57"/>
      <c r="I713" s="57"/>
    </row>
    <row r="714" spans="1:9" ht="12" customHeight="1">
      <c r="A714" s="79"/>
      <c r="B714" s="55"/>
      <c r="C714" s="56"/>
      <c r="D714" s="57"/>
      <c r="E714" s="57"/>
      <c r="F714" s="57"/>
      <c r="G714" s="57"/>
      <c r="H714" s="57"/>
      <c r="I714" s="57"/>
    </row>
    <row r="715" spans="1:9" ht="12" customHeight="1">
      <c r="A715" s="79"/>
      <c r="B715" s="55"/>
      <c r="C715" s="56"/>
      <c r="D715" s="57"/>
      <c r="E715" s="57"/>
      <c r="F715" s="57"/>
      <c r="G715" s="57"/>
      <c r="H715" s="57"/>
      <c r="I715" s="57"/>
    </row>
    <row r="716" spans="1:9" ht="12" customHeight="1">
      <c r="A716" s="79"/>
      <c r="B716" s="55"/>
      <c r="C716" s="56"/>
      <c r="D716" s="57"/>
      <c r="E716" s="57"/>
      <c r="F716" s="57"/>
      <c r="G716" s="57"/>
      <c r="H716" s="57"/>
      <c r="I716" s="57"/>
    </row>
    <row r="717" spans="1:9" ht="12" customHeight="1">
      <c r="A717" s="79"/>
      <c r="B717" s="55"/>
      <c r="C717" s="56"/>
      <c r="D717" s="57"/>
      <c r="E717" s="57"/>
      <c r="F717" s="57"/>
      <c r="G717" s="57"/>
      <c r="H717" s="57"/>
      <c r="I717" s="57"/>
    </row>
    <row r="718" spans="1:9" ht="12" customHeight="1">
      <c r="A718" s="79"/>
      <c r="B718" s="55"/>
      <c r="C718" s="56"/>
      <c r="D718" s="57"/>
      <c r="E718" s="57"/>
      <c r="F718" s="57"/>
      <c r="G718" s="57"/>
      <c r="H718" s="57"/>
      <c r="I718" s="57"/>
    </row>
    <row r="719" spans="1:9" ht="12" customHeight="1">
      <c r="A719" s="79"/>
      <c r="B719" s="55"/>
      <c r="C719" s="56"/>
      <c r="D719" s="57"/>
      <c r="E719" s="57"/>
      <c r="F719" s="57"/>
      <c r="G719" s="57"/>
      <c r="H719" s="57"/>
      <c r="I719" s="57"/>
    </row>
    <row r="720" spans="1:9" ht="12" customHeight="1">
      <c r="A720" s="79"/>
      <c r="B720" s="55"/>
      <c r="C720" s="56"/>
      <c r="D720" s="57"/>
      <c r="E720" s="57"/>
      <c r="F720" s="57"/>
      <c r="G720" s="57"/>
      <c r="H720" s="57"/>
      <c r="I720" s="57"/>
    </row>
    <row r="721" spans="1:9" ht="12" customHeight="1">
      <c r="A721" s="79"/>
      <c r="B721" s="55"/>
      <c r="C721" s="56"/>
      <c r="D721" s="57"/>
      <c r="E721" s="57"/>
      <c r="F721" s="57"/>
      <c r="G721" s="57"/>
      <c r="H721" s="57"/>
      <c r="I721" s="57"/>
    </row>
    <row r="722" spans="1:9" ht="12" customHeight="1">
      <c r="A722" s="79"/>
      <c r="B722" s="55"/>
      <c r="C722" s="56"/>
      <c r="D722" s="57"/>
      <c r="E722" s="57"/>
      <c r="F722" s="57"/>
      <c r="G722" s="57"/>
      <c r="H722" s="57"/>
      <c r="I722" s="57"/>
    </row>
    <row r="723" spans="1:9" ht="12" customHeight="1">
      <c r="A723" s="79"/>
      <c r="B723" s="55"/>
      <c r="C723" s="56"/>
      <c r="D723" s="57"/>
      <c r="E723" s="57"/>
      <c r="F723" s="57"/>
      <c r="G723" s="57"/>
      <c r="H723" s="57"/>
      <c r="I723" s="57"/>
    </row>
    <row r="724" spans="1:9" ht="12" customHeight="1">
      <c r="A724" s="79"/>
      <c r="B724" s="55"/>
      <c r="C724" s="56"/>
      <c r="D724" s="57"/>
      <c r="E724" s="57"/>
      <c r="F724" s="57"/>
      <c r="G724" s="57"/>
      <c r="H724" s="57"/>
      <c r="I724" s="57"/>
    </row>
    <row r="725" spans="1:9" ht="12" customHeight="1">
      <c r="A725" s="79"/>
      <c r="B725" s="55"/>
      <c r="C725" s="56"/>
      <c r="D725" s="57"/>
      <c r="E725" s="57"/>
      <c r="F725" s="57"/>
      <c r="G725" s="57"/>
      <c r="H725" s="57"/>
      <c r="I725" s="57"/>
    </row>
    <row r="726" spans="1:9" ht="12" customHeight="1">
      <c r="A726" s="79"/>
      <c r="B726" s="55"/>
      <c r="C726" s="56"/>
      <c r="D726" s="57"/>
      <c r="E726" s="57"/>
      <c r="F726" s="57"/>
      <c r="G726" s="57"/>
      <c r="H726" s="57"/>
      <c r="I726" s="57"/>
    </row>
    <row r="727" spans="1:9" ht="12" customHeight="1">
      <c r="A727" s="79"/>
      <c r="B727" s="55"/>
      <c r="C727" s="56"/>
      <c r="D727" s="57"/>
      <c r="E727" s="57"/>
      <c r="F727" s="57"/>
      <c r="G727" s="57"/>
      <c r="H727" s="57"/>
      <c r="I727" s="57"/>
    </row>
    <row r="728" spans="1:9" ht="12" customHeight="1">
      <c r="A728" s="79"/>
      <c r="B728" s="55"/>
      <c r="C728" s="56"/>
      <c r="D728" s="57"/>
      <c r="E728" s="57"/>
      <c r="F728" s="57"/>
      <c r="G728" s="57"/>
      <c r="H728" s="57"/>
      <c r="I728" s="57"/>
    </row>
    <row r="729" spans="1:9" ht="12" customHeight="1">
      <c r="A729" s="79"/>
      <c r="B729" s="55"/>
      <c r="C729" s="56"/>
      <c r="D729" s="57"/>
      <c r="E729" s="57"/>
      <c r="F729" s="57"/>
      <c r="G729" s="57"/>
      <c r="H729" s="57"/>
      <c r="I729" s="57"/>
    </row>
    <row r="730" spans="1:9" ht="12" customHeight="1">
      <c r="A730" s="79"/>
      <c r="B730" s="55"/>
      <c r="C730" s="56"/>
      <c r="D730" s="57"/>
      <c r="E730" s="57"/>
      <c r="F730" s="57"/>
      <c r="G730" s="57"/>
      <c r="H730" s="57"/>
      <c r="I730" s="57"/>
    </row>
    <row r="731" spans="1:9" ht="12" customHeight="1">
      <c r="A731" s="79"/>
      <c r="B731" s="55"/>
      <c r="C731" s="56"/>
      <c r="D731" s="57"/>
      <c r="E731" s="57"/>
      <c r="F731" s="57"/>
      <c r="G731" s="57"/>
      <c r="H731" s="57"/>
      <c r="I731" s="57"/>
    </row>
    <row r="732" spans="1:9" ht="12" customHeight="1">
      <c r="A732" s="79"/>
      <c r="B732" s="55"/>
      <c r="C732" s="56"/>
      <c r="D732" s="57"/>
      <c r="E732" s="57"/>
      <c r="F732" s="57"/>
      <c r="G732" s="57"/>
      <c r="H732" s="57"/>
      <c r="I732" s="57"/>
    </row>
    <row r="733" spans="1:9" ht="12" customHeight="1">
      <c r="A733" s="79"/>
      <c r="B733" s="55"/>
      <c r="C733" s="56"/>
      <c r="D733" s="57"/>
      <c r="E733" s="57"/>
      <c r="F733" s="57"/>
      <c r="G733" s="57"/>
      <c r="H733" s="57"/>
      <c r="I733" s="57"/>
    </row>
    <row r="734" spans="1:9" ht="12" customHeight="1">
      <c r="A734" s="79"/>
      <c r="B734" s="55"/>
      <c r="C734" s="56"/>
      <c r="D734" s="57"/>
      <c r="E734" s="57"/>
      <c r="F734" s="57"/>
      <c r="G734" s="57"/>
      <c r="H734" s="57"/>
      <c r="I734" s="57"/>
    </row>
    <row r="735" spans="1:9" ht="12" customHeight="1">
      <c r="A735" s="79"/>
      <c r="B735" s="55"/>
      <c r="C735" s="56"/>
      <c r="D735" s="57"/>
      <c r="E735" s="57"/>
      <c r="F735" s="57"/>
      <c r="G735" s="57"/>
      <c r="H735" s="57"/>
      <c r="I735" s="57"/>
    </row>
    <row r="736" spans="1:9" ht="12" customHeight="1">
      <c r="A736" s="79"/>
      <c r="B736" s="55"/>
      <c r="C736" s="56"/>
      <c r="D736" s="57"/>
      <c r="E736" s="57"/>
      <c r="F736" s="57"/>
      <c r="G736" s="57"/>
      <c r="H736" s="57"/>
      <c r="I736" s="57"/>
    </row>
    <row r="737" spans="1:9" ht="12" customHeight="1">
      <c r="A737" s="79"/>
      <c r="B737" s="55"/>
      <c r="C737" s="56"/>
      <c r="D737" s="57"/>
      <c r="E737" s="57"/>
      <c r="F737" s="57"/>
      <c r="G737" s="57"/>
      <c r="H737" s="57"/>
      <c r="I737" s="57"/>
    </row>
    <row r="738" spans="1:9" ht="12" customHeight="1">
      <c r="A738" s="79"/>
      <c r="B738" s="55"/>
      <c r="C738" s="56"/>
      <c r="D738" s="57"/>
      <c r="E738" s="57"/>
      <c r="F738" s="57"/>
      <c r="G738" s="57"/>
      <c r="H738" s="57"/>
      <c r="I738" s="57"/>
    </row>
    <row r="739" spans="1:9" ht="12" customHeight="1">
      <c r="A739" s="79"/>
      <c r="B739" s="55"/>
      <c r="C739" s="56"/>
      <c r="D739" s="57"/>
      <c r="E739" s="57"/>
      <c r="F739" s="57"/>
      <c r="G739" s="57"/>
      <c r="H739" s="57"/>
      <c r="I739" s="57"/>
    </row>
    <row r="740" spans="1:9" ht="12" customHeight="1">
      <c r="A740" s="79"/>
      <c r="B740" s="55"/>
      <c r="C740" s="56"/>
      <c r="D740" s="57"/>
      <c r="E740" s="57"/>
      <c r="F740" s="57"/>
      <c r="G740" s="57"/>
      <c r="H740" s="57"/>
      <c r="I740" s="57"/>
    </row>
    <row r="741" spans="1:9" ht="12" customHeight="1">
      <c r="A741" s="79"/>
      <c r="B741" s="55"/>
      <c r="C741" s="56"/>
      <c r="D741" s="57"/>
      <c r="E741" s="57"/>
      <c r="F741" s="57"/>
      <c r="G741" s="57"/>
      <c r="H741" s="57"/>
      <c r="I741" s="57"/>
    </row>
    <row r="742" spans="1:9" ht="12" customHeight="1">
      <c r="A742" s="79"/>
      <c r="B742" s="55"/>
      <c r="C742" s="56"/>
      <c r="D742" s="57"/>
      <c r="E742" s="57"/>
      <c r="F742" s="57"/>
      <c r="G742" s="57"/>
      <c r="H742" s="57"/>
      <c r="I742" s="57"/>
    </row>
    <row r="743" spans="1:9" ht="12" customHeight="1">
      <c r="A743" s="79"/>
      <c r="B743" s="55"/>
      <c r="C743" s="56"/>
      <c r="D743" s="57"/>
      <c r="E743" s="57"/>
      <c r="F743" s="57"/>
      <c r="G743" s="57"/>
      <c r="H743" s="57"/>
      <c r="I743" s="57"/>
    </row>
    <row r="744" spans="1:9" ht="12" customHeight="1">
      <c r="A744" s="79"/>
      <c r="B744" s="55"/>
      <c r="C744" s="56"/>
      <c r="D744" s="57"/>
      <c r="E744" s="57"/>
      <c r="F744" s="57"/>
      <c r="G744" s="57"/>
      <c r="H744" s="57"/>
      <c r="I744" s="57"/>
    </row>
    <row r="745" spans="1:9" ht="12" customHeight="1">
      <c r="A745" s="79"/>
      <c r="B745" s="55"/>
      <c r="C745" s="56"/>
      <c r="D745" s="57"/>
      <c r="E745" s="57"/>
      <c r="F745" s="57"/>
      <c r="G745" s="57"/>
      <c r="H745" s="57"/>
      <c r="I745" s="57"/>
    </row>
    <row r="746" spans="1:9" ht="12" customHeight="1">
      <c r="A746" s="79"/>
      <c r="B746" s="55"/>
      <c r="C746" s="56"/>
      <c r="D746" s="57"/>
      <c r="E746" s="57"/>
      <c r="F746" s="57"/>
      <c r="G746" s="57"/>
      <c r="H746" s="57"/>
      <c r="I746" s="57"/>
    </row>
    <row r="747" spans="1:9" ht="12" customHeight="1">
      <c r="A747" s="79"/>
      <c r="B747" s="55"/>
      <c r="C747" s="56"/>
      <c r="D747" s="57"/>
      <c r="E747" s="57"/>
      <c r="F747" s="57"/>
      <c r="G747" s="57"/>
      <c r="H747" s="57"/>
      <c r="I747" s="57"/>
    </row>
    <row r="748" spans="1:9" ht="12" customHeight="1">
      <c r="A748" s="79"/>
      <c r="B748" s="55"/>
      <c r="C748" s="56"/>
      <c r="D748" s="57"/>
      <c r="E748" s="57"/>
      <c r="F748" s="57"/>
      <c r="G748" s="57"/>
      <c r="H748" s="57"/>
      <c r="I748" s="57"/>
    </row>
    <row r="749" spans="1:9" ht="12" customHeight="1">
      <c r="A749" s="79"/>
      <c r="B749" s="55"/>
      <c r="C749" s="56"/>
      <c r="D749" s="57"/>
      <c r="E749" s="57"/>
      <c r="F749" s="57"/>
      <c r="G749" s="57"/>
      <c r="H749" s="57"/>
      <c r="I749" s="57"/>
    </row>
    <row r="750" spans="1:9" ht="12" customHeight="1">
      <c r="A750" s="79"/>
      <c r="B750" s="55"/>
      <c r="C750" s="56"/>
      <c r="D750" s="57"/>
      <c r="E750" s="57"/>
      <c r="F750" s="57"/>
      <c r="G750" s="57"/>
      <c r="H750" s="57"/>
      <c r="I750" s="57"/>
    </row>
    <row r="751" spans="1:9" ht="12" customHeight="1">
      <c r="A751" s="79"/>
      <c r="B751" s="55"/>
      <c r="C751" s="56"/>
      <c r="D751" s="57"/>
      <c r="E751" s="57"/>
      <c r="F751" s="57"/>
      <c r="G751" s="57"/>
      <c r="H751" s="57"/>
      <c r="I751" s="57"/>
    </row>
    <row r="752" spans="1:9" ht="12" customHeight="1">
      <c r="A752" s="79"/>
      <c r="B752" s="55"/>
      <c r="C752" s="56"/>
      <c r="D752" s="57"/>
      <c r="E752" s="57"/>
      <c r="F752" s="57"/>
      <c r="G752" s="57"/>
      <c r="H752" s="57"/>
      <c r="I752" s="57"/>
    </row>
    <row r="753" spans="1:9" ht="12" customHeight="1">
      <c r="A753" s="79"/>
      <c r="B753" s="55"/>
      <c r="C753" s="56"/>
      <c r="D753" s="57"/>
      <c r="E753" s="57"/>
      <c r="F753" s="57"/>
      <c r="G753" s="57"/>
      <c r="H753" s="57"/>
      <c r="I753" s="57"/>
    </row>
    <row r="754" spans="1:9" ht="12" customHeight="1">
      <c r="A754" s="79"/>
      <c r="B754" s="55"/>
      <c r="C754" s="56"/>
      <c r="D754" s="57"/>
      <c r="E754" s="57"/>
      <c r="F754" s="57"/>
      <c r="G754" s="57"/>
      <c r="H754" s="57"/>
      <c r="I754" s="57"/>
    </row>
    <row r="755" spans="1:9" ht="12" customHeight="1">
      <c r="A755" s="79"/>
      <c r="B755" s="55"/>
      <c r="C755" s="56"/>
      <c r="D755" s="57"/>
      <c r="E755" s="57"/>
      <c r="F755" s="57"/>
      <c r="G755" s="57"/>
      <c r="H755" s="57"/>
      <c r="I755" s="57"/>
    </row>
    <row r="756" spans="1:9" ht="12" customHeight="1">
      <c r="A756" s="79"/>
      <c r="B756" s="55"/>
      <c r="C756" s="56"/>
      <c r="D756" s="57"/>
      <c r="E756" s="57"/>
      <c r="F756" s="57"/>
      <c r="G756" s="57"/>
      <c r="H756" s="57"/>
      <c r="I756" s="57"/>
    </row>
    <row r="757" spans="1:9" ht="12" customHeight="1">
      <c r="A757" s="79"/>
      <c r="B757" s="55"/>
      <c r="C757" s="56"/>
      <c r="D757" s="57"/>
      <c r="E757" s="57"/>
      <c r="F757" s="57"/>
      <c r="G757" s="57"/>
      <c r="H757" s="57"/>
      <c r="I757" s="57"/>
    </row>
    <row r="758" spans="1:9" ht="12" customHeight="1">
      <c r="A758" s="79"/>
      <c r="B758" s="55"/>
      <c r="C758" s="56"/>
      <c r="D758" s="57"/>
      <c r="E758" s="57"/>
      <c r="F758" s="57"/>
      <c r="G758" s="57"/>
      <c r="H758" s="57"/>
      <c r="I758" s="57"/>
    </row>
    <row r="759" spans="1:9" ht="12" customHeight="1">
      <c r="A759" s="79"/>
      <c r="B759" s="55"/>
      <c r="C759" s="56"/>
      <c r="D759" s="57"/>
      <c r="E759" s="57"/>
      <c r="F759" s="57"/>
      <c r="G759" s="57"/>
      <c r="H759" s="57"/>
      <c r="I759" s="57"/>
    </row>
    <row r="760" spans="1:9" ht="12" customHeight="1">
      <c r="A760" s="79"/>
      <c r="B760" s="55"/>
      <c r="C760" s="56"/>
      <c r="D760" s="57"/>
      <c r="E760" s="57"/>
      <c r="F760" s="57"/>
      <c r="G760" s="57"/>
      <c r="H760" s="57"/>
      <c r="I760" s="57"/>
    </row>
    <row r="761" spans="1:9" ht="12" customHeight="1">
      <c r="A761" s="79"/>
      <c r="B761" s="55"/>
      <c r="C761" s="56"/>
      <c r="D761" s="57"/>
      <c r="E761" s="57"/>
      <c r="F761" s="57"/>
      <c r="G761" s="57"/>
      <c r="H761" s="57"/>
      <c r="I761" s="57"/>
    </row>
    <row r="762" spans="1:9" ht="12" customHeight="1">
      <c r="A762" s="79"/>
      <c r="B762" s="55"/>
      <c r="C762" s="56"/>
      <c r="D762" s="57"/>
      <c r="E762" s="57"/>
      <c r="F762" s="57"/>
      <c r="G762" s="57"/>
      <c r="H762" s="57"/>
      <c r="I762" s="57"/>
    </row>
    <row r="763" spans="1:9" ht="12" customHeight="1">
      <c r="A763" s="79"/>
      <c r="B763" s="55"/>
      <c r="C763" s="56"/>
      <c r="D763" s="57"/>
      <c r="E763" s="57"/>
      <c r="F763" s="57"/>
      <c r="G763" s="57"/>
      <c r="H763" s="57"/>
      <c r="I763" s="57"/>
    </row>
    <row r="764" spans="1:9" ht="12" customHeight="1">
      <c r="A764" s="79"/>
      <c r="B764" s="55"/>
      <c r="C764" s="56"/>
      <c r="D764" s="57"/>
      <c r="E764" s="57"/>
      <c r="F764" s="57"/>
      <c r="G764" s="57"/>
      <c r="H764" s="57"/>
      <c r="I764" s="57"/>
    </row>
    <row r="765" spans="1:9" ht="12" customHeight="1">
      <c r="A765" s="79"/>
      <c r="B765" s="55"/>
      <c r="C765" s="56"/>
      <c r="D765" s="57"/>
      <c r="E765" s="57"/>
      <c r="F765" s="57"/>
      <c r="G765" s="57"/>
      <c r="H765" s="57"/>
      <c r="I765" s="57"/>
    </row>
    <row r="766" spans="1:9" ht="12" customHeight="1">
      <c r="A766" s="79"/>
      <c r="B766" s="55"/>
      <c r="C766" s="56"/>
      <c r="D766" s="57"/>
      <c r="E766" s="57"/>
      <c r="F766" s="57"/>
      <c r="G766" s="57"/>
      <c r="H766" s="57"/>
      <c r="I766" s="57"/>
    </row>
    <row r="767" spans="1:9" ht="12" customHeight="1">
      <c r="A767" s="79"/>
      <c r="B767" s="55"/>
      <c r="C767" s="56"/>
      <c r="D767" s="57"/>
      <c r="E767" s="57"/>
      <c r="F767" s="57"/>
      <c r="G767" s="57"/>
      <c r="H767" s="57"/>
      <c r="I767" s="57"/>
    </row>
    <row r="768" spans="1:9" ht="12" customHeight="1">
      <c r="A768" s="79"/>
      <c r="B768" s="55"/>
      <c r="C768" s="56"/>
      <c r="D768" s="57"/>
      <c r="E768" s="57"/>
      <c r="F768" s="57"/>
      <c r="G768" s="57"/>
      <c r="H768" s="57"/>
      <c r="I768" s="57"/>
    </row>
    <row r="769" spans="1:9" ht="12" customHeight="1">
      <c r="A769" s="79"/>
      <c r="B769" s="55"/>
      <c r="C769" s="56"/>
      <c r="D769" s="57"/>
      <c r="E769" s="57"/>
      <c r="F769" s="57"/>
      <c r="G769" s="57"/>
      <c r="H769" s="57"/>
      <c r="I769" s="57"/>
    </row>
    <row r="770" spans="1:9" ht="12" customHeight="1">
      <c r="A770" s="79"/>
      <c r="B770" s="55"/>
      <c r="C770" s="56"/>
      <c r="D770" s="57"/>
      <c r="E770" s="57"/>
      <c r="F770" s="57"/>
      <c r="G770" s="57"/>
      <c r="H770" s="57"/>
      <c r="I770" s="57"/>
    </row>
    <row r="771" spans="1:9" ht="12" customHeight="1">
      <c r="A771" s="79"/>
      <c r="B771" s="55"/>
      <c r="C771" s="56"/>
      <c r="D771" s="57"/>
      <c r="E771" s="57"/>
      <c r="F771" s="57"/>
      <c r="G771" s="57"/>
      <c r="H771" s="57"/>
      <c r="I771" s="57"/>
    </row>
    <row r="772" spans="1:9" ht="12" customHeight="1">
      <c r="A772" s="79"/>
      <c r="B772" s="55"/>
      <c r="C772" s="56"/>
      <c r="D772" s="57"/>
      <c r="E772" s="57"/>
      <c r="F772" s="57"/>
      <c r="G772" s="57"/>
      <c r="H772" s="57"/>
      <c r="I772" s="57"/>
    </row>
    <row r="773" spans="1:9" ht="12" customHeight="1">
      <c r="A773" s="79"/>
      <c r="B773" s="55"/>
      <c r="C773" s="56"/>
      <c r="D773" s="57"/>
      <c r="E773" s="57"/>
      <c r="F773" s="57"/>
      <c r="G773" s="57"/>
      <c r="H773" s="57"/>
      <c r="I773" s="57"/>
    </row>
    <row r="774" spans="1:9" ht="12" customHeight="1">
      <c r="A774" s="79"/>
      <c r="B774" s="55"/>
      <c r="C774" s="56"/>
      <c r="D774" s="57"/>
      <c r="E774" s="57"/>
      <c r="F774" s="57"/>
      <c r="G774" s="57"/>
      <c r="H774" s="57"/>
      <c r="I774" s="57"/>
    </row>
    <row r="775" spans="1:9" ht="12" customHeight="1">
      <c r="A775" s="79"/>
      <c r="B775" s="55"/>
      <c r="C775" s="56"/>
      <c r="D775" s="57"/>
      <c r="E775" s="57"/>
      <c r="F775" s="57"/>
      <c r="G775" s="57"/>
      <c r="H775" s="57"/>
      <c r="I775" s="57"/>
    </row>
    <row r="776" spans="1:9" ht="12" customHeight="1">
      <c r="A776" s="79"/>
      <c r="B776" s="55"/>
      <c r="C776" s="56"/>
      <c r="D776" s="57"/>
      <c r="E776" s="57"/>
      <c r="F776" s="57"/>
      <c r="G776" s="57"/>
      <c r="H776" s="57"/>
      <c r="I776" s="57"/>
    </row>
    <row r="777" spans="1:9" ht="12" customHeight="1">
      <c r="A777" s="79"/>
      <c r="B777" s="55"/>
      <c r="C777" s="56"/>
      <c r="D777" s="57"/>
      <c r="E777" s="57"/>
      <c r="F777" s="57"/>
      <c r="G777" s="57"/>
      <c r="H777" s="57"/>
      <c r="I777" s="57"/>
    </row>
    <row r="778" spans="1:9" ht="12" customHeight="1">
      <c r="A778" s="79"/>
      <c r="B778" s="55"/>
      <c r="C778" s="56"/>
      <c r="D778" s="57"/>
      <c r="E778" s="57"/>
      <c r="F778" s="57"/>
      <c r="G778" s="57"/>
      <c r="H778" s="57"/>
      <c r="I778" s="57"/>
    </row>
    <row r="779" spans="1:9" ht="12" customHeight="1">
      <c r="A779" s="79"/>
      <c r="B779" s="55"/>
      <c r="C779" s="56"/>
      <c r="D779" s="57"/>
      <c r="E779" s="57"/>
      <c r="F779" s="57"/>
      <c r="G779" s="57"/>
      <c r="H779" s="57"/>
      <c r="I779" s="57"/>
    </row>
    <row r="780" spans="1:9" ht="12" customHeight="1">
      <c r="A780" s="79"/>
      <c r="B780" s="55"/>
      <c r="C780" s="56"/>
      <c r="D780" s="57"/>
      <c r="E780" s="57"/>
      <c r="F780" s="57"/>
      <c r="G780" s="57"/>
      <c r="H780" s="57"/>
      <c r="I780" s="57"/>
    </row>
    <row r="781" spans="1:9" ht="12" customHeight="1">
      <c r="A781" s="79"/>
      <c r="B781" s="55"/>
      <c r="C781" s="56"/>
      <c r="D781" s="57"/>
      <c r="E781" s="57"/>
      <c r="F781" s="57"/>
      <c r="G781" s="57"/>
      <c r="H781" s="57"/>
      <c r="I781" s="57"/>
    </row>
    <row r="782" spans="1:9" ht="12" customHeight="1">
      <c r="A782" s="79"/>
      <c r="B782" s="55"/>
      <c r="C782" s="56"/>
      <c r="D782" s="57"/>
      <c r="E782" s="57"/>
      <c r="F782" s="57"/>
      <c r="G782" s="57"/>
      <c r="H782" s="57"/>
      <c r="I782" s="57"/>
    </row>
    <row r="783" spans="1:9" ht="12" customHeight="1">
      <c r="A783" s="79"/>
      <c r="B783" s="55"/>
      <c r="C783" s="56"/>
      <c r="D783" s="57"/>
      <c r="E783" s="57"/>
      <c r="F783" s="57"/>
      <c r="G783" s="57"/>
      <c r="H783" s="57"/>
      <c r="I783" s="57"/>
    </row>
    <row r="784" spans="1:9" ht="12" customHeight="1">
      <c r="A784" s="79"/>
      <c r="B784" s="55"/>
      <c r="C784" s="56"/>
      <c r="D784" s="57"/>
      <c r="E784" s="57"/>
      <c r="F784" s="57"/>
      <c r="G784" s="57"/>
      <c r="H784" s="57"/>
      <c r="I784" s="57"/>
    </row>
    <row r="785" spans="1:9" ht="12" customHeight="1">
      <c r="A785" s="79"/>
      <c r="B785" s="55"/>
      <c r="C785" s="56"/>
      <c r="D785" s="57"/>
      <c r="E785" s="57"/>
      <c r="F785" s="57"/>
      <c r="G785" s="57"/>
      <c r="H785" s="57"/>
      <c r="I785" s="57"/>
    </row>
    <row r="786" spans="1:9" ht="12" customHeight="1">
      <c r="A786" s="79"/>
      <c r="B786" s="55"/>
      <c r="C786" s="56"/>
      <c r="D786" s="57"/>
      <c r="E786" s="57"/>
      <c r="F786" s="57"/>
      <c r="G786" s="57"/>
      <c r="H786" s="57"/>
      <c r="I786" s="57"/>
    </row>
    <row r="787" spans="1:9" ht="12" customHeight="1">
      <c r="A787" s="79"/>
      <c r="B787" s="55"/>
      <c r="C787" s="56"/>
      <c r="D787" s="57"/>
      <c r="E787" s="57"/>
      <c r="F787" s="57"/>
      <c r="G787" s="57"/>
      <c r="H787" s="57"/>
      <c r="I787" s="57"/>
    </row>
    <row r="788" spans="1:9" ht="12" customHeight="1">
      <c r="A788" s="79"/>
      <c r="B788" s="55"/>
      <c r="C788" s="56"/>
      <c r="D788" s="57"/>
      <c r="E788" s="57"/>
      <c r="F788" s="57"/>
      <c r="G788" s="57"/>
      <c r="H788" s="57"/>
      <c r="I788" s="57"/>
    </row>
    <row r="789" spans="1:9" ht="12" customHeight="1">
      <c r="A789" s="79"/>
      <c r="B789" s="55"/>
      <c r="C789" s="56"/>
      <c r="D789" s="57"/>
      <c r="E789" s="57"/>
      <c r="F789" s="57"/>
      <c r="G789" s="57"/>
      <c r="H789" s="57"/>
      <c r="I789" s="57"/>
    </row>
    <row r="790" spans="1:9" ht="12" customHeight="1">
      <c r="A790" s="79"/>
      <c r="B790" s="55"/>
      <c r="C790" s="56"/>
      <c r="D790" s="57"/>
      <c r="E790" s="57"/>
      <c r="F790" s="57"/>
      <c r="G790" s="57"/>
      <c r="H790" s="57"/>
      <c r="I790" s="57"/>
    </row>
    <row r="791" spans="1:9" ht="12" customHeight="1">
      <c r="A791" s="79"/>
      <c r="B791" s="55"/>
      <c r="C791" s="56"/>
      <c r="D791" s="57"/>
      <c r="E791" s="57"/>
      <c r="F791" s="57"/>
      <c r="G791" s="57"/>
      <c r="H791" s="57"/>
      <c r="I791" s="57"/>
    </row>
    <row r="792" spans="1:9" ht="12" customHeight="1">
      <c r="A792" s="79"/>
      <c r="B792" s="55"/>
      <c r="C792" s="56"/>
      <c r="D792" s="57"/>
      <c r="E792" s="57"/>
      <c r="F792" s="57"/>
      <c r="G792" s="57"/>
      <c r="H792" s="57"/>
      <c r="I792" s="57"/>
    </row>
    <row r="793" spans="1:9" ht="12" customHeight="1">
      <c r="A793" s="79"/>
      <c r="B793" s="55"/>
      <c r="C793" s="56"/>
      <c r="D793" s="57"/>
      <c r="E793" s="57"/>
      <c r="F793" s="57"/>
      <c r="G793" s="57"/>
      <c r="H793" s="57"/>
      <c r="I793" s="57"/>
    </row>
    <row r="794" spans="1:9" ht="12" customHeight="1">
      <c r="A794" s="79"/>
      <c r="B794" s="55"/>
      <c r="C794" s="56"/>
      <c r="D794" s="57"/>
      <c r="E794" s="57"/>
      <c r="F794" s="57"/>
      <c r="G794" s="57"/>
      <c r="H794" s="57"/>
      <c r="I794" s="57"/>
    </row>
    <row r="795" spans="1:9" ht="12" customHeight="1">
      <c r="A795" s="79"/>
      <c r="B795" s="55"/>
      <c r="C795" s="56"/>
      <c r="D795" s="57"/>
      <c r="E795" s="57"/>
      <c r="F795" s="57"/>
      <c r="G795" s="57"/>
      <c r="H795" s="57"/>
      <c r="I795" s="57"/>
    </row>
    <row r="796" spans="1:9" ht="12" customHeight="1">
      <c r="A796" s="79"/>
      <c r="B796" s="55"/>
      <c r="C796" s="56"/>
      <c r="D796" s="57"/>
      <c r="E796" s="57"/>
      <c r="F796" s="57"/>
      <c r="G796" s="57"/>
      <c r="H796" s="57"/>
      <c r="I796" s="57"/>
    </row>
    <row r="797" spans="1:9" ht="12" customHeight="1">
      <c r="A797" s="79"/>
      <c r="B797" s="55"/>
      <c r="C797" s="56"/>
      <c r="D797" s="57"/>
      <c r="E797" s="57"/>
      <c r="F797" s="57"/>
      <c r="G797" s="57"/>
      <c r="H797" s="57"/>
      <c r="I797" s="57"/>
    </row>
    <row r="798" spans="1:9" ht="12" customHeight="1">
      <c r="A798" s="79"/>
      <c r="B798" s="55"/>
      <c r="C798" s="56"/>
      <c r="D798" s="57"/>
      <c r="E798" s="57"/>
      <c r="F798" s="57"/>
      <c r="G798" s="57"/>
      <c r="H798" s="57"/>
      <c r="I798" s="57"/>
    </row>
    <row r="799" spans="1:9" ht="12" customHeight="1">
      <c r="A799" s="79"/>
      <c r="B799" s="55"/>
      <c r="C799" s="56"/>
      <c r="D799" s="57"/>
      <c r="E799" s="57"/>
      <c r="F799" s="57"/>
      <c r="G799" s="57"/>
      <c r="H799" s="57"/>
      <c r="I799" s="57"/>
    </row>
    <row r="800" spans="1:9" ht="12" customHeight="1">
      <c r="A800" s="79"/>
      <c r="B800" s="55"/>
      <c r="C800" s="56"/>
      <c r="D800" s="57"/>
      <c r="E800" s="57"/>
      <c r="F800" s="57"/>
      <c r="G800" s="57"/>
      <c r="H800" s="57"/>
      <c r="I800" s="57"/>
    </row>
    <row r="801" spans="1:9" ht="12" customHeight="1">
      <c r="A801" s="79"/>
      <c r="B801" s="55"/>
      <c r="C801" s="56"/>
      <c r="D801" s="57"/>
      <c r="E801" s="57"/>
      <c r="F801" s="57"/>
      <c r="G801" s="57"/>
      <c r="H801" s="57"/>
      <c r="I801" s="57"/>
    </row>
    <row r="802" spans="1:9" ht="12" customHeight="1">
      <c r="A802" s="79"/>
      <c r="B802" s="55"/>
      <c r="C802" s="56"/>
      <c r="D802" s="57"/>
      <c r="E802" s="57"/>
      <c r="F802" s="57"/>
      <c r="G802" s="57"/>
      <c r="H802" s="57"/>
      <c r="I802" s="57"/>
    </row>
    <row r="803" spans="1:9" ht="12" customHeight="1">
      <c r="A803" s="79"/>
      <c r="B803" s="55"/>
      <c r="C803" s="56"/>
      <c r="D803" s="57"/>
      <c r="E803" s="57"/>
      <c r="F803" s="57"/>
      <c r="G803" s="57"/>
      <c r="H803" s="57"/>
      <c r="I803" s="57"/>
    </row>
    <row r="804" spans="1:9" ht="12" customHeight="1">
      <c r="A804" s="79"/>
      <c r="B804" s="55"/>
      <c r="C804" s="56"/>
      <c r="D804" s="57"/>
      <c r="E804" s="57"/>
      <c r="F804" s="57"/>
      <c r="G804" s="57"/>
      <c r="H804" s="57"/>
      <c r="I804" s="57"/>
    </row>
    <row r="805" spans="1:9" ht="12" customHeight="1">
      <c r="A805" s="79"/>
      <c r="B805" s="55"/>
      <c r="C805" s="56"/>
      <c r="D805" s="57"/>
      <c r="E805" s="57"/>
      <c r="F805" s="57"/>
      <c r="G805" s="57"/>
      <c r="H805" s="57"/>
      <c r="I805" s="57"/>
    </row>
    <row r="806" spans="1:9" ht="12" customHeight="1">
      <c r="A806" s="79"/>
      <c r="B806" s="55"/>
      <c r="C806" s="56"/>
      <c r="D806" s="57"/>
      <c r="E806" s="57"/>
      <c r="F806" s="57"/>
      <c r="G806" s="57"/>
      <c r="H806" s="57"/>
      <c r="I806" s="57"/>
    </row>
    <row r="807" spans="1:9" ht="12" customHeight="1">
      <c r="A807" s="79"/>
      <c r="B807" s="55"/>
      <c r="C807" s="56"/>
      <c r="D807" s="57"/>
      <c r="E807" s="57"/>
      <c r="F807" s="57"/>
      <c r="G807" s="57"/>
      <c r="H807" s="57"/>
      <c r="I807" s="57"/>
    </row>
    <row r="808" spans="1:9" ht="12" customHeight="1">
      <c r="A808" s="79"/>
      <c r="B808" s="55"/>
      <c r="C808" s="56"/>
      <c r="D808" s="57"/>
      <c r="E808" s="57"/>
      <c r="F808" s="57"/>
      <c r="G808" s="57"/>
      <c r="H808" s="57"/>
      <c r="I808" s="57"/>
    </row>
    <row r="809" spans="1:9" ht="12" customHeight="1">
      <c r="A809" s="79"/>
      <c r="B809" s="55"/>
      <c r="C809" s="56"/>
      <c r="D809" s="57"/>
      <c r="E809" s="57"/>
      <c r="F809" s="57"/>
      <c r="G809" s="57"/>
      <c r="H809" s="57"/>
      <c r="I809" s="57"/>
    </row>
    <row r="810" spans="1:9" ht="12" customHeight="1">
      <c r="A810" s="79"/>
      <c r="B810" s="55"/>
      <c r="C810" s="56"/>
      <c r="D810" s="57"/>
      <c r="E810" s="57"/>
      <c r="F810" s="57"/>
      <c r="G810" s="57"/>
      <c r="H810" s="57"/>
      <c r="I810" s="57"/>
    </row>
    <row r="811" spans="1:9" ht="12" customHeight="1">
      <c r="A811" s="79"/>
      <c r="B811" s="55"/>
      <c r="C811" s="56"/>
      <c r="D811" s="57"/>
      <c r="E811" s="57"/>
      <c r="F811" s="57"/>
      <c r="G811" s="57"/>
      <c r="H811" s="57"/>
      <c r="I811" s="57"/>
    </row>
    <row r="812" spans="1:9" ht="12" customHeight="1">
      <c r="A812" s="79"/>
      <c r="B812" s="55"/>
      <c r="C812" s="56"/>
      <c r="D812" s="57"/>
      <c r="E812" s="57"/>
      <c r="F812" s="57"/>
      <c r="G812" s="57"/>
      <c r="H812" s="57"/>
      <c r="I812" s="57"/>
    </row>
    <row r="813" spans="1:9" ht="12" customHeight="1">
      <c r="A813" s="79"/>
      <c r="B813" s="55"/>
      <c r="C813" s="56"/>
      <c r="D813" s="57"/>
      <c r="E813" s="57"/>
      <c r="F813" s="57"/>
      <c r="G813" s="57"/>
      <c r="H813" s="57"/>
      <c r="I813" s="57"/>
    </row>
    <row r="814" spans="1:9" ht="12" customHeight="1">
      <c r="A814" s="79"/>
      <c r="B814" s="55"/>
      <c r="C814" s="56"/>
      <c r="D814" s="57"/>
      <c r="E814" s="57"/>
      <c r="F814" s="57"/>
      <c r="G814" s="57"/>
      <c r="H814" s="57"/>
      <c r="I814" s="57"/>
    </row>
    <row r="815" spans="1:9" ht="12" customHeight="1">
      <c r="A815" s="79"/>
      <c r="B815" s="55"/>
      <c r="C815" s="56"/>
      <c r="D815" s="57"/>
      <c r="E815" s="57"/>
      <c r="F815" s="57"/>
      <c r="G815" s="57"/>
      <c r="H815" s="57"/>
      <c r="I815" s="57"/>
    </row>
    <row r="816" spans="1:9" ht="12" customHeight="1">
      <c r="A816" s="79"/>
      <c r="B816" s="55"/>
      <c r="C816" s="56"/>
      <c r="D816" s="57"/>
      <c r="E816" s="57"/>
      <c r="F816" s="57"/>
      <c r="G816" s="57"/>
      <c r="H816" s="57"/>
      <c r="I816" s="57"/>
    </row>
    <row r="817" spans="1:9" ht="12" customHeight="1">
      <c r="A817" s="79"/>
      <c r="B817" s="55"/>
      <c r="C817" s="56"/>
      <c r="D817" s="57"/>
      <c r="E817" s="57"/>
      <c r="F817" s="57"/>
      <c r="G817" s="57"/>
      <c r="H817" s="57"/>
      <c r="I817" s="57"/>
    </row>
    <row r="818" spans="1:9" ht="12" customHeight="1">
      <c r="A818" s="79"/>
      <c r="B818" s="55"/>
      <c r="C818" s="56"/>
      <c r="D818" s="57"/>
      <c r="E818" s="57"/>
      <c r="F818" s="57"/>
      <c r="G818" s="57"/>
      <c r="H818" s="57"/>
      <c r="I818" s="57"/>
    </row>
    <row r="819" spans="1:9" ht="12" customHeight="1">
      <c r="A819" s="79"/>
      <c r="B819" s="55"/>
      <c r="C819" s="56"/>
      <c r="D819" s="57"/>
      <c r="E819" s="57"/>
      <c r="F819" s="57"/>
      <c r="G819" s="57"/>
      <c r="H819" s="57"/>
      <c r="I819" s="57"/>
    </row>
    <row r="820" spans="1:9" ht="12" customHeight="1">
      <c r="A820" s="79"/>
      <c r="B820" s="55"/>
      <c r="C820" s="56"/>
      <c r="D820" s="57"/>
      <c r="E820" s="57"/>
      <c r="F820" s="57"/>
      <c r="G820" s="57"/>
      <c r="H820" s="57"/>
      <c r="I820" s="57"/>
    </row>
    <row r="821" spans="1:9" ht="12" customHeight="1">
      <c r="A821" s="79"/>
      <c r="B821" s="55"/>
      <c r="C821" s="56"/>
      <c r="D821" s="57"/>
      <c r="E821" s="57"/>
      <c r="F821" s="57"/>
      <c r="G821" s="57"/>
      <c r="H821" s="57"/>
      <c r="I821" s="57"/>
    </row>
    <row r="822" spans="1:9" ht="12" customHeight="1">
      <c r="A822" s="79"/>
      <c r="B822" s="55"/>
      <c r="C822" s="56"/>
      <c r="D822" s="57"/>
      <c r="E822" s="57"/>
      <c r="F822" s="57"/>
      <c r="G822" s="57"/>
      <c r="H822" s="57"/>
      <c r="I822" s="57"/>
    </row>
    <row r="823" spans="1:9" ht="12" customHeight="1">
      <c r="A823" s="79"/>
      <c r="B823" s="55"/>
      <c r="C823" s="56"/>
      <c r="D823" s="57"/>
      <c r="E823" s="57"/>
      <c r="F823" s="57"/>
      <c r="G823" s="57"/>
      <c r="H823" s="57"/>
      <c r="I823" s="57"/>
    </row>
    <row r="824" spans="1:9" ht="12" customHeight="1">
      <c r="A824" s="79"/>
      <c r="B824" s="55"/>
      <c r="C824" s="56"/>
      <c r="D824" s="57"/>
      <c r="E824" s="57"/>
      <c r="F824" s="57"/>
      <c r="G824" s="57"/>
      <c r="H824" s="57"/>
      <c r="I824" s="57"/>
    </row>
    <row r="825" spans="1:9" ht="12" customHeight="1">
      <c r="A825" s="79"/>
      <c r="B825" s="55"/>
      <c r="C825" s="56"/>
      <c r="D825" s="57"/>
      <c r="E825" s="57"/>
      <c r="F825" s="57"/>
      <c r="G825" s="57"/>
      <c r="H825" s="57"/>
      <c r="I825" s="57"/>
    </row>
    <row r="826" spans="1:9" ht="12" customHeight="1">
      <c r="A826" s="79"/>
      <c r="B826" s="55"/>
      <c r="C826" s="56"/>
      <c r="D826" s="57"/>
      <c r="E826" s="57"/>
      <c r="F826" s="57"/>
      <c r="G826" s="57"/>
      <c r="H826" s="57"/>
      <c r="I826" s="57"/>
    </row>
    <row r="827" spans="1:9" ht="12" customHeight="1">
      <c r="A827" s="79"/>
      <c r="B827" s="55"/>
      <c r="C827" s="56"/>
      <c r="D827" s="57"/>
      <c r="E827" s="57"/>
      <c r="F827" s="57"/>
      <c r="G827" s="57"/>
      <c r="H827" s="57"/>
      <c r="I827" s="57"/>
    </row>
    <row r="828" spans="1:9" ht="12" customHeight="1">
      <c r="A828" s="79"/>
      <c r="B828" s="55"/>
      <c r="C828" s="56"/>
      <c r="D828" s="57"/>
      <c r="E828" s="57"/>
      <c r="F828" s="57"/>
      <c r="G828" s="57"/>
      <c r="H828" s="57"/>
      <c r="I828" s="57"/>
    </row>
    <row r="829" spans="1:9" ht="12" customHeight="1">
      <c r="A829" s="79"/>
      <c r="B829" s="55"/>
      <c r="C829" s="56"/>
      <c r="D829" s="57"/>
      <c r="E829" s="57"/>
      <c r="F829" s="57"/>
      <c r="G829" s="57"/>
      <c r="H829" s="57"/>
      <c r="I829" s="57"/>
    </row>
    <row r="830" spans="1:9" ht="12" customHeight="1">
      <c r="A830" s="79"/>
      <c r="B830" s="55"/>
      <c r="C830" s="56"/>
      <c r="D830" s="57"/>
      <c r="E830" s="57"/>
      <c r="F830" s="57"/>
      <c r="G830" s="57"/>
      <c r="H830" s="57"/>
      <c r="I830" s="57"/>
    </row>
    <row r="831" spans="1:9" ht="12" customHeight="1">
      <c r="A831" s="79"/>
      <c r="B831" s="55"/>
      <c r="C831" s="56"/>
      <c r="D831" s="57"/>
      <c r="E831" s="57"/>
      <c r="F831" s="57"/>
      <c r="G831" s="57"/>
      <c r="H831" s="57"/>
      <c r="I831" s="57"/>
    </row>
    <row r="832" spans="1:9" ht="12" customHeight="1">
      <c r="A832" s="79"/>
      <c r="B832" s="55"/>
      <c r="C832" s="56"/>
      <c r="D832" s="57"/>
      <c r="E832" s="57"/>
      <c r="F832" s="57"/>
      <c r="G832" s="57"/>
      <c r="H832" s="57"/>
      <c r="I832" s="57"/>
    </row>
    <row r="833" spans="1:9" ht="12" customHeight="1">
      <c r="A833" s="79"/>
      <c r="B833" s="55"/>
      <c r="C833" s="56"/>
      <c r="D833" s="57"/>
      <c r="E833" s="57"/>
      <c r="F833" s="57"/>
      <c r="G833" s="57"/>
      <c r="H833" s="57"/>
      <c r="I833" s="57"/>
    </row>
    <row r="834" spans="1:9" ht="12" customHeight="1">
      <c r="A834" s="79"/>
      <c r="B834" s="55"/>
      <c r="C834" s="56"/>
      <c r="D834" s="57"/>
      <c r="E834" s="57"/>
      <c r="F834" s="57"/>
      <c r="G834" s="57"/>
      <c r="H834" s="57"/>
      <c r="I834" s="57"/>
    </row>
    <row r="835" spans="1:9" ht="12" customHeight="1">
      <c r="A835" s="79"/>
      <c r="B835" s="55"/>
      <c r="C835" s="56"/>
      <c r="D835" s="57"/>
      <c r="E835" s="57"/>
      <c r="F835" s="57"/>
      <c r="G835" s="57"/>
      <c r="H835" s="57"/>
      <c r="I835" s="57"/>
    </row>
    <row r="836" spans="1:9" ht="12" customHeight="1">
      <c r="A836" s="79"/>
      <c r="B836" s="55"/>
      <c r="C836" s="56"/>
      <c r="D836" s="57"/>
      <c r="E836" s="57"/>
      <c r="F836" s="57"/>
      <c r="G836" s="57"/>
      <c r="H836" s="57"/>
      <c r="I836" s="57"/>
    </row>
    <row r="837" spans="1:9" ht="12" customHeight="1">
      <c r="A837" s="79"/>
      <c r="B837" s="55"/>
      <c r="C837" s="56"/>
      <c r="D837" s="57"/>
      <c r="E837" s="57"/>
      <c r="F837" s="57"/>
      <c r="G837" s="57"/>
      <c r="H837" s="57"/>
      <c r="I837" s="57"/>
    </row>
    <row r="838" spans="1:9" ht="12" customHeight="1">
      <c r="A838" s="79"/>
      <c r="B838" s="55"/>
      <c r="C838" s="56"/>
      <c r="D838" s="57"/>
      <c r="E838" s="57"/>
      <c r="F838" s="57"/>
      <c r="G838" s="57"/>
      <c r="H838" s="57"/>
      <c r="I838" s="57"/>
    </row>
    <row r="839" spans="1:9" ht="12" customHeight="1">
      <c r="A839" s="79"/>
      <c r="B839" s="55"/>
      <c r="C839" s="56"/>
      <c r="D839" s="57"/>
      <c r="E839" s="57"/>
      <c r="F839" s="57"/>
      <c r="G839" s="57"/>
      <c r="H839" s="57"/>
      <c r="I839" s="57"/>
    </row>
    <row r="840" spans="1:9" ht="12" customHeight="1">
      <c r="A840" s="79"/>
      <c r="B840" s="55"/>
      <c r="C840" s="56"/>
      <c r="D840" s="57"/>
      <c r="E840" s="57"/>
      <c r="F840" s="57"/>
      <c r="G840" s="57"/>
      <c r="H840" s="57"/>
      <c r="I840" s="57"/>
    </row>
    <row r="841" spans="1:9" ht="12" customHeight="1">
      <c r="A841" s="79"/>
      <c r="B841" s="55"/>
      <c r="C841" s="56"/>
      <c r="D841" s="57"/>
      <c r="E841" s="57"/>
      <c r="F841" s="57"/>
      <c r="G841" s="57"/>
      <c r="H841" s="57"/>
      <c r="I841" s="57"/>
    </row>
    <row r="842" spans="1:9" ht="12" customHeight="1">
      <c r="A842" s="79"/>
      <c r="B842" s="55"/>
      <c r="C842" s="56"/>
      <c r="D842" s="57"/>
      <c r="E842" s="57"/>
      <c r="F842" s="57"/>
      <c r="G842" s="57"/>
      <c r="H842" s="57"/>
      <c r="I842" s="57"/>
    </row>
    <row r="843" spans="1:9" ht="12" customHeight="1">
      <c r="A843" s="79"/>
      <c r="B843" s="55"/>
      <c r="C843" s="56"/>
      <c r="D843" s="57"/>
      <c r="E843" s="57"/>
      <c r="F843" s="57"/>
      <c r="G843" s="57"/>
      <c r="H843" s="57"/>
      <c r="I843" s="57"/>
    </row>
    <row r="844" spans="1:9" ht="12" customHeight="1">
      <c r="A844" s="79"/>
      <c r="B844" s="55"/>
      <c r="C844" s="56"/>
      <c r="D844" s="57"/>
      <c r="E844" s="57"/>
      <c r="F844" s="57"/>
      <c r="G844" s="57"/>
      <c r="H844" s="57"/>
      <c r="I844" s="57"/>
    </row>
    <row r="845" spans="1:9" ht="12" customHeight="1">
      <c r="A845" s="79"/>
      <c r="B845" s="55"/>
      <c r="C845" s="56"/>
      <c r="D845" s="57"/>
      <c r="E845" s="57"/>
      <c r="F845" s="57"/>
      <c r="G845" s="57"/>
      <c r="H845" s="57"/>
      <c r="I845" s="57"/>
    </row>
    <row r="846" spans="1:9" ht="12" customHeight="1">
      <c r="A846" s="79"/>
      <c r="B846" s="55"/>
      <c r="C846" s="56"/>
      <c r="D846" s="57"/>
      <c r="E846" s="57"/>
      <c r="F846" s="57"/>
      <c r="G846" s="57"/>
      <c r="H846" s="57"/>
      <c r="I846" s="57"/>
    </row>
    <row r="847" spans="1:9" ht="12" customHeight="1">
      <c r="A847" s="79"/>
      <c r="B847" s="55"/>
      <c r="C847" s="56"/>
      <c r="D847" s="57"/>
      <c r="E847" s="57"/>
      <c r="F847" s="57"/>
      <c r="G847" s="57"/>
      <c r="H847" s="57"/>
      <c r="I847" s="57"/>
    </row>
    <row r="848" spans="1:9" ht="12" customHeight="1">
      <c r="A848" s="79"/>
      <c r="B848" s="55"/>
      <c r="C848" s="56"/>
      <c r="D848" s="57"/>
      <c r="E848" s="57"/>
      <c r="F848" s="57"/>
      <c r="G848" s="57"/>
      <c r="H848" s="57"/>
      <c r="I848" s="57"/>
    </row>
    <row r="849" spans="1:9" ht="12" customHeight="1">
      <c r="A849" s="79"/>
      <c r="B849" s="55"/>
      <c r="C849" s="56"/>
      <c r="D849" s="57"/>
      <c r="E849" s="57"/>
      <c r="F849" s="57"/>
      <c r="G849" s="57"/>
      <c r="H849" s="57"/>
      <c r="I849" s="57"/>
    </row>
    <row r="850" spans="1:9" ht="12" customHeight="1">
      <c r="A850" s="79"/>
      <c r="B850" s="55"/>
      <c r="C850" s="56"/>
      <c r="D850" s="57"/>
      <c r="E850" s="57"/>
      <c r="F850" s="57"/>
      <c r="G850" s="57"/>
      <c r="H850" s="57"/>
      <c r="I850" s="57"/>
    </row>
    <row r="851" spans="1:9" ht="12" customHeight="1">
      <c r="A851" s="79"/>
      <c r="B851" s="55"/>
      <c r="C851" s="56"/>
      <c r="D851" s="57"/>
      <c r="E851" s="57"/>
      <c r="F851" s="57"/>
      <c r="G851" s="57"/>
      <c r="H851" s="57"/>
      <c r="I851" s="57"/>
    </row>
    <row r="852" spans="1:9" ht="12" customHeight="1">
      <c r="A852" s="79"/>
      <c r="B852" s="55"/>
      <c r="C852" s="56"/>
      <c r="D852" s="57"/>
      <c r="E852" s="57"/>
      <c r="F852" s="57"/>
      <c r="G852" s="57"/>
      <c r="H852" s="57"/>
      <c r="I852" s="57"/>
    </row>
    <row r="853" spans="1:9" ht="12" customHeight="1">
      <c r="A853" s="79"/>
      <c r="B853" s="55"/>
      <c r="C853" s="56"/>
      <c r="D853" s="57"/>
      <c r="E853" s="57"/>
      <c r="F853" s="57"/>
      <c r="G853" s="57"/>
      <c r="H853" s="57"/>
      <c r="I853" s="57"/>
    </row>
    <row r="854" spans="1:9" ht="12" customHeight="1">
      <c r="A854" s="79"/>
      <c r="B854" s="55"/>
      <c r="C854" s="56"/>
      <c r="D854" s="57"/>
      <c r="E854" s="57"/>
      <c r="F854" s="57"/>
      <c r="G854" s="57"/>
      <c r="H854" s="57"/>
      <c r="I854" s="57"/>
    </row>
    <row r="855" spans="1:9" ht="12" customHeight="1">
      <c r="A855" s="79"/>
      <c r="B855" s="55"/>
      <c r="C855" s="56"/>
      <c r="D855" s="57"/>
      <c r="E855" s="57"/>
      <c r="F855" s="57"/>
      <c r="G855" s="57"/>
      <c r="H855" s="57"/>
      <c r="I855" s="57"/>
    </row>
    <row r="856" spans="1:9" ht="12" customHeight="1">
      <c r="A856" s="79"/>
      <c r="B856" s="55"/>
      <c r="C856" s="56"/>
      <c r="D856" s="57"/>
      <c r="E856" s="57"/>
      <c r="F856" s="57"/>
      <c r="G856" s="57"/>
      <c r="H856" s="57"/>
      <c r="I856" s="57"/>
    </row>
    <row r="857" spans="1:9" ht="12" customHeight="1">
      <c r="A857" s="79"/>
      <c r="B857" s="55"/>
      <c r="C857" s="56"/>
      <c r="D857" s="57"/>
      <c r="E857" s="57"/>
      <c r="F857" s="57"/>
      <c r="G857" s="57"/>
      <c r="H857" s="57"/>
      <c r="I857" s="57"/>
    </row>
    <row r="858" spans="1:9" ht="12" customHeight="1">
      <c r="A858" s="79"/>
      <c r="B858" s="55"/>
      <c r="C858" s="56"/>
      <c r="D858" s="57"/>
      <c r="E858" s="57"/>
      <c r="F858" s="57"/>
      <c r="G858" s="57"/>
      <c r="H858" s="57"/>
      <c r="I858" s="57"/>
    </row>
    <row r="859" spans="1:9" ht="12" customHeight="1">
      <c r="A859" s="79"/>
      <c r="B859" s="55"/>
      <c r="C859" s="56"/>
      <c r="D859" s="57"/>
      <c r="E859" s="57"/>
      <c r="F859" s="57"/>
      <c r="G859" s="57"/>
      <c r="H859" s="57"/>
      <c r="I859" s="57"/>
    </row>
    <row r="860" spans="1:9" ht="12" customHeight="1">
      <c r="A860" s="79"/>
      <c r="B860" s="55"/>
      <c r="C860" s="56"/>
      <c r="D860" s="57"/>
      <c r="E860" s="57"/>
      <c r="F860" s="57"/>
      <c r="G860" s="57"/>
      <c r="H860" s="57"/>
      <c r="I860" s="57"/>
    </row>
    <row r="861" spans="1:9" ht="12" customHeight="1">
      <c r="A861" s="79"/>
      <c r="B861" s="55"/>
      <c r="C861" s="56"/>
      <c r="D861" s="57"/>
      <c r="E861" s="57"/>
      <c r="F861" s="57"/>
      <c r="G861" s="57"/>
      <c r="H861" s="57"/>
      <c r="I861" s="57"/>
    </row>
    <row r="862" spans="1:9" ht="12" customHeight="1">
      <c r="A862" s="79"/>
      <c r="B862" s="55"/>
      <c r="C862" s="56"/>
      <c r="D862" s="57"/>
      <c r="E862" s="57"/>
      <c r="F862" s="57"/>
      <c r="G862" s="57"/>
      <c r="H862" s="57"/>
      <c r="I862" s="57"/>
    </row>
    <row r="863" spans="1:9" ht="12" customHeight="1">
      <c r="A863" s="79"/>
      <c r="B863" s="55"/>
      <c r="C863" s="56"/>
      <c r="D863" s="57"/>
      <c r="E863" s="57"/>
      <c r="F863" s="57"/>
      <c r="G863" s="57"/>
      <c r="H863" s="57"/>
      <c r="I863" s="57"/>
    </row>
    <row r="864" spans="1:9" ht="12" customHeight="1">
      <c r="A864" s="79"/>
      <c r="B864" s="55"/>
      <c r="C864" s="56"/>
      <c r="D864" s="57"/>
      <c r="E864" s="57"/>
      <c r="F864" s="57"/>
      <c r="G864" s="57"/>
      <c r="H864" s="57"/>
      <c r="I864" s="57"/>
    </row>
    <row r="865" spans="1:9" ht="12" customHeight="1">
      <c r="A865" s="79"/>
      <c r="B865" s="55"/>
      <c r="C865" s="56"/>
      <c r="D865" s="57"/>
      <c r="E865" s="57"/>
      <c r="F865" s="57"/>
      <c r="G865" s="57"/>
      <c r="H865" s="57"/>
      <c r="I865" s="57"/>
    </row>
    <row r="866" spans="1:9" ht="12" customHeight="1">
      <c r="A866" s="79"/>
      <c r="B866" s="55"/>
      <c r="C866" s="56"/>
      <c r="D866" s="57"/>
      <c r="E866" s="57"/>
      <c r="F866" s="57"/>
      <c r="G866" s="57"/>
      <c r="H866" s="57"/>
      <c r="I866" s="57"/>
    </row>
    <row r="867" spans="1:9" ht="12" customHeight="1">
      <c r="A867" s="79"/>
      <c r="B867" s="55"/>
      <c r="C867" s="56"/>
      <c r="D867" s="57"/>
      <c r="E867" s="57"/>
      <c r="F867" s="57"/>
      <c r="G867" s="57"/>
      <c r="H867" s="57"/>
      <c r="I867" s="57"/>
    </row>
    <row r="868" spans="1:9" ht="12" customHeight="1">
      <c r="A868" s="79"/>
      <c r="B868" s="55"/>
      <c r="C868" s="56"/>
      <c r="D868" s="57"/>
      <c r="E868" s="57"/>
      <c r="F868" s="57"/>
      <c r="G868" s="57"/>
      <c r="H868" s="57"/>
      <c r="I868" s="57"/>
    </row>
    <row r="869" spans="1:9" ht="12" customHeight="1">
      <c r="A869" s="79"/>
      <c r="B869" s="55"/>
      <c r="C869" s="56"/>
      <c r="D869" s="57"/>
      <c r="E869" s="57"/>
      <c r="F869" s="57"/>
      <c r="G869" s="57"/>
      <c r="H869" s="57"/>
      <c r="I869" s="57"/>
    </row>
    <row r="870" spans="1:9" ht="12" customHeight="1">
      <c r="A870" s="79"/>
      <c r="B870" s="55"/>
      <c r="C870" s="56"/>
      <c r="D870" s="57"/>
      <c r="E870" s="57"/>
      <c r="F870" s="57"/>
      <c r="G870" s="57"/>
      <c r="H870" s="57"/>
      <c r="I870" s="57"/>
    </row>
    <row r="871" spans="1:9" ht="12" customHeight="1">
      <c r="A871" s="79"/>
      <c r="B871" s="55"/>
      <c r="C871" s="56"/>
      <c r="D871" s="57"/>
      <c r="E871" s="57"/>
      <c r="F871" s="57"/>
      <c r="G871" s="57"/>
      <c r="H871" s="57"/>
      <c r="I871" s="57"/>
    </row>
    <row r="872" spans="1:9" ht="12" customHeight="1">
      <c r="A872" s="79"/>
      <c r="B872" s="55"/>
      <c r="C872" s="56"/>
      <c r="D872" s="57"/>
      <c r="E872" s="57"/>
      <c r="F872" s="57"/>
      <c r="G872" s="57"/>
      <c r="H872" s="57"/>
      <c r="I872" s="57"/>
    </row>
    <row r="873" spans="1:9" ht="12" customHeight="1">
      <c r="A873" s="79"/>
      <c r="B873" s="55"/>
      <c r="C873" s="56"/>
      <c r="D873" s="57"/>
      <c r="E873" s="57"/>
      <c r="F873" s="57"/>
      <c r="G873" s="57"/>
      <c r="H873" s="57"/>
      <c r="I873" s="57"/>
    </row>
    <row r="874" spans="1:9" ht="12" customHeight="1">
      <c r="A874" s="79"/>
      <c r="B874" s="55"/>
      <c r="C874" s="56"/>
      <c r="D874" s="57"/>
      <c r="E874" s="57"/>
      <c r="F874" s="57"/>
      <c r="G874" s="57"/>
      <c r="H874" s="57"/>
      <c r="I874" s="57"/>
    </row>
    <row r="875" spans="1:9" ht="12" customHeight="1">
      <c r="A875" s="79"/>
      <c r="B875" s="55"/>
      <c r="C875" s="56"/>
      <c r="D875" s="57"/>
      <c r="E875" s="57"/>
      <c r="F875" s="57"/>
      <c r="G875" s="57"/>
      <c r="H875" s="57"/>
      <c r="I875" s="57"/>
    </row>
    <row r="876" spans="1:9" ht="12" customHeight="1">
      <c r="A876" s="79"/>
      <c r="B876" s="55"/>
      <c r="C876" s="56"/>
      <c r="D876" s="57"/>
      <c r="E876" s="57"/>
      <c r="F876" s="57"/>
      <c r="G876" s="57"/>
      <c r="H876" s="57"/>
      <c r="I876" s="57"/>
    </row>
    <row r="877" spans="1:9" ht="12" customHeight="1">
      <c r="A877" s="79"/>
      <c r="B877" s="55"/>
      <c r="C877" s="56"/>
      <c r="D877" s="57"/>
      <c r="E877" s="57"/>
      <c r="F877" s="57"/>
      <c r="G877" s="57"/>
      <c r="H877" s="57"/>
      <c r="I877" s="57"/>
    </row>
    <row r="878" spans="1:9" ht="12" customHeight="1">
      <c r="A878" s="79"/>
      <c r="B878" s="55"/>
      <c r="C878" s="56"/>
      <c r="D878" s="57"/>
      <c r="E878" s="57"/>
      <c r="F878" s="57"/>
      <c r="G878" s="57"/>
      <c r="H878" s="57"/>
      <c r="I878" s="57"/>
    </row>
    <row r="879" spans="1:9" ht="12" customHeight="1">
      <c r="A879" s="79"/>
      <c r="B879" s="55"/>
      <c r="C879" s="56"/>
      <c r="D879" s="57"/>
      <c r="E879" s="57"/>
      <c r="F879" s="57"/>
      <c r="G879" s="57"/>
      <c r="H879" s="57"/>
      <c r="I879" s="57"/>
    </row>
    <row r="880" spans="1:9" ht="12" customHeight="1">
      <c r="A880" s="79"/>
      <c r="B880" s="55"/>
      <c r="C880" s="56"/>
      <c r="D880" s="57"/>
      <c r="E880" s="57"/>
      <c r="F880" s="57"/>
      <c r="G880" s="57"/>
      <c r="H880" s="57"/>
      <c r="I880" s="57"/>
    </row>
    <row r="881" spans="1:9" ht="12" customHeight="1">
      <c r="A881" s="79"/>
      <c r="B881" s="55"/>
      <c r="C881" s="56"/>
      <c r="D881" s="57"/>
      <c r="E881" s="57"/>
      <c r="F881" s="57"/>
      <c r="G881" s="57"/>
      <c r="H881" s="57"/>
      <c r="I881" s="57"/>
    </row>
    <row r="882" spans="1:9" ht="12" customHeight="1">
      <c r="A882" s="79"/>
      <c r="B882" s="55"/>
      <c r="C882" s="56"/>
      <c r="D882" s="57"/>
      <c r="E882" s="57"/>
      <c r="F882" s="57"/>
      <c r="G882" s="57"/>
      <c r="H882" s="57"/>
      <c r="I882" s="57"/>
    </row>
    <row r="883" spans="1:9" ht="12" customHeight="1">
      <c r="A883" s="79"/>
      <c r="B883" s="55"/>
      <c r="C883" s="56"/>
      <c r="D883" s="57"/>
      <c r="E883" s="57"/>
      <c r="F883" s="57"/>
      <c r="G883" s="57"/>
      <c r="H883" s="57"/>
      <c r="I883" s="57"/>
    </row>
    <row r="884" spans="1:9" ht="12" customHeight="1">
      <c r="A884" s="79"/>
      <c r="B884" s="55"/>
      <c r="C884" s="56"/>
      <c r="D884" s="57"/>
      <c r="E884" s="57"/>
      <c r="F884" s="57"/>
      <c r="G884" s="57"/>
      <c r="H884" s="57"/>
      <c r="I884" s="57"/>
    </row>
    <row r="885" spans="1:9" ht="12" customHeight="1">
      <c r="A885" s="79"/>
      <c r="B885" s="55"/>
      <c r="C885" s="56"/>
      <c r="D885" s="57"/>
      <c r="E885" s="57"/>
      <c r="F885" s="57"/>
      <c r="G885" s="57"/>
      <c r="H885" s="57"/>
      <c r="I885" s="57"/>
    </row>
    <row r="886" spans="1:9" ht="12" customHeight="1">
      <c r="A886" s="79"/>
      <c r="B886" s="55"/>
      <c r="C886" s="56"/>
      <c r="D886" s="57"/>
      <c r="E886" s="57"/>
      <c r="F886" s="57"/>
      <c r="G886" s="57"/>
      <c r="H886" s="57"/>
      <c r="I886" s="57"/>
    </row>
    <row r="887" spans="1:9" ht="12" customHeight="1">
      <c r="A887" s="79"/>
      <c r="B887" s="55"/>
      <c r="C887" s="56"/>
      <c r="D887" s="57"/>
      <c r="E887" s="57"/>
      <c r="F887" s="57"/>
      <c r="G887" s="57"/>
      <c r="H887" s="57"/>
      <c r="I887" s="57"/>
    </row>
    <row r="888" spans="1:9" ht="12" customHeight="1">
      <c r="A888" s="79"/>
      <c r="B888" s="55"/>
      <c r="C888" s="56"/>
      <c r="D888" s="57"/>
      <c r="E888" s="57"/>
      <c r="F888" s="57"/>
      <c r="G888" s="57"/>
      <c r="H888" s="57"/>
      <c r="I888" s="57"/>
    </row>
    <row r="889" spans="1:9" ht="12" customHeight="1">
      <c r="A889" s="79"/>
      <c r="B889" s="55"/>
      <c r="C889" s="56"/>
      <c r="D889" s="57"/>
      <c r="E889" s="57"/>
      <c r="F889" s="57"/>
      <c r="G889" s="57"/>
      <c r="H889" s="57"/>
      <c r="I889" s="57"/>
    </row>
    <row r="890" spans="1:9" ht="12" customHeight="1">
      <c r="A890" s="79"/>
      <c r="B890" s="55"/>
      <c r="C890" s="56"/>
      <c r="D890" s="57"/>
      <c r="E890" s="57"/>
      <c r="F890" s="57"/>
      <c r="G890" s="57"/>
      <c r="H890" s="57"/>
      <c r="I890" s="57"/>
    </row>
    <row r="891" spans="1:9" ht="12" customHeight="1">
      <c r="A891" s="79"/>
      <c r="B891" s="55"/>
      <c r="C891" s="56"/>
      <c r="D891" s="57"/>
      <c r="E891" s="57"/>
      <c r="F891" s="57"/>
      <c r="G891" s="57"/>
      <c r="H891" s="57"/>
      <c r="I891" s="57"/>
    </row>
    <row r="892" spans="1:9" ht="12" customHeight="1">
      <c r="A892" s="79"/>
      <c r="B892" s="55"/>
      <c r="C892" s="56"/>
      <c r="D892" s="57"/>
      <c r="E892" s="57"/>
      <c r="F892" s="57"/>
      <c r="G892" s="57"/>
      <c r="H892" s="57"/>
      <c r="I892" s="57"/>
    </row>
    <row r="893" spans="1:9" ht="12" customHeight="1">
      <c r="A893" s="79"/>
      <c r="B893" s="55"/>
      <c r="C893" s="56"/>
      <c r="D893" s="57"/>
      <c r="E893" s="57"/>
      <c r="F893" s="57"/>
      <c r="G893" s="57"/>
      <c r="H893" s="57"/>
      <c r="I893" s="57"/>
    </row>
    <row r="894" spans="1:9" ht="12" customHeight="1">
      <c r="A894" s="79"/>
      <c r="B894" s="55"/>
      <c r="C894" s="56"/>
      <c r="D894" s="57"/>
      <c r="E894" s="57"/>
      <c r="F894" s="57"/>
      <c r="G894" s="57"/>
      <c r="H894" s="57"/>
      <c r="I894" s="57"/>
    </row>
    <row r="895" spans="1:9" ht="12" customHeight="1">
      <c r="A895" s="79"/>
      <c r="B895" s="55"/>
      <c r="C895" s="56"/>
      <c r="D895" s="57"/>
      <c r="E895" s="57"/>
      <c r="F895" s="57"/>
      <c r="G895" s="57"/>
      <c r="H895" s="57"/>
      <c r="I895" s="57"/>
    </row>
    <row r="896" spans="1:9" ht="12" customHeight="1">
      <c r="A896" s="79"/>
      <c r="B896" s="55"/>
      <c r="C896" s="56"/>
      <c r="D896" s="57"/>
      <c r="E896" s="57"/>
      <c r="F896" s="57"/>
      <c r="G896" s="57"/>
      <c r="H896" s="57"/>
      <c r="I896" s="57"/>
    </row>
    <row r="897" spans="1:9" ht="12" customHeight="1">
      <c r="A897" s="79"/>
      <c r="B897" s="55"/>
      <c r="C897" s="56"/>
      <c r="D897" s="57"/>
      <c r="E897" s="57"/>
      <c r="F897" s="57"/>
      <c r="G897" s="57"/>
      <c r="H897" s="57"/>
      <c r="I897" s="57"/>
    </row>
    <row r="898" spans="1:9" ht="12" customHeight="1">
      <c r="A898" s="79"/>
      <c r="B898" s="55"/>
      <c r="C898" s="56"/>
      <c r="D898" s="57"/>
      <c r="E898" s="57"/>
      <c r="F898" s="57"/>
      <c r="G898" s="57"/>
      <c r="H898" s="57"/>
      <c r="I898" s="57"/>
    </row>
    <row r="899" spans="1:9" ht="12" customHeight="1">
      <c r="A899" s="79"/>
      <c r="B899" s="55"/>
      <c r="C899" s="56"/>
      <c r="D899" s="57"/>
      <c r="E899" s="57"/>
      <c r="F899" s="57"/>
      <c r="G899" s="57"/>
      <c r="H899" s="57"/>
      <c r="I899" s="57"/>
    </row>
    <row r="900" spans="1:9" ht="12" customHeight="1">
      <c r="A900" s="79"/>
      <c r="B900" s="55"/>
      <c r="C900" s="56"/>
      <c r="D900" s="57"/>
      <c r="E900" s="57"/>
      <c r="F900" s="57"/>
      <c r="G900" s="57"/>
      <c r="H900" s="57"/>
      <c r="I900" s="57"/>
    </row>
    <row r="901" spans="1:9" ht="12" customHeight="1">
      <c r="A901" s="79"/>
      <c r="B901" s="55"/>
      <c r="C901" s="56"/>
      <c r="D901" s="57"/>
      <c r="E901" s="57"/>
      <c r="F901" s="57"/>
      <c r="G901" s="57"/>
      <c r="H901" s="57"/>
      <c r="I901" s="57"/>
    </row>
    <row r="902" spans="1:9" ht="12" customHeight="1">
      <c r="A902" s="79"/>
      <c r="B902" s="55"/>
      <c r="C902" s="56"/>
      <c r="D902" s="57"/>
      <c r="E902" s="57"/>
      <c r="F902" s="57"/>
      <c r="G902" s="57"/>
      <c r="H902" s="57"/>
      <c r="I902" s="57"/>
    </row>
    <row r="903" spans="1:9" ht="12" customHeight="1">
      <c r="A903" s="79"/>
      <c r="B903" s="55"/>
      <c r="C903" s="56"/>
      <c r="D903" s="57"/>
      <c r="E903" s="57"/>
      <c r="F903" s="57"/>
      <c r="G903" s="57"/>
      <c r="H903" s="57"/>
      <c r="I903" s="57"/>
    </row>
    <row r="904" spans="1:9" ht="12" customHeight="1">
      <c r="A904" s="79"/>
      <c r="B904" s="55"/>
      <c r="C904" s="56"/>
      <c r="D904" s="57"/>
      <c r="E904" s="57"/>
      <c r="F904" s="57"/>
      <c r="G904" s="57"/>
      <c r="H904" s="57"/>
      <c r="I904" s="57"/>
    </row>
    <row r="905" spans="1:9" ht="12" customHeight="1">
      <c r="A905" s="79"/>
      <c r="B905" s="55"/>
      <c r="C905" s="56"/>
      <c r="D905" s="57"/>
      <c r="E905" s="57"/>
      <c r="F905" s="57"/>
      <c r="G905" s="57"/>
      <c r="H905" s="57"/>
      <c r="I905" s="57"/>
    </row>
    <row r="906" spans="1:9" ht="12" customHeight="1">
      <c r="A906" s="79"/>
      <c r="B906" s="55"/>
      <c r="C906" s="56"/>
      <c r="D906" s="57"/>
      <c r="E906" s="57"/>
      <c r="F906" s="57"/>
      <c r="G906" s="57"/>
      <c r="H906" s="57"/>
      <c r="I906" s="57"/>
    </row>
    <row r="907" spans="1:9" ht="12" customHeight="1">
      <c r="A907" s="79"/>
      <c r="B907" s="55"/>
      <c r="C907" s="56"/>
      <c r="D907" s="57"/>
      <c r="E907" s="57"/>
      <c r="F907" s="57"/>
      <c r="G907" s="57"/>
      <c r="H907" s="57"/>
      <c r="I907" s="57"/>
    </row>
    <row r="908" spans="1:9" ht="12" customHeight="1">
      <c r="A908" s="79"/>
      <c r="B908" s="55"/>
      <c r="C908" s="56"/>
      <c r="D908" s="57"/>
      <c r="E908" s="57"/>
      <c r="F908" s="57"/>
      <c r="G908" s="57"/>
      <c r="H908" s="57"/>
      <c r="I908" s="57"/>
    </row>
    <row r="909" spans="1:9" ht="12" customHeight="1">
      <c r="A909" s="79"/>
      <c r="B909" s="55"/>
      <c r="C909" s="56"/>
      <c r="D909" s="57"/>
      <c r="E909" s="57"/>
      <c r="F909" s="57"/>
      <c r="G909" s="57"/>
      <c r="H909" s="57"/>
      <c r="I909" s="57"/>
    </row>
    <row r="910" spans="1:9" ht="12" customHeight="1">
      <c r="A910" s="79"/>
      <c r="B910" s="55"/>
      <c r="C910" s="56"/>
      <c r="D910" s="57"/>
      <c r="E910" s="57"/>
      <c r="F910" s="57"/>
      <c r="G910" s="57"/>
      <c r="H910" s="57"/>
      <c r="I910" s="57"/>
    </row>
    <row r="911" spans="1:9" ht="12" customHeight="1">
      <c r="A911" s="79"/>
      <c r="B911" s="55"/>
      <c r="C911" s="56"/>
      <c r="D911" s="57"/>
      <c r="E911" s="57"/>
      <c r="F911" s="57"/>
      <c r="G911" s="57"/>
      <c r="H911" s="57"/>
      <c r="I911" s="57"/>
    </row>
    <row r="912" spans="1:9" ht="12" customHeight="1">
      <c r="A912" s="79"/>
      <c r="B912" s="55"/>
      <c r="C912" s="56"/>
      <c r="D912" s="57"/>
      <c r="E912" s="57"/>
      <c r="F912" s="57"/>
      <c r="G912" s="57"/>
      <c r="H912" s="57"/>
      <c r="I912" s="57"/>
    </row>
    <row r="913" spans="1:9" ht="12" customHeight="1">
      <c r="A913" s="79"/>
      <c r="B913" s="55"/>
      <c r="C913" s="56"/>
      <c r="D913" s="57"/>
      <c r="E913" s="57"/>
      <c r="F913" s="57"/>
      <c r="G913" s="57"/>
      <c r="H913" s="57"/>
      <c r="I913" s="57"/>
    </row>
    <row r="914" spans="1:9" ht="12" customHeight="1">
      <c r="A914" s="79"/>
      <c r="B914" s="55"/>
      <c r="C914" s="56"/>
      <c r="D914" s="57"/>
      <c r="E914" s="57"/>
      <c r="F914" s="57"/>
      <c r="G914" s="57"/>
      <c r="H914" s="57"/>
      <c r="I914" s="57"/>
    </row>
    <row r="915" spans="1:9" ht="12" customHeight="1">
      <c r="A915" s="79"/>
      <c r="B915" s="55"/>
      <c r="C915" s="56"/>
      <c r="D915" s="57"/>
      <c r="E915" s="57"/>
      <c r="F915" s="57"/>
      <c r="G915" s="57"/>
      <c r="H915" s="57"/>
      <c r="I915" s="57"/>
    </row>
    <row r="916" spans="1:9" ht="12" customHeight="1">
      <c r="A916" s="79"/>
      <c r="B916" s="55"/>
      <c r="C916" s="56"/>
      <c r="D916" s="57"/>
      <c r="E916" s="57"/>
      <c r="F916" s="57"/>
      <c r="G916" s="57"/>
      <c r="H916" s="57"/>
      <c r="I916" s="57"/>
    </row>
    <row r="917" spans="1:9" ht="12" customHeight="1">
      <c r="A917" s="79"/>
      <c r="B917" s="55"/>
      <c r="C917" s="56"/>
      <c r="D917" s="57"/>
      <c r="E917" s="57"/>
      <c r="F917" s="57"/>
      <c r="G917" s="57"/>
      <c r="H917" s="57"/>
      <c r="I917" s="57"/>
    </row>
    <row r="918" spans="1:9" ht="12" customHeight="1">
      <c r="A918" s="79"/>
      <c r="B918" s="55"/>
      <c r="C918" s="56"/>
      <c r="D918" s="57"/>
      <c r="E918" s="57"/>
      <c r="F918" s="57"/>
      <c r="G918" s="57"/>
      <c r="H918" s="57"/>
      <c r="I918" s="57"/>
    </row>
    <row r="919" spans="1:9" ht="12" customHeight="1">
      <c r="A919" s="79"/>
      <c r="B919" s="55"/>
      <c r="C919" s="56"/>
      <c r="D919" s="57"/>
      <c r="E919" s="57"/>
      <c r="F919" s="57"/>
      <c r="G919" s="57"/>
      <c r="H919" s="57"/>
      <c r="I919" s="57"/>
    </row>
    <row r="920" spans="1:9" ht="12" customHeight="1">
      <c r="A920" s="79"/>
      <c r="B920" s="55"/>
      <c r="C920" s="56"/>
      <c r="D920" s="57"/>
      <c r="E920" s="57"/>
      <c r="F920" s="57"/>
      <c r="G920" s="57"/>
      <c r="H920" s="57"/>
      <c r="I920" s="57"/>
    </row>
    <row r="921" spans="1:9" ht="12" customHeight="1">
      <c r="A921" s="79"/>
      <c r="B921" s="55"/>
      <c r="C921" s="56"/>
      <c r="D921" s="57"/>
      <c r="E921" s="57"/>
      <c r="F921" s="57"/>
      <c r="G921" s="57"/>
      <c r="H921" s="57"/>
      <c r="I921" s="57"/>
    </row>
    <row r="922" spans="1:9" ht="12" customHeight="1">
      <c r="A922" s="79"/>
      <c r="B922" s="55"/>
      <c r="C922" s="56"/>
      <c r="D922" s="57"/>
      <c r="E922" s="57"/>
      <c r="F922" s="57"/>
      <c r="G922" s="57"/>
      <c r="H922" s="57"/>
      <c r="I922" s="57"/>
    </row>
    <row r="923" spans="1:9" ht="12" customHeight="1">
      <c r="A923" s="79"/>
      <c r="B923" s="55"/>
      <c r="C923" s="56"/>
      <c r="D923" s="57"/>
      <c r="E923" s="57"/>
      <c r="F923" s="57"/>
      <c r="G923" s="57"/>
      <c r="H923" s="57"/>
      <c r="I923" s="57"/>
    </row>
    <row r="924" spans="1:9" ht="12" customHeight="1">
      <c r="A924" s="79"/>
      <c r="B924" s="55"/>
      <c r="C924" s="56"/>
      <c r="D924" s="57"/>
      <c r="E924" s="57"/>
      <c r="F924" s="57"/>
      <c r="G924" s="57"/>
      <c r="H924" s="57"/>
      <c r="I924" s="57"/>
    </row>
    <row r="925" spans="1:9" ht="12" customHeight="1">
      <c r="A925" s="79"/>
      <c r="B925" s="55"/>
      <c r="C925" s="56"/>
      <c r="D925" s="57"/>
      <c r="E925" s="57"/>
      <c r="F925" s="57"/>
      <c r="G925" s="57"/>
      <c r="H925" s="57"/>
      <c r="I925" s="57"/>
    </row>
    <row r="926" spans="1:9" ht="12" customHeight="1">
      <c r="A926" s="79"/>
      <c r="B926" s="55"/>
      <c r="C926" s="56"/>
      <c r="D926" s="57"/>
      <c r="E926" s="57"/>
      <c r="F926" s="57"/>
      <c r="G926" s="57"/>
      <c r="H926" s="57"/>
      <c r="I926" s="57"/>
    </row>
    <row r="927" spans="1:9" ht="12" customHeight="1">
      <c r="A927" s="79"/>
      <c r="B927" s="55"/>
      <c r="C927" s="56"/>
      <c r="D927" s="57"/>
      <c r="E927" s="57"/>
      <c r="F927" s="57"/>
      <c r="G927" s="57"/>
      <c r="H927" s="57"/>
      <c r="I927" s="57"/>
    </row>
    <row r="928" spans="1:9" ht="12" customHeight="1">
      <c r="A928" s="79"/>
      <c r="B928" s="55"/>
      <c r="C928" s="56"/>
      <c r="D928" s="57"/>
      <c r="E928" s="57"/>
      <c r="F928" s="57"/>
      <c r="G928" s="57"/>
      <c r="H928" s="57"/>
      <c r="I928" s="57"/>
    </row>
    <row r="929" spans="1:9" ht="12" customHeight="1">
      <c r="A929" s="79"/>
      <c r="B929" s="55"/>
      <c r="C929" s="56"/>
      <c r="D929" s="57"/>
      <c r="E929" s="57"/>
      <c r="F929" s="57"/>
      <c r="G929" s="57"/>
      <c r="H929" s="57"/>
      <c r="I929" s="57"/>
    </row>
    <row r="930" spans="1:9" ht="12" customHeight="1">
      <c r="A930" s="79"/>
      <c r="B930" s="55"/>
      <c r="C930" s="56"/>
      <c r="D930" s="57"/>
      <c r="E930" s="57"/>
      <c r="F930" s="57"/>
      <c r="G930" s="57"/>
      <c r="H930" s="57"/>
      <c r="I930" s="57"/>
    </row>
    <row r="931" spans="1:9" ht="12" customHeight="1">
      <c r="A931" s="79"/>
      <c r="B931" s="55"/>
      <c r="C931" s="56"/>
      <c r="D931" s="57"/>
      <c r="E931" s="57"/>
      <c r="F931" s="57"/>
      <c r="G931" s="57"/>
      <c r="H931" s="57"/>
      <c r="I931" s="57"/>
    </row>
    <row r="932" spans="1:9" ht="12" customHeight="1">
      <c r="A932" s="79"/>
      <c r="B932" s="55"/>
      <c r="C932" s="56"/>
      <c r="D932" s="57"/>
      <c r="E932" s="57"/>
      <c r="F932" s="57"/>
      <c r="G932" s="57"/>
      <c r="H932" s="57"/>
      <c r="I932" s="57"/>
    </row>
    <row r="933" spans="1:9" ht="12" customHeight="1">
      <c r="A933" s="79"/>
      <c r="B933" s="55"/>
      <c r="C933" s="56"/>
      <c r="D933" s="57"/>
      <c r="E933" s="57"/>
      <c r="F933" s="57"/>
      <c r="G933" s="57"/>
      <c r="H933" s="57"/>
      <c r="I933" s="57"/>
    </row>
    <row r="934" spans="1:9" ht="12" customHeight="1">
      <c r="A934" s="79"/>
      <c r="B934" s="55"/>
      <c r="C934" s="56"/>
      <c r="D934" s="57"/>
      <c r="E934" s="57"/>
      <c r="F934" s="57"/>
      <c r="G934" s="57"/>
      <c r="H934" s="57"/>
      <c r="I934" s="57"/>
    </row>
    <row r="935" spans="1:9" ht="12" customHeight="1">
      <c r="A935" s="79"/>
      <c r="B935" s="55"/>
      <c r="C935" s="56"/>
      <c r="D935" s="57"/>
      <c r="E935" s="57"/>
      <c r="F935" s="57"/>
      <c r="G935" s="57"/>
      <c r="H935" s="57"/>
      <c r="I935" s="57"/>
    </row>
    <row r="936" spans="1:9" ht="12" customHeight="1">
      <c r="A936" s="79"/>
      <c r="B936" s="55"/>
      <c r="C936" s="56"/>
      <c r="D936" s="57"/>
      <c r="E936" s="57"/>
      <c r="F936" s="57"/>
      <c r="G936" s="57"/>
      <c r="H936" s="57"/>
      <c r="I936" s="57"/>
    </row>
    <row r="937" spans="1:9" ht="12" customHeight="1">
      <c r="A937" s="79"/>
      <c r="B937" s="55"/>
      <c r="C937" s="56"/>
      <c r="D937" s="57"/>
      <c r="E937" s="57"/>
      <c r="F937" s="57"/>
      <c r="G937" s="57"/>
      <c r="H937" s="57"/>
      <c r="I937" s="57"/>
    </row>
    <row r="938" spans="1:9" ht="12" customHeight="1">
      <c r="A938" s="79"/>
      <c r="B938" s="55"/>
      <c r="C938" s="56"/>
      <c r="D938" s="57"/>
      <c r="E938" s="57"/>
      <c r="F938" s="57"/>
      <c r="G938" s="57"/>
      <c r="H938" s="57"/>
      <c r="I938" s="57"/>
    </row>
    <row r="939" spans="1:9" ht="12" customHeight="1">
      <c r="A939" s="79"/>
      <c r="B939" s="55"/>
      <c r="C939" s="56"/>
      <c r="D939" s="57"/>
      <c r="E939" s="57"/>
      <c r="F939" s="57"/>
      <c r="G939" s="57"/>
      <c r="H939" s="57"/>
      <c r="I939" s="57"/>
    </row>
    <row r="940" spans="1:9" ht="12" customHeight="1">
      <c r="A940" s="79"/>
      <c r="B940" s="55"/>
      <c r="C940" s="56"/>
      <c r="D940" s="57"/>
      <c r="E940" s="57"/>
      <c r="F940" s="57"/>
      <c r="G940" s="57"/>
      <c r="H940" s="57"/>
      <c r="I940" s="57"/>
    </row>
    <row r="941" spans="1:9" ht="12" customHeight="1">
      <c r="A941" s="79"/>
      <c r="B941" s="55"/>
      <c r="C941" s="56"/>
      <c r="D941" s="57"/>
      <c r="E941" s="57"/>
      <c r="F941" s="57"/>
      <c r="G941" s="57"/>
      <c r="H941" s="57"/>
      <c r="I941" s="57"/>
    </row>
    <row r="942" spans="1:9" ht="12" customHeight="1">
      <c r="A942" s="79"/>
      <c r="B942" s="55"/>
      <c r="C942" s="56"/>
      <c r="D942" s="57"/>
      <c r="E942" s="57"/>
      <c r="F942" s="57"/>
      <c r="G942" s="57"/>
      <c r="H942" s="57"/>
      <c r="I942" s="57"/>
    </row>
    <row r="943" spans="1:9" ht="12" customHeight="1">
      <c r="A943" s="79"/>
      <c r="B943" s="55"/>
      <c r="C943" s="56"/>
      <c r="D943" s="57"/>
      <c r="E943" s="57"/>
      <c r="F943" s="57"/>
      <c r="G943" s="57"/>
      <c r="H943" s="57"/>
      <c r="I943" s="57"/>
    </row>
    <row r="944" spans="1:9" ht="12" customHeight="1">
      <c r="A944" s="79"/>
      <c r="B944" s="55"/>
      <c r="C944" s="56"/>
      <c r="D944" s="57"/>
      <c r="E944" s="57"/>
      <c r="F944" s="57"/>
      <c r="G944" s="57"/>
      <c r="H944" s="57"/>
      <c r="I944" s="57"/>
    </row>
    <row r="945" spans="1:9" ht="12" customHeight="1">
      <c r="A945" s="79"/>
      <c r="B945" s="55"/>
      <c r="C945" s="56"/>
      <c r="D945" s="57"/>
      <c r="E945" s="57"/>
      <c r="F945" s="57"/>
      <c r="G945" s="57"/>
      <c r="H945" s="57"/>
      <c r="I945" s="57"/>
    </row>
    <row r="946" spans="1:9" ht="12" customHeight="1">
      <c r="A946" s="79"/>
      <c r="B946" s="55"/>
      <c r="C946" s="56"/>
      <c r="D946" s="57"/>
      <c r="E946" s="57"/>
      <c r="F946" s="57"/>
      <c r="G946" s="57"/>
      <c r="H946" s="57"/>
      <c r="I946" s="57"/>
    </row>
    <row r="947" spans="1:9" ht="12" customHeight="1">
      <c r="A947" s="79"/>
      <c r="B947" s="55"/>
      <c r="C947" s="56"/>
      <c r="D947" s="57"/>
      <c r="E947" s="57"/>
      <c r="F947" s="57"/>
      <c r="G947" s="57"/>
      <c r="H947" s="57"/>
      <c r="I947" s="57"/>
    </row>
    <row r="948" spans="1:9" ht="12" customHeight="1">
      <c r="A948" s="79"/>
      <c r="B948" s="55"/>
      <c r="C948" s="56"/>
      <c r="D948" s="57"/>
      <c r="E948" s="57"/>
      <c r="F948" s="57"/>
      <c r="G948" s="57"/>
      <c r="H948" s="57"/>
      <c r="I948" s="57"/>
    </row>
    <row r="949" spans="1:9" ht="12" customHeight="1">
      <c r="A949" s="79"/>
      <c r="B949" s="55"/>
      <c r="C949" s="56"/>
      <c r="D949" s="57"/>
      <c r="E949" s="57"/>
      <c r="F949" s="57"/>
      <c r="G949" s="57"/>
      <c r="H949" s="57"/>
      <c r="I949" s="57"/>
    </row>
    <row r="950" spans="1:9" ht="12" customHeight="1">
      <c r="A950" s="79"/>
      <c r="B950" s="55"/>
      <c r="C950" s="56"/>
      <c r="D950" s="57"/>
      <c r="E950" s="57"/>
      <c r="F950" s="57"/>
      <c r="G950" s="57"/>
      <c r="H950" s="57"/>
      <c r="I950" s="57"/>
    </row>
    <row r="951" spans="1:9" ht="12" customHeight="1">
      <c r="A951" s="79"/>
      <c r="B951" s="55"/>
      <c r="C951" s="56"/>
      <c r="D951" s="57"/>
      <c r="E951" s="57"/>
      <c r="F951" s="57"/>
      <c r="G951" s="57"/>
      <c r="H951" s="57"/>
      <c r="I951" s="57"/>
    </row>
    <row r="952" spans="1:9" ht="12" customHeight="1">
      <c r="A952" s="79"/>
      <c r="B952" s="55"/>
      <c r="C952" s="56"/>
      <c r="D952" s="57"/>
      <c r="E952" s="57"/>
      <c r="F952" s="57"/>
      <c r="G952" s="57"/>
      <c r="H952" s="57"/>
      <c r="I952" s="57"/>
    </row>
    <row r="953" spans="1:9" ht="12" customHeight="1">
      <c r="A953" s="79"/>
      <c r="B953" s="55"/>
      <c r="C953" s="56"/>
      <c r="D953" s="57"/>
      <c r="E953" s="57"/>
      <c r="F953" s="57"/>
      <c r="G953" s="57"/>
      <c r="H953" s="57"/>
      <c r="I953" s="57"/>
    </row>
    <row r="954" spans="1:9" ht="12" customHeight="1">
      <c r="A954" s="79"/>
      <c r="B954" s="55"/>
      <c r="C954" s="56"/>
      <c r="D954" s="57"/>
      <c r="E954" s="57"/>
      <c r="F954" s="57"/>
      <c r="G954" s="57"/>
      <c r="H954" s="57"/>
      <c r="I954" s="57"/>
    </row>
    <row r="955" spans="1:9" ht="12" customHeight="1">
      <c r="A955" s="79"/>
      <c r="B955" s="55"/>
      <c r="C955" s="56"/>
      <c r="D955" s="57"/>
      <c r="E955" s="57"/>
      <c r="F955" s="57"/>
      <c r="G955" s="57"/>
      <c r="H955" s="57"/>
      <c r="I955" s="57"/>
    </row>
    <row r="956" spans="1:9" ht="12" customHeight="1">
      <c r="A956" s="79"/>
      <c r="B956" s="55"/>
      <c r="C956" s="56"/>
      <c r="D956" s="57"/>
      <c r="E956" s="57"/>
      <c r="F956" s="57"/>
      <c r="G956" s="57"/>
      <c r="H956" s="57"/>
      <c r="I956" s="57"/>
    </row>
    <row r="957" spans="1:9" ht="12" customHeight="1">
      <c r="A957" s="79"/>
      <c r="B957" s="55"/>
      <c r="C957" s="56"/>
      <c r="D957" s="57"/>
      <c r="E957" s="57"/>
      <c r="F957" s="57"/>
      <c r="G957" s="57"/>
      <c r="H957" s="57"/>
      <c r="I957" s="57"/>
    </row>
    <row r="958" spans="1:9" ht="12" customHeight="1">
      <c r="A958" s="79"/>
      <c r="B958" s="55"/>
      <c r="C958" s="56"/>
      <c r="D958" s="57"/>
      <c r="E958" s="57"/>
      <c r="F958" s="57"/>
      <c r="G958" s="57"/>
      <c r="H958" s="57"/>
      <c r="I958" s="57"/>
    </row>
    <row r="959" spans="1:9" ht="12" customHeight="1">
      <c r="A959" s="79"/>
      <c r="B959" s="55"/>
      <c r="C959" s="56"/>
      <c r="D959" s="57"/>
      <c r="E959" s="57"/>
      <c r="F959" s="57"/>
      <c r="G959" s="57"/>
      <c r="H959" s="57"/>
      <c r="I959" s="57"/>
    </row>
    <row r="960" spans="1:9" ht="12" customHeight="1">
      <c r="A960" s="79"/>
      <c r="B960" s="55"/>
      <c r="C960" s="56"/>
      <c r="D960" s="57"/>
      <c r="E960" s="57"/>
      <c r="F960" s="57"/>
      <c r="G960" s="57"/>
      <c r="H960" s="57"/>
      <c r="I960" s="57"/>
    </row>
    <row r="961" spans="1:9" ht="12" customHeight="1">
      <c r="A961" s="79"/>
      <c r="B961" s="55"/>
      <c r="C961" s="56"/>
      <c r="D961" s="57"/>
      <c r="E961" s="57"/>
      <c r="F961" s="57"/>
      <c r="G961" s="57"/>
      <c r="H961" s="57"/>
      <c r="I961" s="57"/>
    </row>
    <row r="962" spans="1:9" ht="12" customHeight="1">
      <c r="A962" s="79"/>
      <c r="B962" s="55"/>
      <c r="C962" s="56"/>
      <c r="D962" s="57"/>
      <c r="E962" s="57"/>
      <c r="F962" s="57"/>
      <c r="G962" s="57"/>
      <c r="H962" s="57"/>
      <c r="I962" s="57"/>
    </row>
    <row r="963" spans="1:9" ht="12" customHeight="1">
      <c r="A963" s="79"/>
      <c r="B963" s="55"/>
      <c r="C963" s="56"/>
      <c r="D963" s="57"/>
      <c r="E963" s="57"/>
      <c r="F963" s="57"/>
      <c r="G963" s="57"/>
      <c r="H963" s="57"/>
      <c r="I963" s="57"/>
    </row>
    <row r="964" spans="1:9" ht="12" customHeight="1">
      <c r="A964" s="79"/>
      <c r="B964" s="55"/>
      <c r="C964" s="56"/>
      <c r="D964" s="57"/>
      <c r="E964" s="57"/>
      <c r="F964" s="57"/>
      <c r="G964" s="57"/>
      <c r="H964" s="57"/>
      <c r="I964" s="57"/>
    </row>
    <row r="965" spans="1:9" ht="12" customHeight="1">
      <c r="A965" s="79"/>
      <c r="B965" s="55"/>
      <c r="C965" s="56"/>
      <c r="D965" s="57"/>
      <c r="E965" s="57"/>
      <c r="F965" s="57"/>
      <c r="G965" s="57"/>
      <c r="H965" s="57"/>
      <c r="I965" s="57"/>
    </row>
    <row r="966" spans="1:9" ht="12" customHeight="1">
      <c r="A966" s="79"/>
      <c r="B966" s="55"/>
      <c r="C966" s="56"/>
      <c r="D966" s="57"/>
      <c r="E966" s="57"/>
      <c r="F966" s="57"/>
      <c r="G966" s="57"/>
      <c r="H966" s="57"/>
      <c r="I966" s="57"/>
    </row>
    <row r="967" spans="1:9" ht="12" customHeight="1">
      <c r="A967" s="79"/>
      <c r="B967" s="55"/>
      <c r="C967" s="56"/>
      <c r="D967" s="57"/>
      <c r="E967" s="57"/>
      <c r="F967" s="57"/>
      <c r="G967" s="57"/>
      <c r="H967" s="57"/>
      <c r="I967" s="57"/>
    </row>
    <row r="968" spans="1:9" ht="12" customHeight="1">
      <c r="A968" s="79"/>
      <c r="B968" s="55"/>
      <c r="C968" s="56"/>
      <c r="D968" s="57"/>
      <c r="E968" s="57"/>
      <c r="F968" s="57"/>
      <c r="G968" s="57"/>
      <c r="H968" s="57"/>
      <c r="I968" s="57"/>
    </row>
    <row r="969" spans="1:9" ht="12" customHeight="1">
      <c r="A969" s="79"/>
      <c r="B969" s="55"/>
      <c r="C969" s="56"/>
      <c r="D969" s="57"/>
      <c r="E969" s="57"/>
      <c r="F969" s="57"/>
      <c r="G969" s="57"/>
      <c r="H969" s="57"/>
      <c r="I969" s="57"/>
    </row>
    <row r="970" spans="1:9" ht="12" customHeight="1">
      <c r="A970" s="79"/>
      <c r="B970" s="55"/>
      <c r="C970" s="56"/>
      <c r="D970" s="57"/>
      <c r="E970" s="57"/>
      <c r="F970" s="57"/>
      <c r="G970" s="57"/>
      <c r="H970" s="57"/>
      <c r="I970" s="57"/>
    </row>
    <row r="971" spans="1:9" ht="12" customHeight="1">
      <c r="A971" s="79"/>
      <c r="B971" s="55"/>
      <c r="C971" s="56"/>
      <c r="D971" s="57"/>
      <c r="E971" s="57"/>
      <c r="F971" s="57"/>
      <c r="G971" s="57"/>
      <c r="H971" s="57"/>
      <c r="I971" s="57"/>
    </row>
    <row r="972" spans="1:9" ht="12" customHeight="1">
      <c r="A972" s="79"/>
      <c r="B972" s="55"/>
      <c r="C972" s="56"/>
      <c r="D972" s="57"/>
      <c r="E972" s="57"/>
      <c r="F972" s="57"/>
      <c r="G972" s="57"/>
      <c r="H972" s="57"/>
      <c r="I972" s="57"/>
    </row>
    <row r="973" spans="1:9" ht="12" customHeight="1">
      <c r="A973" s="79"/>
      <c r="B973" s="55"/>
      <c r="C973" s="56"/>
      <c r="D973" s="57"/>
      <c r="E973" s="57"/>
      <c r="F973" s="57"/>
      <c r="G973" s="57"/>
      <c r="H973" s="57"/>
      <c r="I973" s="57"/>
    </row>
    <row r="974" spans="1:9" ht="12" customHeight="1">
      <c r="A974" s="79"/>
      <c r="B974" s="55"/>
      <c r="C974" s="56"/>
      <c r="D974" s="57"/>
      <c r="E974" s="57"/>
      <c r="F974" s="57"/>
      <c r="G974" s="57"/>
      <c r="H974" s="57"/>
      <c r="I974" s="57"/>
    </row>
    <row r="975" spans="1:9" ht="12" customHeight="1">
      <c r="A975" s="79"/>
      <c r="B975" s="55"/>
      <c r="C975" s="56"/>
      <c r="D975" s="57"/>
      <c r="E975" s="57"/>
      <c r="F975" s="57"/>
      <c r="G975" s="57"/>
      <c r="H975" s="57"/>
      <c r="I975" s="57"/>
    </row>
    <row r="976" spans="1:9" ht="12" customHeight="1">
      <c r="A976" s="79"/>
      <c r="B976" s="55"/>
      <c r="C976" s="56"/>
      <c r="D976" s="57"/>
      <c r="E976" s="57"/>
      <c r="F976" s="57"/>
      <c r="G976" s="57"/>
      <c r="H976" s="57"/>
      <c r="I976" s="57"/>
    </row>
    <row r="977" spans="1:9" ht="12" customHeight="1">
      <c r="A977" s="79"/>
      <c r="B977" s="55"/>
      <c r="C977" s="56"/>
      <c r="D977" s="57"/>
      <c r="E977" s="57"/>
      <c r="F977" s="57"/>
      <c r="G977" s="57"/>
      <c r="H977" s="57"/>
      <c r="I977" s="57"/>
    </row>
    <row r="978" spans="1:9" ht="12" customHeight="1">
      <c r="A978" s="79"/>
      <c r="B978" s="55"/>
      <c r="C978" s="56"/>
      <c r="D978" s="57"/>
      <c r="E978" s="57"/>
      <c r="F978" s="57"/>
      <c r="G978" s="57"/>
      <c r="H978" s="57"/>
      <c r="I978" s="57"/>
    </row>
    <row r="979" spans="1:9" ht="12" customHeight="1">
      <c r="A979" s="79"/>
      <c r="B979" s="55"/>
      <c r="C979" s="56"/>
      <c r="D979" s="57"/>
      <c r="E979" s="57"/>
      <c r="F979" s="57"/>
      <c r="G979" s="57"/>
      <c r="H979" s="57"/>
      <c r="I979" s="57"/>
    </row>
    <row r="980" spans="1:9" ht="12" customHeight="1">
      <c r="A980" s="79"/>
      <c r="B980" s="55"/>
      <c r="C980" s="56"/>
      <c r="D980" s="57"/>
      <c r="E980" s="57"/>
      <c r="F980" s="57"/>
      <c r="G980" s="57"/>
      <c r="H980" s="57"/>
      <c r="I980" s="57"/>
    </row>
    <row r="981" spans="1:9" ht="12" customHeight="1">
      <c r="A981" s="79"/>
      <c r="B981" s="55"/>
      <c r="C981" s="56"/>
      <c r="D981" s="57"/>
      <c r="E981" s="57"/>
      <c r="F981" s="57"/>
      <c r="G981" s="57"/>
      <c r="H981" s="57"/>
      <c r="I981" s="57"/>
    </row>
    <row r="982" spans="1:9" ht="12" customHeight="1">
      <c r="A982" s="79"/>
      <c r="B982" s="55"/>
      <c r="C982" s="56"/>
      <c r="D982" s="57"/>
      <c r="E982" s="57"/>
      <c r="F982" s="57"/>
      <c r="G982" s="57"/>
      <c r="H982" s="57"/>
      <c r="I982" s="57"/>
    </row>
    <row r="983" spans="1:9" ht="12" customHeight="1">
      <c r="A983" s="79"/>
      <c r="B983" s="55"/>
      <c r="C983" s="56"/>
      <c r="D983" s="57"/>
      <c r="E983" s="57"/>
      <c r="F983" s="57"/>
      <c r="G983" s="57"/>
      <c r="H983" s="57"/>
      <c r="I983" s="57"/>
    </row>
    <row r="984" spans="1:9" ht="12" customHeight="1">
      <c r="A984" s="79"/>
      <c r="B984" s="55"/>
      <c r="C984" s="56"/>
      <c r="D984" s="57"/>
      <c r="E984" s="57"/>
      <c r="F984" s="57"/>
      <c r="G984" s="57"/>
      <c r="H984" s="57"/>
      <c r="I984" s="57"/>
    </row>
    <row r="985" spans="1:9" ht="12" customHeight="1">
      <c r="A985" s="79"/>
      <c r="B985" s="55"/>
      <c r="C985" s="56"/>
      <c r="D985" s="57"/>
      <c r="E985" s="57"/>
      <c r="F985" s="57"/>
      <c r="G985" s="57"/>
      <c r="H985" s="57"/>
      <c r="I985" s="57"/>
    </row>
    <row r="986" spans="1:9" ht="12" customHeight="1">
      <c r="A986" s="79"/>
      <c r="B986" s="55"/>
      <c r="C986" s="56"/>
      <c r="D986" s="57"/>
      <c r="E986" s="57"/>
      <c r="F986" s="57"/>
      <c r="G986" s="57"/>
      <c r="H986" s="57"/>
      <c r="I986" s="57"/>
    </row>
    <row r="987" spans="1:9" ht="12" customHeight="1">
      <c r="A987" s="79"/>
      <c r="B987" s="55"/>
      <c r="C987" s="56"/>
      <c r="D987" s="57"/>
      <c r="E987" s="57"/>
      <c r="F987" s="57"/>
      <c r="G987" s="57"/>
      <c r="H987" s="57"/>
      <c r="I987" s="57"/>
    </row>
    <row r="988" spans="1:9" ht="12" customHeight="1">
      <c r="A988" s="79"/>
      <c r="B988" s="55"/>
      <c r="C988" s="56"/>
      <c r="D988" s="57"/>
      <c r="E988" s="57"/>
      <c r="F988" s="57"/>
      <c r="G988" s="57"/>
      <c r="H988" s="57"/>
      <c r="I988" s="57"/>
    </row>
    <row r="989" spans="1:9" ht="12" customHeight="1">
      <c r="A989" s="79"/>
      <c r="B989" s="55"/>
      <c r="C989" s="56"/>
      <c r="D989" s="57"/>
      <c r="E989" s="57"/>
      <c r="F989" s="57"/>
      <c r="G989" s="57"/>
      <c r="H989" s="57"/>
      <c r="I989" s="57"/>
    </row>
    <row r="990" spans="1:9" ht="12" customHeight="1">
      <c r="A990" s="79"/>
      <c r="B990" s="55"/>
      <c r="C990" s="56"/>
      <c r="D990" s="57"/>
      <c r="E990" s="57"/>
      <c r="F990" s="57"/>
      <c r="G990" s="57"/>
      <c r="H990" s="57"/>
      <c r="I990" s="57"/>
    </row>
    <row r="991" spans="1:9" ht="12" customHeight="1">
      <c r="A991" s="79"/>
      <c r="B991" s="55"/>
      <c r="C991" s="56"/>
      <c r="D991" s="57"/>
      <c r="E991" s="57"/>
      <c r="F991" s="57"/>
      <c r="G991" s="57"/>
      <c r="H991" s="57"/>
      <c r="I991" s="57"/>
    </row>
    <row r="992" spans="1:9" ht="12" customHeight="1">
      <c r="A992" s="79"/>
      <c r="B992" s="55"/>
      <c r="C992" s="56"/>
      <c r="D992" s="57"/>
      <c r="E992" s="57"/>
      <c r="F992" s="57"/>
      <c r="G992" s="57"/>
      <c r="H992" s="57"/>
      <c r="I992" s="57"/>
    </row>
    <row r="993" spans="1:9" ht="12" customHeight="1">
      <c r="A993" s="79"/>
      <c r="B993" s="55"/>
      <c r="C993" s="56"/>
      <c r="D993" s="57"/>
      <c r="E993" s="57"/>
      <c r="F993" s="57"/>
      <c r="G993" s="57"/>
      <c r="H993" s="57"/>
      <c r="I993" s="57"/>
    </row>
    <row r="994" spans="1:9" ht="12" customHeight="1">
      <c r="A994" s="79"/>
      <c r="B994" s="55"/>
      <c r="C994" s="56"/>
      <c r="D994" s="57"/>
      <c r="E994" s="57"/>
      <c r="F994" s="57"/>
      <c r="G994" s="57"/>
      <c r="H994" s="57"/>
      <c r="I994" s="57"/>
    </row>
    <row r="995" spans="1:9" ht="12" customHeight="1">
      <c r="A995" s="79"/>
      <c r="B995" s="55"/>
      <c r="C995" s="56"/>
      <c r="D995" s="57"/>
      <c r="E995" s="57"/>
      <c r="F995" s="57"/>
      <c r="G995" s="57"/>
      <c r="H995" s="57"/>
      <c r="I995" s="57"/>
    </row>
    <row r="996" spans="1:9" ht="12" customHeight="1">
      <c r="A996" s="79"/>
      <c r="B996" s="55"/>
      <c r="C996" s="56"/>
      <c r="D996" s="57"/>
      <c r="E996" s="57"/>
      <c r="F996" s="57"/>
      <c r="G996" s="57"/>
      <c r="H996" s="57"/>
      <c r="I996" s="57"/>
    </row>
    <row r="997" spans="1:9" ht="12" customHeight="1">
      <c r="A997" s="79"/>
      <c r="B997" s="55"/>
      <c r="C997" s="56"/>
      <c r="D997" s="57"/>
      <c r="E997" s="57"/>
      <c r="F997" s="57"/>
      <c r="G997" s="57"/>
      <c r="H997" s="57"/>
      <c r="I997" s="57"/>
    </row>
    <row r="998" spans="1:9" ht="12" customHeight="1">
      <c r="A998" s="79"/>
      <c r="B998" s="55"/>
      <c r="C998" s="56"/>
      <c r="D998" s="57"/>
      <c r="E998" s="57"/>
      <c r="F998" s="57"/>
      <c r="G998" s="57"/>
      <c r="H998" s="57"/>
      <c r="I998" s="57"/>
    </row>
    <row r="999" spans="1:9" ht="12" customHeight="1">
      <c r="A999" s="79"/>
      <c r="B999" s="55"/>
      <c r="C999" s="56"/>
      <c r="D999" s="57"/>
      <c r="E999" s="57"/>
      <c r="F999" s="57"/>
      <c r="G999" s="57"/>
      <c r="H999" s="57"/>
      <c r="I999" s="57"/>
    </row>
    <row r="1000" spans="1:9" ht="12" customHeight="1">
      <c r="A1000" s="79"/>
      <c r="B1000" s="55"/>
      <c r="C1000" s="56"/>
      <c r="D1000" s="57"/>
      <c r="E1000" s="57"/>
      <c r="F1000" s="57"/>
      <c r="G1000" s="57"/>
      <c r="H1000" s="57"/>
      <c r="I1000" s="57"/>
    </row>
    <row r="1001" spans="1:9" ht="12" customHeight="1">
      <c r="A1001" s="79"/>
      <c r="B1001" s="55"/>
      <c r="C1001" s="56"/>
      <c r="D1001" s="57"/>
      <c r="E1001" s="57"/>
      <c r="F1001" s="57"/>
      <c r="G1001" s="57"/>
      <c r="H1001" s="57"/>
      <c r="I1001" s="57"/>
    </row>
    <row r="1002" spans="1:9" ht="12" customHeight="1">
      <c r="A1002" s="79"/>
      <c r="B1002" s="55"/>
      <c r="C1002" s="56"/>
      <c r="D1002" s="57"/>
      <c r="E1002" s="57"/>
      <c r="F1002" s="57"/>
      <c r="G1002" s="57"/>
      <c r="H1002" s="57"/>
      <c r="I1002" s="57"/>
    </row>
    <row r="1003" spans="1:9" ht="12" customHeight="1">
      <c r="A1003" s="79"/>
      <c r="B1003" s="55"/>
      <c r="C1003" s="56"/>
      <c r="D1003" s="57"/>
      <c r="E1003" s="57"/>
      <c r="F1003" s="57"/>
      <c r="G1003" s="57"/>
      <c r="H1003" s="57"/>
      <c r="I1003" s="57"/>
    </row>
    <row r="1004" spans="1:9" ht="12" customHeight="1">
      <c r="A1004" s="79"/>
      <c r="B1004" s="55"/>
      <c r="C1004" s="56"/>
      <c r="D1004" s="57"/>
      <c r="E1004" s="57"/>
      <c r="F1004" s="57"/>
      <c r="G1004" s="57"/>
      <c r="H1004" s="57"/>
      <c r="I1004" s="57"/>
    </row>
    <row r="1005" spans="1:9" ht="12" customHeight="1">
      <c r="A1005" s="79"/>
      <c r="B1005" s="55"/>
      <c r="C1005" s="56"/>
      <c r="D1005" s="57"/>
      <c r="E1005" s="57"/>
      <c r="F1005" s="57"/>
      <c r="G1005" s="57"/>
      <c r="H1005" s="57"/>
      <c r="I1005" s="57"/>
    </row>
    <row r="1006" spans="1:9" ht="12" customHeight="1">
      <c r="A1006" s="79"/>
      <c r="B1006" s="55"/>
      <c r="C1006" s="56"/>
      <c r="D1006" s="57"/>
      <c r="E1006" s="57"/>
      <c r="F1006" s="57"/>
      <c r="G1006" s="57"/>
      <c r="H1006" s="57"/>
      <c r="I1006" s="57"/>
    </row>
    <row r="1007" spans="1:9" ht="12" customHeight="1">
      <c r="A1007" s="79"/>
      <c r="B1007" s="55"/>
      <c r="C1007" s="56"/>
      <c r="D1007" s="57"/>
      <c r="E1007" s="57"/>
      <c r="F1007" s="57"/>
      <c r="G1007" s="57"/>
      <c r="H1007" s="57"/>
      <c r="I1007" s="57"/>
    </row>
    <row r="1008" spans="1:9" ht="12" customHeight="1">
      <c r="A1008" s="79"/>
      <c r="B1008" s="55"/>
      <c r="C1008" s="56"/>
      <c r="D1008" s="57"/>
      <c r="E1008" s="57"/>
      <c r="F1008" s="57"/>
      <c r="G1008" s="57"/>
      <c r="H1008" s="57"/>
      <c r="I1008" s="57"/>
    </row>
    <row r="1009" spans="1:9" ht="12" customHeight="1">
      <c r="A1009" s="79"/>
      <c r="B1009" s="55"/>
      <c r="C1009" s="56"/>
      <c r="D1009" s="57"/>
      <c r="E1009" s="57"/>
      <c r="F1009" s="57"/>
      <c r="G1009" s="57"/>
      <c r="H1009" s="57"/>
      <c r="I1009" s="57"/>
    </row>
    <row r="1010" spans="1:9" ht="12" customHeight="1">
      <c r="A1010" s="79"/>
      <c r="B1010" s="55"/>
      <c r="C1010" s="56"/>
      <c r="D1010" s="57"/>
      <c r="E1010" s="57"/>
      <c r="F1010" s="57"/>
      <c r="G1010" s="57"/>
      <c r="H1010" s="57"/>
      <c r="I1010" s="57"/>
    </row>
    <row r="1011" spans="1:9" ht="12" customHeight="1">
      <c r="A1011" s="79"/>
      <c r="B1011" s="55"/>
      <c r="C1011" s="56"/>
      <c r="D1011" s="57"/>
      <c r="E1011" s="57"/>
      <c r="F1011" s="57"/>
      <c r="G1011" s="57"/>
      <c r="H1011" s="57"/>
      <c r="I1011" s="57"/>
    </row>
    <row r="1012" spans="1:9" ht="12" customHeight="1">
      <c r="A1012" s="79"/>
      <c r="B1012" s="55"/>
      <c r="C1012" s="56"/>
      <c r="D1012" s="57"/>
      <c r="E1012" s="57"/>
      <c r="F1012" s="57"/>
      <c r="G1012" s="57"/>
      <c r="H1012" s="57"/>
      <c r="I1012" s="57"/>
    </row>
    <row r="1013" spans="1:9" ht="12" customHeight="1">
      <c r="A1013" s="79"/>
      <c r="B1013" s="55"/>
      <c r="C1013" s="56"/>
      <c r="D1013" s="57"/>
      <c r="E1013" s="57"/>
      <c r="F1013" s="57"/>
      <c r="G1013" s="57"/>
      <c r="H1013" s="57"/>
      <c r="I1013" s="57"/>
    </row>
    <row r="1014" spans="1:9" ht="12" customHeight="1">
      <c r="A1014" s="79"/>
      <c r="B1014" s="55"/>
      <c r="C1014" s="56"/>
      <c r="D1014" s="57"/>
      <c r="E1014" s="57"/>
      <c r="F1014" s="57"/>
      <c r="G1014" s="57"/>
      <c r="H1014" s="57"/>
      <c r="I1014" s="57"/>
    </row>
    <row r="1015" spans="1:9" ht="12" customHeight="1">
      <c r="A1015" s="79"/>
      <c r="B1015" s="55"/>
      <c r="C1015" s="56"/>
      <c r="D1015" s="57"/>
      <c r="E1015" s="57"/>
      <c r="F1015" s="57"/>
      <c r="G1015" s="57"/>
      <c r="H1015" s="57"/>
      <c r="I1015" s="57"/>
    </row>
    <row r="1016" spans="1:9" ht="12" customHeight="1">
      <c r="A1016" s="79"/>
      <c r="B1016" s="55"/>
      <c r="C1016" s="56"/>
      <c r="D1016" s="57"/>
      <c r="E1016" s="57"/>
      <c r="F1016" s="57"/>
      <c r="G1016" s="57"/>
      <c r="H1016" s="57"/>
      <c r="I1016" s="57"/>
    </row>
    <row r="1017" spans="1:9" ht="12" customHeight="1">
      <c r="A1017" s="79"/>
      <c r="B1017" s="55"/>
      <c r="C1017" s="56"/>
      <c r="D1017" s="57"/>
      <c r="E1017" s="57"/>
      <c r="F1017" s="57"/>
      <c r="G1017" s="57"/>
      <c r="H1017" s="57"/>
      <c r="I1017" s="57"/>
    </row>
    <row r="1018" spans="1:9" ht="12" customHeight="1">
      <c r="A1018" s="79"/>
      <c r="B1018" s="55"/>
      <c r="C1018" s="56"/>
      <c r="D1018" s="57"/>
      <c r="E1018" s="57"/>
      <c r="F1018" s="57"/>
      <c r="G1018" s="57"/>
      <c r="H1018" s="57"/>
      <c r="I1018" s="57"/>
    </row>
    <row r="1019" spans="1:9" ht="12" customHeight="1">
      <c r="A1019" s="79"/>
      <c r="B1019" s="55"/>
      <c r="C1019" s="56"/>
      <c r="D1019" s="57"/>
      <c r="E1019" s="57"/>
      <c r="F1019" s="57"/>
      <c r="G1019" s="57"/>
      <c r="H1019" s="57"/>
      <c r="I1019" s="57"/>
    </row>
    <row r="1020" spans="1:9" ht="12" customHeight="1">
      <c r="A1020" s="79"/>
      <c r="B1020" s="55"/>
      <c r="C1020" s="56"/>
      <c r="D1020" s="57"/>
      <c r="E1020" s="57"/>
      <c r="F1020" s="57"/>
      <c r="G1020" s="57"/>
      <c r="H1020" s="57"/>
      <c r="I1020" s="57"/>
    </row>
    <row r="1021" spans="1:9" ht="12" customHeight="1">
      <c r="A1021" s="79"/>
      <c r="B1021" s="55"/>
      <c r="C1021" s="56"/>
      <c r="D1021" s="57"/>
      <c r="E1021" s="57"/>
      <c r="F1021" s="57"/>
      <c r="G1021" s="57"/>
      <c r="H1021" s="57"/>
      <c r="I1021" s="57"/>
    </row>
    <row r="1022" spans="1:9" ht="12" customHeight="1">
      <c r="A1022" s="79"/>
      <c r="B1022" s="55"/>
      <c r="C1022" s="56"/>
      <c r="D1022" s="57"/>
      <c r="E1022" s="57"/>
      <c r="F1022" s="57"/>
      <c r="G1022" s="57"/>
      <c r="H1022" s="57"/>
      <c r="I1022" s="57"/>
    </row>
    <row r="1023" spans="1:9" ht="12" customHeight="1">
      <c r="A1023" s="79"/>
      <c r="B1023" s="55"/>
      <c r="C1023" s="56"/>
      <c r="D1023" s="57"/>
      <c r="E1023" s="57"/>
      <c r="F1023" s="57"/>
      <c r="G1023" s="57"/>
      <c r="H1023" s="57"/>
      <c r="I1023" s="57"/>
    </row>
    <row r="1024" spans="1:9" ht="12" customHeight="1">
      <c r="A1024" s="79"/>
      <c r="B1024" s="55"/>
      <c r="C1024" s="56"/>
      <c r="D1024" s="57"/>
      <c r="E1024" s="57"/>
      <c r="F1024" s="57"/>
      <c r="G1024" s="57"/>
      <c r="H1024" s="57"/>
      <c r="I1024" s="57"/>
    </row>
    <row r="1025" spans="1:9" ht="12" customHeight="1">
      <c r="A1025" s="79"/>
      <c r="B1025" s="55"/>
      <c r="C1025" s="56"/>
      <c r="D1025" s="57"/>
      <c r="E1025" s="57"/>
      <c r="F1025" s="57"/>
      <c r="G1025" s="57"/>
      <c r="H1025" s="57"/>
      <c r="I1025" s="57"/>
    </row>
    <row r="1026" spans="1:9" ht="12" customHeight="1">
      <c r="A1026" s="79"/>
      <c r="B1026" s="55"/>
      <c r="C1026" s="56"/>
      <c r="D1026" s="57"/>
      <c r="E1026" s="57"/>
      <c r="F1026" s="57"/>
      <c r="G1026" s="57"/>
      <c r="H1026" s="57"/>
      <c r="I1026" s="57"/>
    </row>
    <row r="1027" spans="1:9" ht="12" customHeight="1">
      <c r="A1027" s="79"/>
      <c r="B1027" s="55"/>
      <c r="C1027" s="56"/>
      <c r="D1027" s="57"/>
      <c r="E1027" s="57"/>
      <c r="F1027" s="57"/>
      <c r="G1027" s="57"/>
      <c r="H1027" s="57"/>
      <c r="I1027" s="57"/>
    </row>
    <row r="1028" spans="1:9" ht="12" customHeight="1">
      <c r="A1028" s="79"/>
      <c r="B1028" s="55"/>
      <c r="C1028" s="56"/>
      <c r="D1028" s="57"/>
      <c r="E1028" s="57"/>
      <c r="F1028" s="57"/>
      <c r="G1028" s="57"/>
      <c r="H1028" s="57"/>
      <c r="I1028" s="57"/>
    </row>
    <row r="1029" spans="1:9" ht="12" customHeight="1">
      <c r="A1029" s="79"/>
      <c r="B1029" s="55"/>
      <c r="C1029" s="56"/>
      <c r="D1029" s="57"/>
      <c r="E1029" s="57"/>
      <c r="F1029" s="57"/>
      <c r="G1029" s="57"/>
      <c r="H1029" s="57"/>
      <c r="I1029" s="57"/>
    </row>
    <row r="1030" spans="1:9" ht="12" customHeight="1">
      <c r="A1030" s="79"/>
      <c r="B1030" s="55"/>
      <c r="C1030" s="56"/>
      <c r="D1030" s="57"/>
      <c r="E1030" s="57"/>
      <c r="F1030" s="57"/>
      <c r="G1030" s="57"/>
      <c r="H1030" s="57"/>
      <c r="I1030" s="57"/>
    </row>
    <row r="1031" spans="1:9" ht="12" customHeight="1">
      <c r="A1031" s="79"/>
      <c r="B1031" s="55"/>
      <c r="C1031" s="56"/>
      <c r="D1031" s="57"/>
      <c r="E1031" s="57"/>
      <c r="F1031" s="57"/>
      <c r="G1031" s="57"/>
      <c r="H1031" s="57"/>
      <c r="I1031" s="57"/>
    </row>
    <row r="1032" spans="1:9" ht="12" customHeight="1">
      <c r="A1032" s="79"/>
      <c r="B1032" s="55"/>
      <c r="C1032" s="56"/>
      <c r="D1032" s="57"/>
      <c r="E1032" s="57"/>
      <c r="F1032" s="57"/>
      <c r="G1032" s="57"/>
      <c r="H1032" s="57"/>
      <c r="I1032" s="57"/>
    </row>
    <row r="1033" spans="1:9" ht="12" customHeight="1">
      <c r="A1033" s="79"/>
      <c r="B1033" s="55"/>
      <c r="C1033" s="56"/>
      <c r="D1033" s="57"/>
      <c r="E1033" s="57"/>
      <c r="F1033" s="57"/>
      <c r="G1033" s="57"/>
      <c r="H1033" s="57"/>
      <c r="I1033" s="57"/>
    </row>
    <row r="1034" spans="1:9" ht="12" customHeight="1">
      <c r="A1034" s="79"/>
      <c r="B1034" s="55"/>
      <c r="C1034" s="56"/>
      <c r="D1034" s="57"/>
      <c r="E1034" s="57"/>
      <c r="F1034" s="57"/>
      <c r="G1034" s="57"/>
      <c r="H1034" s="57"/>
      <c r="I1034" s="57"/>
    </row>
    <row r="1035" spans="1:9" ht="12" customHeight="1">
      <c r="A1035" s="79"/>
      <c r="B1035" s="55"/>
      <c r="C1035" s="56"/>
      <c r="D1035" s="57"/>
      <c r="E1035" s="57"/>
      <c r="F1035" s="57"/>
      <c r="G1035" s="57"/>
      <c r="H1035" s="57"/>
      <c r="I1035" s="57"/>
    </row>
    <row r="1036" spans="1:9" ht="12" customHeight="1">
      <c r="A1036" s="79"/>
      <c r="B1036" s="55"/>
      <c r="C1036" s="56"/>
      <c r="D1036" s="57"/>
      <c r="E1036" s="57"/>
      <c r="F1036" s="57"/>
      <c r="G1036" s="57"/>
      <c r="H1036" s="57"/>
      <c r="I1036" s="57"/>
    </row>
    <row r="1037" spans="1:9" ht="12" customHeight="1">
      <c r="A1037" s="79"/>
      <c r="B1037" s="55"/>
      <c r="C1037" s="56"/>
      <c r="D1037" s="57"/>
      <c r="E1037" s="57"/>
      <c r="F1037" s="57"/>
      <c r="G1037" s="57"/>
      <c r="H1037" s="57"/>
      <c r="I1037" s="57"/>
    </row>
    <row r="1038" spans="1:9" ht="12" customHeight="1">
      <c r="A1038" s="79"/>
      <c r="B1038" s="55"/>
      <c r="C1038" s="56"/>
      <c r="D1038" s="57"/>
      <c r="E1038" s="57"/>
      <c r="F1038" s="57"/>
      <c r="G1038" s="57"/>
      <c r="H1038" s="57"/>
      <c r="I1038" s="57"/>
    </row>
    <row r="1039" spans="1:9" ht="12" customHeight="1">
      <c r="A1039" s="79"/>
      <c r="B1039" s="55"/>
      <c r="C1039" s="56"/>
      <c r="D1039" s="57"/>
      <c r="E1039" s="57"/>
      <c r="F1039" s="57"/>
      <c r="G1039" s="57"/>
      <c r="H1039" s="57"/>
      <c r="I1039" s="57"/>
    </row>
    <row r="1040" spans="1:9" ht="12" customHeight="1">
      <c r="A1040" s="79"/>
      <c r="B1040" s="55"/>
      <c r="C1040" s="56"/>
      <c r="D1040" s="57"/>
      <c r="E1040" s="57"/>
      <c r="F1040" s="57"/>
      <c r="G1040" s="57"/>
      <c r="H1040" s="57"/>
      <c r="I1040" s="57"/>
    </row>
    <row r="1041" spans="1:9" ht="12" customHeight="1">
      <c r="A1041" s="79"/>
      <c r="B1041" s="55"/>
      <c r="C1041" s="56"/>
      <c r="D1041" s="57"/>
      <c r="E1041" s="57"/>
      <c r="F1041" s="57"/>
      <c r="G1041" s="57"/>
      <c r="H1041" s="57"/>
      <c r="I1041" s="57"/>
    </row>
    <row r="1042" spans="1:9" ht="12" customHeight="1">
      <c r="A1042" s="79"/>
      <c r="B1042" s="55"/>
      <c r="C1042" s="56"/>
      <c r="D1042" s="57"/>
      <c r="E1042" s="57"/>
      <c r="F1042" s="57"/>
      <c r="G1042" s="57"/>
      <c r="H1042" s="57"/>
      <c r="I1042" s="57"/>
    </row>
    <row r="1043" spans="1:9" ht="12" customHeight="1">
      <c r="A1043" s="79"/>
      <c r="B1043" s="55"/>
      <c r="C1043" s="56"/>
      <c r="D1043" s="57"/>
      <c r="E1043" s="57"/>
      <c r="F1043" s="57"/>
      <c r="G1043" s="57"/>
      <c r="H1043" s="57"/>
      <c r="I1043" s="57"/>
    </row>
    <row r="1044" spans="1:9" ht="12" customHeight="1">
      <c r="A1044" s="79"/>
      <c r="B1044" s="55"/>
      <c r="C1044" s="56"/>
      <c r="D1044" s="57"/>
      <c r="E1044" s="57"/>
      <c r="F1044" s="57"/>
      <c r="G1044" s="57"/>
      <c r="H1044" s="57"/>
      <c r="I1044" s="57"/>
    </row>
    <row r="1045" spans="1:9" ht="12" customHeight="1">
      <c r="A1045" s="79"/>
      <c r="B1045" s="55"/>
      <c r="C1045" s="56"/>
      <c r="D1045" s="57"/>
      <c r="E1045" s="57"/>
      <c r="F1045" s="57"/>
      <c r="G1045" s="57"/>
      <c r="H1045" s="57"/>
      <c r="I1045" s="57"/>
    </row>
    <row r="1046" spans="1:9" ht="12" customHeight="1">
      <c r="A1046" s="79"/>
      <c r="B1046" s="55"/>
      <c r="C1046" s="56"/>
      <c r="D1046" s="57"/>
      <c r="E1046" s="57"/>
      <c r="F1046" s="57"/>
      <c r="G1046" s="57"/>
      <c r="H1046" s="57"/>
      <c r="I1046" s="57"/>
    </row>
    <row r="1047" spans="1:9" ht="12" customHeight="1">
      <c r="A1047" s="79"/>
      <c r="B1047" s="55"/>
      <c r="C1047" s="56"/>
      <c r="D1047" s="57"/>
      <c r="E1047" s="57"/>
      <c r="F1047" s="57"/>
      <c r="G1047" s="57"/>
      <c r="H1047" s="57"/>
      <c r="I1047" s="57"/>
    </row>
    <row r="1048" spans="1:9" ht="12" customHeight="1">
      <c r="A1048" s="79"/>
      <c r="B1048" s="55"/>
      <c r="C1048" s="56"/>
      <c r="D1048" s="57"/>
      <c r="E1048" s="57"/>
      <c r="F1048" s="57"/>
      <c r="G1048" s="57"/>
      <c r="H1048" s="57"/>
      <c r="I1048" s="57"/>
    </row>
    <row r="1049" spans="1:9" ht="12" customHeight="1">
      <c r="A1049" s="79"/>
      <c r="B1049" s="55"/>
      <c r="C1049" s="56"/>
      <c r="D1049" s="57"/>
      <c r="E1049" s="57"/>
      <c r="F1049" s="57"/>
      <c r="G1049" s="57"/>
      <c r="H1049" s="57"/>
      <c r="I1049" s="57"/>
    </row>
    <row r="1050" spans="1:9" ht="12" customHeight="1">
      <c r="A1050" s="79"/>
      <c r="B1050" s="55"/>
      <c r="C1050" s="56"/>
      <c r="D1050" s="57"/>
      <c r="E1050" s="57"/>
      <c r="F1050" s="57"/>
      <c r="G1050" s="57"/>
      <c r="H1050" s="57"/>
      <c r="I1050" s="57"/>
    </row>
    <row r="1051" spans="1:9" ht="12" customHeight="1">
      <c r="A1051" s="79"/>
      <c r="B1051" s="55"/>
      <c r="C1051" s="56"/>
      <c r="D1051" s="57"/>
      <c r="E1051" s="57"/>
      <c r="F1051" s="57"/>
      <c r="G1051" s="57"/>
      <c r="H1051" s="57"/>
      <c r="I1051" s="57"/>
    </row>
    <row r="1052" spans="1:9" ht="12" customHeight="1">
      <c r="A1052" s="79"/>
      <c r="B1052" s="55"/>
      <c r="C1052" s="56"/>
      <c r="D1052" s="57"/>
      <c r="E1052" s="57"/>
      <c r="F1052" s="57"/>
      <c r="G1052" s="57"/>
      <c r="H1052" s="57"/>
      <c r="I1052" s="57"/>
    </row>
    <row r="1053" spans="1:9" ht="12" customHeight="1">
      <c r="A1053" s="79"/>
      <c r="B1053" s="55"/>
      <c r="C1053" s="56"/>
      <c r="D1053" s="57"/>
      <c r="E1053" s="57"/>
      <c r="F1053" s="57"/>
      <c r="G1053" s="57"/>
      <c r="H1053" s="57"/>
      <c r="I1053" s="57"/>
    </row>
    <row r="1054" spans="1:9" ht="12" customHeight="1">
      <c r="A1054" s="79"/>
      <c r="B1054" s="55"/>
      <c r="C1054" s="56"/>
      <c r="D1054" s="57"/>
      <c r="E1054" s="57"/>
      <c r="F1054" s="57"/>
      <c r="G1054" s="57"/>
      <c r="H1054" s="57"/>
      <c r="I1054" s="57"/>
    </row>
    <row r="1055" spans="1:9" ht="12" customHeight="1">
      <c r="A1055" s="79"/>
      <c r="B1055" s="55"/>
      <c r="C1055" s="56"/>
      <c r="D1055" s="57"/>
      <c r="E1055" s="57"/>
      <c r="F1055" s="57"/>
      <c r="G1055" s="57"/>
      <c r="H1055" s="57"/>
      <c r="I1055" s="57"/>
    </row>
    <row r="1056" spans="1:9" ht="12" customHeight="1">
      <c r="A1056" s="79"/>
      <c r="B1056" s="55"/>
      <c r="C1056" s="56"/>
      <c r="D1056" s="57"/>
      <c r="E1056" s="57"/>
      <c r="F1056" s="57"/>
      <c r="G1056" s="57"/>
      <c r="H1056" s="57"/>
      <c r="I1056" s="57"/>
    </row>
    <row r="1057" spans="1:9" ht="12" customHeight="1">
      <c r="A1057" s="79"/>
      <c r="B1057" s="55"/>
      <c r="C1057" s="56"/>
      <c r="D1057" s="57"/>
      <c r="E1057" s="57"/>
      <c r="F1057" s="57"/>
      <c r="G1057" s="57"/>
      <c r="H1057" s="57"/>
      <c r="I1057" s="57"/>
    </row>
    <row r="1058" spans="1:9" ht="12" customHeight="1">
      <c r="A1058" s="79"/>
      <c r="B1058" s="55"/>
      <c r="C1058" s="56"/>
      <c r="D1058" s="57"/>
      <c r="E1058" s="57"/>
      <c r="F1058" s="57"/>
      <c r="G1058" s="57"/>
      <c r="H1058" s="57"/>
      <c r="I1058" s="57"/>
    </row>
    <row r="1059" spans="1:9" ht="12" customHeight="1">
      <c r="A1059" s="79"/>
      <c r="B1059" s="55"/>
      <c r="C1059" s="56"/>
      <c r="D1059" s="57"/>
      <c r="E1059" s="57"/>
      <c r="F1059" s="57"/>
      <c r="G1059" s="57"/>
      <c r="H1059" s="57"/>
      <c r="I1059" s="57"/>
    </row>
    <row r="1060" spans="1:9" ht="12" customHeight="1">
      <c r="A1060" s="79"/>
      <c r="B1060" s="55"/>
      <c r="C1060" s="56"/>
      <c r="D1060" s="57"/>
      <c r="E1060" s="57"/>
      <c r="F1060" s="57"/>
      <c r="G1060" s="57"/>
      <c r="H1060" s="57"/>
      <c r="I1060" s="57"/>
    </row>
    <row r="1061" spans="1:9" ht="12" customHeight="1">
      <c r="A1061" s="79"/>
      <c r="B1061" s="55"/>
      <c r="C1061" s="56"/>
      <c r="D1061" s="57"/>
      <c r="E1061" s="57"/>
      <c r="F1061" s="57"/>
      <c r="G1061" s="57"/>
      <c r="H1061" s="57"/>
      <c r="I1061" s="57"/>
    </row>
    <row r="1062" spans="1:9" ht="12" customHeight="1">
      <c r="A1062" s="79"/>
      <c r="B1062" s="55"/>
      <c r="C1062" s="56"/>
      <c r="D1062" s="57"/>
      <c r="E1062" s="57"/>
      <c r="F1062" s="57"/>
      <c r="G1062" s="57"/>
      <c r="H1062" s="57"/>
      <c r="I1062" s="57"/>
    </row>
    <row r="1063" spans="1:9" ht="12" customHeight="1">
      <c r="A1063" s="79"/>
      <c r="B1063" s="55"/>
      <c r="C1063" s="56"/>
      <c r="D1063" s="57"/>
      <c r="E1063" s="57"/>
      <c r="F1063" s="57"/>
      <c r="G1063" s="57"/>
      <c r="H1063" s="57"/>
      <c r="I1063" s="57"/>
    </row>
    <row r="1064" spans="1:9" ht="12" customHeight="1">
      <c r="A1064" s="79"/>
      <c r="B1064" s="55"/>
      <c r="C1064" s="56"/>
      <c r="D1064" s="57"/>
      <c r="E1064" s="57"/>
      <c r="F1064" s="57"/>
      <c r="G1064" s="57"/>
      <c r="H1064" s="57"/>
      <c r="I1064" s="57"/>
    </row>
    <row r="1065" spans="1:9" ht="12" customHeight="1">
      <c r="A1065" s="79"/>
      <c r="B1065" s="55"/>
      <c r="C1065" s="56"/>
      <c r="D1065" s="57"/>
      <c r="E1065" s="57"/>
      <c r="F1065" s="57"/>
      <c r="G1065" s="57"/>
      <c r="H1065" s="57"/>
      <c r="I1065" s="57"/>
    </row>
    <row r="1066" spans="1:9" ht="12" customHeight="1">
      <c r="A1066" s="79"/>
      <c r="B1066" s="55"/>
      <c r="C1066" s="56"/>
      <c r="D1066" s="57"/>
      <c r="E1066" s="57"/>
      <c r="F1066" s="57"/>
      <c r="G1066" s="57"/>
      <c r="H1066" s="57"/>
      <c r="I1066" s="57"/>
    </row>
    <row r="1067" spans="1:9" ht="12" customHeight="1">
      <c r="A1067" s="79"/>
      <c r="B1067" s="55"/>
      <c r="C1067" s="56"/>
      <c r="D1067" s="57"/>
      <c r="E1067" s="57"/>
      <c r="F1067" s="57"/>
      <c r="G1067" s="57"/>
      <c r="H1067" s="57"/>
      <c r="I1067" s="57"/>
    </row>
    <row r="1068" spans="1:9" ht="12" customHeight="1">
      <c r="A1068" s="79"/>
      <c r="B1068" s="55"/>
      <c r="C1068" s="56"/>
      <c r="D1068" s="57"/>
      <c r="E1068" s="57"/>
      <c r="F1068" s="57"/>
      <c r="G1068" s="57"/>
      <c r="H1068" s="57"/>
      <c r="I1068" s="57"/>
    </row>
    <row r="1069" spans="1:9" ht="12" customHeight="1">
      <c r="A1069" s="79"/>
      <c r="B1069" s="55"/>
      <c r="C1069" s="56"/>
      <c r="D1069" s="57"/>
      <c r="E1069" s="57"/>
      <c r="F1069" s="57"/>
      <c r="G1069" s="57"/>
      <c r="H1069" s="57"/>
      <c r="I1069" s="57"/>
    </row>
    <row r="1070" spans="1:9" ht="12" customHeight="1">
      <c r="A1070" s="79"/>
      <c r="B1070" s="55"/>
      <c r="C1070" s="56"/>
      <c r="D1070" s="57"/>
      <c r="E1070" s="57"/>
      <c r="F1070" s="57"/>
      <c r="G1070" s="57"/>
      <c r="H1070" s="57"/>
      <c r="I1070" s="57"/>
    </row>
    <row r="1071" spans="1:9" ht="12" customHeight="1">
      <c r="A1071" s="79"/>
      <c r="B1071" s="55"/>
      <c r="C1071" s="56"/>
      <c r="D1071" s="57"/>
      <c r="E1071" s="57"/>
      <c r="F1071" s="57"/>
      <c r="G1071" s="57"/>
      <c r="H1071" s="57"/>
      <c r="I1071" s="57"/>
    </row>
    <row r="1072" spans="1:9" ht="12" customHeight="1">
      <c r="A1072" s="79"/>
      <c r="B1072" s="55"/>
      <c r="C1072" s="56"/>
      <c r="D1072" s="57"/>
      <c r="E1072" s="57"/>
      <c r="F1072" s="57"/>
      <c r="G1072" s="57"/>
      <c r="H1072" s="57"/>
      <c r="I1072" s="57"/>
    </row>
    <row r="1073" spans="1:9" ht="12" customHeight="1">
      <c r="A1073" s="79"/>
      <c r="B1073" s="55"/>
      <c r="C1073" s="56"/>
      <c r="D1073" s="57"/>
      <c r="E1073" s="57"/>
      <c r="F1073" s="57"/>
      <c r="G1073" s="57"/>
      <c r="H1073" s="57"/>
      <c r="I1073" s="57"/>
    </row>
    <row r="1074" spans="1:9" ht="12" customHeight="1">
      <c r="A1074" s="79"/>
      <c r="B1074" s="55"/>
      <c r="C1074" s="56"/>
      <c r="D1074" s="57"/>
      <c r="E1074" s="57"/>
      <c r="F1074" s="57"/>
      <c r="G1074" s="57"/>
      <c r="H1074" s="57"/>
      <c r="I1074" s="57"/>
    </row>
    <row r="1075" spans="1:9" ht="12" customHeight="1">
      <c r="A1075" s="79"/>
      <c r="B1075" s="55"/>
      <c r="C1075" s="56"/>
      <c r="D1075" s="57"/>
      <c r="E1075" s="57"/>
      <c r="F1075" s="57"/>
      <c r="G1075" s="57"/>
      <c r="H1075" s="57"/>
      <c r="I1075" s="57"/>
    </row>
    <row r="1076" spans="1:9" ht="12" customHeight="1">
      <c r="A1076" s="79"/>
      <c r="B1076" s="55"/>
      <c r="C1076" s="56"/>
      <c r="D1076" s="57"/>
      <c r="E1076" s="57"/>
      <c r="F1076" s="57"/>
      <c r="G1076" s="57"/>
      <c r="H1076" s="57"/>
      <c r="I1076" s="57"/>
    </row>
    <row r="1077" spans="1:9" ht="12" customHeight="1">
      <c r="A1077" s="79"/>
      <c r="B1077" s="55"/>
      <c r="C1077" s="56"/>
      <c r="D1077" s="57"/>
      <c r="E1077" s="57"/>
      <c r="F1077" s="57"/>
      <c r="G1077" s="57"/>
      <c r="H1077" s="57"/>
      <c r="I1077" s="57"/>
    </row>
    <row r="1078" spans="1:9" ht="12" customHeight="1">
      <c r="A1078" s="79"/>
      <c r="B1078" s="55"/>
      <c r="C1078" s="56"/>
      <c r="D1078" s="57"/>
      <c r="E1078" s="57"/>
      <c r="F1078" s="57"/>
      <c r="G1078" s="57"/>
      <c r="H1078" s="57"/>
      <c r="I1078" s="57"/>
    </row>
    <row r="1079" spans="1:9" ht="12" customHeight="1">
      <c r="A1079" s="79"/>
      <c r="B1079" s="55"/>
      <c r="C1079" s="56"/>
      <c r="D1079" s="57"/>
      <c r="E1079" s="57"/>
      <c r="F1079" s="57"/>
      <c r="G1079" s="57"/>
      <c r="H1079" s="57"/>
      <c r="I1079" s="57"/>
    </row>
    <row r="1080" spans="1:9" ht="12" customHeight="1">
      <c r="A1080" s="79"/>
      <c r="B1080" s="55"/>
      <c r="C1080" s="56"/>
      <c r="D1080" s="57"/>
      <c r="E1080" s="57"/>
      <c r="F1080" s="57"/>
      <c r="G1080" s="57"/>
      <c r="H1080" s="57"/>
      <c r="I1080" s="57"/>
    </row>
    <row r="1081" spans="1:9" ht="12" customHeight="1">
      <c r="A1081" s="79"/>
      <c r="B1081" s="55"/>
      <c r="C1081" s="56"/>
      <c r="D1081" s="57"/>
      <c r="E1081" s="57"/>
      <c r="F1081" s="57"/>
      <c r="G1081" s="57"/>
      <c r="H1081" s="57"/>
      <c r="I1081" s="57"/>
    </row>
    <row r="1082" spans="1:9" ht="12" customHeight="1">
      <c r="A1082" s="79"/>
      <c r="B1082" s="55"/>
      <c r="C1082" s="56"/>
      <c r="D1082" s="57"/>
      <c r="E1082" s="57"/>
      <c r="F1082" s="57"/>
      <c r="G1082" s="57"/>
      <c r="H1082" s="57"/>
      <c r="I1082" s="57"/>
    </row>
    <row r="1083" spans="1:9" ht="12" customHeight="1">
      <c r="A1083" s="79"/>
      <c r="B1083" s="55"/>
      <c r="C1083" s="56"/>
      <c r="D1083" s="57"/>
      <c r="E1083" s="57"/>
      <c r="F1083" s="57"/>
      <c r="G1083" s="57"/>
      <c r="H1083" s="57"/>
      <c r="I1083" s="57"/>
    </row>
  </sheetData>
  <sheetCalcPr fullCalcOnLoad="1"/>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phoneticPr fontId="66" type="noConversion"/>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sheetPr>
    <tabColor rgb="FFFF0000"/>
  </sheetPr>
  <dimension ref="A1:G318"/>
  <sheetViews>
    <sheetView workbookViewId="0"/>
  </sheetViews>
  <sheetFormatPr defaultRowHeight="11.25"/>
  <cols>
    <col min="1" max="1" width="30.5703125" style="84" bestFit="1" customWidth="1"/>
    <col min="2" max="2" width="48.28515625" style="84" bestFit="1" customWidth="1"/>
    <col min="3" max="3" width="71" style="83" bestFit="1" customWidth="1"/>
    <col min="4" max="4" width="55.42578125" style="83" bestFit="1" customWidth="1"/>
    <col min="5" max="5" width="41.7109375" style="83" customWidth="1"/>
    <col min="6" max="6" width="7.85546875" style="88" customWidth="1"/>
    <col min="7" max="16384" width="9.140625" style="83"/>
  </cols>
  <sheetData>
    <row r="1" spans="1:7">
      <c r="A1" s="80" t="s">
        <v>4325</v>
      </c>
      <c r="B1" s="80"/>
      <c r="C1" s="81"/>
      <c r="D1" s="81"/>
      <c r="E1" s="81"/>
      <c r="F1" s="82" t="s">
        <v>4326</v>
      </c>
      <c r="G1" s="81"/>
    </row>
    <row r="2" spans="1:7">
      <c r="A2" s="84" t="s">
        <v>4327</v>
      </c>
      <c r="F2" s="83"/>
    </row>
    <row r="3" spans="1:7">
      <c r="A3" s="84" t="s">
        <v>4328</v>
      </c>
      <c r="C3" s="83" t="s">
        <v>4329</v>
      </c>
      <c r="F3" s="83" t="s">
        <v>4330</v>
      </c>
      <c r="G3" s="83" t="s">
        <v>4331</v>
      </c>
    </row>
    <row r="4" spans="1:7">
      <c r="A4" s="84" t="s">
        <v>4332</v>
      </c>
      <c r="B4" s="84" t="s">
        <v>4333</v>
      </c>
      <c r="C4" s="83" t="s">
        <v>4334</v>
      </c>
      <c r="D4" s="84" t="s">
        <v>4335</v>
      </c>
      <c r="F4" s="83" t="s">
        <v>4330</v>
      </c>
      <c r="G4" s="83" t="s">
        <v>4331</v>
      </c>
    </row>
    <row r="5" spans="1:7">
      <c r="A5" s="84" t="s">
        <v>4240</v>
      </c>
      <c r="B5" s="84" t="s">
        <v>4336</v>
      </c>
      <c r="C5" s="83" t="s">
        <v>4337</v>
      </c>
      <c r="D5" s="84" t="s">
        <v>4336</v>
      </c>
      <c r="F5" s="83" t="s">
        <v>4330</v>
      </c>
      <c r="G5" s="83" t="s">
        <v>4331</v>
      </c>
    </row>
    <row r="6" spans="1:7">
      <c r="A6" s="84" t="s">
        <v>4338</v>
      </c>
      <c r="B6" s="84" t="s">
        <v>4339</v>
      </c>
      <c r="C6" s="83" t="s">
        <v>4340</v>
      </c>
      <c r="D6" s="84" t="s">
        <v>4341</v>
      </c>
      <c r="F6" s="83" t="s">
        <v>4330</v>
      </c>
      <c r="G6" s="83" t="s">
        <v>4331</v>
      </c>
    </row>
    <row r="7" spans="1:7">
      <c r="A7" s="84" t="s">
        <v>4342</v>
      </c>
      <c r="B7" s="84" t="s">
        <v>4343</v>
      </c>
      <c r="C7" s="83" t="s">
        <v>4344</v>
      </c>
      <c r="D7" s="84" t="s">
        <v>4343</v>
      </c>
      <c r="F7" s="83" t="s">
        <v>4330</v>
      </c>
      <c r="G7" s="83" t="s">
        <v>4331</v>
      </c>
    </row>
    <row r="8" spans="1:7">
      <c r="A8" s="84" t="s">
        <v>4345</v>
      </c>
      <c r="B8" s="84" t="s">
        <v>4346</v>
      </c>
      <c r="C8" s="83" t="s">
        <v>4347</v>
      </c>
      <c r="D8" s="84" t="s">
        <v>4348</v>
      </c>
      <c r="F8" s="83" t="s">
        <v>4330</v>
      </c>
      <c r="G8" s="83" t="s">
        <v>4331</v>
      </c>
    </row>
    <row r="9" spans="1:7">
      <c r="A9" s="84" t="s">
        <v>4349</v>
      </c>
      <c r="B9" s="84" t="s">
        <v>4350</v>
      </c>
      <c r="C9" s="83" t="s">
        <v>4351</v>
      </c>
      <c r="F9" s="83" t="s">
        <v>4330</v>
      </c>
      <c r="G9" s="83" t="s">
        <v>4331</v>
      </c>
    </row>
    <row r="10" spans="1:7" ht="12.75">
      <c r="A10" s="84" t="s">
        <v>4352</v>
      </c>
      <c r="B10" s="84" t="s">
        <v>4353</v>
      </c>
      <c r="C10" s="83" t="s">
        <v>4354</v>
      </c>
      <c r="D10" s="83" t="s">
        <v>4355</v>
      </c>
      <c r="E10" s="85" t="s">
        <v>4356</v>
      </c>
      <c r="F10" s="83" t="s">
        <v>4330</v>
      </c>
      <c r="G10" s="83" t="s">
        <v>4331</v>
      </c>
    </row>
    <row r="11" spans="1:7">
      <c r="A11" s="84" t="s">
        <v>4241</v>
      </c>
      <c r="B11" s="84" t="s">
        <v>4357</v>
      </c>
      <c r="C11" s="83" t="s">
        <v>4358</v>
      </c>
      <c r="D11" s="83" t="s">
        <v>4359</v>
      </c>
      <c r="E11" s="83" t="s">
        <v>4360</v>
      </c>
      <c r="F11" s="83" t="s">
        <v>4330</v>
      </c>
      <c r="G11" s="83" t="s">
        <v>4331</v>
      </c>
    </row>
    <row r="12" spans="1:7">
      <c r="A12" s="84" t="s">
        <v>4361</v>
      </c>
      <c r="B12" s="84" t="s">
        <v>4362</v>
      </c>
      <c r="C12" s="83" t="s">
        <v>4363</v>
      </c>
      <c r="D12" s="83" t="s">
        <v>4364</v>
      </c>
      <c r="F12" s="83" t="s">
        <v>4330</v>
      </c>
      <c r="G12" s="83" t="s">
        <v>4331</v>
      </c>
    </row>
    <row r="13" spans="1:7">
      <c r="A13" s="84" t="s">
        <v>4365</v>
      </c>
      <c r="B13" s="84" t="s">
        <v>4366</v>
      </c>
      <c r="C13" s="83" t="s">
        <v>4367</v>
      </c>
      <c r="D13" s="83" t="s">
        <v>4368</v>
      </c>
      <c r="F13" s="83" t="s">
        <v>4330</v>
      </c>
      <c r="G13" s="83" t="s">
        <v>4331</v>
      </c>
    </row>
    <row r="14" spans="1:7">
      <c r="A14" s="84" t="s">
        <v>4369</v>
      </c>
      <c r="B14" s="84" t="s">
        <v>4370</v>
      </c>
      <c r="C14" s="83" t="s">
        <v>4371</v>
      </c>
      <c r="D14" s="83" t="s">
        <v>4372</v>
      </c>
      <c r="F14" s="83" t="s">
        <v>4330</v>
      </c>
      <c r="G14" s="83" t="s">
        <v>4331</v>
      </c>
    </row>
    <row r="15" spans="1:7">
      <c r="A15" s="84" t="s">
        <v>4373</v>
      </c>
      <c r="B15" s="84" t="s">
        <v>4350</v>
      </c>
      <c r="C15" s="83" t="s">
        <v>4374</v>
      </c>
      <c r="F15" s="83" t="s">
        <v>4330</v>
      </c>
      <c r="G15" s="83" t="s">
        <v>4331</v>
      </c>
    </row>
    <row r="16" spans="1:7" ht="12.75">
      <c r="A16" s="84" t="s">
        <v>4375</v>
      </c>
      <c r="B16" s="84" t="s">
        <v>4376</v>
      </c>
      <c r="C16" s="83" t="s">
        <v>4377</v>
      </c>
      <c r="D16" s="83" t="s">
        <v>4378</v>
      </c>
      <c r="E16" s="86" t="s">
        <v>4379</v>
      </c>
      <c r="F16" s="83" t="s">
        <v>4330</v>
      </c>
      <c r="G16" s="83" t="s">
        <v>4331</v>
      </c>
    </row>
    <row r="17" spans="1:7">
      <c r="A17" s="84" t="s">
        <v>4380</v>
      </c>
      <c r="B17" s="84" t="s">
        <v>4381</v>
      </c>
      <c r="C17" s="83" t="s">
        <v>4382</v>
      </c>
      <c r="D17" s="83" t="s">
        <v>4383</v>
      </c>
      <c r="F17" s="83" t="s">
        <v>4330</v>
      </c>
      <c r="G17" s="83" t="s">
        <v>4331</v>
      </c>
    </row>
    <row r="18" spans="1:7">
      <c r="A18" s="84" t="s">
        <v>4384</v>
      </c>
      <c r="B18" s="84" t="s">
        <v>4350</v>
      </c>
      <c r="C18" s="83" t="s">
        <v>4385</v>
      </c>
      <c r="F18" s="83" t="s">
        <v>4330</v>
      </c>
      <c r="G18" s="83" t="s">
        <v>4331</v>
      </c>
    </row>
    <row r="19" spans="1:7">
      <c r="A19" s="84" t="s">
        <v>4242</v>
      </c>
      <c r="B19" s="84" t="s">
        <v>4386</v>
      </c>
      <c r="C19" s="83" t="s">
        <v>4387</v>
      </c>
      <c r="D19" s="87"/>
      <c r="F19" s="83" t="s">
        <v>4330</v>
      </c>
      <c r="G19" s="83" t="s">
        <v>4331</v>
      </c>
    </row>
    <row r="20" spans="1:7" ht="12.75">
      <c r="A20" s="84" t="s">
        <v>4243</v>
      </c>
      <c r="B20" s="84" t="s">
        <v>4388</v>
      </c>
      <c r="C20" s="83" t="s">
        <v>4389</v>
      </c>
      <c r="D20" s="83" t="s">
        <v>4390</v>
      </c>
      <c r="E20" s="86" t="s">
        <v>4391</v>
      </c>
      <c r="F20" s="83" t="s">
        <v>4330</v>
      </c>
      <c r="G20" s="83" t="s">
        <v>4331</v>
      </c>
    </row>
    <row r="21" spans="1:7">
      <c r="A21" s="84" t="s">
        <v>4392</v>
      </c>
      <c r="B21" s="84" t="s">
        <v>4393</v>
      </c>
      <c r="C21" s="83" t="s">
        <v>4394</v>
      </c>
      <c r="D21" s="83" t="s">
        <v>4395</v>
      </c>
      <c r="F21" s="83" t="s">
        <v>4330</v>
      </c>
      <c r="G21" s="83" t="s">
        <v>4331</v>
      </c>
    </row>
    <row r="22" spans="1:7">
      <c r="A22" s="84" t="s">
        <v>4396</v>
      </c>
      <c r="B22" s="84" t="s">
        <v>4350</v>
      </c>
      <c r="C22" s="83" t="s">
        <v>4397</v>
      </c>
      <c r="F22" s="83" t="s">
        <v>4330</v>
      </c>
      <c r="G22" s="83" t="s">
        <v>4331</v>
      </c>
    </row>
    <row r="23" spans="1:7">
      <c r="A23" s="84" t="s">
        <v>4398</v>
      </c>
      <c r="B23" s="84" t="s">
        <v>4399</v>
      </c>
      <c r="C23" s="83" t="s">
        <v>4400</v>
      </c>
      <c r="D23" s="83" t="s">
        <v>4401</v>
      </c>
      <c r="F23" s="83" t="s">
        <v>4330</v>
      </c>
      <c r="G23" s="83" t="s">
        <v>4331</v>
      </c>
    </row>
    <row r="24" spans="1:7">
      <c r="A24" s="84" t="s">
        <v>4402</v>
      </c>
      <c r="B24" s="84" t="s">
        <v>4403</v>
      </c>
      <c r="C24" s="83" t="s">
        <v>4404</v>
      </c>
      <c r="D24" s="83" t="s">
        <v>4405</v>
      </c>
      <c r="F24" s="83" t="s">
        <v>4330</v>
      </c>
      <c r="G24" s="83" t="s">
        <v>4331</v>
      </c>
    </row>
    <row r="25" spans="1:7">
      <c r="A25" s="84" t="s">
        <v>4406</v>
      </c>
      <c r="B25" s="84" t="s">
        <v>4407</v>
      </c>
      <c r="C25" s="83" t="s">
        <v>4408</v>
      </c>
      <c r="D25" s="83" t="s">
        <v>4409</v>
      </c>
      <c r="F25" s="83" t="s">
        <v>4330</v>
      </c>
      <c r="G25" s="83" t="s">
        <v>4331</v>
      </c>
    </row>
    <row r="26" spans="1:7">
      <c r="A26" s="84" t="s">
        <v>4410</v>
      </c>
      <c r="B26" s="84" t="s">
        <v>4350</v>
      </c>
      <c r="C26" s="83" t="s">
        <v>4411</v>
      </c>
      <c r="F26" s="83" t="s">
        <v>4330</v>
      </c>
      <c r="G26" s="83" t="s">
        <v>4331</v>
      </c>
    </row>
    <row r="27" spans="1:7">
      <c r="A27" s="84" t="s">
        <v>4412</v>
      </c>
      <c r="B27" s="84" t="s">
        <v>4413</v>
      </c>
      <c r="C27" s="83" t="s">
        <v>4414</v>
      </c>
      <c r="D27" s="83" t="s">
        <v>4415</v>
      </c>
      <c r="F27" s="83" t="s">
        <v>4330</v>
      </c>
      <c r="G27" s="83" t="s">
        <v>4331</v>
      </c>
    </row>
    <row r="28" spans="1:7">
      <c r="A28" s="84" t="s">
        <v>4416</v>
      </c>
      <c r="B28" s="84" t="s">
        <v>4417</v>
      </c>
      <c r="C28" s="83" t="s">
        <v>4418</v>
      </c>
      <c r="D28" s="83" t="s">
        <v>4419</v>
      </c>
      <c r="F28" s="83" t="s">
        <v>4330</v>
      </c>
      <c r="G28" s="83" t="s">
        <v>4331</v>
      </c>
    </row>
    <row r="29" spans="1:7">
      <c r="A29" s="84" t="s">
        <v>4420</v>
      </c>
      <c r="B29" s="84" t="s">
        <v>4421</v>
      </c>
      <c r="C29" s="83" t="s">
        <v>4422</v>
      </c>
      <c r="D29" s="83" t="s">
        <v>4423</v>
      </c>
      <c r="F29" s="83" t="s">
        <v>4330</v>
      </c>
      <c r="G29" s="83" t="s">
        <v>4331</v>
      </c>
    </row>
    <row r="30" spans="1:7">
      <c r="A30" s="84" t="s">
        <v>4424</v>
      </c>
      <c r="B30" s="84" t="s">
        <v>4425</v>
      </c>
      <c r="C30" s="83" t="s">
        <v>4426</v>
      </c>
      <c r="D30" s="83" t="s">
        <v>4427</v>
      </c>
      <c r="F30" s="83" t="s">
        <v>4330</v>
      </c>
      <c r="G30" s="83" t="s">
        <v>4331</v>
      </c>
    </row>
    <row r="31" spans="1:7">
      <c r="A31" s="84" t="s">
        <v>4428</v>
      </c>
      <c r="B31" s="84" t="s">
        <v>4429</v>
      </c>
      <c r="C31" s="83" t="s">
        <v>4430</v>
      </c>
      <c r="D31" s="83" t="s">
        <v>4431</v>
      </c>
      <c r="F31" s="83" t="s">
        <v>4330</v>
      </c>
      <c r="G31" s="83" t="s">
        <v>4331</v>
      </c>
    </row>
    <row r="32" spans="1:7">
      <c r="A32" s="84" t="s">
        <v>4432</v>
      </c>
      <c r="B32" s="84" t="s">
        <v>4433</v>
      </c>
      <c r="C32" s="83" t="s">
        <v>4434</v>
      </c>
      <c r="D32" s="83" t="s">
        <v>4435</v>
      </c>
      <c r="F32" s="83" t="s">
        <v>4330</v>
      </c>
      <c r="G32" s="83" t="s">
        <v>4331</v>
      </c>
    </row>
    <row r="33" spans="1:7">
      <c r="A33" s="84" t="s">
        <v>4436</v>
      </c>
      <c r="B33" s="84" t="s">
        <v>4437</v>
      </c>
      <c r="C33" s="83" t="s">
        <v>4438</v>
      </c>
      <c r="D33" s="83" t="s">
        <v>4439</v>
      </c>
      <c r="F33" s="83" t="s">
        <v>4330</v>
      </c>
      <c r="G33" s="83" t="s">
        <v>4331</v>
      </c>
    </row>
    <row r="34" spans="1:7">
      <c r="A34" s="84" t="s">
        <v>4440</v>
      </c>
      <c r="B34" s="84" t="s">
        <v>4350</v>
      </c>
      <c r="C34" s="83" t="s">
        <v>4441</v>
      </c>
      <c r="F34" s="83" t="s">
        <v>4442</v>
      </c>
      <c r="G34" s="83" t="s">
        <v>4331</v>
      </c>
    </row>
    <row r="35" spans="1:7">
      <c r="A35" s="84" t="s">
        <v>4443</v>
      </c>
      <c r="B35" s="84" t="s">
        <v>4444</v>
      </c>
      <c r="C35" s="83" t="s">
        <v>4445</v>
      </c>
      <c r="D35" s="83" t="s">
        <v>4446</v>
      </c>
      <c r="F35" s="83" t="s">
        <v>4442</v>
      </c>
      <c r="G35" s="83" t="s">
        <v>4331</v>
      </c>
    </row>
    <row r="36" spans="1:7">
      <c r="A36" s="84" t="s">
        <v>4244</v>
      </c>
      <c r="B36" s="84" t="s">
        <v>4447</v>
      </c>
      <c r="C36" s="83" t="s">
        <v>4448</v>
      </c>
      <c r="D36" s="83" t="s">
        <v>4449</v>
      </c>
      <c r="F36" s="83" t="s">
        <v>4442</v>
      </c>
      <c r="G36" s="83" t="s">
        <v>4331</v>
      </c>
    </row>
    <row r="37" spans="1:7">
      <c r="A37" s="84" t="s">
        <v>4450</v>
      </c>
      <c r="B37" s="84" t="s">
        <v>4451</v>
      </c>
      <c r="C37" s="83" t="s">
        <v>4452</v>
      </c>
      <c r="D37" s="83" t="s">
        <v>4453</v>
      </c>
      <c r="F37" s="83" t="s">
        <v>4442</v>
      </c>
      <c r="G37" s="83" t="s">
        <v>4331</v>
      </c>
    </row>
    <row r="38" spans="1:7">
      <c r="A38" s="84" t="s">
        <v>4454</v>
      </c>
      <c r="B38" s="84" t="s">
        <v>4455</v>
      </c>
      <c r="C38" s="83" t="s">
        <v>4456</v>
      </c>
      <c r="D38" s="83" t="s">
        <v>4457</v>
      </c>
      <c r="F38" s="83" t="s">
        <v>4442</v>
      </c>
      <c r="G38" s="83" t="s">
        <v>4331</v>
      </c>
    </row>
    <row r="39" spans="1:7">
      <c r="A39" s="84" t="s">
        <v>4458</v>
      </c>
      <c r="B39" s="84" t="s">
        <v>4459</v>
      </c>
      <c r="C39" s="83" t="s">
        <v>4460</v>
      </c>
      <c r="D39" s="83" t="s">
        <v>4461</v>
      </c>
      <c r="F39" s="83" t="s">
        <v>4442</v>
      </c>
      <c r="G39" s="83" t="s">
        <v>4331</v>
      </c>
    </row>
    <row r="40" spans="1:7">
      <c r="A40" s="84" t="s">
        <v>4462</v>
      </c>
      <c r="B40" s="84" t="s">
        <v>4350</v>
      </c>
      <c r="C40" s="83" t="s">
        <v>4463</v>
      </c>
      <c r="F40" s="83" t="s">
        <v>4442</v>
      </c>
      <c r="G40" s="83" t="s">
        <v>4331</v>
      </c>
    </row>
    <row r="41" spans="1:7">
      <c r="A41" s="84" t="s">
        <v>4464</v>
      </c>
      <c r="B41" s="84" t="s">
        <v>4465</v>
      </c>
      <c r="C41" s="83" t="s">
        <v>4466</v>
      </c>
      <c r="D41" s="83" t="s">
        <v>4467</v>
      </c>
      <c r="E41" s="83" t="s">
        <v>4468</v>
      </c>
      <c r="F41" s="83" t="s">
        <v>4442</v>
      </c>
      <c r="G41" s="83" t="s">
        <v>4331</v>
      </c>
    </row>
    <row r="42" spans="1:7">
      <c r="A42" s="84" t="s">
        <v>4245</v>
      </c>
      <c r="B42" s="84" t="s">
        <v>4469</v>
      </c>
      <c r="C42" s="83" t="s">
        <v>4470</v>
      </c>
      <c r="D42" s="83" t="s">
        <v>4471</v>
      </c>
      <c r="F42" s="83" t="s">
        <v>4442</v>
      </c>
      <c r="G42" s="83" t="s">
        <v>4331</v>
      </c>
    </row>
    <row r="43" spans="1:7">
      <c r="A43" s="84" t="s">
        <v>4472</v>
      </c>
      <c r="B43" s="84" t="s">
        <v>4473</v>
      </c>
      <c r="C43" s="83" t="s">
        <v>4474</v>
      </c>
      <c r="D43" s="83" t="s">
        <v>4475</v>
      </c>
      <c r="F43" s="83" t="s">
        <v>4442</v>
      </c>
      <c r="G43" s="83" t="s">
        <v>4331</v>
      </c>
    </row>
    <row r="44" spans="1:7">
      <c r="A44" s="84" t="s">
        <v>4476</v>
      </c>
      <c r="B44" s="84" t="s">
        <v>4477</v>
      </c>
      <c r="C44" s="83" t="s">
        <v>4478</v>
      </c>
      <c r="D44" s="83" t="s">
        <v>4479</v>
      </c>
      <c r="F44" s="83" t="s">
        <v>4442</v>
      </c>
      <c r="G44" s="83" t="s">
        <v>4331</v>
      </c>
    </row>
    <row r="45" spans="1:7">
      <c r="A45" s="84" t="s">
        <v>4480</v>
      </c>
      <c r="B45" s="84" t="s">
        <v>4481</v>
      </c>
      <c r="C45" s="83" t="s">
        <v>4482</v>
      </c>
      <c r="D45" s="83" t="s">
        <v>4483</v>
      </c>
      <c r="F45" s="83" t="s">
        <v>4442</v>
      </c>
      <c r="G45" s="83" t="s">
        <v>4331</v>
      </c>
    </row>
    <row r="46" spans="1:7">
      <c r="A46" s="84" t="s">
        <v>4484</v>
      </c>
      <c r="B46" s="84" t="s">
        <v>4350</v>
      </c>
      <c r="C46" s="83" t="s">
        <v>4485</v>
      </c>
      <c r="F46" s="83" t="s">
        <v>4442</v>
      </c>
      <c r="G46" s="83" t="s">
        <v>4331</v>
      </c>
    </row>
    <row r="47" spans="1:7">
      <c r="A47" s="84" t="s">
        <v>4486</v>
      </c>
      <c r="B47" s="84" t="s">
        <v>4487</v>
      </c>
      <c r="C47" s="83" t="s">
        <v>4488</v>
      </c>
      <c r="D47" s="83" t="s">
        <v>4489</v>
      </c>
      <c r="F47" s="83" t="s">
        <v>4442</v>
      </c>
      <c r="G47" s="83" t="s">
        <v>4331</v>
      </c>
    </row>
    <row r="48" spans="1:7">
      <c r="A48" s="84" t="s">
        <v>4490</v>
      </c>
      <c r="B48" s="84" t="s">
        <v>4491</v>
      </c>
      <c r="C48" s="83" t="s">
        <v>4492</v>
      </c>
      <c r="D48" s="83" t="s">
        <v>4493</v>
      </c>
      <c r="F48" s="83" t="s">
        <v>4442</v>
      </c>
      <c r="G48" s="83" t="s">
        <v>4331</v>
      </c>
    </row>
    <row r="49" spans="1:7">
      <c r="A49" s="84" t="s">
        <v>4494</v>
      </c>
      <c r="B49" s="84" t="s">
        <v>4495</v>
      </c>
      <c r="C49" s="83" t="s">
        <v>4496</v>
      </c>
      <c r="D49" s="83" t="s">
        <v>4497</v>
      </c>
      <c r="F49" s="83" t="s">
        <v>4442</v>
      </c>
      <c r="G49" s="83" t="s">
        <v>4331</v>
      </c>
    </row>
    <row r="50" spans="1:7">
      <c r="A50" s="84" t="s">
        <v>4498</v>
      </c>
      <c r="B50" s="84" t="s">
        <v>4499</v>
      </c>
      <c r="C50" s="83" t="s">
        <v>4500</v>
      </c>
      <c r="D50" s="83" t="s">
        <v>4501</v>
      </c>
      <c r="F50" s="83" t="s">
        <v>4442</v>
      </c>
      <c r="G50" s="83" t="s">
        <v>4331</v>
      </c>
    </row>
    <row r="51" spans="1:7">
      <c r="A51" s="84" t="s">
        <v>4502</v>
      </c>
      <c r="B51" s="84" t="s">
        <v>4503</v>
      </c>
      <c r="C51" s="83" t="s">
        <v>4504</v>
      </c>
      <c r="D51" s="83" t="s">
        <v>4505</v>
      </c>
      <c r="F51" s="83" t="s">
        <v>4442</v>
      </c>
      <c r="G51" s="83" t="s">
        <v>4331</v>
      </c>
    </row>
    <row r="52" spans="1:7">
      <c r="A52" s="84" t="s">
        <v>4506</v>
      </c>
      <c r="B52" s="84" t="s">
        <v>4507</v>
      </c>
      <c r="C52" s="83" t="s">
        <v>4508</v>
      </c>
      <c r="D52" s="83" t="s">
        <v>4509</v>
      </c>
      <c r="F52" s="83" t="s">
        <v>4442</v>
      </c>
      <c r="G52" s="83" t="s">
        <v>4331</v>
      </c>
    </row>
    <row r="53" spans="1:7">
      <c r="A53" s="84" t="s">
        <v>4510</v>
      </c>
      <c r="B53" s="84" t="s">
        <v>4511</v>
      </c>
      <c r="C53" s="83" t="s">
        <v>4512</v>
      </c>
      <c r="D53" s="83" t="s">
        <v>4513</v>
      </c>
      <c r="F53" s="83" t="s">
        <v>4442</v>
      </c>
      <c r="G53" s="83" t="s">
        <v>4331</v>
      </c>
    </row>
    <row r="54" spans="1:7">
      <c r="A54" s="84" t="s">
        <v>4514</v>
      </c>
      <c r="B54" s="84" t="s">
        <v>4515</v>
      </c>
      <c r="C54" s="83" t="s">
        <v>4516</v>
      </c>
      <c r="D54" s="83" t="s">
        <v>4517</v>
      </c>
      <c r="F54" s="83" t="s">
        <v>4442</v>
      </c>
      <c r="G54" s="83" t="s">
        <v>4331</v>
      </c>
    </row>
    <row r="55" spans="1:7">
      <c r="B55" s="83" t="s">
        <v>4350</v>
      </c>
      <c r="F55" s="83"/>
    </row>
    <row r="56" spans="1:7">
      <c r="A56" s="84" t="s">
        <v>4518</v>
      </c>
      <c r="B56" s="84" t="s">
        <v>4350</v>
      </c>
      <c r="F56" s="83"/>
    </row>
    <row r="57" spans="1:7">
      <c r="A57" s="84" t="s">
        <v>4519</v>
      </c>
      <c r="B57" s="84" t="s">
        <v>4350</v>
      </c>
      <c r="C57" s="83" t="s">
        <v>4520</v>
      </c>
      <c r="F57" s="83" t="s">
        <v>4330</v>
      </c>
      <c r="G57" s="83" t="s">
        <v>4331</v>
      </c>
    </row>
    <row r="58" spans="1:7">
      <c r="A58" s="84" t="s">
        <v>4246</v>
      </c>
      <c r="B58" s="84" t="s">
        <v>4521</v>
      </c>
      <c r="C58" s="83" t="s">
        <v>4522</v>
      </c>
      <c r="D58" s="83" t="s">
        <v>4523</v>
      </c>
      <c r="F58" s="83" t="s">
        <v>4330</v>
      </c>
      <c r="G58" s="83" t="s">
        <v>4331</v>
      </c>
    </row>
    <row r="59" spans="1:7">
      <c r="A59" s="84" t="s">
        <v>4247</v>
      </c>
      <c r="B59" s="84" t="s">
        <v>4524</v>
      </c>
      <c r="C59" s="83" t="s">
        <v>4525</v>
      </c>
      <c r="D59" s="83" t="s">
        <v>4526</v>
      </c>
      <c r="F59" s="83" t="s">
        <v>4330</v>
      </c>
      <c r="G59" s="83" t="s">
        <v>4331</v>
      </c>
    </row>
    <row r="60" spans="1:7">
      <c r="A60" s="84" t="s">
        <v>4527</v>
      </c>
      <c r="B60" s="84" t="s">
        <v>4528</v>
      </c>
      <c r="C60" s="83" t="s">
        <v>4529</v>
      </c>
      <c r="D60" s="83" t="s">
        <v>4530</v>
      </c>
      <c r="F60" s="83" t="s">
        <v>4330</v>
      </c>
      <c r="G60" s="83" t="s">
        <v>4331</v>
      </c>
    </row>
    <row r="61" spans="1:7">
      <c r="A61" s="84" t="s">
        <v>4531</v>
      </c>
      <c r="B61" s="84" t="s">
        <v>4350</v>
      </c>
      <c r="C61" s="83" t="s">
        <v>4532</v>
      </c>
      <c r="F61" s="83" t="s">
        <v>4330</v>
      </c>
      <c r="G61" s="83" t="s">
        <v>4331</v>
      </c>
    </row>
    <row r="62" spans="1:7">
      <c r="A62" s="84" t="s">
        <v>4248</v>
      </c>
      <c r="B62" s="84" t="s">
        <v>4533</v>
      </c>
      <c r="C62" s="83" t="s">
        <v>4534</v>
      </c>
      <c r="D62" s="83" t="s">
        <v>4535</v>
      </c>
      <c r="F62" s="83" t="s">
        <v>4330</v>
      </c>
      <c r="G62" s="83" t="s">
        <v>4331</v>
      </c>
    </row>
    <row r="63" spans="1:7">
      <c r="A63" s="84" t="s">
        <v>4536</v>
      </c>
      <c r="B63" s="84" t="s">
        <v>4537</v>
      </c>
      <c r="C63" s="83" t="s">
        <v>4538</v>
      </c>
      <c r="D63" s="83" t="s">
        <v>4539</v>
      </c>
      <c r="F63" s="83" t="s">
        <v>4330</v>
      </c>
      <c r="G63" s="83" t="s">
        <v>4331</v>
      </c>
    </row>
    <row r="64" spans="1:7">
      <c r="A64" s="84" t="s">
        <v>4249</v>
      </c>
      <c r="B64" s="84" t="s">
        <v>4540</v>
      </c>
      <c r="C64" s="83" t="s">
        <v>4541</v>
      </c>
      <c r="D64" s="83" t="s">
        <v>4542</v>
      </c>
      <c r="F64" s="83" t="s">
        <v>4330</v>
      </c>
      <c r="G64" s="83" t="s">
        <v>4331</v>
      </c>
    </row>
    <row r="65" spans="1:7">
      <c r="A65" s="84" t="s">
        <v>4543</v>
      </c>
      <c r="B65" s="84" t="s">
        <v>4544</v>
      </c>
      <c r="C65" s="83" t="s">
        <v>4545</v>
      </c>
      <c r="D65" s="83" t="s">
        <v>4546</v>
      </c>
      <c r="F65" s="83" t="s">
        <v>4330</v>
      </c>
      <c r="G65" s="83" t="s">
        <v>4331</v>
      </c>
    </row>
    <row r="66" spans="1:7">
      <c r="A66" s="84" t="s">
        <v>4547</v>
      </c>
      <c r="B66" s="84" t="s">
        <v>4350</v>
      </c>
      <c r="C66" s="83" t="s">
        <v>4548</v>
      </c>
      <c r="F66" s="83" t="s">
        <v>4330</v>
      </c>
      <c r="G66" s="83" t="s">
        <v>4331</v>
      </c>
    </row>
    <row r="67" spans="1:7">
      <c r="A67" s="84" t="s">
        <v>4549</v>
      </c>
      <c r="B67" s="84" t="s">
        <v>4550</v>
      </c>
      <c r="C67" s="83" t="s">
        <v>4551</v>
      </c>
      <c r="D67" s="83" t="s">
        <v>4552</v>
      </c>
      <c r="F67" s="83" t="s">
        <v>4330</v>
      </c>
      <c r="G67" s="83" t="s">
        <v>4331</v>
      </c>
    </row>
    <row r="68" spans="1:7">
      <c r="A68" s="84" t="s">
        <v>4553</v>
      </c>
      <c r="B68" s="84" t="s">
        <v>4554</v>
      </c>
      <c r="C68" s="83" t="s">
        <v>4555</v>
      </c>
      <c r="D68" s="83" t="s">
        <v>4556</v>
      </c>
      <c r="F68" s="83" t="s">
        <v>4330</v>
      </c>
      <c r="G68" s="83" t="s">
        <v>4331</v>
      </c>
    </row>
    <row r="69" spans="1:7">
      <c r="A69" s="84" t="s">
        <v>4557</v>
      </c>
      <c r="B69" s="84" t="s">
        <v>4216</v>
      </c>
      <c r="C69" s="83" t="s">
        <v>4558</v>
      </c>
      <c r="D69" s="83" t="s">
        <v>4559</v>
      </c>
      <c r="F69" s="83" t="s">
        <v>4330</v>
      </c>
      <c r="G69" s="83" t="s">
        <v>4331</v>
      </c>
    </row>
    <row r="70" spans="1:7">
      <c r="A70" s="84" t="s">
        <v>4560</v>
      </c>
      <c r="B70" s="84" t="s">
        <v>4561</v>
      </c>
      <c r="C70" s="83" t="s">
        <v>4562</v>
      </c>
      <c r="D70" s="83" t="s">
        <v>4563</v>
      </c>
      <c r="F70" s="83" t="s">
        <v>4330</v>
      </c>
      <c r="G70" s="83" t="s">
        <v>4331</v>
      </c>
    </row>
    <row r="71" spans="1:7">
      <c r="A71" s="84" t="s">
        <v>4564</v>
      </c>
      <c r="B71" s="84" t="s">
        <v>4350</v>
      </c>
      <c r="C71" s="83" t="s">
        <v>4565</v>
      </c>
      <c r="F71" s="83" t="s">
        <v>4442</v>
      </c>
      <c r="G71" s="83" t="s">
        <v>4331</v>
      </c>
    </row>
    <row r="72" spans="1:7">
      <c r="A72" s="84" t="s">
        <v>4566</v>
      </c>
      <c r="B72" s="84" t="s">
        <v>4567</v>
      </c>
      <c r="C72" s="83" t="s">
        <v>4568</v>
      </c>
      <c r="D72" s="83" t="s">
        <v>4569</v>
      </c>
      <c r="F72" s="83" t="s">
        <v>4442</v>
      </c>
      <c r="G72" s="83" t="s">
        <v>4331</v>
      </c>
    </row>
    <row r="73" spans="1:7">
      <c r="A73" s="84" t="s">
        <v>4570</v>
      </c>
      <c r="B73" s="84" t="s">
        <v>4571</v>
      </c>
      <c r="C73" s="83" t="s">
        <v>4572</v>
      </c>
      <c r="D73" s="83" t="s">
        <v>4573</v>
      </c>
      <c r="F73" s="83" t="s">
        <v>4442</v>
      </c>
      <c r="G73" s="83" t="s">
        <v>4331</v>
      </c>
    </row>
    <row r="74" spans="1:7">
      <c r="A74" s="84" t="s">
        <v>4574</v>
      </c>
      <c r="B74" s="84" t="s">
        <v>4575</v>
      </c>
      <c r="C74" s="83" t="s">
        <v>4576</v>
      </c>
      <c r="D74" s="83" t="s">
        <v>4577</v>
      </c>
      <c r="F74" s="83" t="s">
        <v>4442</v>
      </c>
      <c r="G74" s="83" t="s">
        <v>4331</v>
      </c>
    </row>
    <row r="75" spans="1:7">
      <c r="A75" s="84" t="s">
        <v>4578</v>
      </c>
      <c r="B75" s="84" t="s">
        <v>4579</v>
      </c>
      <c r="C75" s="83" t="s">
        <v>4580</v>
      </c>
      <c r="D75" s="83" t="s">
        <v>4581</v>
      </c>
      <c r="F75" s="83" t="s">
        <v>4442</v>
      </c>
      <c r="G75" s="83" t="s">
        <v>4331</v>
      </c>
    </row>
    <row r="76" spans="1:7">
      <c r="A76" s="84" t="s">
        <v>4582</v>
      </c>
      <c r="B76" s="84" t="s">
        <v>4583</v>
      </c>
      <c r="C76" s="83" t="s">
        <v>4584</v>
      </c>
      <c r="D76" s="83" t="s">
        <v>4585</v>
      </c>
      <c r="F76" s="83" t="s">
        <v>4442</v>
      </c>
      <c r="G76" s="83" t="s">
        <v>4331</v>
      </c>
    </row>
    <row r="77" spans="1:7">
      <c r="A77" s="84" t="s">
        <v>4586</v>
      </c>
      <c r="B77" s="84" t="s">
        <v>4587</v>
      </c>
      <c r="C77" s="83" t="s">
        <v>4588</v>
      </c>
      <c r="D77" s="83" t="s">
        <v>4589</v>
      </c>
      <c r="F77" s="83" t="s">
        <v>4442</v>
      </c>
      <c r="G77" s="83" t="s">
        <v>4331</v>
      </c>
    </row>
    <row r="78" spans="1:7">
      <c r="B78" s="83" t="s">
        <v>4350</v>
      </c>
      <c r="F78" s="83"/>
    </row>
    <row r="79" spans="1:7">
      <c r="A79" s="84" t="s">
        <v>4590</v>
      </c>
      <c r="B79" s="84" t="s">
        <v>4350</v>
      </c>
      <c r="F79" s="83"/>
    </row>
    <row r="80" spans="1:7">
      <c r="A80" s="84" t="s">
        <v>4591</v>
      </c>
      <c r="B80" s="84" t="s">
        <v>4350</v>
      </c>
      <c r="C80" s="83" t="s">
        <v>4592</v>
      </c>
      <c r="F80" s="83" t="s">
        <v>4330</v>
      </c>
      <c r="G80" s="83" t="s">
        <v>4331</v>
      </c>
    </row>
    <row r="81" spans="1:7">
      <c r="A81" s="84" t="s">
        <v>4250</v>
      </c>
      <c r="B81" s="84" t="s">
        <v>4593</v>
      </c>
      <c r="C81" s="83" t="s">
        <v>4594</v>
      </c>
      <c r="D81" s="83" t="s">
        <v>4595</v>
      </c>
      <c r="F81" s="83" t="s">
        <v>4330</v>
      </c>
      <c r="G81" s="83" t="s">
        <v>4331</v>
      </c>
    </row>
    <row r="82" spans="1:7">
      <c r="A82" s="84" t="s">
        <v>4251</v>
      </c>
      <c r="B82" s="84" t="s">
        <v>4596</v>
      </c>
      <c r="C82" s="83" t="s">
        <v>4597</v>
      </c>
      <c r="D82" s="83" t="s">
        <v>4598</v>
      </c>
      <c r="F82" s="83" t="s">
        <v>4330</v>
      </c>
      <c r="G82" s="83" t="s">
        <v>4331</v>
      </c>
    </row>
    <row r="83" spans="1:7">
      <c r="A83" s="84" t="s">
        <v>4599</v>
      </c>
      <c r="B83" s="84" t="s">
        <v>4350</v>
      </c>
      <c r="C83" s="83" t="s">
        <v>4600</v>
      </c>
      <c r="F83" s="83" t="s">
        <v>4330</v>
      </c>
      <c r="G83" s="83" t="s">
        <v>4331</v>
      </c>
    </row>
    <row r="84" spans="1:7">
      <c r="A84" s="84" t="s">
        <v>4252</v>
      </c>
      <c r="B84" s="84" t="s">
        <v>4601</v>
      </c>
      <c r="C84" s="83" t="s">
        <v>4602</v>
      </c>
      <c r="D84" s="83" t="s">
        <v>4603</v>
      </c>
      <c r="F84" s="83" t="s">
        <v>4330</v>
      </c>
      <c r="G84" s="83" t="s">
        <v>4331</v>
      </c>
    </row>
    <row r="85" spans="1:7">
      <c r="A85" s="84" t="s">
        <v>4604</v>
      </c>
      <c r="B85" s="84" t="s">
        <v>4350</v>
      </c>
      <c r="C85" s="83" t="s">
        <v>4605</v>
      </c>
      <c r="F85" s="83" t="s">
        <v>4442</v>
      </c>
      <c r="G85" s="83" t="s">
        <v>4331</v>
      </c>
    </row>
    <row r="86" spans="1:7">
      <c r="A86" s="84" t="s">
        <v>4606</v>
      </c>
      <c r="B86" s="84" t="s">
        <v>4607</v>
      </c>
      <c r="C86" s="83" t="s">
        <v>4608</v>
      </c>
      <c r="D86" s="83" t="s">
        <v>4609</v>
      </c>
      <c r="F86" s="83" t="s">
        <v>4442</v>
      </c>
      <c r="G86" s="83" t="s">
        <v>4331</v>
      </c>
    </row>
    <row r="87" spans="1:7">
      <c r="A87" s="84" t="s">
        <v>4610</v>
      </c>
      <c r="B87" s="84" t="s">
        <v>4611</v>
      </c>
      <c r="C87" s="83" t="s">
        <v>4612</v>
      </c>
      <c r="D87" s="83" t="s">
        <v>4613</v>
      </c>
      <c r="F87" s="83" t="s">
        <v>4442</v>
      </c>
      <c r="G87" s="83" t="s">
        <v>4331</v>
      </c>
    </row>
    <row r="88" spans="1:7">
      <c r="A88" s="84" t="s">
        <v>4614</v>
      </c>
      <c r="B88" s="84" t="s">
        <v>4350</v>
      </c>
      <c r="C88" s="83" t="s">
        <v>4615</v>
      </c>
      <c r="F88" s="83" t="s">
        <v>4442</v>
      </c>
      <c r="G88" s="83" t="s">
        <v>4331</v>
      </c>
    </row>
    <row r="89" spans="1:7">
      <c r="A89" s="84" t="s">
        <v>4616</v>
      </c>
      <c r="B89" s="84" t="s">
        <v>4617</v>
      </c>
      <c r="C89" s="83" t="s">
        <v>4618</v>
      </c>
      <c r="D89" s="83" t="s">
        <v>4619</v>
      </c>
      <c r="F89" s="83" t="s">
        <v>4442</v>
      </c>
      <c r="G89" s="83" t="s">
        <v>4331</v>
      </c>
    </row>
    <row r="90" spans="1:7">
      <c r="A90" s="84" t="s">
        <v>4620</v>
      </c>
      <c r="B90" s="84" t="s">
        <v>4621</v>
      </c>
      <c r="C90" s="83" t="s">
        <v>4622</v>
      </c>
      <c r="D90" s="83" t="s">
        <v>4623</v>
      </c>
      <c r="F90" s="83" t="s">
        <v>4442</v>
      </c>
      <c r="G90" s="83" t="s">
        <v>4331</v>
      </c>
    </row>
    <row r="91" spans="1:7">
      <c r="A91" s="84" t="s">
        <v>4624</v>
      </c>
      <c r="B91" s="84" t="s">
        <v>4350</v>
      </c>
      <c r="C91" s="83" t="s">
        <v>4625</v>
      </c>
      <c r="F91" s="83" t="s">
        <v>4330</v>
      </c>
      <c r="G91" s="83" t="s">
        <v>4331</v>
      </c>
    </row>
    <row r="92" spans="1:7">
      <c r="A92" s="84" t="s">
        <v>4626</v>
      </c>
      <c r="B92" s="84" t="s">
        <v>4627</v>
      </c>
      <c r="C92" s="83" t="s">
        <v>4628</v>
      </c>
      <c r="D92" s="83" t="s">
        <v>4629</v>
      </c>
      <c r="F92" s="83" t="s">
        <v>4330</v>
      </c>
      <c r="G92" s="83" t="s">
        <v>4331</v>
      </c>
    </row>
    <row r="93" spans="1:7">
      <c r="A93" s="84" t="s">
        <v>4630</v>
      </c>
      <c r="B93" s="84" t="s">
        <v>4631</v>
      </c>
      <c r="C93" s="83" t="s">
        <v>4632</v>
      </c>
      <c r="D93" s="83" t="s">
        <v>4633</v>
      </c>
      <c r="F93" s="83" t="s">
        <v>4330</v>
      </c>
      <c r="G93" s="83" t="s">
        <v>4331</v>
      </c>
    </row>
    <row r="94" spans="1:7">
      <c r="A94" s="84" t="s">
        <v>4634</v>
      </c>
      <c r="B94" s="84" t="s">
        <v>4635</v>
      </c>
      <c r="C94" s="83" t="s">
        <v>4636</v>
      </c>
      <c r="D94" s="83" t="s">
        <v>4637</v>
      </c>
      <c r="F94" s="83" t="s">
        <v>4330</v>
      </c>
      <c r="G94" s="83" t="s">
        <v>4331</v>
      </c>
    </row>
    <row r="95" spans="1:7">
      <c r="A95" s="84" t="s">
        <v>4638</v>
      </c>
      <c r="B95" s="84" t="s">
        <v>4639</v>
      </c>
      <c r="C95" s="83" t="s">
        <v>4640</v>
      </c>
      <c r="D95" s="83" t="s">
        <v>4641</v>
      </c>
      <c r="F95" s="83" t="s">
        <v>4330</v>
      </c>
      <c r="G95" s="83" t="s">
        <v>4331</v>
      </c>
    </row>
    <row r="96" spans="1:7">
      <c r="A96" s="84" t="s">
        <v>4642</v>
      </c>
      <c r="B96" s="84" t="s">
        <v>4643</v>
      </c>
      <c r="C96" s="83" t="s">
        <v>4644</v>
      </c>
      <c r="D96" s="83" t="s">
        <v>4645</v>
      </c>
      <c r="F96" s="83" t="s">
        <v>4330</v>
      </c>
      <c r="G96" s="83" t="s">
        <v>4331</v>
      </c>
    </row>
    <row r="97" spans="1:7">
      <c r="A97" s="84" t="s">
        <v>4646</v>
      </c>
      <c r="B97" s="84" t="s">
        <v>4647</v>
      </c>
      <c r="C97" s="83" t="s">
        <v>4648</v>
      </c>
      <c r="D97" s="83" t="s">
        <v>4649</v>
      </c>
      <c r="F97" s="83" t="s">
        <v>4330</v>
      </c>
      <c r="G97" s="83" t="s">
        <v>4331</v>
      </c>
    </row>
    <row r="98" spans="1:7">
      <c r="A98" s="84" t="s">
        <v>4650</v>
      </c>
      <c r="B98" s="84" t="s">
        <v>4651</v>
      </c>
      <c r="C98" s="83" t="s">
        <v>4652</v>
      </c>
      <c r="D98" s="83" t="s">
        <v>4653</v>
      </c>
      <c r="F98" s="83" t="s">
        <v>4330</v>
      </c>
      <c r="G98" s="83" t="s">
        <v>4331</v>
      </c>
    </row>
    <row r="99" spans="1:7">
      <c r="A99" s="84" t="s">
        <v>4654</v>
      </c>
      <c r="B99" s="84" t="s">
        <v>4350</v>
      </c>
      <c r="C99" s="83" t="s">
        <v>4655</v>
      </c>
      <c r="F99" s="83" t="s">
        <v>4330</v>
      </c>
      <c r="G99" s="83" t="s">
        <v>4331</v>
      </c>
    </row>
    <row r="100" spans="1:7">
      <c r="A100" s="84" t="s">
        <v>4253</v>
      </c>
      <c r="B100" s="84" t="s">
        <v>4656</v>
      </c>
      <c r="C100" s="83" t="s">
        <v>4657</v>
      </c>
      <c r="D100" s="83" t="s">
        <v>4658</v>
      </c>
      <c r="F100" s="83" t="s">
        <v>4330</v>
      </c>
      <c r="G100" s="83" t="s">
        <v>4331</v>
      </c>
    </row>
    <row r="101" spans="1:7">
      <c r="A101" s="84" t="s">
        <v>4659</v>
      </c>
      <c r="B101" s="84" t="s">
        <v>4350</v>
      </c>
      <c r="C101" s="83" t="s">
        <v>4660</v>
      </c>
      <c r="F101" s="83" t="s">
        <v>4442</v>
      </c>
      <c r="G101" s="83" t="s">
        <v>4331</v>
      </c>
    </row>
    <row r="102" spans="1:7">
      <c r="A102" s="84" t="s">
        <v>4661</v>
      </c>
      <c r="B102" s="84" t="s">
        <v>4662</v>
      </c>
      <c r="C102" s="83" t="s">
        <v>4660</v>
      </c>
      <c r="D102" s="83" t="s">
        <v>4663</v>
      </c>
      <c r="F102" s="83" t="s">
        <v>4442</v>
      </c>
      <c r="G102" s="83" t="s">
        <v>4331</v>
      </c>
    </row>
    <row r="103" spans="1:7">
      <c r="B103" s="83" t="s">
        <v>4350</v>
      </c>
      <c r="F103" s="83"/>
    </row>
    <row r="104" spans="1:7">
      <c r="A104" s="84" t="s">
        <v>4664</v>
      </c>
      <c r="B104" s="84" t="s">
        <v>4350</v>
      </c>
      <c r="F104" s="83"/>
    </row>
    <row r="105" spans="1:7">
      <c r="A105" s="84" t="s">
        <v>4665</v>
      </c>
      <c r="B105" s="84" t="s">
        <v>4350</v>
      </c>
      <c r="C105" s="83" t="s">
        <v>4666</v>
      </c>
      <c r="F105" s="83" t="s">
        <v>4330</v>
      </c>
      <c r="G105" s="83" t="s">
        <v>4331</v>
      </c>
    </row>
    <row r="106" spans="1:7">
      <c r="A106" s="84" t="s">
        <v>4254</v>
      </c>
      <c r="B106" s="84" t="s">
        <v>4667</v>
      </c>
      <c r="C106" s="83" t="s">
        <v>4668</v>
      </c>
      <c r="D106" s="83" t="s">
        <v>4669</v>
      </c>
      <c r="F106" s="83" t="s">
        <v>4330</v>
      </c>
      <c r="G106" s="83" t="s">
        <v>4331</v>
      </c>
    </row>
    <row r="107" spans="1:7">
      <c r="A107" s="84" t="s">
        <v>4670</v>
      </c>
      <c r="B107" s="84" t="s">
        <v>4671</v>
      </c>
      <c r="C107" s="83" t="s">
        <v>4672</v>
      </c>
      <c r="D107" s="83" t="s">
        <v>4673</v>
      </c>
      <c r="F107" s="83" t="s">
        <v>4330</v>
      </c>
      <c r="G107" s="83" t="s">
        <v>4331</v>
      </c>
    </row>
    <row r="108" spans="1:7">
      <c r="A108" s="84" t="s">
        <v>4674</v>
      </c>
      <c r="B108" s="84" t="s">
        <v>4675</v>
      </c>
      <c r="C108" s="83" t="s">
        <v>4676</v>
      </c>
      <c r="D108" s="83" t="s">
        <v>4677</v>
      </c>
      <c r="F108" s="83" t="s">
        <v>4330</v>
      </c>
      <c r="G108" s="83" t="s">
        <v>4331</v>
      </c>
    </row>
    <row r="109" spans="1:7">
      <c r="A109" s="84" t="s">
        <v>4255</v>
      </c>
      <c r="B109" s="84" t="s">
        <v>4678</v>
      </c>
      <c r="C109" s="83" t="s">
        <v>4679</v>
      </c>
      <c r="D109" s="83" t="s">
        <v>4680</v>
      </c>
      <c r="F109" s="83" t="s">
        <v>4330</v>
      </c>
      <c r="G109" s="83" t="s">
        <v>4331</v>
      </c>
    </row>
    <row r="110" spans="1:7">
      <c r="A110" s="84" t="s">
        <v>4256</v>
      </c>
      <c r="B110" s="84" t="s">
        <v>4681</v>
      </c>
      <c r="C110" s="83" t="s">
        <v>4682</v>
      </c>
      <c r="D110" s="83" t="s">
        <v>4683</v>
      </c>
      <c r="F110" s="83" t="s">
        <v>4330</v>
      </c>
      <c r="G110" s="83" t="s">
        <v>4331</v>
      </c>
    </row>
    <row r="111" spans="1:7">
      <c r="A111" s="84" t="s">
        <v>4684</v>
      </c>
      <c r="B111" s="84" t="s">
        <v>4685</v>
      </c>
      <c r="C111" s="83" t="s">
        <v>4686</v>
      </c>
      <c r="D111" s="83" t="s">
        <v>4687</v>
      </c>
      <c r="F111" s="83" t="s">
        <v>4330</v>
      </c>
      <c r="G111" s="83" t="s">
        <v>4331</v>
      </c>
    </row>
    <row r="112" spans="1:7">
      <c r="A112" s="84" t="s">
        <v>4688</v>
      </c>
      <c r="B112" s="84" t="s">
        <v>4350</v>
      </c>
      <c r="C112" s="83" t="s">
        <v>4689</v>
      </c>
      <c r="F112" s="83" t="s">
        <v>4442</v>
      </c>
      <c r="G112" s="83" t="s">
        <v>4331</v>
      </c>
    </row>
    <row r="113" spans="1:7">
      <c r="A113" s="84" t="s">
        <v>4257</v>
      </c>
      <c r="B113" s="84" t="s">
        <v>4690</v>
      </c>
      <c r="C113" s="83" t="s">
        <v>4691</v>
      </c>
      <c r="D113" s="83" t="s">
        <v>4692</v>
      </c>
      <c r="F113" s="83" t="s">
        <v>4442</v>
      </c>
      <c r="G113" s="83" t="s">
        <v>4331</v>
      </c>
    </row>
    <row r="114" spans="1:7">
      <c r="A114" s="84" t="s">
        <v>4693</v>
      </c>
      <c r="B114" s="84" t="s">
        <v>4694</v>
      </c>
      <c r="C114" s="83" t="s">
        <v>4695</v>
      </c>
      <c r="D114" s="83" t="s">
        <v>4696</v>
      </c>
      <c r="F114" s="83" t="s">
        <v>4442</v>
      </c>
      <c r="G114" s="83" t="s">
        <v>4331</v>
      </c>
    </row>
    <row r="115" spans="1:7">
      <c r="A115" s="84" t="s">
        <v>4258</v>
      </c>
      <c r="B115" s="84" t="s">
        <v>4697</v>
      </c>
      <c r="C115" s="83" t="s">
        <v>4698</v>
      </c>
      <c r="D115" s="83" t="s">
        <v>4699</v>
      </c>
      <c r="F115" s="83" t="s">
        <v>4442</v>
      </c>
      <c r="G115" s="83" t="s">
        <v>4331</v>
      </c>
    </row>
    <row r="116" spans="1:7">
      <c r="A116" s="84" t="s">
        <v>4259</v>
      </c>
      <c r="B116" s="84" t="s">
        <v>4700</v>
      </c>
      <c r="C116" s="83" t="s">
        <v>4701</v>
      </c>
      <c r="D116" s="83" t="s">
        <v>4702</v>
      </c>
      <c r="F116" s="83" t="s">
        <v>4442</v>
      </c>
      <c r="G116" s="83" t="s">
        <v>4331</v>
      </c>
    </row>
    <row r="117" spans="1:7">
      <c r="A117" s="84" t="s">
        <v>4260</v>
      </c>
      <c r="B117" s="84" t="s">
        <v>4703</v>
      </c>
      <c r="C117" s="83" t="s">
        <v>4704</v>
      </c>
      <c r="D117" s="87"/>
      <c r="F117" s="83" t="s">
        <v>4442</v>
      </c>
      <c r="G117" s="83" t="s">
        <v>4331</v>
      </c>
    </row>
    <row r="118" spans="1:7">
      <c r="A118" s="84" t="s">
        <v>4261</v>
      </c>
      <c r="B118" s="84" t="s">
        <v>4705</v>
      </c>
      <c r="C118" s="83" t="s">
        <v>4706</v>
      </c>
      <c r="D118" s="87"/>
      <c r="F118" s="83" t="s">
        <v>4442</v>
      </c>
      <c r="G118" s="83" t="s">
        <v>4331</v>
      </c>
    </row>
    <row r="119" spans="1:7">
      <c r="A119" s="84" t="s">
        <v>4707</v>
      </c>
      <c r="B119" s="84" t="s">
        <v>4350</v>
      </c>
      <c r="C119" s="83" t="s">
        <v>4708</v>
      </c>
      <c r="F119" s="83" t="s">
        <v>4442</v>
      </c>
      <c r="G119" s="83" t="s">
        <v>4331</v>
      </c>
    </row>
    <row r="120" spans="1:7">
      <c r="A120" s="84" t="s">
        <v>4262</v>
      </c>
      <c r="B120" s="84" t="s">
        <v>4709</v>
      </c>
      <c r="C120" s="83" t="s">
        <v>4710</v>
      </c>
      <c r="D120" s="83" t="s">
        <v>4711</v>
      </c>
      <c r="F120" s="83" t="s">
        <v>4442</v>
      </c>
      <c r="G120" s="83" t="s">
        <v>4331</v>
      </c>
    </row>
    <row r="121" spans="1:7">
      <c r="A121" s="84" t="s">
        <v>4712</v>
      </c>
      <c r="B121" s="84" t="s">
        <v>4713</v>
      </c>
      <c r="C121" s="83" t="s">
        <v>4714</v>
      </c>
      <c r="F121" s="83" t="s">
        <v>4442</v>
      </c>
      <c r="G121" s="83" t="s">
        <v>4331</v>
      </c>
    </row>
    <row r="122" spans="1:7">
      <c r="A122" s="84" t="s">
        <v>4321</v>
      </c>
      <c r="B122" s="84" t="s">
        <v>4715</v>
      </c>
      <c r="C122" s="83" t="s">
        <v>4716</v>
      </c>
      <c r="D122" s="83" t="s">
        <v>4717</v>
      </c>
      <c r="F122" s="83" t="s">
        <v>4330</v>
      </c>
      <c r="G122" s="83" t="s">
        <v>4331</v>
      </c>
    </row>
    <row r="123" spans="1:7">
      <c r="A123" s="84" t="s">
        <v>4263</v>
      </c>
      <c r="B123" s="84" t="s">
        <v>4718</v>
      </c>
      <c r="C123" s="83" t="s">
        <v>4719</v>
      </c>
      <c r="D123" s="83" t="s">
        <v>4720</v>
      </c>
      <c r="F123" s="83" t="s">
        <v>4442</v>
      </c>
      <c r="G123" s="83" t="s">
        <v>4331</v>
      </c>
    </row>
    <row r="124" spans="1:7">
      <c r="A124" s="84" t="s">
        <v>4721</v>
      </c>
      <c r="B124" s="84" t="s">
        <v>4350</v>
      </c>
      <c r="C124" s="83" t="s">
        <v>4722</v>
      </c>
      <c r="F124" s="83" t="s">
        <v>4442</v>
      </c>
      <c r="G124" s="83" t="s">
        <v>4331</v>
      </c>
    </row>
    <row r="125" spans="1:7">
      <c r="A125" s="84" t="s">
        <v>4264</v>
      </c>
      <c r="B125" s="84" t="s">
        <v>4723</v>
      </c>
      <c r="C125" s="83" t="s">
        <v>4724</v>
      </c>
      <c r="D125" s="83" t="s">
        <v>4725</v>
      </c>
      <c r="F125" s="83" t="s">
        <v>4442</v>
      </c>
      <c r="G125" s="83" t="s">
        <v>4331</v>
      </c>
    </row>
    <row r="126" spans="1:7">
      <c r="A126" s="84" t="s">
        <v>4265</v>
      </c>
      <c r="B126" s="84" t="s">
        <v>4726</v>
      </c>
      <c r="C126" s="83" t="s">
        <v>4727</v>
      </c>
      <c r="D126" s="83" t="s">
        <v>4728</v>
      </c>
      <c r="F126" s="83" t="s">
        <v>4442</v>
      </c>
      <c r="G126" s="83" t="s">
        <v>4331</v>
      </c>
    </row>
    <row r="127" spans="1:7">
      <c r="A127" s="84" t="s">
        <v>4266</v>
      </c>
      <c r="B127" s="84" t="s">
        <v>4729</v>
      </c>
      <c r="C127" s="83" t="s">
        <v>4730</v>
      </c>
      <c r="D127" s="83" t="s">
        <v>4731</v>
      </c>
      <c r="F127" s="83" t="s">
        <v>4442</v>
      </c>
      <c r="G127" s="83" t="s">
        <v>4331</v>
      </c>
    </row>
    <row r="128" spans="1:7">
      <c r="A128" s="84" t="s">
        <v>4267</v>
      </c>
      <c r="B128" s="84" t="s">
        <v>4732</v>
      </c>
      <c r="C128" s="83" t="s">
        <v>4733</v>
      </c>
      <c r="D128" s="83" t="s">
        <v>4734</v>
      </c>
      <c r="E128" s="83" t="s">
        <v>4735</v>
      </c>
      <c r="F128" s="83" t="s">
        <v>4442</v>
      </c>
      <c r="G128" s="83" t="s">
        <v>4331</v>
      </c>
    </row>
    <row r="129" spans="1:7">
      <c r="A129" s="84" t="s">
        <v>4736</v>
      </c>
      <c r="B129" s="84" t="s">
        <v>4737</v>
      </c>
      <c r="C129" s="83" t="s">
        <v>4738</v>
      </c>
      <c r="D129" s="83" t="s">
        <v>4739</v>
      </c>
      <c r="F129" s="83" t="s">
        <v>4442</v>
      </c>
      <c r="G129" s="83" t="s">
        <v>4331</v>
      </c>
    </row>
    <row r="130" spans="1:7">
      <c r="A130" s="84" t="s">
        <v>4740</v>
      </c>
      <c r="B130" s="84" t="s">
        <v>4737</v>
      </c>
      <c r="C130" s="83" t="s">
        <v>4741</v>
      </c>
      <c r="D130" s="83" t="s">
        <v>4742</v>
      </c>
      <c r="F130" s="83" t="s">
        <v>4442</v>
      </c>
      <c r="G130" s="83" t="s">
        <v>4331</v>
      </c>
    </row>
    <row r="131" spans="1:7">
      <c r="A131" s="84" t="s">
        <v>4743</v>
      </c>
      <c r="B131" s="84" t="s">
        <v>4350</v>
      </c>
      <c r="C131" s="83" t="s">
        <v>4744</v>
      </c>
      <c r="F131" s="83" t="s">
        <v>4330</v>
      </c>
      <c r="G131" s="83" t="s">
        <v>4331</v>
      </c>
    </row>
    <row r="132" spans="1:7">
      <c r="A132" s="84" t="s">
        <v>4745</v>
      </c>
      <c r="B132" s="84" t="s">
        <v>4746</v>
      </c>
      <c r="C132" s="83" t="s">
        <v>4747</v>
      </c>
      <c r="D132" s="83" t="s">
        <v>4748</v>
      </c>
      <c r="F132" s="83" t="s">
        <v>4330</v>
      </c>
      <c r="G132" s="83" t="s">
        <v>4331</v>
      </c>
    </row>
    <row r="133" spans="1:7">
      <c r="A133" s="84" t="s">
        <v>4749</v>
      </c>
      <c r="B133" s="84" t="s">
        <v>4750</v>
      </c>
      <c r="C133" s="83" t="s">
        <v>4751</v>
      </c>
      <c r="D133" s="83" t="s">
        <v>4752</v>
      </c>
      <c r="F133" s="83" t="s">
        <v>4330</v>
      </c>
      <c r="G133" s="83" t="s">
        <v>4331</v>
      </c>
    </row>
    <row r="134" spans="1:7">
      <c r="A134" s="84" t="s">
        <v>4753</v>
      </c>
      <c r="B134" s="84" t="s">
        <v>4754</v>
      </c>
      <c r="C134" s="83" t="s">
        <v>4755</v>
      </c>
      <c r="D134" s="83" t="s">
        <v>4756</v>
      </c>
      <c r="F134" s="83" t="s">
        <v>4330</v>
      </c>
      <c r="G134" s="83" t="s">
        <v>4331</v>
      </c>
    </row>
    <row r="135" spans="1:7">
      <c r="A135" s="84" t="s">
        <v>4757</v>
      </c>
      <c r="B135" s="84" t="s">
        <v>4758</v>
      </c>
      <c r="C135" s="83" t="s">
        <v>4759</v>
      </c>
      <c r="D135" s="83" t="s">
        <v>4760</v>
      </c>
      <c r="F135" s="83" t="s">
        <v>4330</v>
      </c>
      <c r="G135" s="83" t="s">
        <v>4331</v>
      </c>
    </row>
    <row r="136" spans="1:7">
      <c r="A136" s="84" t="s">
        <v>4761</v>
      </c>
      <c r="B136" s="84" t="s">
        <v>4762</v>
      </c>
      <c r="C136" s="83" t="s">
        <v>4763</v>
      </c>
      <c r="D136" s="83" t="s">
        <v>4764</v>
      </c>
      <c r="F136" s="83" t="s">
        <v>4330</v>
      </c>
      <c r="G136" s="83" t="s">
        <v>4331</v>
      </c>
    </row>
    <row r="137" spans="1:7">
      <c r="A137" s="84" t="s">
        <v>4765</v>
      </c>
      <c r="B137" s="84" t="s">
        <v>4350</v>
      </c>
      <c r="C137" s="83" t="s">
        <v>4766</v>
      </c>
      <c r="F137" s="83" t="s">
        <v>4442</v>
      </c>
      <c r="G137" s="83" t="s">
        <v>4331</v>
      </c>
    </row>
    <row r="138" spans="1:7">
      <c r="A138" s="84" t="s">
        <v>4767</v>
      </c>
      <c r="B138" s="84" t="s">
        <v>4768</v>
      </c>
      <c r="C138" s="83" t="s">
        <v>4769</v>
      </c>
      <c r="D138" s="83" t="s">
        <v>4770</v>
      </c>
      <c r="F138" s="83" t="s">
        <v>4442</v>
      </c>
      <c r="G138" s="83" t="s">
        <v>4331</v>
      </c>
    </row>
    <row r="139" spans="1:7">
      <c r="A139" s="84" t="s">
        <v>4771</v>
      </c>
      <c r="B139" s="84" t="s">
        <v>4772</v>
      </c>
      <c r="C139" s="83" t="s">
        <v>4773</v>
      </c>
      <c r="D139" s="83" t="s">
        <v>4774</v>
      </c>
      <c r="F139" s="83" t="s">
        <v>4442</v>
      </c>
      <c r="G139" s="83" t="s">
        <v>4331</v>
      </c>
    </row>
    <row r="140" spans="1:7">
      <c r="A140" s="84" t="s">
        <v>4268</v>
      </c>
      <c r="B140" s="84" t="s">
        <v>4775</v>
      </c>
      <c r="C140" s="83" t="s">
        <v>4776</v>
      </c>
      <c r="D140" s="83" t="s">
        <v>4777</v>
      </c>
      <c r="E140" s="83" t="s">
        <v>4778</v>
      </c>
      <c r="F140" s="83" t="s">
        <v>4442</v>
      </c>
      <c r="G140" s="83" t="s">
        <v>4331</v>
      </c>
    </row>
    <row r="141" spans="1:7">
      <c r="A141" s="84" t="s">
        <v>4779</v>
      </c>
      <c r="B141" s="84" t="s">
        <v>4780</v>
      </c>
      <c r="C141" s="83" t="s">
        <v>4781</v>
      </c>
      <c r="D141" s="83" t="s">
        <v>4782</v>
      </c>
      <c r="F141" s="83" t="s">
        <v>4442</v>
      </c>
      <c r="G141" s="83" t="s">
        <v>4331</v>
      </c>
    </row>
    <row r="142" spans="1:7">
      <c r="A142" s="84" t="s">
        <v>4783</v>
      </c>
      <c r="B142" s="84" t="s">
        <v>4784</v>
      </c>
      <c r="C142" s="83" t="s">
        <v>4785</v>
      </c>
      <c r="D142" s="83" t="s">
        <v>4786</v>
      </c>
      <c r="F142" s="83" t="s">
        <v>4442</v>
      </c>
      <c r="G142" s="83" t="s">
        <v>4331</v>
      </c>
    </row>
    <row r="143" spans="1:7">
      <c r="A143" s="84" t="s">
        <v>4787</v>
      </c>
      <c r="B143" s="84" t="s">
        <v>4788</v>
      </c>
      <c r="C143" s="83" t="s">
        <v>4789</v>
      </c>
      <c r="D143" s="83" t="s">
        <v>4790</v>
      </c>
      <c r="F143" s="83" t="s">
        <v>4442</v>
      </c>
      <c r="G143" s="83" t="s">
        <v>4331</v>
      </c>
    </row>
    <row r="144" spans="1:7">
      <c r="A144" s="84" t="s">
        <v>4791</v>
      </c>
      <c r="B144" s="84" t="s">
        <v>4350</v>
      </c>
      <c r="C144" s="83" t="s">
        <v>4792</v>
      </c>
      <c r="F144" s="83" t="s">
        <v>4330</v>
      </c>
      <c r="G144" s="83" t="s">
        <v>4331</v>
      </c>
    </row>
    <row r="145" spans="1:7">
      <c r="A145" s="84" t="s">
        <v>4793</v>
      </c>
      <c r="B145" s="84" t="s">
        <v>4794</v>
      </c>
      <c r="C145" s="83" t="s">
        <v>4795</v>
      </c>
      <c r="D145" s="83" t="s">
        <v>4796</v>
      </c>
      <c r="F145" s="83" t="s">
        <v>4330</v>
      </c>
      <c r="G145" s="83" t="s">
        <v>4331</v>
      </c>
    </row>
    <row r="146" spans="1:7">
      <c r="A146" s="84" t="s">
        <v>4797</v>
      </c>
      <c r="B146" s="84" t="s">
        <v>4798</v>
      </c>
      <c r="C146" s="83" t="s">
        <v>4799</v>
      </c>
      <c r="D146" s="83" t="s">
        <v>4800</v>
      </c>
      <c r="F146" s="83" t="s">
        <v>4442</v>
      </c>
      <c r="G146" s="83" t="s">
        <v>4331</v>
      </c>
    </row>
    <row r="147" spans="1:7">
      <c r="A147" s="84" t="s">
        <v>4801</v>
      </c>
      <c r="B147" s="84" t="s">
        <v>4802</v>
      </c>
      <c r="C147" s="83" t="s">
        <v>4803</v>
      </c>
      <c r="D147" s="83" t="s">
        <v>4804</v>
      </c>
      <c r="F147" s="83" t="s">
        <v>4330</v>
      </c>
      <c r="G147" s="83" t="s">
        <v>4331</v>
      </c>
    </row>
    <row r="148" spans="1:7">
      <c r="A148" s="84" t="s">
        <v>4805</v>
      </c>
      <c r="B148" s="84" t="s">
        <v>4806</v>
      </c>
      <c r="C148" s="83" t="s">
        <v>4807</v>
      </c>
      <c r="D148" s="83" t="s">
        <v>4808</v>
      </c>
      <c r="F148" s="83" t="s">
        <v>4330</v>
      </c>
      <c r="G148" s="83" t="s">
        <v>4331</v>
      </c>
    </row>
    <row r="149" spans="1:7">
      <c r="A149" s="84" t="s">
        <v>4809</v>
      </c>
      <c r="B149" s="84" t="s">
        <v>4810</v>
      </c>
      <c r="C149" s="83" t="s">
        <v>4811</v>
      </c>
      <c r="D149" s="83" t="s">
        <v>4812</v>
      </c>
      <c r="F149" s="83" t="s">
        <v>4330</v>
      </c>
      <c r="G149" s="83" t="s">
        <v>4331</v>
      </c>
    </row>
    <row r="150" spans="1:7">
      <c r="A150" s="84" t="s">
        <v>4813</v>
      </c>
      <c r="B150" s="84" t="s">
        <v>4814</v>
      </c>
      <c r="C150" s="83" t="s">
        <v>4815</v>
      </c>
      <c r="D150" s="83" t="s">
        <v>4816</v>
      </c>
      <c r="F150" s="83" t="s">
        <v>4330</v>
      </c>
      <c r="G150" s="83" t="s">
        <v>4331</v>
      </c>
    </row>
    <row r="151" spans="1:7">
      <c r="A151" s="84" t="s">
        <v>4817</v>
      </c>
      <c r="B151" s="84" t="s">
        <v>4818</v>
      </c>
      <c r="C151" s="83" t="s">
        <v>4819</v>
      </c>
      <c r="D151" s="83" t="s">
        <v>4820</v>
      </c>
      <c r="F151" s="83" t="s">
        <v>4442</v>
      </c>
      <c r="G151" s="83" t="s">
        <v>4331</v>
      </c>
    </row>
    <row r="152" spans="1:7">
      <c r="A152" s="84" t="s">
        <v>4269</v>
      </c>
      <c r="B152" s="84" t="s">
        <v>4821</v>
      </c>
      <c r="C152" s="83" t="s">
        <v>4822</v>
      </c>
      <c r="D152" s="83" t="s">
        <v>4683</v>
      </c>
      <c r="E152" s="83" t="s">
        <v>4823</v>
      </c>
      <c r="F152" s="83" t="s">
        <v>4330</v>
      </c>
      <c r="G152" s="83" t="s">
        <v>4331</v>
      </c>
    </row>
    <row r="153" spans="1:7">
      <c r="A153" s="84" t="s">
        <v>4270</v>
      </c>
      <c r="B153" s="84" t="s">
        <v>4824</v>
      </c>
      <c r="C153" s="83" t="s">
        <v>4825</v>
      </c>
      <c r="D153" s="83" t="s">
        <v>4826</v>
      </c>
      <c r="E153" s="83" t="s">
        <v>4827</v>
      </c>
      <c r="F153" s="83" t="s">
        <v>4442</v>
      </c>
      <c r="G153" s="83" t="s">
        <v>4331</v>
      </c>
    </row>
    <row r="154" spans="1:7">
      <c r="A154" s="84" t="s">
        <v>4828</v>
      </c>
      <c r="B154" s="84" t="s">
        <v>4350</v>
      </c>
      <c r="C154" s="83" t="s">
        <v>4829</v>
      </c>
      <c r="F154" s="83" t="s">
        <v>4330</v>
      </c>
      <c r="G154" s="83" t="s">
        <v>4331</v>
      </c>
    </row>
    <row r="155" spans="1:7">
      <c r="A155" s="84" t="s">
        <v>4271</v>
      </c>
      <c r="B155" s="84" t="s">
        <v>4830</v>
      </c>
      <c r="C155" s="83" t="s">
        <v>4831</v>
      </c>
      <c r="D155" s="83" t="s">
        <v>4832</v>
      </c>
      <c r="E155" s="83" t="s">
        <v>4833</v>
      </c>
      <c r="F155" s="83" t="s">
        <v>4330</v>
      </c>
      <c r="G155" s="83" t="s">
        <v>4331</v>
      </c>
    </row>
    <row r="156" spans="1:7">
      <c r="A156" s="84" t="s">
        <v>4834</v>
      </c>
      <c r="B156" s="84" t="s">
        <v>4835</v>
      </c>
      <c r="C156" s="83" t="s">
        <v>4836</v>
      </c>
      <c r="D156" s="83" t="s">
        <v>4837</v>
      </c>
      <c r="F156" s="83" t="s">
        <v>4330</v>
      </c>
      <c r="G156" s="83" t="s">
        <v>4331</v>
      </c>
    </row>
    <row r="157" spans="1:7">
      <c r="A157" s="84" t="s">
        <v>4838</v>
      </c>
      <c r="B157" s="84" t="s">
        <v>4839</v>
      </c>
      <c r="C157" s="83" t="s">
        <v>4840</v>
      </c>
      <c r="D157" s="83" t="s">
        <v>4841</v>
      </c>
      <c r="F157" s="83" t="s">
        <v>4442</v>
      </c>
      <c r="G157" s="83" t="s">
        <v>4331</v>
      </c>
    </row>
    <row r="158" spans="1:7">
      <c r="A158" s="84" t="s">
        <v>4842</v>
      </c>
      <c r="B158" s="84" t="s">
        <v>4843</v>
      </c>
      <c r="C158" s="83" t="s">
        <v>4844</v>
      </c>
      <c r="D158" s="83" t="s">
        <v>4845</v>
      </c>
      <c r="F158" s="83" t="s">
        <v>4442</v>
      </c>
      <c r="G158" s="83" t="s">
        <v>4331</v>
      </c>
    </row>
    <row r="159" spans="1:7">
      <c r="A159" s="84" t="s">
        <v>4846</v>
      </c>
      <c r="B159" s="84" t="s">
        <v>4847</v>
      </c>
      <c r="C159" s="83" t="s">
        <v>4848</v>
      </c>
      <c r="D159" s="83" t="s">
        <v>4849</v>
      </c>
      <c r="E159" s="83" t="s">
        <v>4850</v>
      </c>
      <c r="F159" s="83" t="s">
        <v>4330</v>
      </c>
      <c r="G159" s="83" t="s">
        <v>4331</v>
      </c>
    </row>
    <row r="160" spans="1:7">
      <c r="A160" s="84" t="s">
        <v>4851</v>
      </c>
      <c r="B160" s="84" t="s">
        <v>4350</v>
      </c>
      <c r="C160" s="83" t="s">
        <v>4852</v>
      </c>
      <c r="F160" s="83" t="s">
        <v>4442</v>
      </c>
      <c r="G160" s="83" t="s">
        <v>4331</v>
      </c>
    </row>
    <row r="161" spans="1:7">
      <c r="A161" s="84" t="s">
        <v>4853</v>
      </c>
      <c r="B161" s="84" t="s">
        <v>4854</v>
      </c>
      <c r="C161" s="83" t="s">
        <v>4855</v>
      </c>
      <c r="D161" s="83" t="s">
        <v>4856</v>
      </c>
      <c r="E161" s="83" t="s">
        <v>4857</v>
      </c>
      <c r="F161" s="83" t="s">
        <v>4442</v>
      </c>
      <c r="G161" s="83" t="s">
        <v>4331</v>
      </c>
    </row>
    <row r="162" spans="1:7">
      <c r="A162" s="84" t="s">
        <v>4858</v>
      </c>
      <c r="B162" s="84" t="s">
        <v>4859</v>
      </c>
      <c r="C162" s="83" t="s">
        <v>4860</v>
      </c>
      <c r="D162" s="83" t="s">
        <v>4861</v>
      </c>
      <c r="E162" s="83" t="s">
        <v>4862</v>
      </c>
      <c r="F162" s="83" t="s">
        <v>4330</v>
      </c>
      <c r="G162" s="83" t="s">
        <v>4331</v>
      </c>
    </row>
    <row r="163" spans="1:7">
      <c r="A163" s="84" t="s">
        <v>4863</v>
      </c>
      <c r="B163" s="84" t="s">
        <v>4864</v>
      </c>
      <c r="C163" s="83" t="s">
        <v>4865</v>
      </c>
      <c r="D163" s="83" t="s">
        <v>4866</v>
      </c>
      <c r="F163" s="83" t="s">
        <v>4330</v>
      </c>
      <c r="G163" s="83" t="s">
        <v>4331</v>
      </c>
    </row>
    <row r="164" spans="1:7">
      <c r="B164" s="83" t="s">
        <v>4350</v>
      </c>
      <c r="F164" s="83"/>
    </row>
    <row r="165" spans="1:7">
      <c r="A165" s="84" t="s">
        <v>4867</v>
      </c>
      <c r="B165" s="84" t="s">
        <v>4350</v>
      </c>
      <c r="F165" s="83"/>
    </row>
    <row r="166" spans="1:7">
      <c r="A166" s="84" t="s">
        <v>4868</v>
      </c>
      <c r="B166" s="84" t="s">
        <v>4350</v>
      </c>
      <c r="C166" s="83" t="s">
        <v>4869</v>
      </c>
      <c r="F166" s="83" t="s">
        <v>4442</v>
      </c>
      <c r="G166" s="83" t="s">
        <v>4870</v>
      </c>
    </row>
    <row r="167" spans="1:7">
      <c r="A167" s="84" t="s">
        <v>4272</v>
      </c>
      <c r="B167" s="84" t="s">
        <v>4871</v>
      </c>
      <c r="C167" s="83" t="s">
        <v>4872</v>
      </c>
      <c r="D167" s="83" t="s">
        <v>4873</v>
      </c>
      <c r="E167" s="83" t="s">
        <v>4874</v>
      </c>
      <c r="F167" s="83" t="s">
        <v>4442</v>
      </c>
      <c r="G167" s="83" t="s">
        <v>4331</v>
      </c>
    </row>
    <row r="168" spans="1:7">
      <c r="A168" s="84" t="s">
        <v>4875</v>
      </c>
      <c r="B168" s="84" t="s">
        <v>4876</v>
      </c>
      <c r="C168" s="83" t="s">
        <v>4877</v>
      </c>
      <c r="D168" s="83" t="s">
        <v>4878</v>
      </c>
      <c r="F168" s="83" t="s">
        <v>4442</v>
      </c>
      <c r="G168" s="83" t="s">
        <v>4331</v>
      </c>
    </row>
    <row r="169" spans="1:7">
      <c r="A169" s="84" t="s">
        <v>4879</v>
      </c>
      <c r="B169" s="84" t="s">
        <v>4880</v>
      </c>
      <c r="C169" s="83" t="s">
        <v>4881</v>
      </c>
      <c r="D169" s="83" t="s">
        <v>4882</v>
      </c>
      <c r="E169" s="83" t="s">
        <v>4883</v>
      </c>
      <c r="F169" s="83" t="s">
        <v>4442</v>
      </c>
      <c r="G169" s="83" t="s">
        <v>4331</v>
      </c>
    </row>
    <row r="170" spans="1:7">
      <c r="A170" s="84" t="s">
        <v>4884</v>
      </c>
      <c r="B170" s="84" t="s">
        <v>4885</v>
      </c>
      <c r="C170" s="83" t="s">
        <v>4886</v>
      </c>
      <c r="D170" s="83" t="s">
        <v>4887</v>
      </c>
      <c r="F170" s="83" t="s">
        <v>4442</v>
      </c>
      <c r="G170" s="83" t="s">
        <v>4331</v>
      </c>
    </row>
    <row r="171" spans="1:7">
      <c r="A171" s="84" t="s">
        <v>4888</v>
      </c>
      <c r="B171" s="84" t="s">
        <v>4889</v>
      </c>
      <c r="C171" s="83" t="s">
        <v>4890</v>
      </c>
      <c r="D171" s="83" t="s">
        <v>4891</v>
      </c>
      <c r="F171" s="83" t="s">
        <v>4442</v>
      </c>
      <c r="G171" s="83" t="s">
        <v>4331</v>
      </c>
    </row>
    <row r="172" spans="1:7">
      <c r="A172" s="84" t="s">
        <v>4892</v>
      </c>
      <c r="B172" s="84" t="s">
        <v>4893</v>
      </c>
      <c r="C172" s="83" t="s">
        <v>4894</v>
      </c>
      <c r="D172" s="83" t="s">
        <v>4895</v>
      </c>
      <c r="F172" s="83" t="s">
        <v>4442</v>
      </c>
      <c r="G172" s="83" t="s">
        <v>4331</v>
      </c>
    </row>
    <row r="173" spans="1:7">
      <c r="A173" s="84" t="s">
        <v>4896</v>
      </c>
      <c r="B173" s="84" t="s">
        <v>4893</v>
      </c>
      <c r="C173" s="83" t="s">
        <v>4897</v>
      </c>
      <c r="D173" s="83" t="s">
        <v>4898</v>
      </c>
      <c r="F173" s="83" t="s">
        <v>4442</v>
      </c>
      <c r="G173" s="83" t="s">
        <v>4331</v>
      </c>
    </row>
    <row r="174" spans="1:7">
      <c r="A174" s="84" t="s">
        <v>4899</v>
      </c>
      <c r="B174" s="84" t="s">
        <v>4900</v>
      </c>
      <c r="C174" s="83" t="s">
        <v>4901</v>
      </c>
      <c r="D174" s="83" t="s">
        <v>4902</v>
      </c>
      <c r="F174" s="83" t="s">
        <v>4442</v>
      </c>
      <c r="G174" s="83" t="s">
        <v>4331</v>
      </c>
    </row>
    <row r="175" spans="1:7">
      <c r="A175" s="84" t="s">
        <v>4903</v>
      </c>
      <c r="B175" s="84" t="s">
        <v>4904</v>
      </c>
      <c r="C175" s="83" t="s">
        <v>4905</v>
      </c>
      <c r="D175" s="83" t="s">
        <v>4906</v>
      </c>
      <c r="F175" s="83" t="s">
        <v>4442</v>
      </c>
      <c r="G175" s="83" t="s">
        <v>4331</v>
      </c>
    </row>
    <row r="176" spans="1:7">
      <c r="A176" s="84" t="s">
        <v>4907</v>
      </c>
      <c r="B176" s="84" t="s">
        <v>4350</v>
      </c>
      <c r="C176" s="83" t="s">
        <v>4908</v>
      </c>
      <c r="F176" s="83" t="s">
        <v>4442</v>
      </c>
      <c r="G176" s="83" t="s">
        <v>4331</v>
      </c>
    </row>
    <row r="177" spans="1:7">
      <c r="A177" s="84" t="s">
        <v>4273</v>
      </c>
      <c r="B177" s="84" t="s">
        <v>4909</v>
      </c>
      <c r="C177" s="83" t="s">
        <v>4910</v>
      </c>
      <c r="D177" s="83" t="s">
        <v>4911</v>
      </c>
      <c r="E177" s="83" t="s">
        <v>4912</v>
      </c>
      <c r="F177" s="83" t="s">
        <v>4442</v>
      </c>
      <c r="G177" s="83" t="s">
        <v>4331</v>
      </c>
    </row>
    <row r="178" spans="1:7">
      <c r="A178" s="84" t="s">
        <v>4913</v>
      </c>
      <c r="B178" s="84" t="s">
        <v>4914</v>
      </c>
      <c r="C178" s="83" t="s">
        <v>4915</v>
      </c>
      <c r="D178" s="83" t="s">
        <v>4916</v>
      </c>
      <c r="F178" s="83" t="s">
        <v>4442</v>
      </c>
      <c r="G178" s="83" t="s">
        <v>4331</v>
      </c>
    </row>
    <row r="179" spans="1:7">
      <c r="A179" s="84" t="s">
        <v>4917</v>
      </c>
      <c r="B179" s="84" t="s">
        <v>4918</v>
      </c>
      <c r="C179" s="83" t="s">
        <v>4919</v>
      </c>
      <c r="D179" s="83" t="s">
        <v>4920</v>
      </c>
      <c r="F179" s="83" t="s">
        <v>4442</v>
      </c>
      <c r="G179" s="83" t="s">
        <v>4331</v>
      </c>
    </row>
    <row r="180" spans="1:7">
      <c r="A180" s="84" t="s">
        <v>4921</v>
      </c>
      <c r="B180" s="84" t="s">
        <v>4922</v>
      </c>
      <c r="C180" s="83" t="s">
        <v>4923</v>
      </c>
      <c r="D180" s="83" t="s">
        <v>4924</v>
      </c>
      <c r="F180" s="83" t="s">
        <v>4442</v>
      </c>
      <c r="G180" s="83" t="s">
        <v>4331</v>
      </c>
    </row>
    <row r="181" spans="1:7">
      <c r="A181" s="84" t="s">
        <v>4274</v>
      </c>
      <c r="B181" s="84" t="s">
        <v>4925</v>
      </c>
      <c r="C181" s="83" t="s">
        <v>4926</v>
      </c>
      <c r="D181" s="83" t="s">
        <v>4927</v>
      </c>
      <c r="E181" s="83" t="s">
        <v>4928</v>
      </c>
      <c r="F181" s="83" t="s">
        <v>4442</v>
      </c>
      <c r="G181" s="83" t="s">
        <v>4331</v>
      </c>
    </row>
    <row r="182" spans="1:7">
      <c r="A182" s="84" t="s">
        <v>4322</v>
      </c>
      <c r="B182" s="84" t="s">
        <v>4929</v>
      </c>
      <c r="C182" s="83" t="s">
        <v>4930</v>
      </c>
      <c r="D182" s="83" t="s">
        <v>4931</v>
      </c>
      <c r="E182" s="83" t="s">
        <v>4932</v>
      </c>
      <c r="F182" s="83" t="s">
        <v>4442</v>
      </c>
      <c r="G182" s="83" t="s">
        <v>4331</v>
      </c>
    </row>
    <row r="183" spans="1:7">
      <c r="A183" s="84" t="s">
        <v>4933</v>
      </c>
      <c r="B183" s="84" t="s">
        <v>4350</v>
      </c>
      <c r="C183" s="83" t="s">
        <v>4934</v>
      </c>
      <c r="F183" s="83" t="s">
        <v>4442</v>
      </c>
      <c r="G183" s="83" t="s">
        <v>4331</v>
      </c>
    </row>
    <row r="184" spans="1:7">
      <c r="A184" s="84" t="s">
        <v>4275</v>
      </c>
      <c r="B184" s="84" t="s">
        <v>4935</v>
      </c>
      <c r="C184" s="83" t="s">
        <v>4936</v>
      </c>
      <c r="D184" s="83" t="s">
        <v>4937</v>
      </c>
      <c r="E184" s="83" t="s">
        <v>4938</v>
      </c>
      <c r="F184" s="83" t="s">
        <v>4442</v>
      </c>
      <c r="G184" s="83" t="s">
        <v>4331</v>
      </c>
    </row>
    <row r="185" spans="1:7">
      <c r="A185" s="84" t="s">
        <v>4939</v>
      </c>
      <c r="B185" s="84" t="s">
        <v>4350</v>
      </c>
      <c r="C185" s="83" t="s">
        <v>4940</v>
      </c>
      <c r="F185" s="83" t="s">
        <v>4442</v>
      </c>
      <c r="G185" s="83" t="s">
        <v>4331</v>
      </c>
    </row>
    <row r="186" spans="1:7">
      <c r="A186" s="84" t="s">
        <v>4941</v>
      </c>
      <c r="B186" s="84" t="s">
        <v>4942</v>
      </c>
      <c r="C186" s="83" t="s">
        <v>4943</v>
      </c>
      <c r="D186" s="83" t="s">
        <v>4944</v>
      </c>
      <c r="F186" s="83" t="s">
        <v>4442</v>
      </c>
      <c r="G186" s="83" t="s">
        <v>4331</v>
      </c>
    </row>
    <row r="187" spans="1:7">
      <c r="A187" s="84" t="s">
        <v>4945</v>
      </c>
      <c r="B187" s="84" t="s">
        <v>4946</v>
      </c>
      <c r="C187" s="83" t="s">
        <v>4947</v>
      </c>
      <c r="D187" s="83" t="s">
        <v>4948</v>
      </c>
      <c r="F187" s="83" t="s">
        <v>4442</v>
      </c>
      <c r="G187" s="83" t="s">
        <v>4331</v>
      </c>
    </row>
    <row r="188" spans="1:7">
      <c r="A188" s="84" t="s">
        <v>4949</v>
      </c>
      <c r="B188" s="84" t="s">
        <v>4350</v>
      </c>
      <c r="C188" s="83" t="s">
        <v>4950</v>
      </c>
      <c r="F188" s="83" t="s">
        <v>4442</v>
      </c>
      <c r="G188" s="83" t="s">
        <v>4331</v>
      </c>
    </row>
    <row r="189" spans="1:7">
      <c r="A189" s="84" t="s">
        <v>4951</v>
      </c>
      <c r="B189" s="84" t="s">
        <v>4952</v>
      </c>
      <c r="C189" s="83" t="s">
        <v>4950</v>
      </c>
      <c r="D189" s="83" t="s">
        <v>4953</v>
      </c>
      <c r="E189" s="83" t="s">
        <v>4954</v>
      </c>
      <c r="F189" s="83" t="s">
        <v>4442</v>
      </c>
      <c r="G189" s="83" t="s">
        <v>4331</v>
      </c>
    </row>
    <row r="190" spans="1:7">
      <c r="A190" s="84" t="s">
        <v>4955</v>
      </c>
      <c r="B190" s="84" t="s">
        <v>4350</v>
      </c>
      <c r="C190" s="83" t="s">
        <v>4956</v>
      </c>
      <c r="F190" s="83" t="s">
        <v>4442</v>
      </c>
      <c r="G190" s="83" t="s">
        <v>4331</v>
      </c>
    </row>
    <row r="191" spans="1:7">
      <c r="A191" s="84" t="s">
        <v>4957</v>
      </c>
      <c r="B191" s="84" t="s">
        <v>4958</v>
      </c>
      <c r="C191" s="83" t="s">
        <v>4959</v>
      </c>
      <c r="D191" s="83" t="s">
        <v>4960</v>
      </c>
      <c r="F191" s="83" t="s">
        <v>4442</v>
      </c>
      <c r="G191" s="83" t="s">
        <v>4331</v>
      </c>
    </row>
    <row r="192" spans="1:7">
      <c r="A192" s="84" t="s">
        <v>4276</v>
      </c>
      <c r="B192" s="84" t="s">
        <v>4961</v>
      </c>
      <c r="C192" s="83" t="s">
        <v>4962</v>
      </c>
      <c r="D192" s="83" t="s">
        <v>4963</v>
      </c>
      <c r="E192" s="83" t="s">
        <v>4964</v>
      </c>
      <c r="F192" s="83" t="s">
        <v>4442</v>
      </c>
      <c r="G192" s="83" t="s">
        <v>4331</v>
      </c>
    </row>
    <row r="193" spans="1:7">
      <c r="A193" s="84" t="s">
        <v>4965</v>
      </c>
      <c r="B193" s="84" t="s">
        <v>4966</v>
      </c>
      <c r="C193" s="83" t="s">
        <v>4967</v>
      </c>
      <c r="D193" s="83" t="s">
        <v>4968</v>
      </c>
      <c r="F193" s="83" t="s">
        <v>4442</v>
      </c>
      <c r="G193" s="83" t="s">
        <v>4331</v>
      </c>
    </row>
    <row r="194" spans="1:7">
      <c r="A194" s="84" t="s">
        <v>4277</v>
      </c>
      <c r="B194" s="84" t="s">
        <v>4969</v>
      </c>
      <c r="C194" s="83" t="s">
        <v>4970</v>
      </c>
      <c r="D194" s="83" t="s">
        <v>4971</v>
      </c>
      <c r="E194" s="83" t="s">
        <v>4972</v>
      </c>
      <c r="F194" s="83" t="s">
        <v>4442</v>
      </c>
      <c r="G194" s="83" t="s">
        <v>4331</v>
      </c>
    </row>
    <row r="195" spans="1:7">
      <c r="A195" s="84" t="s">
        <v>4973</v>
      </c>
      <c r="B195" s="84" t="s">
        <v>4974</v>
      </c>
      <c r="C195" s="83" t="s">
        <v>4975</v>
      </c>
      <c r="D195" s="83" t="s">
        <v>4976</v>
      </c>
      <c r="F195" s="83" t="s">
        <v>4442</v>
      </c>
      <c r="G195" s="83" t="s">
        <v>4331</v>
      </c>
    </row>
    <row r="196" spans="1:7">
      <c r="A196" s="84" t="s">
        <v>4977</v>
      </c>
      <c r="B196" s="84" t="s">
        <v>4978</v>
      </c>
      <c r="C196" s="83" t="s">
        <v>4979</v>
      </c>
      <c r="D196" s="83" t="s">
        <v>4980</v>
      </c>
      <c r="F196" s="83" t="s">
        <v>4442</v>
      </c>
      <c r="G196" s="83" t="s">
        <v>4331</v>
      </c>
    </row>
    <row r="197" spans="1:7">
      <c r="A197" s="84" t="s">
        <v>4981</v>
      </c>
      <c r="B197" s="84" t="s">
        <v>4982</v>
      </c>
      <c r="C197" s="83" t="s">
        <v>4983</v>
      </c>
      <c r="D197" s="83" t="s">
        <v>4984</v>
      </c>
      <c r="F197" s="83" t="s">
        <v>4442</v>
      </c>
      <c r="G197" s="83" t="s">
        <v>4331</v>
      </c>
    </row>
    <row r="198" spans="1:7">
      <c r="A198" s="84" t="s">
        <v>4985</v>
      </c>
      <c r="B198" s="84" t="s">
        <v>4986</v>
      </c>
      <c r="C198" s="83" t="s">
        <v>4987</v>
      </c>
      <c r="D198" s="83" t="s">
        <v>4988</v>
      </c>
      <c r="E198" s="83" t="s">
        <v>4989</v>
      </c>
      <c r="F198" s="83" t="s">
        <v>4442</v>
      </c>
      <c r="G198" s="83" t="s">
        <v>4331</v>
      </c>
    </row>
    <row r="199" spans="1:7">
      <c r="A199" s="84" t="s">
        <v>4990</v>
      </c>
      <c r="B199" s="84" t="s">
        <v>4350</v>
      </c>
      <c r="C199" s="83" t="s">
        <v>4991</v>
      </c>
      <c r="F199" s="83" t="s">
        <v>4442</v>
      </c>
      <c r="G199" s="83" t="s">
        <v>4331</v>
      </c>
    </row>
    <row r="200" spans="1:7">
      <c r="A200" s="84" t="s">
        <v>4278</v>
      </c>
      <c r="B200" s="84" t="s">
        <v>4992</v>
      </c>
      <c r="C200" s="83" t="s">
        <v>4991</v>
      </c>
      <c r="D200" s="83" t="s">
        <v>4993</v>
      </c>
      <c r="F200" s="83" t="s">
        <v>4442</v>
      </c>
      <c r="G200" s="83" t="s">
        <v>4331</v>
      </c>
    </row>
    <row r="201" spans="1:7">
      <c r="A201" s="84" t="s">
        <v>4994</v>
      </c>
      <c r="B201" s="84" t="s">
        <v>4350</v>
      </c>
      <c r="C201" s="83" t="s">
        <v>4995</v>
      </c>
      <c r="F201" s="83" t="s">
        <v>4442</v>
      </c>
      <c r="G201" s="83" t="s">
        <v>4331</v>
      </c>
    </row>
    <row r="202" spans="1:7">
      <c r="A202" s="84" t="s">
        <v>4996</v>
      </c>
      <c r="B202" s="84" t="s">
        <v>4997</v>
      </c>
      <c r="C202" s="83" t="s">
        <v>4998</v>
      </c>
      <c r="D202" s="83" t="s">
        <v>4999</v>
      </c>
      <c r="F202" s="83" t="s">
        <v>4442</v>
      </c>
      <c r="G202" s="83" t="s">
        <v>4331</v>
      </c>
    </row>
    <row r="203" spans="1:7">
      <c r="B203" s="83" t="s">
        <v>4350</v>
      </c>
      <c r="F203" s="83"/>
    </row>
    <row r="204" spans="1:7">
      <c r="A204" s="84" t="s">
        <v>5000</v>
      </c>
      <c r="B204" s="84" t="s">
        <v>4350</v>
      </c>
      <c r="F204" s="83"/>
    </row>
    <row r="205" spans="1:7">
      <c r="A205" s="84" t="s">
        <v>5001</v>
      </c>
      <c r="B205" s="84" t="s">
        <v>4350</v>
      </c>
      <c r="C205" s="83" t="s">
        <v>5002</v>
      </c>
      <c r="F205" s="83" t="s">
        <v>5003</v>
      </c>
      <c r="G205" s="83" t="s">
        <v>5004</v>
      </c>
    </row>
    <row r="206" spans="1:7">
      <c r="A206" s="84" t="s">
        <v>4279</v>
      </c>
      <c r="B206" s="84" t="s">
        <v>5005</v>
      </c>
      <c r="C206" s="83" t="s">
        <v>5006</v>
      </c>
      <c r="D206" s="83" t="s">
        <v>5007</v>
      </c>
      <c r="E206" s="83" t="s">
        <v>5008</v>
      </c>
      <c r="F206" s="83" t="s">
        <v>5003</v>
      </c>
      <c r="G206" s="83" t="s">
        <v>5004</v>
      </c>
    </row>
    <row r="207" spans="1:7">
      <c r="A207" s="84" t="s">
        <v>4280</v>
      </c>
      <c r="B207" s="84" t="s">
        <v>5009</v>
      </c>
      <c r="C207" s="83" t="s">
        <v>5010</v>
      </c>
      <c r="D207" s="83" t="s">
        <v>5011</v>
      </c>
      <c r="E207" s="83" t="s">
        <v>5012</v>
      </c>
      <c r="F207" s="83" t="s">
        <v>5003</v>
      </c>
      <c r="G207" s="83" t="s">
        <v>5004</v>
      </c>
    </row>
    <row r="208" spans="1:7">
      <c r="A208" s="84" t="s">
        <v>4281</v>
      </c>
      <c r="B208" s="84" t="s">
        <v>5013</v>
      </c>
      <c r="C208" s="83" t="s">
        <v>5014</v>
      </c>
      <c r="D208" s="83" t="s">
        <v>5015</v>
      </c>
      <c r="E208" s="83" t="s">
        <v>5016</v>
      </c>
      <c r="F208" s="83" t="s">
        <v>5003</v>
      </c>
      <c r="G208" s="83" t="s">
        <v>5004</v>
      </c>
    </row>
    <row r="209" spans="1:7">
      <c r="A209" s="84" t="s">
        <v>5017</v>
      </c>
      <c r="B209" s="84" t="s">
        <v>5018</v>
      </c>
      <c r="C209" s="83" t="s">
        <v>5019</v>
      </c>
      <c r="D209" s="83" t="s">
        <v>5020</v>
      </c>
      <c r="E209" s="83" t="s">
        <v>5021</v>
      </c>
      <c r="F209" s="83" t="s">
        <v>5003</v>
      </c>
      <c r="G209" s="83" t="s">
        <v>5004</v>
      </c>
    </row>
    <row r="210" spans="1:7">
      <c r="A210" s="84" t="s">
        <v>5022</v>
      </c>
      <c r="B210" s="84" t="s">
        <v>5023</v>
      </c>
      <c r="C210" s="83" t="s">
        <v>5024</v>
      </c>
      <c r="D210" s="83" t="s">
        <v>5025</v>
      </c>
      <c r="F210" s="83" t="s">
        <v>5003</v>
      </c>
      <c r="G210" s="83" t="s">
        <v>5004</v>
      </c>
    </row>
    <row r="211" spans="1:7">
      <c r="A211" s="84" t="s">
        <v>5026</v>
      </c>
      <c r="B211" s="84" t="s">
        <v>4350</v>
      </c>
      <c r="C211" s="83" t="s">
        <v>5027</v>
      </c>
      <c r="D211" s="83" t="s">
        <v>5028</v>
      </c>
      <c r="F211" s="83" t="s">
        <v>5003</v>
      </c>
      <c r="G211" s="83" t="s">
        <v>5004</v>
      </c>
    </row>
    <row r="212" spans="1:7">
      <c r="A212" s="84" t="s">
        <v>5029</v>
      </c>
      <c r="B212" s="84" t="s">
        <v>4350</v>
      </c>
      <c r="C212" s="83" t="s">
        <v>5030</v>
      </c>
      <c r="F212" s="83" t="s">
        <v>5003</v>
      </c>
      <c r="G212" s="83" t="s">
        <v>5004</v>
      </c>
    </row>
    <row r="213" spans="1:7">
      <c r="A213" s="84" t="s">
        <v>4282</v>
      </c>
      <c r="B213" s="84" t="s">
        <v>5031</v>
      </c>
      <c r="C213" s="83" t="s">
        <v>5032</v>
      </c>
      <c r="D213" s="83" t="s">
        <v>5033</v>
      </c>
      <c r="E213" s="83" t="s">
        <v>5034</v>
      </c>
      <c r="F213" s="83" t="s">
        <v>5003</v>
      </c>
      <c r="G213" s="83" t="s">
        <v>5004</v>
      </c>
    </row>
    <row r="214" spans="1:7">
      <c r="A214" s="84" t="s">
        <v>4283</v>
      </c>
      <c r="B214" s="84" t="s">
        <v>5035</v>
      </c>
      <c r="C214" s="83" t="s">
        <v>5036</v>
      </c>
      <c r="D214" s="83" t="s">
        <v>5037</v>
      </c>
      <c r="F214" s="83" t="s">
        <v>5003</v>
      </c>
      <c r="G214" s="83" t="s">
        <v>5004</v>
      </c>
    </row>
    <row r="215" spans="1:7">
      <c r="A215" s="84" t="s">
        <v>4284</v>
      </c>
      <c r="B215" s="84" t="s">
        <v>5038</v>
      </c>
      <c r="C215" s="83" t="s">
        <v>5039</v>
      </c>
      <c r="D215" s="83" t="s">
        <v>5040</v>
      </c>
      <c r="E215" s="83" t="s">
        <v>5041</v>
      </c>
      <c r="F215" s="83" t="s">
        <v>5003</v>
      </c>
      <c r="G215" s="83" t="s">
        <v>5004</v>
      </c>
    </row>
    <row r="216" spans="1:7">
      <c r="A216" s="84" t="s">
        <v>4285</v>
      </c>
      <c r="B216" s="84" t="s">
        <v>5042</v>
      </c>
      <c r="C216" s="83" t="s">
        <v>5043</v>
      </c>
      <c r="D216" s="83" t="s">
        <v>5044</v>
      </c>
      <c r="E216" s="83" t="s">
        <v>5045</v>
      </c>
      <c r="F216" s="83" t="s">
        <v>5003</v>
      </c>
      <c r="G216" s="83" t="s">
        <v>5004</v>
      </c>
    </row>
    <row r="217" spans="1:7">
      <c r="A217" s="84" t="s">
        <v>5046</v>
      </c>
      <c r="B217" s="84" t="s">
        <v>4350</v>
      </c>
      <c r="C217" s="83" t="s">
        <v>5047</v>
      </c>
      <c r="F217" s="83" t="s">
        <v>5003</v>
      </c>
      <c r="G217" s="83" t="s">
        <v>5004</v>
      </c>
    </row>
    <row r="218" spans="1:7">
      <c r="A218" s="84" t="s">
        <v>4286</v>
      </c>
      <c r="B218" s="84" t="s">
        <v>5048</v>
      </c>
      <c r="C218" s="83" t="s">
        <v>5049</v>
      </c>
      <c r="D218" s="83" t="s">
        <v>5050</v>
      </c>
      <c r="E218" s="83" t="s">
        <v>5051</v>
      </c>
      <c r="F218" s="83" t="s">
        <v>5003</v>
      </c>
      <c r="G218" s="83" t="s">
        <v>5004</v>
      </c>
    </row>
    <row r="219" spans="1:7">
      <c r="A219" s="84" t="s">
        <v>5052</v>
      </c>
      <c r="B219" s="84" t="s">
        <v>5053</v>
      </c>
      <c r="C219" s="83" t="s">
        <v>5054</v>
      </c>
      <c r="D219" s="83" t="s">
        <v>5055</v>
      </c>
      <c r="E219" s="83" t="s">
        <v>5056</v>
      </c>
      <c r="F219" s="83" t="s">
        <v>5003</v>
      </c>
      <c r="G219" s="83" t="s">
        <v>5004</v>
      </c>
    </row>
    <row r="220" spans="1:7">
      <c r="A220" s="84" t="s">
        <v>5057</v>
      </c>
      <c r="B220" s="84" t="s">
        <v>5058</v>
      </c>
      <c r="C220" s="83" t="s">
        <v>5059</v>
      </c>
      <c r="D220" s="83" t="s">
        <v>5060</v>
      </c>
      <c r="F220" s="83" t="s">
        <v>5003</v>
      </c>
      <c r="G220" s="83" t="s">
        <v>5004</v>
      </c>
    </row>
    <row r="221" spans="1:7">
      <c r="A221" s="84" t="s">
        <v>4287</v>
      </c>
      <c r="B221" s="84" t="s">
        <v>5061</v>
      </c>
      <c r="C221" s="83" t="s">
        <v>5062</v>
      </c>
      <c r="D221" s="83" t="s">
        <v>5063</v>
      </c>
      <c r="E221" s="83" t="s">
        <v>5064</v>
      </c>
      <c r="F221" s="83" t="s">
        <v>5003</v>
      </c>
      <c r="G221" s="83" t="s">
        <v>5004</v>
      </c>
    </row>
    <row r="222" spans="1:7">
      <c r="A222" s="84" t="s">
        <v>5065</v>
      </c>
      <c r="B222" s="84" t="s">
        <v>5066</v>
      </c>
      <c r="C222" s="83" t="s">
        <v>5067</v>
      </c>
      <c r="D222" s="83" t="s">
        <v>5068</v>
      </c>
      <c r="F222" s="83" t="s">
        <v>5003</v>
      </c>
      <c r="G222" s="83" t="s">
        <v>5004</v>
      </c>
    </row>
    <row r="223" spans="1:7">
      <c r="A223" s="84" t="s">
        <v>5069</v>
      </c>
      <c r="B223" s="84" t="s">
        <v>5070</v>
      </c>
      <c r="C223" s="83" t="s">
        <v>5071</v>
      </c>
      <c r="D223" s="83" t="s">
        <v>5072</v>
      </c>
      <c r="F223" s="83" t="s">
        <v>5003</v>
      </c>
      <c r="G223" s="83" t="s">
        <v>5004</v>
      </c>
    </row>
    <row r="224" spans="1:7">
      <c r="A224" s="84" t="s">
        <v>4288</v>
      </c>
      <c r="B224" s="84" t="s">
        <v>5073</v>
      </c>
      <c r="C224" s="83" t="s">
        <v>5074</v>
      </c>
      <c r="D224" s="83" t="s">
        <v>5075</v>
      </c>
      <c r="E224" s="83" t="s">
        <v>5076</v>
      </c>
      <c r="F224" s="83" t="s">
        <v>5003</v>
      </c>
      <c r="G224" s="83" t="s">
        <v>5004</v>
      </c>
    </row>
    <row r="225" spans="1:7">
      <c r="A225" s="84" t="s">
        <v>5077</v>
      </c>
      <c r="B225" s="84" t="s">
        <v>5078</v>
      </c>
      <c r="C225" s="83" t="s">
        <v>5079</v>
      </c>
      <c r="D225" s="83" t="s">
        <v>5080</v>
      </c>
      <c r="F225" s="83" t="s">
        <v>5003</v>
      </c>
      <c r="G225" s="83" t="s">
        <v>5004</v>
      </c>
    </row>
    <row r="226" spans="1:7">
      <c r="A226" s="84" t="s">
        <v>5081</v>
      </c>
      <c r="B226" s="84" t="s">
        <v>4350</v>
      </c>
      <c r="C226" s="83" t="s">
        <v>5082</v>
      </c>
      <c r="F226" s="83" t="s">
        <v>5003</v>
      </c>
      <c r="G226" s="83" t="s">
        <v>5004</v>
      </c>
    </row>
    <row r="227" spans="1:7">
      <c r="A227" s="84" t="s">
        <v>4289</v>
      </c>
      <c r="B227" s="84" t="s">
        <v>5083</v>
      </c>
      <c r="C227" s="83" t="s">
        <v>5084</v>
      </c>
      <c r="D227" s="83" t="s">
        <v>5085</v>
      </c>
      <c r="E227" s="83" t="s">
        <v>5086</v>
      </c>
      <c r="F227" s="83" t="s">
        <v>5003</v>
      </c>
      <c r="G227" s="83" t="s">
        <v>5004</v>
      </c>
    </row>
    <row r="228" spans="1:7">
      <c r="A228" s="84" t="s">
        <v>5087</v>
      </c>
      <c r="B228" s="84" t="s">
        <v>5088</v>
      </c>
      <c r="C228" s="83" t="s">
        <v>5089</v>
      </c>
      <c r="D228" s="83" t="s">
        <v>5090</v>
      </c>
      <c r="E228" s="83" t="s">
        <v>5091</v>
      </c>
      <c r="F228" s="83" t="s">
        <v>5003</v>
      </c>
      <c r="G228" s="83" t="s">
        <v>5004</v>
      </c>
    </row>
    <row r="229" spans="1:7">
      <c r="A229" s="84" t="s">
        <v>4290</v>
      </c>
      <c r="B229" s="84" t="s">
        <v>5092</v>
      </c>
      <c r="C229" s="83" t="s">
        <v>4733</v>
      </c>
      <c r="D229" s="83" t="s">
        <v>4734</v>
      </c>
      <c r="E229" s="83" t="s">
        <v>5093</v>
      </c>
      <c r="F229" s="83" t="s">
        <v>5003</v>
      </c>
      <c r="G229" s="83" t="s">
        <v>5004</v>
      </c>
    </row>
    <row r="230" spans="1:7">
      <c r="A230" s="84" t="s">
        <v>5094</v>
      </c>
      <c r="B230" s="84" t="s">
        <v>4350</v>
      </c>
      <c r="C230" s="83" t="s">
        <v>5095</v>
      </c>
      <c r="F230" s="83" t="s">
        <v>5003</v>
      </c>
      <c r="G230" s="83" t="s">
        <v>5004</v>
      </c>
    </row>
    <row r="231" spans="1:7">
      <c r="A231" s="84" t="s">
        <v>4291</v>
      </c>
      <c r="B231" s="84" t="s">
        <v>5096</v>
      </c>
      <c r="C231" s="83" t="s">
        <v>5097</v>
      </c>
      <c r="D231" s="83" t="s">
        <v>5098</v>
      </c>
      <c r="E231" s="83" t="s">
        <v>5099</v>
      </c>
      <c r="F231" s="83" t="s">
        <v>5003</v>
      </c>
      <c r="G231" s="83" t="s">
        <v>5004</v>
      </c>
    </row>
    <row r="232" spans="1:7">
      <c r="A232" s="84" t="s">
        <v>5100</v>
      </c>
      <c r="B232" s="84" t="s">
        <v>5101</v>
      </c>
      <c r="C232" s="83" t="s">
        <v>5102</v>
      </c>
      <c r="D232" s="83" t="s">
        <v>5103</v>
      </c>
      <c r="F232" s="83" t="s">
        <v>5003</v>
      </c>
      <c r="G232" s="83" t="s">
        <v>5004</v>
      </c>
    </row>
    <row r="233" spans="1:7">
      <c r="A233" s="84" t="s">
        <v>4292</v>
      </c>
      <c r="B233" s="84" t="s">
        <v>5104</v>
      </c>
      <c r="C233" s="83" t="s">
        <v>5105</v>
      </c>
      <c r="D233" s="83" t="s">
        <v>5106</v>
      </c>
      <c r="F233" s="83" t="s">
        <v>5003</v>
      </c>
      <c r="G233" s="83" t="s">
        <v>5004</v>
      </c>
    </row>
    <row r="234" spans="1:7">
      <c r="A234" s="84" t="s">
        <v>4293</v>
      </c>
      <c r="B234" s="84" t="s">
        <v>5107</v>
      </c>
      <c r="C234" s="83" t="s">
        <v>5108</v>
      </c>
      <c r="D234" s="83" t="s">
        <v>5109</v>
      </c>
      <c r="E234" s="83" t="s">
        <v>5110</v>
      </c>
      <c r="F234" s="83" t="s">
        <v>5003</v>
      </c>
      <c r="G234" s="83" t="s">
        <v>5004</v>
      </c>
    </row>
    <row r="235" spans="1:7">
      <c r="A235" s="84" t="s">
        <v>4294</v>
      </c>
      <c r="B235" s="84" t="s">
        <v>5111</v>
      </c>
      <c r="C235" s="83" t="s">
        <v>5112</v>
      </c>
      <c r="D235" s="83" t="s">
        <v>5113</v>
      </c>
      <c r="E235" s="83" t="s">
        <v>5114</v>
      </c>
      <c r="F235" s="83" t="s">
        <v>5003</v>
      </c>
      <c r="G235" s="83" t="s">
        <v>5004</v>
      </c>
    </row>
    <row r="236" spans="1:7">
      <c r="A236" s="84" t="s">
        <v>5115</v>
      </c>
      <c r="B236" s="84" t="s">
        <v>5116</v>
      </c>
      <c r="C236" s="83" t="s">
        <v>5117</v>
      </c>
      <c r="D236" s="83" t="s">
        <v>5118</v>
      </c>
      <c r="E236" s="83" t="s">
        <v>5119</v>
      </c>
      <c r="F236" s="83" t="s">
        <v>5003</v>
      </c>
      <c r="G236" s="83" t="s">
        <v>5004</v>
      </c>
    </row>
    <row r="237" spans="1:7">
      <c r="A237" s="84" t="s">
        <v>5120</v>
      </c>
      <c r="B237" s="84" t="s">
        <v>5121</v>
      </c>
      <c r="C237" s="83" t="s">
        <v>5122</v>
      </c>
      <c r="D237" s="83" t="s">
        <v>5123</v>
      </c>
      <c r="E237" s="83" t="s">
        <v>5124</v>
      </c>
      <c r="F237" s="83" t="s">
        <v>5003</v>
      </c>
      <c r="G237" s="83" t="s">
        <v>5004</v>
      </c>
    </row>
    <row r="238" spans="1:7">
      <c r="A238" s="84" t="s">
        <v>4295</v>
      </c>
      <c r="B238" s="84" t="s">
        <v>5125</v>
      </c>
      <c r="C238" s="83" t="s">
        <v>5126</v>
      </c>
      <c r="D238" s="83" t="s">
        <v>5127</v>
      </c>
      <c r="E238" s="83" t="s">
        <v>5124</v>
      </c>
      <c r="F238" s="83" t="s">
        <v>5003</v>
      </c>
      <c r="G238" s="83" t="s">
        <v>5004</v>
      </c>
    </row>
    <row r="239" spans="1:7">
      <c r="A239" s="84" t="s">
        <v>5128</v>
      </c>
      <c r="B239" s="84" t="s">
        <v>5129</v>
      </c>
      <c r="C239" s="83" t="s">
        <v>5130</v>
      </c>
      <c r="D239" s="83" t="s">
        <v>5131</v>
      </c>
      <c r="F239" s="83" t="s">
        <v>5003</v>
      </c>
      <c r="G239" s="83" t="s">
        <v>5004</v>
      </c>
    </row>
    <row r="240" spans="1:7">
      <c r="A240" s="84" t="s">
        <v>5132</v>
      </c>
      <c r="B240" s="84" t="s">
        <v>4350</v>
      </c>
      <c r="C240" s="83" t="s">
        <v>5133</v>
      </c>
      <c r="F240" s="83" t="s">
        <v>5003</v>
      </c>
      <c r="G240" s="83" t="s">
        <v>5004</v>
      </c>
    </row>
    <row r="241" spans="1:7">
      <c r="A241" s="84" t="s">
        <v>4296</v>
      </c>
      <c r="B241" s="84" t="s">
        <v>5134</v>
      </c>
      <c r="C241" s="83" t="s">
        <v>5135</v>
      </c>
      <c r="D241" s="83" t="s">
        <v>5136</v>
      </c>
      <c r="E241" s="83" t="s">
        <v>5137</v>
      </c>
      <c r="F241" s="83" t="s">
        <v>5003</v>
      </c>
      <c r="G241" s="83" t="s">
        <v>5004</v>
      </c>
    </row>
    <row r="242" spans="1:7">
      <c r="A242" s="84" t="s">
        <v>5138</v>
      </c>
      <c r="B242" s="84" t="s">
        <v>5139</v>
      </c>
      <c r="C242" s="83" t="s">
        <v>5140</v>
      </c>
      <c r="D242" s="83" t="s">
        <v>5141</v>
      </c>
      <c r="F242" s="83" t="s">
        <v>5003</v>
      </c>
      <c r="G242" s="83" t="s">
        <v>5004</v>
      </c>
    </row>
    <row r="243" spans="1:7">
      <c r="A243" s="84" t="s">
        <v>5142</v>
      </c>
      <c r="B243" s="84" t="s">
        <v>5143</v>
      </c>
      <c r="C243" s="83" t="s">
        <v>5144</v>
      </c>
      <c r="D243" s="83" t="s">
        <v>5145</v>
      </c>
      <c r="F243" s="83" t="s">
        <v>5003</v>
      </c>
      <c r="G243" s="83" t="s">
        <v>5004</v>
      </c>
    </row>
    <row r="244" spans="1:7">
      <c r="A244" s="84" t="s">
        <v>5146</v>
      </c>
      <c r="B244" s="84" t="s">
        <v>5147</v>
      </c>
      <c r="C244" s="83" t="s">
        <v>5148</v>
      </c>
      <c r="D244" s="83" t="s">
        <v>5149</v>
      </c>
      <c r="F244" s="83" t="s">
        <v>5003</v>
      </c>
      <c r="G244" s="83" t="s">
        <v>5004</v>
      </c>
    </row>
    <row r="245" spans="1:7">
      <c r="A245" s="84" t="s">
        <v>5150</v>
      </c>
      <c r="B245" s="84" t="s">
        <v>4350</v>
      </c>
      <c r="C245" s="83" t="s">
        <v>5151</v>
      </c>
      <c r="F245" s="83" t="s">
        <v>5003</v>
      </c>
      <c r="G245" s="83" t="s">
        <v>5004</v>
      </c>
    </row>
    <row r="246" spans="1:7">
      <c r="A246" s="84" t="s">
        <v>5152</v>
      </c>
      <c r="B246" s="84" t="s">
        <v>5153</v>
      </c>
      <c r="C246" s="83" t="s">
        <v>5154</v>
      </c>
      <c r="D246" s="83" t="s">
        <v>5155</v>
      </c>
      <c r="F246" s="83" t="s">
        <v>5003</v>
      </c>
      <c r="G246" s="83" t="s">
        <v>5004</v>
      </c>
    </row>
    <row r="247" spans="1:7">
      <c r="A247" s="84" t="s">
        <v>4297</v>
      </c>
      <c r="B247" s="84" t="s">
        <v>5156</v>
      </c>
      <c r="C247" s="83" t="s">
        <v>5157</v>
      </c>
      <c r="D247" s="83" t="s">
        <v>5158</v>
      </c>
      <c r="E247" s="83" t="s">
        <v>5159</v>
      </c>
      <c r="F247" s="83" t="s">
        <v>5003</v>
      </c>
      <c r="G247" s="83" t="s">
        <v>5004</v>
      </c>
    </row>
    <row r="248" spans="1:7">
      <c r="A248" s="84" t="s">
        <v>4298</v>
      </c>
      <c r="B248" s="84" t="s">
        <v>5160</v>
      </c>
      <c r="C248" s="83" t="s">
        <v>5161</v>
      </c>
      <c r="D248" s="83" t="s">
        <v>5162</v>
      </c>
      <c r="E248" s="83" t="s">
        <v>5163</v>
      </c>
      <c r="F248" s="83" t="s">
        <v>5003</v>
      </c>
      <c r="G248" s="83" t="s">
        <v>5004</v>
      </c>
    </row>
    <row r="249" spans="1:7">
      <c r="A249" s="84" t="s">
        <v>5164</v>
      </c>
      <c r="B249" s="84" t="s">
        <v>5165</v>
      </c>
      <c r="C249" s="83" t="s">
        <v>5166</v>
      </c>
      <c r="D249" s="83" t="s">
        <v>5167</v>
      </c>
      <c r="F249" s="83" t="s">
        <v>5003</v>
      </c>
      <c r="G249" s="83" t="s">
        <v>5004</v>
      </c>
    </row>
    <row r="250" spans="1:7">
      <c r="A250" s="84" t="s">
        <v>5168</v>
      </c>
      <c r="B250" s="84" t="s">
        <v>5169</v>
      </c>
      <c r="C250" s="83" t="s">
        <v>5170</v>
      </c>
      <c r="D250" s="83" t="s">
        <v>5171</v>
      </c>
      <c r="F250" s="83" t="s">
        <v>5003</v>
      </c>
      <c r="G250" s="83" t="s">
        <v>5004</v>
      </c>
    </row>
    <row r="251" spans="1:7">
      <c r="A251" s="84" t="s">
        <v>5172</v>
      </c>
      <c r="B251" s="84" t="s">
        <v>5173</v>
      </c>
      <c r="C251" s="83" t="s">
        <v>5174</v>
      </c>
      <c r="D251" s="83" t="s">
        <v>5175</v>
      </c>
      <c r="F251" s="83" t="s">
        <v>5003</v>
      </c>
      <c r="G251" s="83" t="s">
        <v>5004</v>
      </c>
    </row>
    <row r="252" spans="1:7">
      <c r="A252" s="84" t="s">
        <v>5176</v>
      </c>
      <c r="B252" s="84" t="s">
        <v>5177</v>
      </c>
      <c r="C252" s="83" t="s">
        <v>5178</v>
      </c>
      <c r="D252" s="83" t="s">
        <v>5179</v>
      </c>
      <c r="F252" s="83" t="s">
        <v>5003</v>
      </c>
      <c r="G252" s="83" t="s">
        <v>5004</v>
      </c>
    </row>
    <row r="253" spans="1:7">
      <c r="A253" s="84" t="s">
        <v>4299</v>
      </c>
      <c r="B253" s="84" t="s">
        <v>5180</v>
      </c>
      <c r="C253" s="83" t="s">
        <v>5181</v>
      </c>
      <c r="D253" s="83" t="s">
        <v>5182</v>
      </c>
      <c r="E253" s="83" t="s">
        <v>5183</v>
      </c>
      <c r="F253" s="83" t="s">
        <v>5003</v>
      </c>
      <c r="G253" s="83" t="s">
        <v>5004</v>
      </c>
    </row>
    <row r="254" spans="1:7">
      <c r="A254" s="84" t="s">
        <v>5184</v>
      </c>
      <c r="B254" s="84" t="s">
        <v>5185</v>
      </c>
      <c r="C254" s="83" t="s">
        <v>5186</v>
      </c>
      <c r="D254" s="83" t="s">
        <v>5187</v>
      </c>
      <c r="F254" s="83" t="s">
        <v>5003</v>
      </c>
      <c r="G254" s="83" t="s">
        <v>5004</v>
      </c>
    </row>
    <row r="255" spans="1:7">
      <c r="A255" s="84" t="s">
        <v>5188</v>
      </c>
      <c r="B255" s="84" t="s">
        <v>4350</v>
      </c>
      <c r="C255" s="83" t="s">
        <v>5189</v>
      </c>
      <c r="D255" s="83" t="s">
        <v>5190</v>
      </c>
      <c r="F255" s="83" t="s">
        <v>5003</v>
      </c>
      <c r="G255" s="83" t="s">
        <v>5004</v>
      </c>
    </row>
    <row r="256" spans="1:7">
      <c r="A256" s="84" t="s">
        <v>5191</v>
      </c>
      <c r="B256" s="84" t="s">
        <v>4350</v>
      </c>
      <c r="C256" s="83" t="s">
        <v>5192</v>
      </c>
      <c r="D256" s="87"/>
      <c r="F256" s="83" t="s">
        <v>5003</v>
      </c>
      <c r="G256" s="83" t="s">
        <v>5004</v>
      </c>
    </row>
    <row r="257" spans="1:7">
      <c r="A257" s="84" t="s">
        <v>5193</v>
      </c>
      <c r="B257" s="84" t="s">
        <v>4350</v>
      </c>
      <c r="C257" s="83" t="s">
        <v>5194</v>
      </c>
      <c r="F257" s="83" t="s">
        <v>5003</v>
      </c>
      <c r="G257" s="83" t="s">
        <v>5004</v>
      </c>
    </row>
    <row r="258" spans="1:7">
      <c r="A258" s="84" t="s">
        <v>5195</v>
      </c>
      <c r="B258" s="84" t="s">
        <v>5196</v>
      </c>
      <c r="C258" s="83" t="s">
        <v>5197</v>
      </c>
      <c r="F258" s="83" t="s">
        <v>5003</v>
      </c>
      <c r="G258" s="83" t="s">
        <v>5004</v>
      </c>
    </row>
    <row r="259" spans="1:7">
      <c r="A259" s="84" t="s">
        <v>5198</v>
      </c>
      <c r="B259" s="84" t="s">
        <v>5199</v>
      </c>
      <c r="C259" s="83" t="s">
        <v>5200</v>
      </c>
      <c r="F259" s="83" t="s">
        <v>5003</v>
      </c>
      <c r="G259" s="83" t="s">
        <v>5004</v>
      </c>
    </row>
    <row r="260" spans="1:7">
      <c r="A260" s="84" t="s">
        <v>5201</v>
      </c>
      <c r="B260" s="84" t="s">
        <v>4350</v>
      </c>
      <c r="C260" s="83" t="s">
        <v>5202</v>
      </c>
      <c r="F260" s="83" t="s">
        <v>5003</v>
      </c>
      <c r="G260" s="83" t="s">
        <v>5004</v>
      </c>
    </row>
    <row r="261" spans="1:7">
      <c r="A261" s="84" t="s">
        <v>4300</v>
      </c>
      <c r="B261" s="84" t="s">
        <v>5203</v>
      </c>
      <c r="C261" s="83" t="s">
        <v>5204</v>
      </c>
      <c r="D261" s="83" t="s">
        <v>5205</v>
      </c>
      <c r="E261" s="83" t="s">
        <v>5206</v>
      </c>
      <c r="F261" s="83" t="s">
        <v>5003</v>
      </c>
      <c r="G261" s="83" t="s">
        <v>5004</v>
      </c>
    </row>
    <row r="262" spans="1:7">
      <c r="A262" s="84" t="s">
        <v>4301</v>
      </c>
      <c r="B262" s="84" t="s">
        <v>5207</v>
      </c>
      <c r="C262" s="83" t="s">
        <v>5208</v>
      </c>
      <c r="D262" s="83" t="s">
        <v>5209</v>
      </c>
      <c r="E262" s="83" t="s">
        <v>5210</v>
      </c>
      <c r="F262" s="83" t="s">
        <v>5003</v>
      </c>
      <c r="G262" s="83" t="s">
        <v>5004</v>
      </c>
    </row>
    <row r="263" spans="1:7">
      <c r="A263" s="84" t="s">
        <v>5211</v>
      </c>
      <c r="B263" s="84" t="s">
        <v>5212</v>
      </c>
      <c r="C263" s="83" t="s">
        <v>5213</v>
      </c>
      <c r="D263" s="83" t="s">
        <v>5214</v>
      </c>
      <c r="F263" s="83" t="s">
        <v>5003</v>
      </c>
      <c r="G263" s="83" t="s">
        <v>5004</v>
      </c>
    </row>
    <row r="264" spans="1:7">
      <c r="A264" s="84" t="s">
        <v>5215</v>
      </c>
      <c r="B264" s="84" t="s">
        <v>5216</v>
      </c>
      <c r="C264" s="83" t="s">
        <v>5217</v>
      </c>
      <c r="D264" s="83" t="s">
        <v>5218</v>
      </c>
      <c r="F264" s="83" t="s">
        <v>5003</v>
      </c>
      <c r="G264" s="83" t="s">
        <v>5004</v>
      </c>
    </row>
    <row r="265" spans="1:7">
      <c r="A265" s="84" t="s">
        <v>5219</v>
      </c>
      <c r="B265" s="84" t="s">
        <v>5220</v>
      </c>
      <c r="C265" s="83" t="s">
        <v>5221</v>
      </c>
      <c r="D265" s="83" t="s">
        <v>5222</v>
      </c>
      <c r="F265" s="83" t="s">
        <v>5003</v>
      </c>
      <c r="G265" s="83" t="s">
        <v>5004</v>
      </c>
    </row>
    <row r="266" spans="1:7">
      <c r="A266" s="84" t="s">
        <v>5223</v>
      </c>
      <c r="B266" s="84" t="s">
        <v>5224</v>
      </c>
      <c r="C266" s="83" t="s">
        <v>5225</v>
      </c>
      <c r="D266" s="83" t="s">
        <v>5226</v>
      </c>
      <c r="F266" s="83" t="s">
        <v>5003</v>
      </c>
      <c r="G266" s="83" t="s">
        <v>5004</v>
      </c>
    </row>
    <row r="267" spans="1:7">
      <c r="A267" s="84" t="s">
        <v>5227</v>
      </c>
      <c r="B267" s="84" t="s">
        <v>5228</v>
      </c>
      <c r="C267" s="83" t="s">
        <v>5229</v>
      </c>
      <c r="D267" s="83" t="s">
        <v>5230</v>
      </c>
      <c r="F267" s="83" t="s">
        <v>5003</v>
      </c>
      <c r="G267" s="83" t="s">
        <v>5004</v>
      </c>
    </row>
    <row r="268" spans="1:7">
      <c r="A268" s="84" t="s">
        <v>5231</v>
      </c>
      <c r="B268" s="84" t="s">
        <v>5232</v>
      </c>
      <c r="C268" s="83" t="s">
        <v>5233</v>
      </c>
      <c r="D268" s="83" t="s">
        <v>5234</v>
      </c>
      <c r="F268" s="83" t="s">
        <v>5003</v>
      </c>
      <c r="G268" s="83" t="s">
        <v>5004</v>
      </c>
    </row>
    <row r="269" spans="1:7">
      <c r="B269" s="83" t="s">
        <v>4350</v>
      </c>
      <c r="F269" s="83"/>
    </row>
    <row r="270" spans="1:7">
      <c r="A270" s="84" t="s">
        <v>5235</v>
      </c>
      <c r="B270" s="84" t="s">
        <v>4350</v>
      </c>
      <c r="F270" s="83"/>
    </row>
    <row r="271" spans="1:7">
      <c r="A271" s="84" t="s">
        <v>5236</v>
      </c>
      <c r="B271" s="84" t="s">
        <v>4350</v>
      </c>
      <c r="C271" s="83" t="s">
        <v>5237</v>
      </c>
      <c r="F271" s="83" t="s">
        <v>5238</v>
      </c>
      <c r="G271" s="83" t="s">
        <v>5004</v>
      </c>
    </row>
    <row r="272" spans="1:7">
      <c r="A272" s="84" t="s">
        <v>4302</v>
      </c>
      <c r="B272" s="84" t="s">
        <v>5239</v>
      </c>
      <c r="C272" s="83" t="s">
        <v>5240</v>
      </c>
      <c r="D272" s="83" t="s">
        <v>5241</v>
      </c>
      <c r="F272" s="83" t="s">
        <v>5238</v>
      </c>
      <c r="G272" s="83" t="s">
        <v>5004</v>
      </c>
    </row>
    <row r="273" spans="1:7">
      <c r="A273" s="84" t="s">
        <v>4303</v>
      </c>
      <c r="B273" s="84" t="s">
        <v>5242</v>
      </c>
      <c r="C273" s="83" t="s">
        <v>5243</v>
      </c>
      <c r="D273" s="83" t="s">
        <v>5244</v>
      </c>
      <c r="E273" s="83" t="s">
        <v>5245</v>
      </c>
      <c r="F273" s="83" t="s">
        <v>5238</v>
      </c>
      <c r="G273" s="83" t="s">
        <v>5004</v>
      </c>
    </row>
    <row r="274" spans="1:7">
      <c r="A274" s="84" t="s">
        <v>4323</v>
      </c>
      <c r="B274" s="84" t="s">
        <v>5246</v>
      </c>
      <c r="C274" s="83" t="s">
        <v>5247</v>
      </c>
      <c r="D274" s="83" t="s">
        <v>5248</v>
      </c>
      <c r="E274" s="83" t="s">
        <v>5249</v>
      </c>
      <c r="F274" s="83" t="s">
        <v>5238</v>
      </c>
      <c r="G274" s="83" t="s">
        <v>5004</v>
      </c>
    </row>
    <row r="275" spans="1:7">
      <c r="A275" s="84" t="s">
        <v>5250</v>
      </c>
      <c r="B275" s="84" t="s">
        <v>4350</v>
      </c>
      <c r="C275" s="83" t="s">
        <v>5251</v>
      </c>
      <c r="D275" s="83" t="s">
        <v>5252</v>
      </c>
      <c r="F275" s="83" t="s">
        <v>5238</v>
      </c>
      <c r="G275" s="83" t="s">
        <v>5004</v>
      </c>
    </row>
    <row r="276" spans="1:7">
      <c r="A276" s="84" t="s">
        <v>5253</v>
      </c>
      <c r="B276" s="84" t="s">
        <v>4350</v>
      </c>
      <c r="C276" s="83" t="s">
        <v>5254</v>
      </c>
      <c r="D276" s="83" t="s">
        <v>5255</v>
      </c>
      <c r="F276" s="83" t="s">
        <v>5238</v>
      </c>
      <c r="G276" s="83" t="s">
        <v>5004</v>
      </c>
    </row>
    <row r="277" spans="1:7">
      <c r="A277" s="84" t="s">
        <v>5256</v>
      </c>
      <c r="B277" s="84" t="s">
        <v>4350</v>
      </c>
      <c r="C277" s="83" t="s">
        <v>5257</v>
      </c>
      <c r="F277" s="83" t="s">
        <v>5238</v>
      </c>
      <c r="G277" s="83" t="s">
        <v>5004</v>
      </c>
    </row>
    <row r="278" spans="1:7">
      <c r="A278" s="84" t="s">
        <v>4304</v>
      </c>
      <c r="B278" s="84" t="s">
        <v>5258</v>
      </c>
      <c r="C278" s="83" t="s">
        <v>5259</v>
      </c>
      <c r="D278" s="83" t="s">
        <v>5260</v>
      </c>
      <c r="F278" s="83" t="s">
        <v>5238</v>
      </c>
      <c r="G278" s="83" t="s">
        <v>5004</v>
      </c>
    </row>
    <row r="279" spans="1:7">
      <c r="A279" s="84" t="s">
        <v>5261</v>
      </c>
      <c r="B279" s="84" t="s">
        <v>5262</v>
      </c>
      <c r="C279" s="83" t="s">
        <v>5263</v>
      </c>
      <c r="D279" s="83" t="s">
        <v>5264</v>
      </c>
      <c r="F279" s="83" t="s">
        <v>5238</v>
      </c>
      <c r="G279" s="83" t="s">
        <v>5004</v>
      </c>
    </row>
    <row r="280" spans="1:7">
      <c r="A280" s="84" t="s">
        <v>4305</v>
      </c>
      <c r="B280" s="84" t="s">
        <v>5265</v>
      </c>
      <c r="C280" s="83" t="s">
        <v>5266</v>
      </c>
      <c r="D280" s="83" t="s">
        <v>5267</v>
      </c>
      <c r="F280" s="83" t="s">
        <v>5238</v>
      </c>
      <c r="G280" s="83" t="s">
        <v>5004</v>
      </c>
    </row>
    <row r="281" spans="1:7">
      <c r="A281" s="84" t="s">
        <v>5268</v>
      </c>
      <c r="B281" s="84" t="s">
        <v>5269</v>
      </c>
      <c r="C281" s="83" t="s">
        <v>5270</v>
      </c>
      <c r="D281" s="83" t="s">
        <v>5271</v>
      </c>
      <c r="F281" s="83" t="s">
        <v>5238</v>
      </c>
      <c r="G281" s="83" t="s">
        <v>5004</v>
      </c>
    </row>
    <row r="282" spans="1:7">
      <c r="A282" s="84" t="s">
        <v>5272</v>
      </c>
      <c r="B282" s="84" t="s">
        <v>4350</v>
      </c>
      <c r="C282" s="83" t="s">
        <v>5273</v>
      </c>
      <c r="F282" s="83" t="s">
        <v>5238</v>
      </c>
      <c r="G282" s="83" t="s">
        <v>5004</v>
      </c>
    </row>
    <row r="283" spans="1:7">
      <c r="A283" s="84" t="s">
        <v>5274</v>
      </c>
      <c r="B283" s="84" t="s">
        <v>5275</v>
      </c>
      <c r="C283" s="83" t="s">
        <v>5276</v>
      </c>
      <c r="D283" s="83" t="s">
        <v>5277</v>
      </c>
      <c r="F283" s="83" t="s">
        <v>5238</v>
      </c>
      <c r="G283" s="83" t="s">
        <v>5004</v>
      </c>
    </row>
    <row r="284" spans="1:7">
      <c r="A284" s="84" t="s">
        <v>5278</v>
      </c>
      <c r="B284" s="84" t="s">
        <v>5279</v>
      </c>
      <c r="C284" s="83" t="s">
        <v>5280</v>
      </c>
      <c r="D284" s="83" t="s">
        <v>5281</v>
      </c>
      <c r="F284" s="83" t="s">
        <v>5238</v>
      </c>
      <c r="G284" s="83" t="s">
        <v>5004</v>
      </c>
    </row>
    <row r="285" spans="1:7">
      <c r="A285" s="84" t="s">
        <v>5282</v>
      </c>
      <c r="B285" s="84" t="s">
        <v>5283</v>
      </c>
      <c r="C285" s="83" t="s">
        <v>5284</v>
      </c>
      <c r="D285" s="83" t="s">
        <v>5285</v>
      </c>
      <c r="F285" s="83" t="s">
        <v>5238</v>
      </c>
      <c r="G285" s="83" t="s">
        <v>5004</v>
      </c>
    </row>
    <row r="286" spans="1:7">
      <c r="A286" s="84" t="s">
        <v>5286</v>
      </c>
      <c r="B286" s="84" t="s">
        <v>5287</v>
      </c>
      <c r="C286" s="83" t="s">
        <v>5288</v>
      </c>
      <c r="D286" s="83" t="s">
        <v>5289</v>
      </c>
      <c r="F286" s="83" t="s">
        <v>5238</v>
      </c>
      <c r="G286" s="83" t="s">
        <v>5004</v>
      </c>
    </row>
    <row r="287" spans="1:7">
      <c r="A287" s="84" t="s">
        <v>5290</v>
      </c>
      <c r="B287" s="84" t="s">
        <v>4350</v>
      </c>
      <c r="C287" s="83" t="s">
        <v>5291</v>
      </c>
      <c r="F287" s="83" t="s">
        <v>5238</v>
      </c>
      <c r="G287" s="83" t="s">
        <v>5004</v>
      </c>
    </row>
    <row r="288" spans="1:7">
      <c r="A288" s="84" t="s">
        <v>4306</v>
      </c>
      <c r="B288" s="84" t="s">
        <v>5292</v>
      </c>
      <c r="C288" s="83" t="s">
        <v>5293</v>
      </c>
      <c r="D288" s="83" t="s">
        <v>5294</v>
      </c>
      <c r="E288" s="83" t="s">
        <v>5295</v>
      </c>
      <c r="F288" s="83" t="s">
        <v>5238</v>
      </c>
      <c r="G288" s="83" t="s">
        <v>5004</v>
      </c>
    </row>
    <row r="289" spans="1:7">
      <c r="A289" s="84" t="s">
        <v>4324</v>
      </c>
      <c r="B289" s="84" t="s">
        <v>5296</v>
      </c>
      <c r="C289" s="83" t="s">
        <v>5297</v>
      </c>
      <c r="D289" s="83" t="s">
        <v>5298</v>
      </c>
      <c r="E289" s="83" t="s">
        <v>5299</v>
      </c>
      <c r="F289" s="83" t="s">
        <v>5238</v>
      </c>
      <c r="G289" s="83" t="s">
        <v>5004</v>
      </c>
    </row>
    <row r="290" spans="1:7">
      <c r="A290" s="84" t="s">
        <v>4307</v>
      </c>
      <c r="B290" s="84" t="s">
        <v>5300</v>
      </c>
      <c r="C290" s="83" t="s">
        <v>5108</v>
      </c>
      <c r="D290" s="83" t="s">
        <v>5109</v>
      </c>
      <c r="F290" s="83" t="s">
        <v>5238</v>
      </c>
      <c r="G290" s="83" t="s">
        <v>5004</v>
      </c>
    </row>
    <row r="291" spans="1:7">
      <c r="A291" s="84" t="s">
        <v>5301</v>
      </c>
      <c r="B291" s="84" t="s">
        <v>5111</v>
      </c>
      <c r="C291" s="83" t="s">
        <v>5112</v>
      </c>
      <c r="D291" s="83" t="s">
        <v>5302</v>
      </c>
      <c r="F291" s="83" t="s">
        <v>5238</v>
      </c>
      <c r="G291" s="83" t="s">
        <v>5004</v>
      </c>
    </row>
    <row r="292" spans="1:7">
      <c r="A292" s="84" t="s">
        <v>5303</v>
      </c>
      <c r="B292" s="84" t="s">
        <v>5304</v>
      </c>
      <c r="C292" s="83" t="s">
        <v>5305</v>
      </c>
      <c r="D292" s="83" t="s">
        <v>5306</v>
      </c>
      <c r="F292" s="83" t="s">
        <v>5238</v>
      </c>
      <c r="G292" s="83" t="s">
        <v>5004</v>
      </c>
    </row>
    <row r="293" spans="1:7">
      <c r="A293" s="84" t="s">
        <v>4308</v>
      </c>
      <c r="B293" s="84" t="s">
        <v>5307</v>
      </c>
      <c r="C293" s="83" t="s">
        <v>5308</v>
      </c>
      <c r="D293" s="83" t="s">
        <v>5309</v>
      </c>
      <c r="E293" s="83" t="s">
        <v>5310</v>
      </c>
      <c r="F293" s="83" t="s">
        <v>5238</v>
      </c>
      <c r="G293" s="83" t="s">
        <v>5004</v>
      </c>
    </row>
    <row r="294" spans="1:7">
      <c r="A294" s="84" t="s">
        <v>5311</v>
      </c>
      <c r="B294" s="84" t="s">
        <v>4350</v>
      </c>
      <c r="C294" s="83" t="s">
        <v>5312</v>
      </c>
      <c r="F294" s="83" t="s">
        <v>5238</v>
      </c>
      <c r="G294" s="83" t="s">
        <v>5004</v>
      </c>
    </row>
    <row r="295" spans="1:7">
      <c r="A295" s="84" t="s">
        <v>5313</v>
      </c>
      <c r="B295" s="84" t="s">
        <v>5143</v>
      </c>
      <c r="C295" s="83" t="s">
        <v>5144</v>
      </c>
      <c r="D295" s="83" t="s">
        <v>5145</v>
      </c>
      <c r="F295" s="83" t="s">
        <v>5238</v>
      </c>
      <c r="G295" s="83" t="s">
        <v>5004</v>
      </c>
    </row>
    <row r="296" spans="1:7">
      <c r="A296" s="84" t="s">
        <v>5314</v>
      </c>
      <c r="B296" s="84" t="s">
        <v>5315</v>
      </c>
      <c r="C296" s="83" t="s">
        <v>5316</v>
      </c>
      <c r="D296" s="83" t="s">
        <v>5317</v>
      </c>
      <c r="F296" s="83" t="s">
        <v>5238</v>
      </c>
      <c r="G296" s="83" t="s">
        <v>5004</v>
      </c>
    </row>
    <row r="297" spans="1:7">
      <c r="A297" s="84" t="s">
        <v>5318</v>
      </c>
      <c r="B297" s="84" t="s">
        <v>4350</v>
      </c>
      <c r="C297" s="83" t="s">
        <v>5319</v>
      </c>
      <c r="F297" s="83" t="s">
        <v>5238</v>
      </c>
      <c r="G297" s="83" t="s">
        <v>5004</v>
      </c>
    </row>
    <row r="298" spans="1:7">
      <c r="A298" s="84" t="s">
        <v>5320</v>
      </c>
      <c r="B298" s="84" t="s">
        <v>5321</v>
      </c>
      <c r="C298" s="83" t="s">
        <v>4009</v>
      </c>
      <c r="D298" s="83" t="s">
        <v>4010</v>
      </c>
      <c r="F298" s="83" t="s">
        <v>5238</v>
      </c>
      <c r="G298" s="83" t="s">
        <v>5004</v>
      </c>
    </row>
    <row r="299" spans="1:7">
      <c r="A299" s="84" t="s">
        <v>4309</v>
      </c>
      <c r="B299" s="84" t="s">
        <v>4011</v>
      </c>
      <c r="C299" s="83" t="s">
        <v>5157</v>
      </c>
      <c r="D299" s="83" t="s">
        <v>5158</v>
      </c>
      <c r="E299" s="83" t="s">
        <v>4012</v>
      </c>
      <c r="F299" s="83" t="s">
        <v>5238</v>
      </c>
      <c r="G299" s="83" t="s">
        <v>5004</v>
      </c>
    </row>
    <row r="300" spans="1:7">
      <c r="A300" s="84" t="s">
        <v>4013</v>
      </c>
      <c r="B300" s="84" t="s">
        <v>4014</v>
      </c>
      <c r="C300" s="83" t="s">
        <v>4015</v>
      </c>
      <c r="D300" s="83" t="s">
        <v>4016</v>
      </c>
      <c r="E300" s="83" t="s">
        <v>4017</v>
      </c>
      <c r="F300" s="83" t="s">
        <v>5238</v>
      </c>
      <c r="G300" s="83" t="s">
        <v>5004</v>
      </c>
    </row>
    <row r="301" spans="1:7">
      <c r="A301" s="84" t="s">
        <v>4018</v>
      </c>
      <c r="B301" s="84" t="s">
        <v>4019</v>
      </c>
      <c r="C301" s="83" t="s">
        <v>4020</v>
      </c>
      <c r="D301" s="83" t="s">
        <v>4021</v>
      </c>
      <c r="F301" s="83" t="s">
        <v>5238</v>
      </c>
      <c r="G301" s="83" t="s">
        <v>5004</v>
      </c>
    </row>
    <row r="302" spans="1:7">
      <c r="A302" s="84" t="s">
        <v>4022</v>
      </c>
      <c r="B302" s="84" t="s">
        <v>4023</v>
      </c>
      <c r="C302" s="83" t="s">
        <v>4024</v>
      </c>
      <c r="D302" s="83" t="s">
        <v>4025</v>
      </c>
      <c r="F302" s="83" t="s">
        <v>5238</v>
      </c>
      <c r="G302" s="83" t="s">
        <v>5004</v>
      </c>
    </row>
    <row r="303" spans="1:7">
      <c r="A303" s="84" t="s">
        <v>4026</v>
      </c>
      <c r="B303" s="84" t="s">
        <v>4027</v>
      </c>
      <c r="C303" s="83" t="s">
        <v>4028</v>
      </c>
      <c r="D303" s="83" t="s">
        <v>4029</v>
      </c>
      <c r="F303" s="83" t="s">
        <v>5238</v>
      </c>
      <c r="G303" s="83" t="s">
        <v>5004</v>
      </c>
    </row>
    <row r="304" spans="1:7">
      <c r="A304" s="84" t="s">
        <v>4030</v>
      </c>
      <c r="B304" s="84" t="s">
        <v>4031</v>
      </c>
      <c r="C304" s="83" t="s">
        <v>4032</v>
      </c>
      <c r="D304" s="83" t="s">
        <v>4033</v>
      </c>
      <c r="F304" s="83" t="s">
        <v>5238</v>
      </c>
      <c r="G304" s="83" t="s">
        <v>5004</v>
      </c>
    </row>
    <row r="305" spans="1:7">
      <c r="A305" s="84" t="s">
        <v>4310</v>
      </c>
      <c r="B305" s="84" t="s">
        <v>4034</v>
      </c>
      <c r="C305" s="83" t="s">
        <v>4035</v>
      </c>
      <c r="D305" s="83" t="s">
        <v>4036</v>
      </c>
      <c r="E305" s="83" t="s">
        <v>4037</v>
      </c>
      <c r="F305" s="83" t="s">
        <v>5238</v>
      </c>
      <c r="G305" s="83" t="s">
        <v>5004</v>
      </c>
    </row>
    <row r="306" spans="1:7">
      <c r="A306" s="84" t="s">
        <v>4038</v>
      </c>
      <c r="B306" s="84" t="s">
        <v>4350</v>
      </c>
      <c r="C306" s="83" t="s">
        <v>4039</v>
      </c>
      <c r="F306" s="83" t="s">
        <v>5238</v>
      </c>
      <c r="G306" s="83" t="s">
        <v>5004</v>
      </c>
    </row>
    <row r="307" spans="1:7">
      <c r="A307" s="84" t="s">
        <v>4040</v>
      </c>
      <c r="B307" s="84" t="s">
        <v>4041</v>
      </c>
      <c r="C307" s="83" t="s">
        <v>4042</v>
      </c>
      <c r="D307" s="83" t="s">
        <v>4043</v>
      </c>
      <c r="F307" s="83" t="s">
        <v>5238</v>
      </c>
      <c r="G307" s="83" t="s">
        <v>5004</v>
      </c>
    </row>
    <row r="308" spans="1:7">
      <c r="A308" s="84" t="s">
        <v>4044</v>
      </c>
      <c r="B308" s="84" t="s">
        <v>4045</v>
      </c>
      <c r="C308" s="83" t="s">
        <v>4046</v>
      </c>
      <c r="D308" s="83" t="s">
        <v>4047</v>
      </c>
      <c r="F308" s="83" t="s">
        <v>5238</v>
      </c>
      <c r="G308" s="83" t="s">
        <v>5004</v>
      </c>
    </row>
    <row r="309" spans="1:7">
      <c r="A309" s="84" t="s">
        <v>4048</v>
      </c>
      <c r="B309" s="84" t="s">
        <v>4350</v>
      </c>
      <c r="C309" s="83" t="s">
        <v>4049</v>
      </c>
      <c r="F309" s="83" t="s">
        <v>5238</v>
      </c>
      <c r="G309" s="83" t="s">
        <v>5004</v>
      </c>
    </row>
    <row r="310" spans="1:7">
      <c r="A310" s="84" t="s">
        <v>4050</v>
      </c>
      <c r="B310" s="84" t="s">
        <v>4051</v>
      </c>
      <c r="C310" s="83" t="s">
        <v>4052</v>
      </c>
      <c r="D310" s="83" t="s">
        <v>4053</v>
      </c>
      <c r="F310" s="83" t="s">
        <v>5238</v>
      </c>
      <c r="G310" s="83" t="s">
        <v>5004</v>
      </c>
    </row>
    <row r="311" spans="1:7">
      <c r="A311" s="84" t="s">
        <v>4054</v>
      </c>
      <c r="B311" s="84" t="s">
        <v>4055</v>
      </c>
      <c r="C311" s="83" t="s">
        <v>4056</v>
      </c>
      <c r="D311" s="83" t="s">
        <v>4057</v>
      </c>
      <c r="F311" s="83" t="s">
        <v>5238</v>
      </c>
      <c r="G311" s="83" t="s">
        <v>5004</v>
      </c>
    </row>
    <row r="312" spans="1:7">
      <c r="B312" s="83" t="s">
        <v>4350</v>
      </c>
      <c r="F312" s="83"/>
    </row>
    <row r="313" spans="1:7">
      <c r="A313" s="84" t="s">
        <v>4058</v>
      </c>
      <c r="B313" s="84" t="s">
        <v>4350</v>
      </c>
      <c r="F313" s="83"/>
    </row>
    <row r="314" spans="1:7">
      <c r="A314" s="84" t="s">
        <v>4059</v>
      </c>
      <c r="B314" s="84" t="s">
        <v>4350</v>
      </c>
      <c r="C314" s="83" t="s">
        <v>4060</v>
      </c>
      <c r="F314" s="83" t="s">
        <v>4061</v>
      </c>
      <c r="G314" s="83" t="s">
        <v>4062</v>
      </c>
    </row>
    <row r="315" spans="1:7">
      <c r="A315" s="84" t="s">
        <v>4063</v>
      </c>
      <c r="B315" s="84" t="s">
        <v>4064</v>
      </c>
      <c r="C315" s="83" t="s">
        <v>4065</v>
      </c>
      <c r="D315" s="83" t="s">
        <v>4066</v>
      </c>
      <c r="F315" s="83" t="s">
        <v>4331</v>
      </c>
      <c r="G315" s="83" t="s">
        <v>4067</v>
      </c>
    </row>
    <row r="316" spans="1:7">
      <c r="A316" s="84" t="s">
        <v>4068</v>
      </c>
      <c r="B316" s="84" t="s">
        <v>4069</v>
      </c>
      <c r="C316" s="83" t="s">
        <v>4070</v>
      </c>
      <c r="D316" s="83" t="s">
        <v>4071</v>
      </c>
      <c r="F316" s="83" t="s">
        <v>4331</v>
      </c>
      <c r="G316" s="83" t="s">
        <v>4067</v>
      </c>
    </row>
    <row r="317" spans="1:7">
      <c r="A317" s="84" t="s">
        <v>4072</v>
      </c>
      <c r="B317" s="84" t="s">
        <v>4073</v>
      </c>
      <c r="C317" s="83" t="s">
        <v>4074</v>
      </c>
      <c r="D317" s="83" t="s">
        <v>4075</v>
      </c>
      <c r="F317" s="83" t="s">
        <v>4067</v>
      </c>
    </row>
    <row r="318" spans="1:7">
      <c r="A318" s="84" t="s">
        <v>4076</v>
      </c>
      <c r="C318" s="83" t="s">
        <v>4077</v>
      </c>
      <c r="F318" s="83" t="s">
        <v>4067</v>
      </c>
    </row>
  </sheetData>
  <sheetProtection sheet="1" objects="1" scenarios="1" formatCells="0" formatColumns="0" formatRows="0" insertColumns="0" insertRows="0"/>
  <phoneticPr fontId="66" type="noConversion"/>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sheetPr>
    <tabColor rgb="FF92D050"/>
  </sheetPr>
  <dimension ref="A1:S346"/>
  <sheetViews>
    <sheetView topLeftCell="B1" workbookViewId="0">
      <selection activeCell="P11" sqref="P11"/>
    </sheetView>
  </sheetViews>
  <sheetFormatPr defaultRowHeight="14.1" customHeight="1"/>
  <cols>
    <col min="1" max="1" width="9.140625" style="58"/>
    <col min="2" max="2" width="9.140625" style="91"/>
    <col min="3" max="3" width="15.7109375" style="114" customWidth="1"/>
    <col min="4" max="4" width="9.5703125" style="114" bestFit="1" customWidth="1"/>
    <col min="5" max="5" width="10.140625" style="114" hidden="1" customWidth="1"/>
    <col min="6" max="6" width="9.5703125" style="3" bestFit="1" customWidth="1"/>
    <col min="7" max="7" width="9.140625" style="3" bestFit="1" customWidth="1"/>
    <col min="8" max="8" width="9.5703125" style="3" bestFit="1" customWidth="1"/>
    <col min="9" max="9" width="4" style="3" bestFit="1" customWidth="1"/>
    <col min="10" max="10" width="9" style="3" bestFit="1" customWidth="1"/>
    <col min="11" max="11" width="10.42578125" style="3" customWidth="1"/>
    <col min="12" max="12" width="9.140625" style="3" customWidth="1"/>
    <col min="13" max="13" width="10.140625" style="3" hidden="1" customWidth="1"/>
    <col min="14" max="16" width="9.140625" style="3" bestFit="1" customWidth="1"/>
    <col min="17" max="17" width="9.42578125" style="3" customWidth="1"/>
    <col min="18" max="16384" width="9.140625" style="3"/>
  </cols>
  <sheetData>
    <row r="1" spans="1:19" ht="14.1" customHeight="1">
      <c r="A1" s="785" t="s">
        <v>4078</v>
      </c>
      <c r="B1" s="785"/>
      <c r="C1" s="785"/>
      <c r="D1" s="785"/>
      <c r="E1" s="785"/>
      <c r="F1" s="785"/>
      <c r="G1" s="785"/>
      <c r="H1" s="785"/>
      <c r="I1" s="785"/>
      <c r="J1" s="785"/>
      <c r="K1" s="785"/>
      <c r="L1" s="785"/>
      <c r="M1" s="89"/>
    </row>
    <row r="2" spans="1:19" ht="14.1" customHeight="1">
      <c r="A2" s="89"/>
      <c r="B2" s="89"/>
      <c r="C2" s="89"/>
      <c r="D2" s="89"/>
      <c r="E2" s="89"/>
      <c r="F2" s="89"/>
      <c r="G2" s="89"/>
      <c r="H2" s="89"/>
      <c r="I2" s="89"/>
      <c r="J2" s="89"/>
      <c r="K2" s="90">
        <v>2017</v>
      </c>
      <c r="L2" s="90">
        <v>2016</v>
      </c>
      <c r="M2" s="90">
        <v>2015</v>
      </c>
    </row>
    <row r="3" spans="1:19" ht="14.1" customHeight="1">
      <c r="C3" s="90">
        <v>2017</v>
      </c>
      <c r="D3" s="90">
        <v>2016</v>
      </c>
      <c r="E3" s="90">
        <v>2015</v>
      </c>
      <c r="I3" s="92" t="s">
        <v>4321</v>
      </c>
      <c r="J3" s="93" t="s">
        <v>4079</v>
      </c>
      <c r="K3" s="94">
        <f ca="1">SUM('HL KNIHA VYPOC'!G159)</f>
        <v>0</v>
      </c>
      <c r="L3" s="94">
        <f ca="1">SUM('HL KNIHA VYPOC'!K159)</f>
        <v>0</v>
      </c>
      <c r="M3" s="94">
        <f ca="1">SUM('HL KNIHA VYPOC'!H159)</f>
        <v>0</v>
      </c>
    </row>
    <row r="4" spans="1:19" ht="14.1" customHeight="1">
      <c r="A4" s="92" t="s">
        <v>4416</v>
      </c>
      <c r="B4" s="93" t="s">
        <v>4079</v>
      </c>
      <c r="C4" s="94">
        <f ca="1">SUM('HL KNIHA VYPOC'!G43)</f>
        <v>0</v>
      </c>
      <c r="D4" s="94">
        <f ca="1">SUM('HL KNIHA VYPOC'!K43)</f>
        <v>0</v>
      </c>
      <c r="E4" s="94">
        <f ca="1">SUM('HL KNIHA VYPOC'!H43)</f>
        <v>0</v>
      </c>
      <c r="I4" s="95" t="s">
        <v>4321</v>
      </c>
      <c r="J4" s="96" t="s">
        <v>4080</v>
      </c>
      <c r="K4" s="97"/>
      <c r="L4" s="98"/>
      <c r="M4" s="99"/>
    </row>
    <row r="5" spans="1:19" ht="14.1" customHeight="1">
      <c r="A5" s="100" t="s">
        <v>4416</v>
      </c>
      <c r="B5" s="101" t="s">
        <v>4081</v>
      </c>
      <c r="C5" s="102">
        <f>SUM(C4-C6)</f>
        <v>0</v>
      </c>
      <c r="D5" s="103">
        <f>SUM(D4-D6)</f>
        <v>0</v>
      </c>
      <c r="E5" s="103">
        <f>SUM(E4-E6)</f>
        <v>0</v>
      </c>
      <c r="I5" s="104" t="s">
        <v>4321</v>
      </c>
      <c r="J5" s="105" t="s">
        <v>4082</v>
      </c>
      <c r="K5" s="106">
        <f>SUM(K3-K4)</f>
        <v>0</v>
      </c>
      <c r="L5" s="107">
        <f>SUM(L3-L4)</f>
        <v>0</v>
      </c>
      <c r="M5" s="107">
        <f>SUM(M3-M4)</f>
        <v>0</v>
      </c>
    </row>
    <row r="6" spans="1:19" ht="14.1" customHeight="1">
      <c r="A6" s="108" t="s">
        <v>4416</v>
      </c>
      <c r="B6" s="109" t="s">
        <v>4083</v>
      </c>
      <c r="C6" s="110"/>
      <c r="D6" s="111"/>
      <c r="E6" s="99"/>
      <c r="I6" s="112"/>
      <c r="J6" s="113"/>
      <c r="K6" s="114"/>
      <c r="L6" s="114"/>
      <c r="M6" s="114"/>
    </row>
    <row r="7" spans="1:19" ht="14.1" customHeight="1">
      <c r="A7" s="112"/>
      <c r="B7" s="113"/>
      <c r="I7" s="92" t="s">
        <v>4745</v>
      </c>
      <c r="J7" s="93" t="s">
        <v>4079</v>
      </c>
      <c r="K7" s="94">
        <f ca="1">SUM('HL KNIHA VYPOC'!G171)</f>
        <v>0</v>
      </c>
      <c r="L7" s="94">
        <f ca="1">SUM('HL KNIHA VYPOC'!K171)</f>
        <v>0</v>
      </c>
      <c r="M7" s="94">
        <f ca="1">SUM('HL KNIHA VYPOC'!H171)</f>
        <v>0</v>
      </c>
    </row>
    <row r="8" spans="1:19" ht="14.1" customHeight="1">
      <c r="A8" s="92" t="s">
        <v>4420</v>
      </c>
      <c r="B8" s="93" t="s">
        <v>4079</v>
      </c>
      <c r="C8" s="94">
        <f ca="1">SUM('HL KNIHA VYPOC'!G44)</f>
        <v>0</v>
      </c>
      <c r="D8" s="94">
        <f ca="1">SUM('HL KNIHA VYPOC'!K44)</f>
        <v>0</v>
      </c>
      <c r="E8" s="94">
        <f ca="1">SUM('HL KNIHA VYPOC'!H44)</f>
        <v>0</v>
      </c>
      <c r="I8" s="95" t="s">
        <v>4745</v>
      </c>
      <c r="J8" s="96" t="s">
        <v>4084</v>
      </c>
      <c r="K8" s="97"/>
      <c r="L8" s="98"/>
      <c r="M8" s="99"/>
    </row>
    <row r="9" spans="1:19" ht="14.1" customHeight="1">
      <c r="A9" s="100" t="s">
        <v>4420</v>
      </c>
      <c r="B9" s="101" t="s">
        <v>4081</v>
      </c>
      <c r="C9" s="102">
        <f>SUM(C8-C10)</f>
        <v>0</v>
      </c>
      <c r="D9" s="103">
        <f>SUM(D8-D10)</f>
        <v>0</v>
      </c>
      <c r="E9" s="103">
        <f>SUM(E8-E10)</f>
        <v>0</v>
      </c>
      <c r="I9" s="115" t="s">
        <v>4745</v>
      </c>
      <c r="J9" s="116" t="s">
        <v>4085</v>
      </c>
      <c r="K9" s="99"/>
      <c r="L9" s="117"/>
      <c r="M9" s="99"/>
    </row>
    <row r="10" spans="1:19" ht="14.1" customHeight="1">
      <c r="A10" s="108" t="s">
        <v>4420</v>
      </c>
      <c r="B10" s="109" t="s">
        <v>4086</v>
      </c>
      <c r="C10" s="110"/>
      <c r="D10" s="111"/>
      <c r="E10" s="111"/>
      <c r="I10" s="118" t="s">
        <v>4745</v>
      </c>
      <c r="J10" s="119" t="s">
        <v>4087</v>
      </c>
      <c r="K10" s="120">
        <f>SUM(K7-K8-K9-K11)</f>
        <v>0</v>
      </c>
      <c r="L10" s="121">
        <f>SUM(L7-L8-L9-L11)</f>
        <v>0</v>
      </c>
      <c r="M10" s="121">
        <f>SUM(M7-M8-M9-M11)</f>
        <v>0</v>
      </c>
    </row>
    <row r="11" spans="1:19" ht="14.1" customHeight="1">
      <c r="A11" s="112"/>
      <c r="B11" s="113"/>
      <c r="I11" s="108" t="s">
        <v>4745</v>
      </c>
      <c r="J11" s="109" t="s">
        <v>4088</v>
      </c>
      <c r="K11" s="110"/>
      <c r="L11" s="111"/>
      <c r="M11" s="99"/>
    </row>
    <row r="12" spans="1:19" ht="14.1" customHeight="1">
      <c r="A12" s="92" t="s">
        <v>4428</v>
      </c>
      <c r="B12" s="93" t="s">
        <v>4079</v>
      </c>
      <c r="C12" s="94">
        <f ca="1">SUM('HL KNIHA VYPOC'!G46)</f>
        <v>0</v>
      </c>
      <c r="D12" s="94">
        <f ca="1">SUM('HL KNIHA VYPOC'!K46)</f>
        <v>0</v>
      </c>
      <c r="E12" s="94">
        <f ca="1">SUM('HL KNIHA VYPOC'!H46)</f>
        <v>0</v>
      </c>
      <c r="I12" s="112"/>
      <c r="J12" s="113"/>
      <c r="K12" s="114"/>
      <c r="L12" s="114"/>
      <c r="M12" s="114"/>
    </row>
    <row r="13" spans="1:19" ht="14.1" customHeight="1">
      <c r="A13" s="100" t="s">
        <v>4428</v>
      </c>
      <c r="B13" s="101" t="s">
        <v>4089</v>
      </c>
      <c r="C13" s="102">
        <f>SUM(C12-C14-C15)</f>
        <v>0</v>
      </c>
      <c r="D13" s="103">
        <f>SUM(D12-D14-D15)</f>
        <v>0</v>
      </c>
      <c r="E13" s="103">
        <f>SUM(E12-E14-E15)</f>
        <v>0</v>
      </c>
      <c r="I13" s="112"/>
      <c r="J13" s="113"/>
      <c r="K13" s="114"/>
      <c r="L13" s="114"/>
      <c r="M13" s="114"/>
    </row>
    <row r="14" spans="1:19" ht="14.1" customHeight="1">
      <c r="A14" s="115" t="s">
        <v>4428</v>
      </c>
      <c r="B14" s="116" t="s">
        <v>4090</v>
      </c>
      <c r="C14" s="99"/>
      <c r="D14" s="117"/>
      <c r="E14" s="99"/>
      <c r="I14" s="92" t="s">
        <v>4753</v>
      </c>
      <c r="J14" s="93" t="s">
        <v>4079</v>
      </c>
      <c r="K14" s="94">
        <f ca="1">SUM('HL KNIHA VYPOC'!G173)</f>
        <v>0</v>
      </c>
      <c r="L14" s="94">
        <f ca="1">SUM('HL KNIHA VYPOC'!K173)</f>
        <v>0</v>
      </c>
      <c r="M14" s="94">
        <f ca="1">SUM('HL KNIHA VYPOC'!H173)</f>
        <v>0</v>
      </c>
    </row>
    <row r="15" spans="1:19" ht="14.1" customHeight="1">
      <c r="A15" s="108" t="s">
        <v>4428</v>
      </c>
      <c r="B15" s="109" t="s">
        <v>4091</v>
      </c>
      <c r="C15" s="110"/>
      <c r="D15" s="111"/>
      <c r="E15" s="99"/>
      <c r="I15" s="95" t="s">
        <v>4753</v>
      </c>
      <c r="J15" s="96" t="s">
        <v>4092</v>
      </c>
      <c r="K15" s="97"/>
      <c r="L15" s="98"/>
      <c r="M15" s="99"/>
      <c r="S15" s="4"/>
    </row>
    <row r="16" spans="1:19" ht="14.1" customHeight="1">
      <c r="A16" s="112"/>
      <c r="B16" s="113"/>
      <c r="I16" s="104" t="s">
        <v>4753</v>
      </c>
      <c r="J16" s="105" t="s">
        <v>4093</v>
      </c>
      <c r="K16" s="106">
        <f>SUM(K14-K15)</f>
        <v>0</v>
      </c>
      <c r="L16" s="107">
        <f>SUM(L14-L15)</f>
        <v>0</v>
      </c>
      <c r="M16" s="107">
        <f>SUM(M14-M15)</f>
        <v>0</v>
      </c>
    </row>
    <row r="17" spans="1:13" ht="14.1" customHeight="1">
      <c r="A17" s="92" t="s">
        <v>4432</v>
      </c>
      <c r="B17" s="93" t="s">
        <v>4079</v>
      </c>
      <c r="C17" s="94">
        <f ca="1">SUM('HL KNIHA VYPOC'!G47)</f>
        <v>0</v>
      </c>
      <c r="D17" s="94">
        <f ca="1">SUM('HL KNIHA VYPOC'!K47)</f>
        <v>0</v>
      </c>
      <c r="E17" s="94">
        <f ca="1">SUM('HL KNIHA VYPOC'!H47)</f>
        <v>0</v>
      </c>
      <c r="I17" s="112"/>
      <c r="J17" s="113"/>
      <c r="K17" s="114"/>
      <c r="L17" s="114"/>
      <c r="M17" s="114"/>
    </row>
    <row r="18" spans="1:13" ht="14.1" customHeight="1">
      <c r="A18" s="100" t="s">
        <v>4432</v>
      </c>
      <c r="B18" s="101" t="s">
        <v>4094</v>
      </c>
      <c r="C18" s="102">
        <f>SUM(C17-C19)</f>
        <v>0</v>
      </c>
      <c r="D18" s="103">
        <f>SUM(D17-D19)</f>
        <v>0</v>
      </c>
      <c r="E18" s="103">
        <f>SUM(E17-E19)</f>
        <v>0</v>
      </c>
      <c r="I18" s="92" t="s">
        <v>4757</v>
      </c>
      <c r="J18" s="93" t="s">
        <v>4079</v>
      </c>
      <c r="K18" s="94">
        <f ca="1">SUM('HL KNIHA VYPOC'!G174)</f>
        <v>0</v>
      </c>
      <c r="L18" s="94">
        <f ca="1">SUM('HL KNIHA VYPOC'!K174)</f>
        <v>0</v>
      </c>
      <c r="M18" s="94">
        <f ca="1">SUM('HL KNIHA VYPOC'!H174)</f>
        <v>0</v>
      </c>
    </row>
    <row r="19" spans="1:13" ht="14.1" customHeight="1">
      <c r="A19" s="108" t="s">
        <v>4432</v>
      </c>
      <c r="B19" s="109" t="s">
        <v>4091</v>
      </c>
      <c r="C19" s="110"/>
      <c r="D19" s="111"/>
      <c r="E19" s="99"/>
      <c r="I19" s="95" t="s">
        <v>4757</v>
      </c>
      <c r="J19" s="96" t="s">
        <v>4092</v>
      </c>
      <c r="K19" s="97"/>
      <c r="L19" s="98"/>
      <c r="M19" s="99"/>
    </row>
    <row r="20" spans="1:13" ht="14.1" customHeight="1">
      <c r="A20" s="112"/>
      <c r="B20" s="113"/>
      <c r="I20" s="104" t="s">
        <v>4757</v>
      </c>
      <c r="J20" s="105" t="s">
        <v>4093</v>
      </c>
      <c r="K20" s="106">
        <f>SUM(K18-K19)</f>
        <v>0</v>
      </c>
      <c r="L20" s="107">
        <f>SUM(L18-L19)</f>
        <v>0</v>
      </c>
      <c r="M20" s="107">
        <f>SUM(M18-M19)</f>
        <v>0</v>
      </c>
    </row>
    <row r="21" spans="1:13" ht="14.1" customHeight="1">
      <c r="A21" s="92" t="s">
        <v>4436</v>
      </c>
      <c r="B21" s="93" t="s">
        <v>4079</v>
      </c>
      <c r="C21" s="94">
        <f ca="1">SUM('HL KNIHA VYPOC'!G48)</f>
        <v>0</v>
      </c>
      <c r="D21" s="94">
        <f ca="1">SUM('HL KNIHA VYPOC'!K48)</f>
        <v>0</v>
      </c>
      <c r="E21" s="94">
        <f ca="1">SUM('HL KNIHA VYPOC'!H48)</f>
        <v>0</v>
      </c>
      <c r="I21" s="112"/>
      <c r="J21" s="113"/>
      <c r="K21" s="114"/>
      <c r="L21" s="114"/>
      <c r="M21" s="114"/>
    </row>
    <row r="22" spans="1:13" ht="14.1" customHeight="1">
      <c r="A22" s="100" t="s">
        <v>4436</v>
      </c>
      <c r="B22" s="101" t="s">
        <v>4095</v>
      </c>
      <c r="C22" s="102">
        <f>SUM(C21-C23)</f>
        <v>0</v>
      </c>
      <c r="D22" s="103">
        <f>SUM(D21-D23)</f>
        <v>0</v>
      </c>
      <c r="E22" s="103">
        <f>SUM(E21-E23)</f>
        <v>0</v>
      </c>
      <c r="I22" s="92" t="s">
        <v>4761</v>
      </c>
      <c r="J22" s="93" t="s">
        <v>4079</v>
      </c>
      <c r="K22" s="94">
        <f ca="1">SUM('HL KNIHA VYPOC'!G175)</f>
        <v>0</v>
      </c>
      <c r="L22" s="94">
        <f ca="1">SUM('HL KNIHA VYPOC'!K175)</f>
        <v>0</v>
      </c>
      <c r="M22" s="94">
        <f ca="1">SUM('HL KNIHA VYPOC'!H175)</f>
        <v>0</v>
      </c>
    </row>
    <row r="23" spans="1:13" ht="14.1" customHeight="1">
      <c r="A23" s="108" t="s">
        <v>4436</v>
      </c>
      <c r="B23" s="109" t="s">
        <v>4091</v>
      </c>
      <c r="C23" s="110"/>
      <c r="D23" s="111"/>
      <c r="E23" s="99"/>
      <c r="I23" s="95" t="s">
        <v>4761</v>
      </c>
      <c r="J23" s="96" t="s">
        <v>4092</v>
      </c>
      <c r="K23" s="97"/>
      <c r="L23" s="98"/>
      <c r="M23" s="99"/>
    </row>
    <row r="24" spans="1:13" ht="14.1" customHeight="1">
      <c r="A24" s="112"/>
      <c r="B24" s="113"/>
      <c r="I24" s="104" t="s">
        <v>4761</v>
      </c>
      <c r="J24" s="105" t="s">
        <v>4093</v>
      </c>
      <c r="K24" s="106">
        <f>SUM(K22-K23)</f>
        <v>0</v>
      </c>
      <c r="L24" s="107">
        <f>SUM(L22-L23)</f>
        <v>0</v>
      </c>
      <c r="M24" s="107">
        <f>SUM(M22-M23)</f>
        <v>0</v>
      </c>
    </row>
    <row r="25" spans="1:13" ht="14.1" customHeight="1">
      <c r="A25" s="92" t="s">
        <v>4486</v>
      </c>
      <c r="B25" s="93" t="s">
        <v>4079</v>
      </c>
      <c r="C25" s="94">
        <f ca="1">SUM('HL KNIHA VYPOC'!G71)</f>
        <v>0</v>
      </c>
      <c r="D25" s="94">
        <f ca="1">SUM('HL KNIHA VYPOC'!K71)</f>
        <v>0</v>
      </c>
      <c r="E25" s="94">
        <f ca="1">SUM('HL KNIHA VYPOC'!H71)</f>
        <v>0</v>
      </c>
      <c r="I25" s="112"/>
      <c r="J25" s="113"/>
      <c r="K25" s="114"/>
      <c r="L25" s="114"/>
      <c r="M25" s="114"/>
    </row>
    <row r="26" spans="1:13" ht="14.1" customHeight="1">
      <c r="A26" s="95" t="s">
        <v>4486</v>
      </c>
      <c r="B26" s="96" t="s">
        <v>4096</v>
      </c>
      <c r="C26" s="97"/>
      <c r="D26" s="98"/>
      <c r="E26" s="99"/>
      <c r="I26" s="92" t="s">
        <v>4793</v>
      </c>
      <c r="J26" s="93" t="s">
        <v>4079</v>
      </c>
      <c r="K26" s="94">
        <f ca="1">SUM('HL KNIHA VYPOC'!G186)</f>
        <v>0</v>
      </c>
      <c r="L26" s="94">
        <f ca="1">SUM('HL KNIHA VYPOC'!K186)</f>
        <v>0</v>
      </c>
      <c r="M26" s="94">
        <f ca="1">SUM('HL KNIHA VYPOC'!H186)</f>
        <v>0</v>
      </c>
    </row>
    <row r="27" spans="1:13" ht="14.1" customHeight="1">
      <c r="A27" s="118" t="s">
        <v>4486</v>
      </c>
      <c r="B27" s="119" t="s">
        <v>4097</v>
      </c>
      <c r="C27" s="120">
        <f>SUM(C25-C26-C28-C29-C30)</f>
        <v>0</v>
      </c>
      <c r="D27" s="121">
        <f>SUM(D25-D26-D28-D29-D30)</f>
        <v>0</v>
      </c>
      <c r="E27" s="121">
        <f>SUM(E25-E26-E28-E29-E30)</f>
        <v>0</v>
      </c>
      <c r="I27" s="95" t="s">
        <v>4793</v>
      </c>
      <c r="J27" s="96" t="s">
        <v>4080</v>
      </c>
      <c r="K27" s="97"/>
      <c r="L27" s="98"/>
      <c r="M27" s="99"/>
    </row>
    <row r="28" spans="1:13" ht="14.1" customHeight="1">
      <c r="A28" s="115" t="s">
        <v>4486</v>
      </c>
      <c r="B28" s="116" t="s">
        <v>4098</v>
      </c>
      <c r="C28" s="99"/>
      <c r="D28" s="117"/>
      <c r="E28" s="99"/>
      <c r="I28" s="104" t="s">
        <v>4793</v>
      </c>
      <c r="J28" s="105" t="s">
        <v>4082</v>
      </c>
      <c r="K28" s="106">
        <f>SUM(K26-K27)</f>
        <v>0</v>
      </c>
      <c r="L28" s="106">
        <f>SUM(L26-L27)</f>
        <v>0</v>
      </c>
      <c r="M28" s="106">
        <f>SUM(M26-M27)</f>
        <v>0</v>
      </c>
    </row>
    <row r="29" spans="1:13" ht="14.1" customHeight="1">
      <c r="A29" s="115" t="s">
        <v>4486</v>
      </c>
      <c r="B29" s="116" t="s">
        <v>4099</v>
      </c>
      <c r="C29" s="99"/>
      <c r="D29" s="117"/>
      <c r="E29" s="99"/>
      <c r="I29" s="112"/>
      <c r="J29" s="113"/>
      <c r="K29" s="114"/>
      <c r="L29" s="114"/>
      <c r="M29" s="114"/>
    </row>
    <row r="30" spans="1:13" ht="14.1" customHeight="1">
      <c r="A30" s="108" t="s">
        <v>4486</v>
      </c>
      <c r="B30" s="109" t="s">
        <v>4100</v>
      </c>
      <c r="C30" s="110"/>
      <c r="D30" s="111"/>
      <c r="E30" s="99"/>
      <c r="I30" s="92" t="s">
        <v>4805</v>
      </c>
      <c r="J30" s="93" t="s">
        <v>4079</v>
      </c>
      <c r="K30" s="94">
        <f ca="1">SUM('HL KNIHA VYPOC'!G189)</f>
        <v>0</v>
      </c>
      <c r="L30" s="94">
        <f ca="1">SUM('HL KNIHA VYPOC'!K189)</f>
        <v>0</v>
      </c>
      <c r="M30" s="94">
        <f ca="1">SUM('HL KNIHA VYPOC'!H189)</f>
        <v>0</v>
      </c>
    </row>
    <row r="31" spans="1:13" ht="14.1" customHeight="1">
      <c r="A31" s="112"/>
      <c r="B31" s="113"/>
      <c r="I31" s="95" t="s">
        <v>4805</v>
      </c>
      <c r="J31" s="96" t="s">
        <v>4080</v>
      </c>
      <c r="K31" s="97"/>
      <c r="L31" s="98"/>
      <c r="M31" s="99"/>
    </row>
    <row r="32" spans="1:13" ht="14.1" customHeight="1">
      <c r="A32" s="92" t="s">
        <v>4490</v>
      </c>
      <c r="B32" s="93" t="s">
        <v>4079</v>
      </c>
      <c r="C32" s="94">
        <f ca="1">SUM('HL KNIHA VYPOC'!G72)</f>
        <v>0</v>
      </c>
      <c r="D32" s="94">
        <f ca="1">SUM('HL KNIHA VYPOC'!K72)</f>
        <v>0</v>
      </c>
      <c r="E32" s="94">
        <f ca="1">SUM('HL KNIHA VYPOC'!H72)</f>
        <v>0</v>
      </c>
      <c r="I32" s="104" t="s">
        <v>4805</v>
      </c>
      <c r="J32" s="105" t="s">
        <v>4082</v>
      </c>
      <c r="K32" s="106">
        <f>SUM(K30-K31)</f>
        <v>0</v>
      </c>
      <c r="L32" s="107">
        <f>SUM(L30-L31)</f>
        <v>0</v>
      </c>
      <c r="M32" s="107">
        <f>SUM(M30-M31)</f>
        <v>0</v>
      </c>
    </row>
    <row r="33" spans="1:13" ht="14.1" customHeight="1">
      <c r="A33" s="95" t="s">
        <v>4490</v>
      </c>
      <c r="B33" s="96" t="s">
        <v>4101</v>
      </c>
      <c r="C33" s="97"/>
      <c r="D33" s="98"/>
      <c r="E33" s="99"/>
      <c r="I33" s="112"/>
      <c r="J33" s="113"/>
      <c r="K33" s="114"/>
      <c r="L33" s="114"/>
      <c r="M33" s="114"/>
    </row>
    <row r="34" spans="1:13" ht="14.1" customHeight="1">
      <c r="A34" s="115" t="s">
        <v>4490</v>
      </c>
      <c r="B34" s="116" t="s">
        <v>4102</v>
      </c>
      <c r="C34" s="99"/>
      <c r="D34" s="117"/>
      <c r="E34" s="99"/>
      <c r="I34" s="92" t="s">
        <v>4809</v>
      </c>
      <c r="J34" s="93" t="s">
        <v>4079</v>
      </c>
      <c r="K34" s="94">
        <f ca="1">SUM('HL KNIHA VYPOC'!G190)</f>
        <v>0</v>
      </c>
      <c r="L34" s="94">
        <f ca="1">SUM('HL KNIHA VYPOC'!K190)</f>
        <v>0</v>
      </c>
      <c r="M34" s="94">
        <f ca="1">SUM('HL KNIHA VYPOC'!H190)</f>
        <v>0</v>
      </c>
    </row>
    <row r="35" spans="1:13" ht="14.1" customHeight="1">
      <c r="A35" s="118" t="s">
        <v>4490</v>
      </c>
      <c r="B35" s="119" t="s">
        <v>4103</v>
      </c>
      <c r="C35" s="120">
        <f>SUM(C32-C33-C34-C36-C37-C38)</f>
        <v>0</v>
      </c>
      <c r="D35" s="120">
        <f>SUM(D32-D33-D34-D36-D37-D38)</f>
        <v>0</v>
      </c>
      <c r="E35" s="120">
        <f>SUM(E32-E33-E34-E36-E37-E38)</f>
        <v>0</v>
      </c>
      <c r="I35" s="95" t="s">
        <v>4809</v>
      </c>
      <c r="J35" s="96" t="s">
        <v>4080</v>
      </c>
      <c r="K35" s="97"/>
      <c r="L35" s="98"/>
      <c r="M35" s="99"/>
    </row>
    <row r="36" spans="1:13" ht="14.1" customHeight="1">
      <c r="A36" s="115" t="s">
        <v>4490</v>
      </c>
      <c r="B36" s="116" t="s">
        <v>4104</v>
      </c>
      <c r="C36" s="99"/>
      <c r="D36" s="117"/>
      <c r="E36" s="99"/>
      <c r="I36" s="104" t="s">
        <v>4809</v>
      </c>
      <c r="J36" s="105" t="s">
        <v>4082</v>
      </c>
      <c r="K36" s="106">
        <f>SUM(K34-K35)</f>
        <v>0</v>
      </c>
      <c r="L36" s="107">
        <f>SUM(L34-L35)</f>
        <v>0</v>
      </c>
      <c r="M36" s="107">
        <f>SUM(M34-M35)</f>
        <v>0</v>
      </c>
    </row>
    <row r="37" spans="1:13" ht="14.1" customHeight="1">
      <c r="A37" s="115" t="s">
        <v>4490</v>
      </c>
      <c r="B37" s="116" t="s">
        <v>4105</v>
      </c>
      <c r="C37" s="99"/>
      <c r="D37" s="117"/>
      <c r="E37" s="99"/>
      <c r="I37" s="112"/>
      <c r="J37" s="113"/>
      <c r="K37" s="114"/>
      <c r="L37" s="114"/>
      <c r="M37" s="114"/>
    </row>
    <row r="38" spans="1:13" ht="14.1" customHeight="1">
      <c r="A38" s="108" t="s">
        <v>4490</v>
      </c>
      <c r="B38" s="109" t="s">
        <v>4106</v>
      </c>
      <c r="C38" s="110"/>
      <c r="D38" s="111"/>
      <c r="E38" s="99"/>
      <c r="I38" s="92" t="s">
        <v>4813</v>
      </c>
      <c r="J38" s="93" t="s">
        <v>4079</v>
      </c>
      <c r="K38" s="94">
        <f ca="1">SUM('HL KNIHA VYPOC'!G191)</f>
        <v>0</v>
      </c>
      <c r="L38" s="94">
        <f ca="1">SUM('HL KNIHA VYPOC'!K191)</f>
        <v>0</v>
      </c>
      <c r="M38" s="94">
        <f ca="1">SUM('HL KNIHA VYPOC'!H191)</f>
        <v>0</v>
      </c>
    </row>
    <row r="39" spans="1:13" ht="14.1" customHeight="1">
      <c r="A39" s="122"/>
      <c r="B39" s="116"/>
      <c r="C39" s="123"/>
      <c r="D39" s="123"/>
      <c r="E39" s="123"/>
      <c r="I39" s="95" t="s">
        <v>4813</v>
      </c>
      <c r="J39" s="96" t="s">
        <v>4107</v>
      </c>
      <c r="K39" s="97"/>
      <c r="L39" s="98"/>
      <c r="M39" s="99"/>
    </row>
    <row r="40" spans="1:13" ht="14.1" customHeight="1">
      <c r="A40" s="92" t="s">
        <v>4502</v>
      </c>
      <c r="B40" s="93" t="s">
        <v>4079</v>
      </c>
      <c r="C40" s="94">
        <f ca="1">SUM('HL KNIHA VYPOC'!G75)</f>
        <v>0</v>
      </c>
      <c r="D40" s="94">
        <f ca="1">SUM('HL KNIHA VYPOC'!K75)</f>
        <v>0</v>
      </c>
      <c r="E40" s="94">
        <f ca="1">SUM('HL KNIHA VYPOC'!H75)</f>
        <v>0</v>
      </c>
      <c r="I40" s="118" t="s">
        <v>4813</v>
      </c>
      <c r="J40" s="119" t="s">
        <v>4108</v>
      </c>
      <c r="K40" s="120">
        <f>SUM(K38-K39-K41)</f>
        <v>0</v>
      </c>
      <c r="L40" s="121">
        <f>SUM(L38-L39-L41)</f>
        <v>0</v>
      </c>
      <c r="M40" s="121">
        <f>SUM(M38-M39-M41)</f>
        <v>0</v>
      </c>
    </row>
    <row r="41" spans="1:13" ht="14.1" customHeight="1">
      <c r="A41" s="95" t="s">
        <v>4502</v>
      </c>
      <c r="B41" s="96" t="s">
        <v>4109</v>
      </c>
      <c r="C41" s="97"/>
      <c r="D41" s="98"/>
      <c r="E41" s="99"/>
      <c r="I41" s="108" t="s">
        <v>4813</v>
      </c>
      <c r="J41" s="109" t="s">
        <v>4082</v>
      </c>
      <c r="K41" s="124"/>
      <c r="L41" s="125"/>
      <c r="M41" s="123"/>
    </row>
    <row r="42" spans="1:13" ht="14.1" customHeight="1">
      <c r="A42" s="115" t="s">
        <v>4502</v>
      </c>
      <c r="B42" s="116" t="s">
        <v>4110</v>
      </c>
      <c r="C42" s="120">
        <f>SUM(C40-C41-C43)</f>
        <v>0</v>
      </c>
      <c r="D42" s="121">
        <f>SUM(D40-D41-D43)</f>
        <v>0</v>
      </c>
      <c r="E42" s="121">
        <f>SUM(E40-E41-E43)</f>
        <v>0</v>
      </c>
      <c r="I42" s="112"/>
      <c r="J42" s="113"/>
      <c r="K42" s="114"/>
      <c r="L42" s="114"/>
      <c r="M42" s="114"/>
    </row>
    <row r="43" spans="1:13" ht="14.1" customHeight="1">
      <c r="A43" s="108" t="s">
        <v>4502</v>
      </c>
      <c r="B43" s="109" t="s">
        <v>4111</v>
      </c>
      <c r="C43" s="110"/>
      <c r="D43" s="111"/>
      <c r="E43" s="99"/>
      <c r="I43" s="92" t="s">
        <v>4269</v>
      </c>
      <c r="J43" s="93" t="s">
        <v>4079</v>
      </c>
      <c r="K43" s="94">
        <f ca="1">SUM('HL KNIHA VYPOC'!G193)</f>
        <v>0</v>
      </c>
      <c r="L43" s="94">
        <f ca="1">SUM('HL KNIHA VYPOC'!K193)</f>
        <v>0</v>
      </c>
      <c r="M43" s="94">
        <f ca="1">SUM('HL KNIHA VYPOC'!H193)</f>
        <v>0</v>
      </c>
    </row>
    <row r="44" spans="1:13" ht="14.1" customHeight="1">
      <c r="A44" s="112"/>
      <c r="B44" s="113"/>
      <c r="I44" s="95" t="s">
        <v>4269</v>
      </c>
      <c r="J44" s="96" t="s">
        <v>4080</v>
      </c>
      <c r="K44" s="97"/>
      <c r="L44" s="98"/>
      <c r="M44" s="99"/>
    </row>
    <row r="45" spans="1:13" ht="14.1" customHeight="1">
      <c r="A45" s="92" t="s">
        <v>4506</v>
      </c>
      <c r="B45" s="93" t="s">
        <v>4079</v>
      </c>
      <c r="C45" s="94">
        <f ca="1">SUM('HL KNIHA VYPOC'!G76)</f>
        <v>0</v>
      </c>
      <c r="D45" s="94">
        <f ca="1">SUM('HL KNIHA VYPOC'!K76)</f>
        <v>0</v>
      </c>
      <c r="E45" s="94">
        <f ca="1">SUM('HL KNIHA VYPOC'!H76)</f>
        <v>0</v>
      </c>
      <c r="I45" s="104" t="s">
        <v>4269</v>
      </c>
      <c r="J45" s="105" t="s">
        <v>4082</v>
      </c>
      <c r="K45" s="106">
        <f>SUM(K43-K44)</f>
        <v>0</v>
      </c>
      <c r="L45" s="107">
        <f>SUM(L43-L44)</f>
        <v>0</v>
      </c>
      <c r="M45" s="107">
        <f>SUM(M43-M44)</f>
        <v>0</v>
      </c>
    </row>
    <row r="46" spans="1:13" ht="14.1" customHeight="1">
      <c r="A46" s="100" t="s">
        <v>4506</v>
      </c>
      <c r="B46" s="101" t="s">
        <v>4081</v>
      </c>
      <c r="C46" s="102">
        <f>SUM(C45-C47-C48-C49-C50-C51-C52-C53-C54)</f>
        <v>0</v>
      </c>
      <c r="D46" s="103">
        <f>SUM(D45-D47-D48-D49-D50-D51-D52-D53-D54)</f>
        <v>0</v>
      </c>
      <c r="E46" s="103">
        <f>SUM(E45-E47-E48-E49-E50-E51-E52-E53-E54)</f>
        <v>0</v>
      </c>
      <c r="I46" s="112"/>
      <c r="J46" s="113"/>
      <c r="K46" s="114"/>
      <c r="L46" s="114"/>
      <c r="M46" s="114"/>
    </row>
    <row r="47" spans="1:13" ht="14.1" customHeight="1">
      <c r="A47" s="115" t="s">
        <v>4506</v>
      </c>
      <c r="B47" s="116" t="s">
        <v>4083</v>
      </c>
      <c r="C47" s="99"/>
      <c r="D47" s="117"/>
      <c r="E47" s="99"/>
      <c r="I47" s="92" t="s">
        <v>4271</v>
      </c>
      <c r="J47" s="93" t="s">
        <v>4079</v>
      </c>
      <c r="K47" s="94">
        <f ca="1">SUM('HL KNIHA VYPOC'!G197)</f>
        <v>0</v>
      </c>
      <c r="L47" s="94">
        <f ca="1">SUM('HL KNIHA VYPOC'!K197)</f>
        <v>0</v>
      </c>
      <c r="M47" s="94">
        <f ca="1">SUM('HL KNIHA VYPOC'!H197)</f>
        <v>0</v>
      </c>
    </row>
    <row r="48" spans="1:13" ht="14.1" customHeight="1">
      <c r="A48" s="115" t="s">
        <v>4506</v>
      </c>
      <c r="B48" s="116" t="s">
        <v>4086</v>
      </c>
      <c r="C48" s="99"/>
      <c r="D48" s="117"/>
      <c r="E48" s="99"/>
      <c r="I48" s="95" t="s">
        <v>4271</v>
      </c>
      <c r="J48" s="96">
        <v>75</v>
      </c>
      <c r="K48" s="97"/>
      <c r="L48" s="98"/>
      <c r="M48" s="99"/>
    </row>
    <row r="49" spans="1:13" ht="14.1" customHeight="1">
      <c r="A49" s="115" t="s">
        <v>4506</v>
      </c>
      <c r="B49" s="116" t="s">
        <v>4089</v>
      </c>
      <c r="C49" s="99"/>
      <c r="D49" s="117"/>
      <c r="E49" s="99"/>
      <c r="I49" s="104" t="s">
        <v>4271</v>
      </c>
      <c r="J49" s="105">
        <v>76</v>
      </c>
      <c r="K49" s="106">
        <f>SUM(K47-K48)</f>
        <v>0</v>
      </c>
      <c r="L49" s="107">
        <f>SUM(L47-L48)</f>
        <v>0</v>
      </c>
      <c r="M49" s="107">
        <f>SUM(M47-M48)</f>
        <v>0</v>
      </c>
    </row>
    <row r="50" spans="1:13" ht="14.1" customHeight="1">
      <c r="A50" s="115" t="s">
        <v>4506</v>
      </c>
      <c r="B50" s="116" t="s">
        <v>4090</v>
      </c>
      <c r="C50" s="99"/>
      <c r="D50" s="117"/>
      <c r="E50" s="99"/>
      <c r="I50" s="112"/>
      <c r="J50" s="113"/>
      <c r="K50" s="114"/>
      <c r="L50" s="114"/>
      <c r="M50" s="114"/>
    </row>
    <row r="51" spans="1:13" ht="14.1" customHeight="1">
      <c r="A51" s="115" t="s">
        <v>4506</v>
      </c>
      <c r="B51" s="116" t="s">
        <v>4094</v>
      </c>
      <c r="C51" s="99"/>
      <c r="D51" s="117"/>
      <c r="E51" s="99"/>
      <c r="I51" s="92" t="s">
        <v>4834</v>
      </c>
      <c r="J51" s="93" t="s">
        <v>4079</v>
      </c>
      <c r="K51" s="94">
        <f ca="1">SUM('HL KNIHA VYPOC'!G198)</f>
        <v>0</v>
      </c>
      <c r="L51" s="94">
        <f ca="1">SUM('HL KNIHA VYPOC'!K198)</f>
        <v>0</v>
      </c>
      <c r="M51" s="94">
        <f ca="1">SUM('HL KNIHA VYPOC'!H198)</f>
        <v>0</v>
      </c>
    </row>
    <row r="52" spans="1:13" ht="14.1" customHeight="1">
      <c r="A52" s="115" t="s">
        <v>4506</v>
      </c>
      <c r="B52" s="116" t="s">
        <v>4095</v>
      </c>
      <c r="C52" s="99"/>
      <c r="D52" s="117"/>
      <c r="E52" s="99"/>
      <c r="I52" s="95" t="s">
        <v>4834</v>
      </c>
      <c r="J52" s="96">
        <v>75</v>
      </c>
      <c r="K52" s="97"/>
      <c r="L52" s="98"/>
      <c r="M52" s="99"/>
    </row>
    <row r="53" spans="1:13" ht="14.1" customHeight="1">
      <c r="A53" s="115" t="s">
        <v>4506</v>
      </c>
      <c r="B53" s="116" t="s">
        <v>4091</v>
      </c>
      <c r="C53" s="99"/>
      <c r="D53" s="117"/>
      <c r="E53" s="99"/>
      <c r="I53" s="104" t="s">
        <v>4834</v>
      </c>
      <c r="J53" s="105">
        <v>76</v>
      </c>
      <c r="K53" s="106">
        <f>SUM(K51-K52)</f>
        <v>0</v>
      </c>
      <c r="L53" s="107">
        <f>SUM(L51-L52)</f>
        <v>0</v>
      </c>
      <c r="M53" s="107">
        <f>SUM(M51-M52)</f>
        <v>0</v>
      </c>
    </row>
    <row r="54" spans="1:13" ht="14.1" customHeight="1">
      <c r="A54" s="108" t="s">
        <v>4506</v>
      </c>
      <c r="B54" s="109" t="s">
        <v>4112</v>
      </c>
      <c r="C54" s="110"/>
      <c r="D54" s="111"/>
      <c r="E54" s="99"/>
      <c r="I54" s="112"/>
      <c r="J54" s="113"/>
      <c r="K54" s="114"/>
      <c r="L54" s="114"/>
      <c r="M54" s="114"/>
    </row>
    <row r="55" spans="1:13" ht="14.1" customHeight="1">
      <c r="A55" s="112"/>
      <c r="B55" s="113"/>
      <c r="I55" s="92" t="s">
        <v>4846</v>
      </c>
      <c r="J55" s="93" t="s">
        <v>4079</v>
      </c>
      <c r="K55" s="94">
        <f ca="1">SUM('HL KNIHA VYPOC'!G201)</f>
        <v>0</v>
      </c>
      <c r="L55" s="94">
        <f ca="1">SUM('HL KNIHA VYPOC'!K201)</f>
        <v>0</v>
      </c>
      <c r="M55" s="94">
        <f ca="1">SUM('HL KNIHA VYPOC'!H201)</f>
        <v>0</v>
      </c>
    </row>
    <row r="56" spans="1:13" ht="14.1" customHeight="1">
      <c r="A56" s="92" t="s">
        <v>4626</v>
      </c>
      <c r="B56" s="93" t="s">
        <v>4079</v>
      </c>
      <c r="C56" s="94">
        <f ca="1">SUM('HL KNIHA VYPOC'!G125)</f>
        <v>0</v>
      </c>
      <c r="D56" s="94">
        <f ca="1">SUM('HL KNIHA VYPOC'!K125)</f>
        <v>0</v>
      </c>
      <c r="E56" s="94">
        <f ca="1">SUM('HL KNIHA VYPOC'!H125)</f>
        <v>0</v>
      </c>
      <c r="I56" s="95" t="s">
        <v>4846</v>
      </c>
      <c r="J56" s="96">
        <v>77</v>
      </c>
      <c r="K56" s="97"/>
      <c r="L56" s="98"/>
      <c r="M56" s="99"/>
    </row>
    <row r="57" spans="1:13" ht="14.1" customHeight="1">
      <c r="A57" s="100" t="s">
        <v>4626</v>
      </c>
      <c r="B57" s="101">
        <v>67</v>
      </c>
      <c r="C57" s="102">
        <f>SUM(C56-C58)</f>
        <v>0</v>
      </c>
      <c r="D57" s="103">
        <f>SUM(D56-D58)</f>
        <v>0</v>
      </c>
      <c r="E57" s="103">
        <f>SUM(E56-E58)</f>
        <v>0</v>
      </c>
      <c r="I57" s="104" t="s">
        <v>4846</v>
      </c>
      <c r="J57" s="105">
        <v>78</v>
      </c>
      <c r="K57" s="126">
        <f>SUM(K55-K56)</f>
        <v>0</v>
      </c>
      <c r="L57" s="127">
        <f>SUM(L55-L56)</f>
        <v>0</v>
      </c>
      <c r="M57" s="127">
        <f>SUM(M55-M56)</f>
        <v>0</v>
      </c>
    </row>
    <row r="58" spans="1:13" ht="14.1" customHeight="1">
      <c r="A58" s="108" t="s">
        <v>4626</v>
      </c>
      <c r="B58" s="109">
        <v>68</v>
      </c>
      <c r="C58" s="110"/>
      <c r="D58" s="111"/>
      <c r="E58" s="99"/>
      <c r="I58" s="112"/>
      <c r="J58" s="113"/>
      <c r="K58" s="114"/>
      <c r="L58" s="114"/>
      <c r="M58" s="114"/>
    </row>
    <row r="59" spans="1:13" ht="14.1" customHeight="1">
      <c r="A59" s="112"/>
      <c r="B59" s="113"/>
      <c r="C59" s="128"/>
      <c r="D59" s="128"/>
      <c r="E59" s="128"/>
      <c r="I59" s="92" t="s">
        <v>4853</v>
      </c>
      <c r="J59" s="93" t="s">
        <v>4079</v>
      </c>
      <c r="K59" s="94">
        <f ca="1">SUM('HL KNIHA VYPOC'!G208)</f>
        <v>0</v>
      </c>
      <c r="L59" s="94">
        <f ca="1">SUM('HL KNIHA VYPOC'!K208)</f>
        <v>0</v>
      </c>
      <c r="M59" s="94">
        <f ca="1">SUM('HL KNIHA VYPOC'!H208)</f>
        <v>0</v>
      </c>
    </row>
    <row r="60" spans="1:13" ht="14.1" customHeight="1">
      <c r="A60" s="92" t="s">
        <v>4634</v>
      </c>
      <c r="B60" s="93" t="s">
        <v>4079</v>
      </c>
      <c r="C60" s="94">
        <f ca="1">SUM('HL KNIHA VYPOC'!G127)</f>
        <v>0</v>
      </c>
      <c r="D60" s="94">
        <f ca="1">SUM('HL KNIHA VYPOC'!K127)</f>
        <v>0</v>
      </c>
      <c r="E60" s="94">
        <f ca="1">SUM('HL KNIHA VYPOC'!H127)</f>
        <v>0</v>
      </c>
      <c r="I60" s="95" t="s">
        <v>4853</v>
      </c>
      <c r="J60" s="96" t="s">
        <v>4113</v>
      </c>
      <c r="K60" s="97"/>
      <c r="L60" s="98"/>
      <c r="M60" s="99"/>
    </row>
    <row r="61" spans="1:13" ht="14.1" customHeight="1">
      <c r="A61" s="100" t="s">
        <v>4634</v>
      </c>
      <c r="B61" s="101">
        <v>67</v>
      </c>
      <c r="C61" s="102">
        <f>SUM(C60-C62)</f>
        <v>0</v>
      </c>
      <c r="D61" s="103">
        <f>SUM(D60-D62)</f>
        <v>0</v>
      </c>
      <c r="E61" s="103">
        <f>SUM(-E62)</f>
        <v>0</v>
      </c>
      <c r="I61" s="115" t="s">
        <v>4853</v>
      </c>
      <c r="J61" s="116" t="s">
        <v>4114</v>
      </c>
      <c r="K61" s="99"/>
      <c r="L61" s="117"/>
      <c r="M61" s="99"/>
    </row>
    <row r="62" spans="1:13" ht="14.1" customHeight="1">
      <c r="A62" s="108" t="s">
        <v>4634</v>
      </c>
      <c r="B62" s="109">
        <v>68</v>
      </c>
      <c r="C62" s="110"/>
      <c r="D62" s="111"/>
      <c r="E62" s="99"/>
      <c r="I62" s="115" t="s">
        <v>4853</v>
      </c>
      <c r="J62" s="116" t="s">
        <v>4115</v>
      </c>
      <c r="K62" s="99"/>
      <c r="L62" s="117"/>
      <c r="M62" s="99"/>
    </row>
    <row r="63" spans="1:13" ht="14.1" customHeight="1">
      <c r="A63" s="112"/>
      <c r="B63" s="113"/>
      <c r="I63" s="115" t="s">
        <v>4853</v>
      </c>
      <c r="J63" s="116" t="s">
        <v>4116</v>
      </c>
      <c r="K63" s="99"/>
      <c r="L63" s="117"/>
      <c r="M63" s="99"/>
    </row>
    <row r="64" spans="1:13" ht="14.1" customHeight="1">
      <c r="A64" s="92" t="s">
        <v>4642</v>
      </c>
      <c r="B64" s="93" t="s">
        <v>4079</v>
      </c>
      <c r="C64" s="94">
        <f ca="1">SUM('HL KNIHA VYPOC'!G129)</f>
        <v>0</v>
      </c>
      <c r="D64" s="94">
        <f ca="1">SUM('HL KNIHA VYPOC'!K129)</f>
        <v>0</v>
      </c>
      <c r="E64" s="94">
        <f ca="1">SUM('HL KNIHA VYPOC'!H129)</f>
        <v>0</v>
      </c>
      <c r="I64" s="115" t="s">
        <v>4853</v>
      </c>
      <c r="J64" s="116" t="s">
        <v>4084</v>
      </c>
      <c r="K64" s="99"/>
      <c r="L64" s="117"/>
      <c r="M64" s="99"/>
    </row>
    <row r="65" spans="1:13" ht="14.1" customHeight="1">
      <c r="A65" s="100" t="s">
        <v>4642</v>
      </c>
      <c r="B65" s="101">
        <v>67</v>
      </c>
      <c r="C65" s="102">
        <f>SUM(C64-C66)</f>
        <v>0</v>
      </c>
      <c r="D65" s="103">
        <f>SUM(D64-D66)</f>
        <v>0</v>
      </c>
      <c r="E65" s="103">
        <f>SUM(E64-E66)</f>
        <v>0</v>
      </c>
      <c r="I65" s="115" t="s">
        <v>4853</v>
      </c>
      <c r="J65" s="116" t="s">
        <v>4085</v>
      </c>
      <c r="K65" s="99"/>
      <c r="L65" s="117"/>
      <c r="M65" s="99"/>
    </row>
    <row r="66" spans="1:13" ht="14.1" customHeight="1">
      <c r="A66" s="108" t="s">
        <v>4642</v>
      </c>
      <c r="B66" s="109">
        <v>68</v>
      </c>
      <c r="C66" s="110"/>
      <c r="D66" s="111"/>
      <c r="E66" s="99"/>
      <c r="I66" s="115" t="s">
        <v>4853</v>
      </c>
      <c r="J66" s="116" t="s">
        <v>4092</v>
      </c>
      <c r="K66" s="99"/>
      <c r="L66" s="117"/>
      <c r="M66" s="99"/>
    </row>
    <row r="67" spans="1:13" ht="14.1" customHeight="1">
      <c r="A67" s="112"/>
      <c r="B67" s="113"/>
      <c r="I67" s="115" t="s">
        <v>4853</v>
      </c>
      <c r="J67" s="116" t="s">
        <v>4080</v>
      </c>
      <c r="K67" s="99"/>
      <c r="L67" s="117"/>
      <c r="M67" s="99"/>
    </row>
    <row r="68" spans="1:13" ht="14.1" customHeight="1">
      <c r="A68" s="92" t="s">
        <v>4646</v>
      </c>
      <c r="B68" s="93" t="s">
        <v>4079</v>
      </c>
      <c r="C68" s="94">
        <f ca="1">SUM('HL KNIHA VYPOC'!G130)</f>
        <v>0</v>
      </c>
      <c r="D68" s="94">
        <f ca="1">SUM('HL KNIHA VYPOC'!K130)</f>
        <v>0</v>
      </c>
      <c r="E68" s="94">
        <f ca="1">SUM('HL KNIHA VYPOC'!H130)</f>
        <v>0</v>
      </c>
      <c r="I68" s="118" t="s">
        <v>4853</v>
      </c>
      <c r="J68" s="119" t="s">
        <v>4117</v>
      </c>
      <c r="K68" s="120">
        <f>SUM(K59-K60-K61-K62-K63-K64-K65-K66-K67-K69-K70-K71-K72-K73-K74-K75-K76)</f>
        <v>0</v>
      </c>
      <c r="L68" s="121">
        <f>SUM(L59-L60-L61-L62-L63-L64-L65-L66-L67-L69-L70-L71-L72-L73-L74-L75-L76)</f>
        <v>0</v>
      </c>
      <c r="M68" s="121">
        <f>SUM(M59-M60-M61-M62-M63-M64-M65-M66-M67-M69-M70-M71-M72-M73-M74-M75-M76)</f>
        <v>0</v>
      </c>
    </row>
    <row r="69" spans="1:13" ht="14.1" customHeight="1">
      <c r="A69" s="100" t="s">
        <v>4646</v>
      </c>
      <c r="B69" s="101">
        <v>67</v>
      </c>
      <c r="C69" s="102">
        <f>SUM(C68-C70)</f>
        <v>0</v>
      </c>
      <c r="D69" s="103">
        <f>SUM(D68-D70)</f>
        <v>0</v>
      </c>
      <c r="E69" s="103">
        <f>SUM(E68-E70)</f>
        <v>0</v>
      </c>
      <c r="I69" s="115" t="s">
        <v>4853</v>
      </c>
      <c r="J69" s="116" t="s">
        <v>4118</v>
      </c>
      <c r="K69" s="99"/>
      <c r="L69" s="117"/>
      <c r="M69" s="99"/>
    </row>
    <row r="70" spans="1:13" ht="14.1" customHeight="1">
      <c r="A70" s="108" t="s">
        <v>4646</v>
      </c>
      <c r="B70" s="109">
        <v>68</v>
      </c>
      <c r="C70" s="110"/>
      <c r="D70" s="111"/>
      <c r="E70" s="99"/>
      <c r="I70" s="115" t="s">
        <v>4853</v>
      </c>
      <c r="J70" s="116" t="s">
        <v>4119</v>
      </c>
      <c r="K70" s="99"/>
      <c r="L70" s="117"/>
      <c r="M70" s="99"/>
    </row>
    <row r="71" spans="1:13" ht="14.1" customHeight="1">
      <c r="A71" s="112"/>
      <c r="B71" s="113"/>
      <c r="I71" s="115" t="s">
        <v>4853</v>
      </c>
      <c r="J71" s="116" t="s">
        <v>4087</v>
      </c>
      <c r="K71" s="99"/>
      <c r="L71" s="117"/>
      <c r="M71" s="99"/>
    </row>
    <row r="72" spans="1:13" ht="14.1" customHeight="1">
      <c r="A72" s="92" t="s">
        <v>4661</v>
      </c>
      <c r="B72" s="93" t="s">
        <v>4079</v>
      </c>
      <c r="C72" s="94">
        <f ca="1">SUM('HL KNIHA VYPOC'!G137)</f>
        <v>0</v>
      </c>
      <c r="D72" s="94">
        <f ca="1">SUM('HL KNIHA VYPOC'!K137)</f>
        <v>0</v>
      </c>
      <c r="E72" s="94">
        <f ca="1">SUM('HL KNIHA VYPOC'!H137)</f>
        <v>0</v>
      </c>
      <c r="I72" s="115" t="s">
        <v>4853</v>
      </c>
      <c r="J72" s="116" t="s">
        <v>4088</v>
      </c>
      <c r="K72" s="99"/>
      <c r="L72" s="117"/>
      <c r="M72" s="99"/>
    </row>
    <row r="73" spans="1:13" ht="14.1" customHeight="1">
      <c r="A73" s="100" t="s">
        <v>4661</v>
      </c>
      <c r="B73" s="101">
        <v>67</v>
      </c>
      <c r="C73" s="102">
        <f>SUM(C72-C74)</f>
        <v>0</v>
      </c>
      <c r="D73" s="103">
        <f>SUM(D72-D74)</f>
        <v>0</v>
      </c>
      <c r="E73" s="103">
        <f>SUM(E72-E74)</f>
        <v>0</v>
      </c>
      <c r="I73" s="115" t="s">
        <v>4853</v>
      </c>
      <c r="J73" s="116" t="s">
        <v>4093</v>
      </c>
      <c r="K73" s="99"/>
      <c r="L73" s="117"/>
      <c r="M73" s="99"/>
    </row>
    <row r="74" spans="1:13" ht="14.1" customHeight="1">
      <c r="A74" s="115" t="s">
        <v>4661</v>
      </c>
      <c r="B74" s="116">
        <v>68</v>
      </c>
      <c r="C74" s="99"/>
      <c r="D74" s="117"/>
      <c r="E74" s="99"/>
      <c r="I74" s="115" t="s">
        <v>4853</v>
      </c>
      <c r="J74" s="116" t="s">
        <v>4120</v>
      </c>
      <c r="K74" s="99"/>
      <c r="L74" s="117"/>
      <c r="M74" s="99"/>
    </row>
    <row r="75" spans="1:13" ht="14.1" customHeight="1">
      <c r="A75" s="108" t="s">
        <v>4661</v>
      </c>
      <c r="B75" s="109" t="s">
        <v>4121</v>
      </c>
      <c r="C75" s="110"/>
      <c r="D75" s="111"/>
      <c r="E75" s="99"/>
      <c r="I75" s="115" t="s">
        <v>4853</v>
      </c>
      <c r="J75" s="116" t="s">
        <v>4122</v>
      </c>
      <c r="K75" s="99"/>
      <c r="L75" s="117"/>
      <c r="M75" s="99"/>
    </row>
    <row r="76" spans="1:13" ht="14.1" customHeight="1">
      <c r="I76" s="108" t="s">
        <v>4853</v>
      </c>
      <c r="J76" s="109" t="s">
        <v>4082</v>
      </c>
      <c r="K76" s="110"/>
      <c r="L76" s="111"/>
      <c r="M76" s="99"/>
    </row>
    <row r="78" spans="1:13" ht="14.1" customHeight="1">
      <c r="A78" s="92" t="s">
        <v>4254</v>
      </c>
      <c r="B78" s="93" t="s">
        <v>4079</v>
      </c>
      <c r="C78" s="94">
        <f ca="1">SUM('HL KNIHA VYPOC'!G142)</f>
        <v>0</v>
      </c>
      <c r="D78" s="94">
        <f ca="1">SUM('HL KNIHA VYPOC'!K142)</f>
        <v>0</v>
      </c>
      <c r="E78" s="94">
        <f ca="1">SUM('HL KNIHA VYPOC'!H142)</f>
        <v>0</v>
      </c>
      <c r="I78" s="92" t="s">
        <v>4674</v>
      </c>
      <c r="J78" s="93" t="s">
        <v>4079</v>
      </c>
      <c r="K78" s="94">
        <f ca="1">SUM('HL KNIHA VYPOC'!G144)</f>
        <v>0</v>
      </c>
      <c r="L78" s="94">
        <f ca="1">SUM('HL KNIHA VYPOC'!K144)</f>
        <v>0</v>
      </c>
      <c r="M78" s="94">
        <f ca="1">SUM('HL KNIHA VYPOC'!H144)</f>
        <v>0</v>
      </c>
    </row>
    <row r="79" spans="1:13" ht="14.1" customHeight="1">
      <c r="A79" s="95" t="s">
        <v>4254</v>
      </c>
      <c r="B79" s="96" t="s">
        <v>4114</v>
      </c>
      <c r="C79" s="97"/>
      <c r="D79" s="98"/>
      <c r="E79" s="99"/>
      <c r="I79" s="95" t="s">
        <v>4674</v>
      </c>
      <c r="J79" s="96" t="s">
        <v>4114</v>
      </c>
      <c r="K79" s="97"/>
      <c r="L79" s="98"/>
      <c r="M79" s="99"/>
    </row>
    <row r="80" spans="1:13" ht="14.1" customHeight="1">
      <c r="A80" s="115" t="s">
        <v>4254</v>
      </c>
      <c r="B80" s="116" t="s">
        <v>4115</v>
      </c>
      <c r="C80" s="99"/>
      <c r="D80" s="117"/>
      <c r="E80" s="99"/>
      <c r="I80" s="115" t="s">
        <v>4674</v>
      </c>
      <c r="J80" s="116" t="s">
        <v>4115</v>
      </c>
      <c r="K80" s="99"/>
      <c r="L80" s="117"/>
      <c r="M80" s="99"/>
    </row>
    <row r="81" spans="1:13" ht="14.1" customHeight="1">
      <c r="A81" s="115" t="s">
        <v>4254</v>
      </c>
      <c r="B81" s="116" t="s">
        <v>4116</v>
      </c>
      <c r="C81" s="99"/>
      <c r="D81" s="117"/>
      <c r="E81" s="99"/>
      <c r="I81" s="115" t="s">
        <v>4674</v>
      </c>
      <c r="J81" s="116" t="s">
        <v>4116</v>
      </c>
      <c r="K81" s="99"/>
      <c r="L81" s="117"/>
      <c r="M81" s="99"/>
    </row>
    <row r="82" spans="1:13" ht="14.1" customHeight="1">
      <c r="A82" s="118" t="s">
        <v>4254</v>
      </c>
      <c r="B82" s="119" t="s">
        <v>4117</v>
      </c>
      <c r="C82" s="120">
        <f>SUM(C78-C79-C80-C81-C83-C84)</f>
        <v>0</v>
      </c>
      <c r="D82" s="121">
        <f>SUM(D78-D79-D80-D81-D83-D84)</f>
        <v>0</v>
      </c>
      <c r="E82" s="121">
        <f>SUM(E78-E79-E80-E81-E83-E84)</f>
        <v>0</v>
      </c>
      <c r="I82" s="118" t="s">
        <v>4674</v>
      </c>
      <c r="J82" s="119" t="s">
        <v>4117</v>
      </c>
      <c r="K82" s="120">
        <f>SUM(K78-K79-K80-K81-K83-K84)</f>
        <v>0</v>
      </c>
      <c r="L82" s="121">
        <f>SUM(L78-L79-L80-L81-L83-L84)</f>
        <v>0</v>
      </c>
      <c r="M82" s="121">
        <f>SUM(M78-M79-M80-M81-M83-M84)</f>
        <v>0</v>
      </c>
    </row>
    <row r="83" spans="1:13" ht="14.1" customHeight="1">
      <c r="A83" s="115" t="s">
        <v>4254</v>
      </c>
      <c r="B83" s="116" t="s">
        <v>4118</v>
      </c>
      <c r="C83" s="99"/>
      <c r="D83" s="117"/>
      <c r="E83" s="99"/>
      <c r="I83" s="115" t="s">
        <v>4674</v>
      </c>
      <c r="J83" s="116" t="s">
        <v>4118</v>
      </c>
      <c r="K83" s="99"/>
      <c r="L83" s="117"/>
      <c r="M83" s="99"/>
    </row>
    <row r="84" spans="1:13" ht="14.1" customHeight="1">
      <c r="A84" s="108" t="s">
        <v>4254</v>
      </c>
      <c r="B84" s="109" t="s">
        <v>4119</v>
      </c>
      <c r="C84" s="110"/>
      <c r="D84" s="111"/>
      <c r="E84" s="99"/>
      <c r="I84" s="108" t="s">
        <v>4674</v>
      </c>
      <c r="J84" s="109" t="s">
        <v>4119</v>
      </c>
      <c r="K84" s="110"/>
      <c r="L84" s="111"/>
      <c r="M84" s="99"/>
    </row>
    <row r="85" spans="1:13" ht="14.1" customHeight="1">
      <c r="A85" s="112"/>
      <c r="B85" s="113"/>
      <c r="I85" s="112"/>
      <c r="J85" s="113"/>
      <c r="K85" s="114"/>
      <c r="L85" s="114"/>
      <c r="M85" s="114"/>
    </row>
    <row r="86" spans="1:13" ht="14.1" customHeight="1">
      <c r="A86" s="92" t="s">
        <v>4670</v>
      </c>
      <c r="B86" s="93" t="s">
        <v>4079</v>
      </c>
      <c r="C86" s="94">
        <f ca="1">SUM('HL KNIHA VYPOC'!G143)</f>
        <v>0</v>
      </c>
      <c r="D86" s="94">
        <f ca="1">SUM('HL KNIHA VYPOC'!K143)</f>
        <v>0</v>
      </c>
      <c r="E86" s="94">
        <f ca="1">SUM('HL KNIHA VYPOC'!H143)</f>
        <v>0</v>
      </c>
      <c r="I86" s="92" t="s">
        <v>4255</v>
      </c>
      <c r="J86" s="93" t="s">
        <v>4079</v>
      </c>
      <c r="K86" s="94">
        <f ca="1">SUM('HL KNIHA VYPOC'!G145)</f>
        <v>0</v>
      </c>
      <c r="L86" s="94">
        <f ca="1">SUM('HL KNIHA VYPOC'!K145)</f>
        <v>0</v>
      </c>
      <c r="M86" s="94">
        <f ca="1">SUM('HL KNIHA VYPOC'!H145)</f>
        <v>0</v>
      </c>
    </row>
    <row r="87" spans="1:13" ht="14.1" customHeight="1">
      <c r="A87" s="95" t="s">
        <v>4670</v>
      </c>
      <c r="B87" s="96" t="s">
        <v>4114</v>
      </c>
      <c r="C87" s="97"/>
      <c r="D87" s="98"/>
      <c r="E87" s="99"/>
      <c r="I87" s="95" t="s">
        <v>4255</v>
      </c>
      <c r="J87" s="96" t="s">
        <v>4113</v>
      </c>
      <c r="K87" s="97"/>
      <c r="L87" s="98"/>
      <c r="M87" s="99"/>
    </row>
    <row r="88" spans="1:13" ht="14.1" customHeight="1">
      <c r="A88" s="115" t="s">
        <v>4670</v>
      </c>
      <c r="B88" s="116" t="s">
        <v>4115</v>
      </c>
      <c r="C88" s="99"/>
      <c r="D88" s="117"/>
      <c r="E88" s="99"/>
      <c r="I88" s="115" t="s">
        <v>4255</v>
      </c>
      <c r="J88" s="116" t="s">
        <v>4114</v>
      </c>
      <c r="K88" s="99"/>
      <c r="L88" s="117"/>
      <c r="M88" s="99"/>
    </row>
    <row r="89" spans="1:13" ht="14.1" customHeight="1">
      <c r="A89" s="115" t="s">
        <v>4670</v>
      </c>
      <c r="B89" s="116" t="s">
        <v>4116</v>
      </c>
      <c r="C89" s="99"/>
      <c r="D89" s="117"/>
      <c r="E89" s="99"/>
      <c r="I89" s="115" t="s">
        <v>4255</v>
      </c>
      <c r="J89" s="116" t="s">
        <v>4115</v>
      </c>
      <c r="K89" s="99"/>
      <c r="L89" s="117"/>
      <c r="M89" s="99"/>
    </row>
    <row r="90" spans="1:13" ht="14.1" customHeight="1">
      <c r="A90" s="118" t="s">
        <v>4670</v>
      </c>
      <c r="B90" s="119" t="s">
        <v>4117</v>
      </c>
      <c r="C90" s="120">
        <f>SUM(C86-C87-C88-C89-C91-C92)</f>
        <v>0</v>
      </c>
      <c r="D90" s="121">
        <f>SUM(D86-D87-D88-D89-D91-D92)</f>
        <v>0</v>
      </c>
      <c r="E90" s="121">
        <f>SUM(E86-E87-E88-E89-E91-E92)</f>
        <v>0</v>
      </c>
      <c r="I90" s="115" t="s">
        <v>4255</v>
      </c>
      <c r="J90" s="116" t="s">
        <v>4116</v>
      </c>
      <c r="K90" s="99"/>
      <c r="L90" s="117"/>
      <c r="M90" s="99"/>
    </row>
    <row r="91" spans="1:13" ht="14.1" customHeight="1">
      <c r="A91" s="115" t="s">
        <v>4670</v>
      </c>
      <c r="B91" s="116" t="s">
        <v>4118</v>
      </c>
      <c r="C91" s="99"/>
      <c r="D91" s="117"/>
      <c r="E91" s="99"/>
      <c r="I91" s="118" t="s">
        <v>4255</v>
      </c>
      <c r="J91" s="119" t="s">
        <v>4117</v>
      </c>
      <c r="K91" s="120">
        <f>SUM(K86-K87-K88-K89-K90-K92-K93-K94)</f>
        <v>0</v>
      </c>
      <c r="L91" s="121">
        <f>SUM(L86-L87-L88-L89-L90-L92-L93-L94)</f>
        <v>0</v>
      </c>
      <c r="M91" s="121">
        <f>SUM(M86-M87-M88-M89-M90-M92-M93-M94)</f>
        <v>0</v>
      </c>
    </row>
    <row r="92" spans="1:13" ht="14.1" customHeight="1">
      <c r="A92" s="108" t="s">
        <v>4670</v>
      </c>
      <c r="B92" s="109" t="s">
        <v>4119</v>
      </c>
      <c r="C92" s="110"/>
      <c r="D92" s="111"/>
      <c r="E92" s="99"/>
      <c r="I92" s="115" t="s">
        <v>4255</v>
      </c>
      <c r="J92" s="116" t="s">
        <v>4118</v>
      </c>
      <c r="K92" s="99"/>
      <c r="L92" s="117"/>
      <c r="M92" s="99"/>
    </row>
    <row r="93" spans="1:13" ht="14.1" customHeight="1">
      <c r="I93" s="115" t="s">
        <v>4255</v>
      </c>
      <c r="J93" s="116" t="s">
        <v>4119</v>
      </c>
      <c r="K93" s="99"/>
      <c r="L93" s="117"/>
      <c r="M93" s="99"/>
    </row>
    <row r="94" spans="1:13" ht="14.1" customHeight="1">
      <c r="A94" s="92" t="s">
        <v>4767</v>
      </c>
      <c r="B94" s="93" t="s">
        <v>4079</v>
      </c>
      <c r="C94" s="94">
        <f ca="1">'HL KNIHA VYPOC'!$G$178</f>
        <v>0</v>
      </c>
      <c r="D94" s="94">
        <f ca="1">'HL KNIHA VYPOC'!$K$178</f>
        <v>0</v>
      </c>
      <c r="E94" s="94">
        <f ca="1">'HL KNIHA VYPOC'!$H$178</f>
        <v>0</v>
      </c>
      <c r="I94" s="108" t="s">
        <v>4255</v>
      </c>
      <c r="J94" s="109" t="s">
        <v>4121</v>
      </c>
      <c r="K94" s="110"/>
      <c r="L94" s="111"/>
      <c r="M94" s="99"/>
    </row>
    <row r="95" spans="1:13" ht="14.1" customHeight="1">
      <c r="A95" s="100" t="s">
        <v>4767</v>
      </c>
      <c r="B95" s="101">
        <v>128</v>
      </c>
      <c r="C95" s="102">
        <f>SUM(C94-C96)</f>
        <v>0</v>
      </c>
      <c r="D95" s="103">
        <f>SUM(D94-D96)</f>
        <v>0</v>
      </c>
      <c r="E95" s="103">
        <f>SUM(E94-E96)</f>
        <v>0</v>
      </c>
      <c r="I95" s="112"/>
      <c r="J95" s="113"/>
      <c r="K95" s="114"/>
      <c r="L95" s="114"/>
      <c r="M95" s="114"/>
    </row>
    <row r="96" spans="1:13" ht="14.1" customHeight="1">
      <c r="A96" s="108" t="s">
        <v>4767</v>
      </c>
      <c r="B96" s="109">
        <v>129</v>
      </c>
      <c r="C96" s="110"/>
      <c r="D96" s="111"/>
      <c r="E96" s="111"/>
      <c r="I96" s="92" t="s">
        <v>4256</v>
      </c>
      <c r="J96" s="93" t="s">
        <v>4079</v>
      </c>
      <c r="K96" s="94">
        <f ca="1">SUM('HL KNIHA VYPOC'!G146)</f>
        <v>0</v>
      </c>
      <c r="L96" s="94">
        <f ca="1">SUM('HL KNIHA VYPOC'!K146)</f>
        <v>0</v>
      </c>
      <c r="M96" s="94">
        <f ca="1">SUM('HL KNIHA VYPOC'!H146)</f>
        <v>0</v>
      </c>
    </row>
    <row r="97" spans="1:16" ht="14.1" customHeight="1">
      <c r="I97" s="95" t="s">
        <v>4256</v>
      </c>
      <c r="J97" s="96" t="s">
        <v>4114</v>
      </c>
      <c r="K97" s="97"/>
      <c r="L97" s="98"/>
      <c r="M97" s="99"/>
    </row>
    <row r="98" spans="1:16" ht="14.1" customHeight="1">
      <c r="I98" s="115" t="s">
        <v>4256</v>
      </c>
      <c r="J98" s="116" t="s">
        <v>4115</v>
      </c>
      <c r="K98" s="99"/>
      <c r="L98" s="117"/>
      <c r="M98" s="99"/>
    </row>
    <row r="99" spans="1:16" ht="14.1" customHeight="1">
      <c r="I99" s="115" t="s">
        <v>4256</v>
      </c>
      <c r="J99" s="116" t="s">
        <v>4116</v>
      </c>
      <c r="K99" s="99"/>
      <c r="L99" s="117"/>
      <c r="M99" s="99"/>
    </row>
    <row r="100" spans="1:16" ht="14.1" customHeight="1">
      <c r="I100" s="118" t="s">
        <v>4256</v>
      </c>
      <c r="J100" s="119" t="s">
        <v>4117</v>
      </c>
      <c r="K100" s="120">
        <f>SUM(K96-K97-K98-K99-K101-K102)</f>
        <v>0</v>
      </c>
      <c r="L100" s="121">
        <f>SUM(L96-L97-L98-L99-L101-L102)</f>
        <v>0</v>
      </c>
      <c r="M100" s="121">
        <f>SUM(M96-M97-M98-M99-M101-M102)</f>
        <v>0</v>
      </c>
    </row>
    <row r="101" spans="1:16" ht="14.1" customHeight="1">
      <c r="I101" s="115" t="s">
        <v>4256</v>
      </c>
      <c r="J101" s="116" t="s">
        <v>4118</v>
      </c>
      <c r="K101" s="99"/>
      <c r="L101" s="117"/>
      <c r="M101" s="99"/>
    </row>
    <row r="102" spans="1:16" ht="14.1" customHeight="1">
      <c r="I102" s="108" t="s">
        <v>4256</v>
      </c>
      <c r="J102" s="109" t="s">
        <v>4119</v>
      </c>
      <c r="K102" s="110"/>
      <c r="L102" s="111"/>
      <c r="M102" s="99"/>
    </row>
    <row r="104" spans="1:16" ht="14.1" customHeight="1">
      <c r="A104" s="785" t="s">
        <v>4123</v>
      </c>
      <c r="B104" s="785"/>
      <c r="C104" s="785"/>
      <c r="D104" s="785"/>
      <c r="E104" s="785"/>
      <c r="F104" s="785"/>
      <c r="G104" s="785"/>
      <c r="H104" s="785"/>
      <c r="I104" s="785"/>
      <c r="J104" s="785"/>
      <c r="K104" s="785"/>
      <c r="L104" s="785"/>
      <c r="M104" s="89"/>
    </row>
    <row r="105" spans="1:16" ht="14.1" customHeight="1">
      <c r="A105" s="89"/>
      <c r="B105" s="89"/>
      <c r="C105" s="90">
        <v>2017</v>
      </c>
      <c r="D105" s="90">
        <v>2016</v>
      </c>
      <c r="E105" s="90">
        <v>2015</v>
      </c>
      <c r="F105" s="89"/>
      <c r="G105" s="89"/>
      <c r="H105" s="89"/>
      <c r="I105" s="89"/>
      <c r="J105" s="89"/>
      <c r="K105" s="90">
        <v>2017</v>
      </c>
      <c r="L105" s="90">
        <v>2016</v>
      </c>
      <c r="M105" s="90">
        <v>2015</v>
      </c>
    </row>
    <row r="106" spans="1:16" ht="14.1" customHeight="1">
      <c r="A106" s="129" t="s">
        <v>4252</v>
      </c>
      <c r="B106" s="130" t="s">
        <v>4079</v>
      </c>
      <c r="C106" s="94">
        <f ca="1">SUM('HL KNIHA VYPOC'!G114)</f>
        <v>0</v>
      </c>
      <c r="D106" s="94">
        <f ca="1">SUM('HL KNIHA VYPOC'!K114)</f>
        <v>0</v>
      </c>
      <c r="E106" s="94">
        <f ca="1">SUM('HL KNIHA VYPOC'!H114)</f>
        <v>0</v>
      </c>
      <c r="F106" s="114">
        <f>SUM(C106)</f>
        <v>0</v>
      </c>
      <c r="G106" s="114">
        <f>SUM(D106)</f>
        <v>0</v>
      </c>
      <c r="H106" s="114">
        <f>SUM(E106)</f>
        <v>0</v>
      </c>
      <c r="I106" s="129" t="s">
        <v>4264</v>
      </c>
      <c r="J106" s="130" t="s">
        <v>4079</v>
      </c>
      <c r="K106" s="94">
        <f ca="1">SUM('HL KNIHA VYPOC'!G163)</f>
        <v>0</v>
      </c>
      <c r="L106" s="94">
        <f ca="1">SUM('HL KNIHA VYPOC'!K163)</f>
        <v>0</v>
      </c>
      <c r="M106" s="94">
        <f ca="1">SUM('HL KNIHA VYPOC'!H163)</f>
        <v>0</v>
      </c>
      <c r="N106" s="114">
        <f>SUM(K106)</f>
        <v>0</v>
      </c>
      <c r="O106" s="114">
        <f>SUM(L106)</f>
        <v>0</v>
      </c>
      <c r="P106" s="114">
        <f>SUM(M106)</f>
        <v>0</v>
      </c>
    </row>
    <row r="107" spans="1:16" ht="14.1" customHeight="1">
      <c r="A107" s="131"/>
      <c r="B107" s="132"/>
      <c r="C107" s="133">
        <f>SUM(IF(C106&gt;=0,F106,0))</f>
        <v>0</v>
      </c>
      <c r="D107" s="134">
        <f>SUM(IF(D106&gt;=0,G106,0))</f>
        <v>0</v>
      </c>
      <c r="E107" s="134">
        <f>SUM(IF(E106&gt;=0,H106,0))</f>
        <v>0</v>
      </c>
      <c r="I107" s="131" t="s">
        <v>4264</v>
      </c>
      <c r="J107" s="135" t="s">
        <v>4122</v>
      </c>
      <c r="K107" s="133">
        <f>SUM(IF(K106&gt;=0,N106,0))</f>
        <v>0</v>
      </c>
      <c r="L107" s="134">
        <f>SUM(IF(L106&gt;=0,O106,0))</f>
        <v>0</v>
      </c>
      <c r="M107" s="134">
        <f>SUM(IF(M106&gt;=0,P106,0))</f>
        <v>0</v>
      </c>
    </row>
    <row r="108" spans="1:16" ht="14.1" customHeight="1">
      <c r="A108" s="136" t="s">
        <v>4252</v>
      </c>
      <c r="B108" s="137" t="s">
        <v>4124</v>
      </c>
      <c r="C108" s="99"/>
      <c r="D108" s="117"/>
      <c r="E108" s="99"/>
      <c r="I108" s="138" t="s">
        <v>4264</v>
      </c>
      <c r="J108" s="139">
        <v>133</v>
      </c>
      <c r="K108" s="140">
        <f>SUM(IF(K106&lt;=0,N106,0))</f>
        <v>0</v>
      </c>
      <c r="L108" s="141">
        <f>SUM(IF(L106&lt;=0,O106,0))</f>
        <v>0</v>
      </c>
      <c r="M108" s="141">
        <f>SUM(IF(M106&lt;=0,P106,0))</f>
        <v>0</v>
      </c>
    </row>
    <row r="109" spans="1:16" ht="14.1" customHeight="1">
      <c r="A109" s="136" t="s">
        <v>4252</v>
      </c>
      <c r="B109" s="137">
        <v>73</v>
      </c>
      <c r="C109" s="142">
        <f>SUM(C107-C108)</f>
        <v>0</v>
      </c>
      <c r="D109" s="143">
        <f>SUM(D107-D108)</f>
        <v>0</v>
      </c>
      <c r="E109" s="143">
        <f>SUM(E107-E108)</f>
        <v>0</v>
      </c>
      <c r="I109" s="144"/>
      <c r="J109" s="145"/>
      <c r="K109" s="114"/>
      <c r="L109" s="114"/>
      <c r="M109" s="114"/>
    </row>
    <row r="110" spans="1:16" ht="14.1" customHeight="1">
      <c r="A110" s="138">
        <v>221</v>
      </c>
      <c r="B110" s="139">
        <v>139</v>
      </c>
      <c r="C110" s="140">
        <f>SUM(IF(C106&lt;=0,F106,0))</f>
        <v>0</v>
      </c>
      <c r="D110" s="141">
        <f>SUM(IF(D106&lt;=0,G106,0))</f>
        <v>0</v>
      </c>
      <c r="E110" s="141">
        <f>SUM(IF(E106&lt;=0,H106,0))</f>
        <v>0</v>
      </c>
      <c r="I110" s="129" t="s">
        <v>4265</v>
      </c>
      <c r="J110" s="130" t="s">
        <v>4079</v>
      </c>
      <c r="K110" s="94">
        <f ca="1">SUM('HL KNIHA VYPOC'!G164)</f>
        <v>0</v>
      </c>
      <c r="L110" s="94">
        <f ca="1">SUM('HL KNIHA VYPOC'!K164)</f>
        <v>0</v>
      </c>
      <c r="M110" s="94">
        <f ca="1">SUM('HL KNIHA VYPOC'!H164)</f>
        <v>0</v>
      </c>
      <c r="N110" s="114">
        <f>SUM(K110)</f>
        <v>0</v>
      </c>
      <c r="O110" s="114">
        <f>SUM(L110)</f>
        <v>0</v>
      </c>
      <c r="P110" s="114">
        <f>SUM(M110)</f>
        <v>0</v>
      </c>
    </row>
    <row r="111" spans="1:16" ht="14.1" customHeight="1">
      <c r="A111" s="144"/>
      <c r="B111" s="145"/>
      <c r="I111" s="131" t="s">
        <v>4265</v>
      </c>
      <c r="J111" s="135" t="s">
        <v>4122</v>
      </c>
      <c r="K111" s="133">
        <f>SUM(IF(K110&gt;=0,N110,0))</f>
        <v>0</v>
      </c>
      <c r="L111" s="134">
        <f>SUM(IF(L110&gt;=0,O110,0))</f>
        <v>0</v>
      </c>
      <c r="M111" s="134">
        <f>SUM(IF(M110&gt;=0,P110,0))</f>
        <v>0</v>
      </c>
    </row>
    <row r="112" spans="1:16" ht="14.1" customHeight="1">
      <c r="A112" s="129" t="s">
        <v>4684</v>
      </c>
      <c r="B112" s="130" t="s">
        <v>4079</v>
      </c>
      <c r="C112" s="94">
        <f ca="1">SUM('HL KNIHA VYPOC'!G147)</f>
        <v>0</v>
      </c>
      <c r="D112" s="94">
        <f ca="1">SUM('HL KNIHA VYPOC'!K147)</f>
        <v>0</v>
      </c>
      <c r="E112" s="94">
        <f ca="1">SUM('HL KNIHA VYPOC'!H147)</f>
        <v>0</v>
      </c>
      <c r="F112" s="114">
        <f>SUM(C112)</f>
        <v>0</v>
      </c>
      <c r="G112" s="114">
        <f>SUM(D112)</f>
        <v>0</v>
      </c>
      <c r="H112" s="114">
        <f>SUM(E112)</f>
        <v>0</v>
      </c>
      <c r="I112" s="138" t="s">
        <v>4265</v>
      </c>
      <c r="J112" s="139">
        <v>133</v>
      </c>
      <c r="K112" s="140">
        <f>SUM(IF(K110&lt;=0,N110,0))</f>
        <v>0</v>
      </c>
      <c r="L112" s="141">
        <f>SUM(IF(L110&lt;=0,O110,0))</f>
        <v>0</v>
      </c>
      <c r="M112" s="141">
        <f>SUM(IF(M110&lt;=0,P110,0))</f>
        <v>0</v>
      </c>
    </row>
    <row r="113" spans="1:16" ht="14.1" customHeight="1">
      <c r="A113" s="131"/>
      <c r="B113" s="135"/>
      <c r="C113" s="133">
        <f>SUM(IF(C112&gt;=0,F112,0))</f>
        <v>0</v>
      </c>
      <c r="D113" s="134">
        <f>SUM(IF(D112&gt;=0,G112,0))</f>
        <v>0</v>
      </c>
      <c r="E113" s="134">
        <f>SUM(IF(E112&gt;=0,H112,0))</f>
        <v>0</v>
      </c>
      <c r="F113" s="114"/>
      <c r="G113" s="114"/>
      <c r="I113" s="144"/>
      <c r="J113" s="145"/>
      <c r="K113" s="114"/>
      <c r="L113" s="114"/>
      <c r="M113" s="114"/>
    </row>
    <row r="114" spans="1:16" ht="14.1" customHeight="1">
      <c r="A114" s="136" t="s">
        <v>4684</v>
      </c>
      <c r="B114" s="137" t="s">
        <v>4125</v>
      </c>
      <c r="C114" s="99"/>
      <c r="D114" s="117"/>
      <c r="E114" s="99"/>
      <c r="I114" s="129" t="s">
        <v>4266</v>
      </c>
      <c r="J114" s="130" t="s">
        <v>4079</v>
      </c>
      <c r="K114" s="94">
        <f ca="1">SUM('HL KNIHA VYPOC'!G165)</f>
        <v>0</v>
      </c>
      <c r="L114" s="94">
        <f ca="1">SUM('HL KNIHA VYPOC'!K165)</f>
        <v>0</v>
      </c>
      <c r="M114" s="94">
        <f ca="1">SUM('HL KNIHA VYPOC'!H165)</f>
        <v>0</v>
      </c>
      <c r="N114" s="114">
        <f>SUM(K114)</f>
        <v>0</v>
      </c>
      <c r="O114" s="114">
        <f>SUM(L114)</f>
        <v>0</v>
      </c>
      <c r="P114" s="114">
        <f>SUM(M114)</f>
        <v>0</v>
      </c>
    </row>
    <row r="115" spans="1:16" ht="14.1" customHeight="1">
      <c r="A115" s="136" t="s">
        <v>4684</v>
      </c>
      <c r="B115" s="137" t="s">
        <v>4126</v>
      </c>
      <c r="C115" s="146">
        <f>SUM(C113-C114)</f>
        <v>0</v>
      </c>
      <c r="D115" s="147">
        <f>SUM(D113-D114)</f>
        <v>0</v>
      </c>
      <c r="E115" s="147">
        <f>SUM(E113-E114)</f>
        <v>0</v>
      </c>
      <c r="I115" s="131" t="s">
        <v>4266</v>
      </c>
      <c r="J115" s="135" t="s">
        <v>4122</v>
      </c>
      <c r="K115" s="133">
        <f>SUM(IF(K114&gt;=0,N114,0))</f>
        <v>0</v>
      </c>
      <c r="L115" s="134">
        <f>SUM(IF(L114&gt;=0,O114,0))</f>
        <v>0</v>
      </c>
      <c r="M115" s="134">
        <f>SUM(IF(M114&gt;=0,P114,0))</f>
        <v>0</v>
      </c>
    </row>
    <row r="116" spans="1:16" ht="14.1" customHeight="1">
      <c r="A116" s="136"/>
      <c r="B116" s="137"/>
      <c r="C116" s="148">
        <f>SUM(IF(C112&lt;=0,F112,0))</f>
        <v>0</v>
      </c>
      <c r="D116" s="149">
        <f>SUM(IF(D112&lt;=0,G112,0))</f>
        <v>0</v>
      </c>
      <c r="E116" s="149">
        <f>SUM(IF(E112&lt;=0,H112,0))</f>
        <v>0</v>
      </c>
      <c r="I116" s="138" t="s">
        <v>4266</v>
      </c>
      <c r="J116" s="139">
        <v>133</v>
      </c>
      <c r="K116" s="140">
        <f>SUM(IF(K114&lt;=0,N114,0))</f>
        <v>0</v>
      </c>
      <c r="L116" s="141">
        <f>SUM(IF(L114&lt;=0,O114,0))</f>
        <v>0</v>
      </c>
      <c r="M116" s="141">
        <f>SUM(IF(M114&lt;=0,P114,0))</f>
        <v>0</v>
      </c>
    </row>
    <row r="117" spans="1:16" ht="14.1" customHeight="1">
      <c r="A117" s="136" t="s">
        <v>4684</v>
      </c>
      <c r="B117" s="137" t="s">
        <v>4127</v>
      </c>
      <c r="C117" s="99"/>
      <c r="D117" s="117"/>
      <c r="E117" s="99"/>
      <c r="I117" s="144"/>
      <c r="J117" s="145"/>
      <c r="K117" s="114"/>
      <c r="L117" s="114"/>
      <c r="M117" s="114"/>
    </row>
    <row r="118" spans="1:16" ht="14.1" customHeight="1">
      <c r="A118" s="138">
        <v>316</v>
      </c>
      <c r="B118" s="139">
        <v>127</v>
      </c>
      <c r="C118" s="150">
        <f>SUM(C116-C117)</f>
        <v>0</v>
      </c>
      <c r="D118" s="151">
        <f>SUM(D116-D117)</f>
        <v>0</v>
      </c>
      <c r="E118" s="151">
        <f>SUM(E116-E117)</f>
        <v>0</v>
      </c>
      <c r="I118" s="129" t="s">
        <v>4267</v>
      </c>
      <c r="J118" s="130" t="s">
        <v>4079</v>
      </c>
      <c r="K118" s="94">
        <f ca="1">SUM('HL KNIHA VYPOC'!G166)</f>
        <v>0</v>
      </c>
      <c r="L118" s="94">
        <f ca="1">SUM('HL KNIHA VYPOC'!K166)</f>
        <v>0</v>
      </c>
      <c r="M118" s="94">
        <f ca="1">SUM('HL KNIHA VYPOC'!H166)</f>
        <v>0</v>
      </c>
      <c r="N118" s="114">
        <f>SUM(K118)</f>
        <v>0</v>
      </c>
      <c r="O118" s="114">
        <f>SUM(L118)</f>
        <v>0</v>
      </c>
      <c r="P118" s="114">
        <f>SUM(M118)</f>
        <v>0</v>
      </c>
    </row>
    <row r="119" spans="1:16" ht="14.1" customHeight="1">
      <c r="A119" s="144"/>
      <c r="B119" s="145"/>
      <c r="I119" s="131" t="s">
        <v>4267</v>
      </c>
      <c r="J119" s="135" t="s">
        <v>4122</v>
      </c>
      <c r="K119" s="133">
        <f>SUM(IF(K118&gt;=0,N118,0))</f>
        <v>0</v>
      </c>
      <c r="L119" s="134">
        <f>SUM(IF(L118&gt;=0,O118,0))</f>
        <v>0</v>
      </c>
      <c r="M119" s="134">
        <f>SUM(IF(M118&gt;=0,P118,0))</f>
        <v>0</v>
      </c>
    </row>
    <row r="120" spans="1:16" ht="14.1" customHeight="1">
      <c r="A120" s="129" t="s">
        <v>4263</v>
      </c>
      <c r="B120" s="130" t="s">
        <v>4079</v>
      </c>
      <c r="C120" s="94">
        <f ca="1">SUM('HL KNIHA VYPOC'!G160)</f>
        <v>0</v>
      </c>
      <c r="D120" s="94">
        <f ca="1">SUM('HL KNIHA VYPOC'!K160)</f>
        <v>0</v>
      </c>
      <c r="E120" s="94">
        <f ca="1">SUM('HL KNIHA VYPOC'!H160)</f>
        <v>0</v>
      </c>
      <c r="F120" s="114">
        <f>SUM(C120)</f>
        <v>0</v>
      </c>
      <c r="G120" s="114">
        <f>SUM(D120)</f>
        <v>0</v>
      </c>
      <c r="H120" s="114">
        <f>SUM(E120)</f>
        <v>0</v>
      </c>
      <c r="I120" s="138" t="s">
        <v>4267</v>
      </c>
      <c r="J120" s="139">
        <v>133</v>
      </c>
      <c r="K120" s="140">
        <f>SUM(IF(K118&lt;=0,N118,0))</f>
        <v>0</v>
      </c>
      <c r="L120" s="141">
        <f>SUM(IF(L118&lt;=0,O118,0))</f>
        <v>0</v>
      </c>
      <c r="M120" s="141">
        <f>SUM(IF(M118&lt;=0,P118,0))</f>
        <v>0</v>
      </c>
    </row>
    <row r="121" spans="1:16" ht="14.1" customHeight="1">
      <c r="A121" s="131"/>
      <c r="B121" s="135"/>
      <c r="C121" s="133">
        <f>SUM(IF(C120&gt;=0,F120,0))</f>
        <v>0</v>
      </c>
      <c r="D121" s="134">
        <f>SUM(IF(D120&gt;=0,G120,0))</f>
        <v>0</v>
      </c>
      <c r="E121" s="134">
        <f>SUM(IF(E120&gt;=0,H120,0))</f>
        <v>0</v>
      </c>
      <c r="F121" s="114"/>
      <c r="G121" s="114"/>
      <c r="I121" s="144"/>
      <c r="J121" s="145"/>
      <c r="K121" s="114"/>
      <c r="L121" s="114"/>
      <c r="M121" s="114"/>
    </row>
    <row r="122" spans="1:16" ht="14.1" customHeight="1">
      <c r="A122" s="136" t="s">
        <v>4263</v>
      </c>
      <c r="B122" s="137" t="s">
        <v>4080</v>
      </c>
      <c r="C122" s="99"/>
      <c r="D122" s="117"/>
      <c r="E122" s="99"/>
      <c r="I122" s="129" t="s">
        <v>4736</v>
      </c>
      <c r="J122" s="130" t="s">
        <v>4079</v>
      </c>
      <c r="K122" s="94">
        <f ca="1">SUM('HL KNIHA VYPOC'!G167)</f>
        <v>0</v>
      </c>
      <c r="L122" s="94">
        <f ca="1">SUM('HL KNIHA VYPOC'!K167)</f>
        <v>0</v>
      </c>
      <c r="M122" s="94">
        <f ca="1">SUM('HL KNIHA VYPOC'!H167)</f>
        <v>0</v>
      </c>
      <c r="N122" s="114">
        <f>SUM(K122)</f>
        <v>0</v>
      </c>
      <c r="O122" s="114">
        <f>SUM(L122)</f>
        <v>0</v>
      </c>
      <c r="P122" s="114">
        <f>SUM(M122)</f>
        <v>0</v>
      </c>
    </row>
    <row r="123" spans="1:16" ht="14.1" customHeight="1">
      <c r="A123" s="136" t="s">
        <v>4263</v>
      </c>
      <c r="B123" s="137" t="s">
        <v>4120</v>
      </c>
      <c r="C123" s="146">
        <f>SUM(C121-C122)</f>
        <v>0</v>
      </c>
      <c r="D123" s="147">
        <f>SUM(D121-D122)</f>
        <v>0</v>
      </c>
      <c r="E123" s="147">
        <f>SUM(E121-E122)</f>
        <v>0</v>
      </c>
      <c r="I123" s="131" t="s">
        <v>4736</v>
      </c>
      <c r="J123" s="135" t="s">
        <v>4122</v>
      </c>
      <c r="K123" s="133">
        <f>SUM(IF(K122&gt;=0,N122,0))</f>
        <v>0</v>
      </c>
      <c r="L123" s="134">
        <f>SUM(IF(L122&gt;=0,O122,0))</f>
        <v>0</v>
      </c>
      <c r="M123" s="134">
        <f>SUM(IF(M122&gt;=0,P122,0))</f>
        <v>0</v>
      </c>
    </row>
    <row r="124" spans="1:16" ht="14.1" customHeight="1">
      <c r="A124" s="136"/>
      <c r="B124" s="137"/>
      <c r="C124" s="148">
        <f>SUM(IF(C120&lt;=0,F120,0))</f>
        <v>0</v>
      </c>
      <c r="D124" s="149">
        <f>SUM(IF(D120&lt;=0,G120,0))</f>
        <v>0</v>
      </c>
      <c r="E124" s="149">
        <f>SUM(IF(E120&lt;=0,H120,0))</f>
        <v>0</v>
      </c>
      <c r="I124" s="138" t="s">
        <v>4736</v>
      </c>
      <c r="J124" s="139">
        <v>133</v>
      </c>
      <c r="K124" s="140">
        <f>SUM(IF(K122&lt;=0,N122,0))</f>
        <v>0</v>
      </c>
      <c r="L124" s="141">
        <f>SUM(IF(L122&lt;=0,O122,0))</f>
        <v>0</v>
      </c>
      <c r="M124" s="141">
        <f>SUM(IF(M122&lt;=0,P122,0))</f>
        <v>0</v>
      </c>
    </row>
    <row r="125" spans="1:16" ht="14.1" customHeight="1">
      <c r="A125" s="136" t="s">
        <v>4263</v>
      </c>
      <c r="B125" s="137" t="s">
        <v>4128</v>
      </c>
      <c r="C125" s="99"/>
      <c r="D125" s="117"/>
      <c r="E125" s="99"/>
      <c r="I125" s="144"/>
      <c r="J125" s="145"/>
      <c r="K125" s="114"/>
      <c r="L125" s="114"/>
      <c r="M125" s="114"/>
    </row>
    <row r="126" spans="1:16" ht="14.1" customHeight="1">
      <c r="A126" s="138">
        <v>336</v>
      </c>
      <c r="B126" s="139">
        <v>132</v>
      </c>
      <c r="C126" s="150">
        <f>SUM(C124-C125)</f>
        <v>0</v>
      </c>
      <c r="D126" s="151">
        <f>SUM(D124-D125)</f>
        <v>0</v>
      </c>
      <c r="E126" s="151">
        <f>SUM(E124-E125)</f>
        <v>0</v>
      </c>
      <c r="I126" s="129" t="s">
        <v>4740</v>
      </c>
      <c r="J126" s="130" t="s">
        <v>4079</v>
      </c>
      <c r="K126" s="94">
        <f ca="1">SUM('HL KNIHA VYPOC'!G168)</f>
        <v>0</v>
      </c>
      <c r="L126" s="94">
        <f ca="1">SUM('HL KNIHA VYPOC'!K168)</f>
        <v>0</v>
      </c>
      <c r="M126" s="94">
        <f ca="1">SUM('HL KNIHA VYPOC'!H168)</f>
        <v>0</v>
      </c>
      <c r="N126" s="114">
        <f>SUM(K126)</f>
        <v>0</v>
      </c>
      <c r="O126" s="114">
        <f>SUM(L126)</f>
        <v>0</v>
      </c>
      <c r="P126" s="114">
        <f>SUM(M126)</f>
        <v>0</v>
      </c>
    </row>
    <row r="127" spans="1:16" ht="14.1" customHeight="1">
      <c r="A127" s="144"/>
      <c r="B127" s="145"/>
      <c r="I127" s="131" t="s">
        <v>4740</v>
      </c>
      <c r="J127" s="135" t="s">
        <v>4122</v>
      </c>
      <c r="K127" s="133">
        <f>SUM(IF(K126&gt;=0,N126,0))</f>
        <v>0</v>
      </c>
      <c r="L127" s="134">
        <f>SUM(IF(L126&gt;=0,O126,0))</f>
        <v>0</v>
      </c>
      <c r="M127" s="134">
        <f>SUM(IF(M126&gt;=0,P126,0))</f>
        <v>0</v>
      </c>
    </row>
    <row r="128" spans="1:16" ht="14.1" customHeight="1">
      <c r="I128" s="138" t="s">
        <v>4740</v>
      </c>
      <c r="J128" s="139">
        <v>133</v>
      </c>
      <c r="K128" s="140">
        <f>SUM(IF(K126&lt;=0,N126,0))</f>
        <v>0</v>
      </c>
      <c r="L128" s="141">
        <f>SUM(IF(L126&lt;=0,O126,0))</f>
        <v>0</v>
      </c>
      <c r="M128" s="141">
        <f>SUM(IF(M126&lt;=0,P126,0))</f>
        <v>0</v>
      </c>
    </row>
    <row r="129" spans="1:16" ht="14.1" customHeight="1">
      <c r="I129" s="144"/>
      <c r="J129" s="145"/>
      <c r="K129" s="114"/>
      <c r="L129" s="114"/>
      <c r="M129" s="114"/>
    </row>
    <row r="130" spans="1:16" ht="14.1" customHeight="1">
      <c r="I130" s="129" t="s">
        <v>4801</v>
      </c>
      <c r="J130" s="130" t="s">
        <v>4079</v>
      </c>
      <c r="K130" s="94">
        <f ca="1">SUM('HL KNIHA VYPOC'!G188)</f>
        <v>0</v>
      </c>
      <c r="L130" s="94">
        <f ca="1">SUM('HL KNIHA VYPOC'!K188)</f>
        <v>0</v>
      </c>
      <c r="M130" s="94">
        <f ca="1">SUM('HL KNIHA VYPOC'!H188)</f>
        <v>0</v>
      </c>
      <c r="N130" s="114">
        <f>SUM(K130)</f>
        <v>0</v>
      </c>
      <c r="O130" s="114">
        <f>SUM(L130)</f>
        <v>0</v>
      </c>
      <c r="P130" s="114">
        <f>SUM(M130)</f>
        <v>0</v>
      </c>
    </row>
    <row r="131" spans="1:16" ht="14.1" customHeight="1">
      <c r="I131" s="131"/>
      <c r="J131" s="135"/>
      <c r="K131" s="133">
        <f>SUM(IF(K130&gt;=0,N130,0))</f>
        <v>0</v>
      </c>
      <c r="L131" s="134">
        <f>SUM(IF(L130&gt;=0,O130,0))</f>
        <v>0</v>
      </c>
      <c r="M131" s="134">
        <f>SUM(IF(M130&gt;=0,P130,0))</f>
        <v>0</v>
      </c>
      <c r="N131" s="114"/>
      <c r="O131" s="114"/>
    </row>
    <row r="132" spans="1:16" ht="14.1" customHeight="1">
      <c r="I132" s="136" t="s">
        <v>4801</v>
      </c>
      <c r="J132" s="137" t="s">
        <v>4107</v>
      </c>
      <c r="K132" s="99"/>
      <c r="L132" s="117"/>
      <c r="M132" s="99"/>
    </row>
    <row r="133" spans="1:16" ht="14.1" customHeight="1">
      <c r="I133" s="136" t="s">
        <v>4801</v>
      </c>
      <c r="J133" s="137" t="s">
        <v>4108</v>
      </c>
      <c r="K133" s="99">
        <f>SUM(K131)</f>
        <v>0</v>
      </c>
      <c r="L133" s="117"/>
      <c r="M133" s="99"/>
    </row>
    <row r="134" spans="1:16" ht="14.1" customHeight="1">
      <c r="I134" s="136" t="s">
        <v>4801</v>
      </c>
      <c r="J134" s="137" t="s">
        <v>4082</v>
      </c>
      <c r="K134" s="99"/>
      <c r="L134" s="117"/>
      <c r="M134" s="99"/>
    </row>
    <row r="135" spans="1:16" ht="14.1" customHeight="1">
      <c r="I135" s="136"/>
      <c r="J135" s="137"/>
      <c r="K135" s="148">
        <f>SUM(IF(K130&lt;=0,N130,0))</f>
        <v>0</v>
      </c>
      <c r="L135" s="149">
        <f>SUM(IF(L130&lt;=0,O130,0))</f>
        <v>0</v>
      </c>
      <c r="M135" s="149">
        <f>SUM(IF(M130&lt;=0,P130,0))</f>
        <v>0</v>
      </c>
    </row>
    <row r="136" spans="1:16" ht="14.1" customHeight="1">
      <c r="I136" s="136" t="s">
        <v>4801</v>
      </c>
      <c r="J136" s="137" t="s">
        <v>4129</v>
      </c>
      <c r="K136" s="99">
        <f>SUM(K135)</f>
        <v>0</v>
      </c>
      <c r="L136" s="117"/>
      <c r="M136" s="99"/>
    </row>
    <row r="137" spans="1:16" ht="14.1" customHeight="1">
      <c r="I137" s="138">
        <v>373</v>
      </c>
      <c r="J137" s="139">
        <v>134</v>
      </c>
      <c r="K137" s="110"/>
      <c r="L137" s="111"/>
      <c r="M137" s="99"/>
    </row>
    <row r="138" spans="1:16" ht="14.1" customHeight="1">
      <c r="I138" s="58"/>
      <c r="J138" s="91"/>
      <c r="K138" s="114"/>
      <c r="L138" s="114"/>
      <c r="M138" s="114"/>
    </row>
    <row r="139" spans="1:16" ht="14.1" customHeight="1">
      <c r="I139" s="129" t="s">
        <v>4278</v>
      </c>
      <c r="J139" s="130" t="s">
        <v>4079</v>
      </c>
      <c r="K139" s="94">
        <f ca="1">SUM('HL KNIHA VYPOC'!G257)</f>
        <v>0</v>
      </c>
      <c r="L139" s="94">
        <f ca="1">SUM('HL KNIHA VYPOC'!K257)</f>
        <v>0</v>
      </c>
      <c r="M139" s="94">
        <f ca="1">SUM('HL KNIHA VYPOC'!H257)</f>
        <v>0</v>
      </c>
      <c r="N139" s="114">
        <f>SUM(K139)</f>
        <v>0</v>
      </c>
      <c r="O139" s="114">
        <f>SUM(L139)</f>
        <v>0</v>
      </c>
      <c r="P139" s="114">
        <f>SUM(M139)</f>
        <v>0</v>
      </c>
    </row>
    <row r="140" spans="1:16" ht="14.1" customHeight="1">
      <c r="I140" s="131" t="s">
        <v>4278</v>
      </c>
      <c r="J140" s="135" t="s">
        <v>4130</v>
      </c>
      <c r="K140" s="133">
        <f>SUM(IF(K139&gt;=0,N139,0))</f>
        <v>0</v>
      </c>
      <c r="L140" s="134">
        <f>SUM(IF(L139&gt;=0,O139,0))</f>
        <v>0</v>
      </c>
      <c r="M140" s="134">
        <f>SUM(IF(M139&gt;=0,P139,0))</f>
        <v>0</v>
      </c>
    </row>
    <row r="141" spans="1:16" ht="14.1" customHeight="1">
      <c r="I141" s="138" t="s">
        <v>4278</v>
      </c>
      <c r="J141" s="139" t="s">
        <v>4131</v>
      </c>
      <c r="K141" s="140">
        <f>SUM(IF(K139&lt;=0,N139,0))</f>
        <v>0</v>
      </c>
      <c r="L141" s="141">
        <f>SUM(IF(L139&lt;=0,O139,0))</f>
        <v>0</v>
      </c>
      <c r="M141" s="141">
        <f>SUM(IF(M139&lt;=0,P139,0))</f>
        <v>0</v>
      </c>
    </row>
    <row r="143" spans="1:16" ht="14.1" customHeight="1">
      <c r="A143" s="785" t="s">
        <v>4132</v>
      </c>
      <c r="B143" s="785"/>
      <c r="C143" s="785"/>
      <c r="D143" s="785"/>
      <c r="E143" s="785"/>
      <c r="F143" s="785"/>
      <c r="G143" s="785"/>
      <c r="H143" s="785"/>
      <c r="I143" s="785"/>
      <c r="J143" s="785"/>
      <c r="K143" s="785"/>
      <c r="L143" s="785"/>
      <c r="M143" s="89"/>
    </row>
    <row r="144" spans="1:16" ht="14.1" customHeight="1">
      <c r="A144" s="89"/>
      <c r="B144" s="89"/>
      <c r="C144" s="90">
        <v>2017</v>
      </c>
      <c r="D144" s="90">
        <v>2016</v>
      </c>
      <c r="E144" s="90">
        <v>2015</v>
      </c>
      <c r="F144" s="89"/>
      <c r="G144" s="89"/>
      <c r="H144" s="89"/>
      <c r="I144" s="89"/>
      <c r="J144" s="89"/>
      <c r="K144" s="90">
        <v>2017</v>
      </c>
      <c r="L144" s="90">
        <v>2016</v>
      </c>
      <c r="M144" s="90">
        <v>2015</v>
      </c>
    </row>
    <row r="145" spans="1:13" ht="14.1" customHeight="1">
      <c r="A145" s="152" t="s">
        <v>4638</v>
      </c>
      <c r="B145" s="153" t="s">
        <v>4079</v>
      </c>
      <c r="C145" s="94">
        <f ca="1">SUM('HL KNIHA VYPOC'!G128)</f>
        <v>0</v>
      </c>
      <c r="D145" s="94">
        <f ca="1">SUM('HL KNIHA VYPOC'!K128)</f>
        <v>0</v>
      </c>
      <c r="E145" s="94">
        <f ca="1">SUM('HL KNIHA VYPOC'!H128)</f>
        <v>0</v>
      </c>
      <c r="I145" s="152" t="s">
        <v>4896</v>
      </c>
      <c r="J145" s="153" t="s">
        <v>4079</v>
      </c>
      <c r="K145" s="94">
        <f ca="1">SUM('HL KNIHA VYPOC'!G221)</f>
        <v>0</v>
      </c>
      <c r="L145" s="94">
        <f ca="1">SUM('HL KNIHA VYPOC'!K221)</f>
        <v>0</v>
      </c>
      <c r="M145" s="94">
        <f ca="1">SUM('HL KNIHA VYPOC'!H221)</f>
        <v>0</v>
      </c>
    </row>
    <row r="146" spans="1:13" ht="14.1" customHeight="1">
      <c r="A146" s="154" t="s">
        <v>4638</v>
      </c>
      <c r="B146" s="155">
        <v>113</v>
      </c>
      <c r="C146" s="97"/>
      <c r="D146" s="98"/>
      <c r="E146" s="99"/>
      <c r="I146" s="154" t="s">
        <v>4896</v>
      </c>
      <c r="J146" s="155">
        <v>88</v>
      </c>
      <c r="K146" s="102">
        <f>SUM(K145-K147)</f>
        <v>0</v>
      </c>
      <c r="L146" s="103">
        <f>SUM(L145-L147)</f>
        <v>0</v>
      </c>
      <c r="M146" s="103">
        <f>SUM(M145-M147)</f>
        <v>0</v>
      </c>
    </row>
    <row r="147" spans="1:13" ht="14.1" customHeight="1">
      <c r="A147" s="156">
        <v>255</v>
      </c>
      <c r="B147" s="157">
        <v>140</v>
      </c>
      <c r="C147" s="106">
        <f>SUM(C145-C146)</f>
        <v>0</v>
      </c>
      <c r="D147" s="107">
        <f>SUM(D145-D146)</f>
        <v>0</v>
      </c>
      <c r="E147" s="107">
        <f>SUM(E145-E146)</f>
        <v>0</v>
      </c>
      <c r="I147" s="156" t="s">
        <v>4896</v>
      </c>
      <c r="J147" s="157">
        <v>89</v>
      </c>
      <c r="K147" s="110"/>
      <c r="L147" s="111"/>
      <c r="M147" s="99"/>
    </row>
    <row r="148" spans="1:13" ht="14.1" customHeight="1">
      <c r="A148" s="158"/>
      <c r="B148" s="159"/>
      <c r="I148" s="158"/>
      <c r="J148" s="159"/>
      <c r="K148" s="114"/>
      <c r="L148" s="114"/>
      <c r="M148" s="114"/>
    </row>
    <row r="149" spans="1:13" ht="14.1" customHeight="1">
      <c r="A149" s="152" t="s">
        <v>4257</v>
      </c>
      <c r="B149" s="153" t="s">
        <v>4079</v>
      </c>
      <c r="C149" s="94">
        <f ca="1">SUM('HL KNIHA VYPOC'!G149)</f>
        <v>0</v>
      </c>
      <c r="D149" s="94">
        <f ca="1">SUM('HL KNIHA VYPOC'!K149)</f>
        <v>0</v>
      </c>
      <c r="E149" s="94">
        <f ca="1">SUM('HL KNIHA VYPOC'!H149)</f>
        <v>0</v>
      </c>
      <c r="I149" s="152" t="s">
        <v>4273</v>
      </c>
      <c r="J149" s="153" t="s">
        <v>4079</v>
      </c>
      <c r="K149" s="94">
        <f ca="1">SUM('HL KNIHA VYPOC'!G226)</f>
        <v>0</v>
      </c>
      <c r="L149" s="94">
        <f ca="1">SUM('HL KNIHA VYPOC'!K226)</f>
        <v>0</v>
      </c>
      <c r="M149" s="94">
        <f ca="1">SUM('HL KNIHA VYPOC'!H226)</f>
        <v>0</v>
      </c>
    </row>
    <row r="150" spans="1:13" ht="14.1" customHeight="1">
      <c r="A150" s="154" t="s">
        <v>4257</v>
      </c>
      <c r="B150" s="155">
        <v>104</v>
      </c>
      <c r="C150" s="97"/>
      <c r="D150" s="98"/>
      <c r="E150" s="99"/>
      <c r="I150" s="154" t="s">
        <v>4273</v>
      </c>
      <c r="J150" s="155">
        <v>88</v>
      </c>
      <c r="K150" s="102">
        <f>SUM(K149-K151)</f>
        <v>0</v>
      </c>
      <c r="L150" s="103">
        <f>SUM(L149-L151)</f>
        <v>0</v>
      </c>
      <c r="M150" s="103">
        <f>SUM(M149-M151)</f>
        <v>0</v>
      </c>
    </row>
    <row r="151" spans="1:13" ht="14.1" customHeight="1">
      <c r="A151" s="160" t="s">
        <v>4257</v>
      </c>
      <c r="B151" s="161">
        <v>105</v>
      </c>
      <c r="C151" s="99"/>
      <c r="D151" s="117"/>
      <c r="E151" s="99"/>
      <c r="I151" s="156" t="s">
        <v>4273</v>
      </c>
      <c r="J151" s="157">
        <v>89</v>
      </c>
      <c r="K151" s="110"/>
      <c r="L151" s="111"/>
      <c r="M151" s="99"/>
    </row>
    <row r="152" spans="1:13" ht="14.1" customHeight="1">
      <c r="A152" s="160" t="s">
        <v>4257</v>
      </c>
      <c r="B152" s="161">
        <v>106</v>
      </c>
      <c r="C152" s="99"/>
      <c r="D152" s="117"/>
      <c r="E152" s="99"/>
      <c r="I152" s="158"/>
      <c r="J152" s="159"/>
      <c r="K152" s="114"/>
      <c r="L152" s="114"/>
      <c r="M152" s="114"/>
    </row>
    <row r="153" spans="1:13" ht="14.1" customHeight="1">
      <c r="A153" s="160">
        <v>321</v>
      </c>
      <c r="B153" s="161">
        <v>124</v>
      </c>
      <c r="C153" s="120">
        <f>SUM(C149-C150-C151-C152-C154-C155)</f>
        <v>0</v>
      </c>
      <c r="D153" s="121">
        <f>SUM(D149-D150-D151-D152-D154-D155)</f>
        <v>0</v>
      </c>
      <c r="E153" s="121">
        <f>SUM(E149-E150-E151-E152-E154-E155)</f>
        <v>0</v>
      </c>
      <c r="I153" s="152" t="s">
        <v>4941</v>
      </c>
      <c r="J153" s="153" t="s">
        <v>4079</v>
      </c>
      <c r="K153" s="94">
        <f ca="1">SUM('HL KNIHA VYPOC'!G239)</f>
        <v>0</v>
      </c>
      <c r="L153" s="94">
        <f ca="1">SUM('HL KNIHA VYPOC'!K239)</f>
        <v>0</v>
      </c>
      <c r="M153" s="94">
        <f ca="1">SUM('HL KNIHA VYPOC'!H239)</f>
        <v>0</v>
      </c>
    </row>
    <row r="154" spans="1:13" ht="14.1" customHeight="1">
      <c r="A154" s="160">
        <v>321</v>
      </c>
      <c r="B154" s="161">
        <v>125</v>
      </c>
      <c r="C154" s="99"/>
      <c r="D154" s="117"/>
      <c r="E154" s="99"/>
      <c r="I154" s="154" t="s">
        <v>4941</v>
      </c>
      <c r="J154" s="155">
        <v>119</v>
      </c>
      <c r="K154" s="97"/>
      <c r="L154" s="98"/>
      <c r="M154" s="99"/>
    </row>
    <row r="155" spans="1:13" ht="14.1" customHeight="1">
      <c r="A155" s="156">
        <v>321</v>
      </c>
      <c r="B155" s="157">
        <v>126</v>
      </c>
      <c r="C155" s="110"/>
      <c r="D155" s="111"/>
      <c r="E155" s="99"/>
      <c r="I155" s="156">
        <v>451</v>
      </c>
      <c r="J155" s="157">
        <v>137</v>
      </c>
      <c r="K155" s="106">
        <f>SUM(K153-K154)</f>
        <v>0</v>
      </c>
      <c r="L155" s="107">
        <f>SUM(L153-L154)</f>
        <v>0</v>
      </c>
      <c r="M155" s="107">
        <f>SUM(M153-M154)</f>
        <v>0</v>
      </c>
    </row>
    <row r="156" spans="1:13" ht="14.1" customHeight="1">
      <c r="A156" s="158"/>
      <c r="B156" s="159"/>
      <c r="I156" s="158"/>
      <c r="J156" s="159"/>
      <c r="K156" s="114"/>
      <c r="L156" s="114"/>
      <c r="M156" s="114"/>
    </row>
    <row r="157" spans="1:13" ht="14.1" customHeight="1">
      <c r="A157" s="152" t="s">
        <v>4693</v>
      </c>
      <c r="B157" s="153" t="s">
        <v>4079</v>
      </c>
      <c r="C157" s="162">
        <f ca="1">SUM('HL KNIHA VYPOC'!G150)</f>
        <v>0</v>
      </c>
      <c r="D157" s="162">
        <f ca="1">SUM('HL KNIHA VYPOC'!K150)</f>
        <v>0</v>
      </c>
      <c r="E157" s="162">
        <f ca="1">SUM('HL KNIHA VYPOC'!H150)</f>
        <v>0</v>
      </c>
      <c r="I157" s="152" t="s">
        <v>4945</v>
      </c>
      <c r="J157" s="153" t="s">
        <v>4079</v>
      </c>
      <c r="K157" s="94">
        <f ca="1">SUM('HL KNIHA VYPOC'!G241)</f>
        <v>0</v>
      </c>
      <c r="L157" s="94">
        <f ca="1">SUM('HL KNIHA VYPOC'!K241)</f>
        <v>0</v>
      </c>
      <c r="M157" s="94">
        <f ca="1">SUM('HL KNIHA VYPOC'!H241)</f>
        <v>0</v>
      </c>
    </row>
    <row r="158" spans="1:13" ht="14.1" customHeight="1">
      <c r="A158" s="154" t="s">
        <v>4693</v>
      </c>
      <c r="B158" s="155">
        <v>124</v>
      </c>
      <c r="C158" s="102">
        <f>SUM(C157-C159-C160)</f>
        <v>0</v>
      </c>
      <c r="D158" s="102">
        <f>SUM(D157-D159-D160)</f>
        <v>0</v>
      </c>
      <c r="E158" s="102">
        <f>SUM(E157-E159-E160)</f>
        <v>0</v>
      </c>
      <c r="I158" s="154" t="s">
        <v>4945</v>
      </c>
      <c r="J158" s="155">
        <v>120</v>
      </c>
      <c r="K158" s="97"/>
      <c r="L158" s="98"/>
      <c r="M158" s="99"/>
    </row>
    <row r="159" spans="1:13" ht="14.1" customHeight="1">
      <c r="A159" s="160" t="s">
        <v>4693</v>
      </c>
      <c r="B159" s="161">
        <v>125</v>
      </c>
      <c r="C159" s="99"/>
      <c r="D159" s="117"/>
      <c r="E159" s="99"/>
      <c r="I159" s="156">
        <v>459</v>
      </c>
      <c r="J159" s="157">
        <v>138</v>
      </c>
      <c r="K159" s="106">
        <f>SUM(K157-K158)</f>
        <v>0</v>
      </c>
      <c r="L159" s="107">
        <f>SUM(L157-L158)</f>
        <v>0</v>
      </c>
      <c r="M159" s="107">
        <f>SUM(M157-M158)</f>
        <v>0</v>
      </c>
    </row>
    <row r="160" spans="1:13" ht="14.1" customHeight="1">
      <c r="A160" s="156" t="s">
        <v>4693</v>
      </c>
      <c r="B160" s="157">
        <v>126</v>
      </c>
      <c r="C160" s="110"/>
      <c r="D160" s="111"/>
      <c r="E160" s="99"/>
      <c r="I160" s="158"/>
      <c r="J160" s="159"/>
      <c r="K160" s="114"/>
      <c r="L160" s="114"/>
      <c r="M160" s="114"/>
    </row>
    <row r="161" spans="1:13" ht="14.1" customHeight="1">
      <c r="A161" s="158"/>
      <c r="B161" s="159"/>
      <c r="I161" s="152" t="s">
        <v>4951</v>
      </c>
      <c r="J161" s="153" t="s">
        <v>4079</v>
      </c>
      <c r="K161" s="94">
        <f ca="1">SUM('HL KNIHA VYPOC'!G244)</f>
        <v>0</v>
      </c>
      <c r="L161" s="94">
        <f ca="1">SUM('HL KNIHA VYPOC'!K244)</f>
        <v>0</v>
      </c>
      <c r="M161" s="94">
        <f ca="1">SUM('HL KNIHA VYPOC'!H244)</f>
        <v>0</v>
      </c>
    </row>
    <row r="162" spans="1:13" ht="14.1" customHeight="1">
      <c r="A162" s="152" t="s">
        <v>4258</v>
      </c>
      <c r="B162" s="153" t="s">
        <v>4079</v>
      </c>
      <c r="C162" s="162">
        <f ca="1">SUM('HL KNIHA VYPOC'!G151)</f>
        <v>0</v>
      </c>
      <c r="D162" s="162">
        <f ca="1">SUM('HL KNIHA VYPOC'!K151)</f>
        <v>0</v>
      </c>
      <c r="E162" s="162">
        <f ca="1">SUM('HL KNIHA VYPOC'!H151)</f>
        <v>0</v>
      </c>
      <c r="I162" s="154" t="s">
        <v>4951</v>
      </c>
      <c r="J162" s="155">
        <v>121</v>
      </c>
      <c r="K162" s="97"/>
      <c r="L162" s="98"/>
      <c r="M162" s="99"/>
    </row>
    <row r="163" spans="1:13" ht="14.1" customHeight="1">
      <c r="A163" s="154">
        <v>323</v>
      </c>
      <c r="B163" s="155">
        <v>137</v>
      </c>
      <c r="C163" s="102">
        <f>SUM(C162-C164)</f>
        <v>0</v>
      </c>
      <c r="D163" s="103">
        <f>SUM(D162-D164)</f>
        <v>0</v>
      </c>
      <c r="E163" s="103">
        <f>SUM(E162-E164)</f>
        <v>0</v>
      </c>
      <c r="I163" s="156">
        <v>461</v>
      </c>
      <c r="J163" s="157">
        <v>139</v>
      </c>
      <c r="K163" s="106">
        <f>SUM(K161-K162)</f>
        <v>0</v>
      </c>
      <c r="L163" s="107">
        <f>SUM(L161-L162)</f>
        <v>0</v>
      </c>
      <c r="M163" s="107">
        <f>SUM(M161-M162)</f>
        <v>0</v>
      </c>
    </row>
    <row r="164" spans="1:13" ht="14.1" customHeight="1">
      <c r="A164" s="160">
        <v>323</v>
      </c>
      <c r="B164" s="161">
        <v>138</v>
      </c>
      <c r="C164" s="99"/>
      <c r="D164" s="117"/>
      <c r="E164" s="99"/>
      <c r="I164" s="158"/>
      <c r="J164" s="159"/>
      <c r="K164" s="114"/>
      <c r="L164" s="114"/>
      <c r="M164" s="114"/>
    </row>
    <row r="165" spans="1:13" ht="14.1" customHeight="1">
      <c r="A165" s="158"/>
      <c r="B165" s="159"/>
      <c r="I165" s="152" t="s">
        <v>4957</v>
      </c>
      <c r="J165" s="153" t="s">
        <v>4079</v>
      </c>
      <c r="K165" s="94">
        <f ca="1">SUM('HL KNIHA VYPOC'!G247)</f>
        <v>0</v>
      </c>
      <c r="L165" s="94">
        <f ca="1">SUM('HL KNIHA VYPOC'!K247)</f>
        <v>0</v>
      </c>
      <c r="M165" s="94">
        <f ca="1">SUM('HL KNIHA VYPOC'!H247)</f>
        <v>0</v>
      </c>
    </row>
    <row r="166" spans="1:13" ht="14.1" customHeight="1">
      <c r="A166" s="152" t="s">
        <v>4259</v>
      </c>
      <c r="B166" s="153" t="s">
        <v>4079</v>
      </c>
      <c r="C166" s="162">
        <f ca="1">SUM('HL KNIHA VYPOC'!G152)</f>
        <v>0</v>
      </c>
      <c r="D166" s="162">
        <f ca="1">SUM('HL KNIHA VYPOC'!K152)</f>
        <v>0</v>
      </c>
      <c r="E166" s="162">
        <f ca="1">SUM('HL KNIHA VYPOC'!H152)</f>
        <v>0</v>
      </c>
      <c r="I166" s="154" t="s">
        <v>4957</v>
      </c>
      <c r="J166" s="155">
        <v>108</v>
      </c>
      <c r="K166" s="97"/>
      <c r="L166" s="98"/>
      <c r="M166" s="99"/>
    </row>
    <row r="167" spans="1:13" ht="14.1" customHeight="1">
      <c r="A167" s="154" t="s">
        <v>4259</v>
      </c>
      <c r="B167" s="155">
        <v>124</v>
      </c>
      <c r="C167" s="102">
        <f>SUM(C166-C168-C169)</f>
        <v>0</v>
      </c>
      <c r="D167" s="102">
        <f>SUM(D166-D168-D169)</f>
        <v>0</v>
      </c>
      <c r="E167" s="102">
        <f>SUM(E166-E168-E169)</f>
        <v>0</v>
      </c>
      <c r="I167" s="160" t="s">
        <v>4957</v>
      </c>
      <c r="J167" s="161">
        <v>109</v>
      </c>
      <c r="K167" s="99"/>
      <c r="L167" s="117"/>
      <c r="M167" s="99"/>
    </row>
    <row r="168" spans="1:13" ht="14.1" customHeight="1">
      <c r="A168" s="160" t="s">
        <v>4259</v>
      </c>
      <c r="B168" s="161">
        <v>125</v>
      </c>
      <c r="C168" s="99"/>
      <c r="D168" s="117"/>
      <c r="E168" s="99"/>
      <c r="I168" s="160">
        <v>471</v>
      </c>
      <c r="J168" s="161">
        <v>128</v>
      </c>
      <c r="K168" s="120">
        <f>SUM(K165-K166-K167-K169)</f>
        <v>0</v>
      </c>
      <c r="L168" s="121">
        <f>SUM(L165-L166-L167-L169)</f>
        <v>0</v>
      </c>
      <c r="M168" s="121">
        <f>SUM(M165-M166-M167-M169)</f>
        <v>0</v>
      </c>
    </row>
    <row r="169" spans="1:13" ht="14.1" customHeight="1">
      <c r="A169" s="156" t="s">
        <v>4259</v>
      </c>
      <c r="B169" s="157">
        <v>126</v>
      </c>
      <c r="C169" s="110"/>
      <c r="D169" s="111"/>
      <c r="E169" s="99"/>
      <c r="I169" s="156">
        <v>471</v>
      </c>
      <c r="J169" s="157">
        <v>129</v>
      </c>
      <c r="K169" s="110"/>
      <c r="L169" s="111"/>
      <c r="M169" s="99"/>
    </row>
    <row r="170" spans="1:13" ht="14.1" customHeight="1">
      <c r="A170" s="158"/>
      <c r="B170" s="159"/>
      <c r="I170" s="158"/>
      <c r="J170" s="159"/>
      <c r="K170" s="114"/>
      <c r="L170" s="114"/>
      <c r="M170" s="114"/>
    </row>
    <row r="171" spans="1:13" ht="14.1" customHeight="1">
      <c r="A171" s="152" t="s">
        <v>4260</v>
      </c>
      <c r="B171" s="153" t="s">
        <v>4079</v>
      </c>
      <c r="C171" s="94">
        <f ca="1">SUM('HL KNIHA VYPOC'!G153)</f>
        <v>0</v>
      </c>
      <c r="D171" s="94">
        <f ca="1">SUM('HL KNIHA VYPOC'!K153)</f>
        <v>0</v>
      </c>
      <c r="E171" s="94">
        <f ca="1">SUM('HL KNIHA VYPOC'!H153)</f>
        <v>0</v>
      </c>
      <c r="I171" s="152" t="s">
        <v>4965</v>
      </c>
      <c r="J171" s="153" t="s">
        <v>4079</v>
      </c>
      <c r="K171" s="94">
        <f ca="1">SUM('HL KNIHA VYPOC'!G249)</f>
        <v>0</v>
      </c>
      <c r="L171" s="94">
        <f ca="1">SUM('HL KNIHA VYPOC'!K249)</f>
        <v>0</v>
      </c>
      <c r="M171" s="94">
        <f ca="1">SUM('HL KNIHA VYPOC'!H249)</f>
        <v>0</v>
      </c>
    </row>
    <row r="172" spans="1:13" ht="14.1" customHeight="1">
      <c r="A172" s="154" t="s">
        <v>4260</v>
      </c>
      <c r="B172" s="155">
        <v>124</v>
      </c>
      <c r="C172" s="102">
        <f>SUM(C171-C173-C174)</f>
        <v>0</v>
      </c>
      <c r="D172" s="102">
        <f>SUM(D171-D173-D174)</f>
        <v>0</v>
      </c>
      <c r="E172" s="102">
        <f>SUM(E171-E173-E174)</f>
        <v>0</v>
      </c>
      <c r="I172" s="154" t="s">
        <v>4965</v>
      </c>
      <c r="J172" s="155">
        <v>113</v>
      </c>
      <c r="K172" s="97"/>
      <c r="L172" s="98"/>
      <c r="M172" s="99"/>
    </row>
    <row r="173" spans="1:13" ht="14.1" customHeight="1">
      <c r="A173" s="160" t="s">
        <v>4260</v>
      </c>
      <c r="B173" s="161">
        <v>125</v>
      </c>
      <c r="C173" s="99"/>
      <c r="D173" s="117"/>
      <c r="E173" s="99"/>
      <c r="I173" s="156">
        <v>473</v>
      </c>
      <c r="J173" s="157">
        <v>140</v>
      </c>
      <c r="K173" s="106">
        <f>SUM(K171-K172)</f>
        <v>0</v>
      </c>
      <c r="L173" s="107">
        <f>SUM(L171-L172)</f>
        <v>0</v>
      </c>
      <c r="M173" s="107">
        <f>SUM(M171-M172)</f>
        <v>0</v>
      </c>
    </row>
    <row r="174" spans="1:13" ht="14.1" customHeight="1">
      <c r="A174" s="156" t="s">
        <v>4260</v>
      </c>
      <c r="B174" s="157">
        <v>126</v>
      </c>
      <c r="C174" s="110"/>
      <c r="D174" s="111"/>
      <c r="E174" s="99"/>
      <c r="I174" s="158"/>
      <c r="J174" s="159"/>
      <c r="K174" s="114"/>
      <c r="L174" s="114"/>
      <c r="M174" s="114"/>
    </row>
    <row r="175" spans="1:13" ht="14.1" customHeight="1">
      <c r="A175" s="158"/>
      <c r="B175" s="159"/>
      <c r="I175" s="152" t="s">
        <v>4277</v>
      </c>
      <c r="J175" s="153" t="s">
        <v>4079</v>
      </c>
      <c r="K175" s="94">
        <f ca="1">SUM('HL KNIHA VYPOC'!G250)</f>
        <v>0</v>
      </c>
      <c r="L175" s="94">
        <f ca="1">SUM('HL KNIHA VYPOC'!K250)</f>
        <v>0</v>
      </c>
      <c r="M175" s="94">
        <f ca="1">SUM('HL KNIHA VYPOC'!H250)</f>
        <v>0</v>
      </c>
    </row>
    <row r="176" spans="1:13" ht="14.1" customHeight="1">
      <c r="A176" s="152" t="s">
        <v>4261</v>
      </c>
      <c r="B176" s="153" t="s">
        <v>4079</v>
      </c>
      <c r="C176" s="94">
        <f ca="1">SUM('HL KNIHA VYPOC'!G154)</f>
        <v>0</v>
      </c>
      <c r="D176" s="94">
        <f ca="1">SUM('HL KNIHA VYPOC'!K154)</f>
        <v>0</v>
      </c>
      <c r="E176" s="94">
        <f ca="1">SUM('HL KNIHA VYPOC'!H154)</f>
        <v>0</v>
      </c>
      <c r="I176" s="154" t="s">
        <v>4277</v>
      </c>
      <c r="J176" s="155">
        <v>115</v>
      </c>
      <c r="K176" s="97"/>
      <c r="L176" s="98"/>
      <c r="M176" s="99"/>
    </row>
    <row r="177" spans="1:13" ht="14.1" customHeight="1">
      <c r="A177" s="154" t="s">
        <v>4261</v>
      </c>
      <c r="B177" s="155">
        <v>124</v>
      </c>
      <c r="C177" s="102">
        <f>SUM(C176-C178-C179)</f>
        <v>0</v>
      </c>
      <c r="D177" s="102">
        <f>SUM(D176-D178-D179)</f>
        <v>0</v>
      </c>
      <c r="E177" s="102">
        <f>SUM(E176-E178-E179)</f>
        <v>0</v>
      </c>
      <c r="I177" s="156">
        <v>474</v>
      </c>
      <c r="J177" s="157">
        <v>135</v>
      </c>
      <c r="K177" s="106">
        <f>SUM(K175-K176)</f>
        <v>0</v>
      </c>
      <c r="L177" s="107">
        <f>SUM(L175-L176)</f>
        <v>0</v>
      </c>
      <c r="M177" s="107">
        <f>SUM(M175-M176)</f>
        <v>0</v>
      </c>
    </row>
    <row r="178" spans="1:13" ht="14.1" customHeight="1">
      <c r="A178" s="160" t="s">
        <v>4261</v>
      </c>
      <c r="B178" s="161">
        <v>125</v>
      </c>
      <c r="C178" s="99"/>
      <c r="D178" s="117"/>
      <c r="E178" s="99"/>
      <c r="I178" s="158"/>
      <c r="J178" s="159"/>
      <c r="K178" s="114"/>
      <c r="L178" s="114"/>
      <c r="M178" s="114"/>
    </row>
    <row r="179" spans="1:13" ht="14.1" customHeight="1">
      <c r="A179" s="156" t="s">
        <v>4261</v>
      </c>
      <c r="B179" s="157">
        <v>126</v>
      </c>
      <c r="C179" s="110"/>
      <c r="D179" s="111"/>
      <c r="E179" s="99"/>
      <c r="I179" s="152" t="s">
        <v>4973</v>
      </c>
      <c r="J179" s="153" t="s">
        <v>4079</v>
      </c>
      <c r="K179" s="94">
        <f ca="1">SUM('HL KNIHA VYPOC'!G251)</f>
        <v>0</v>
      </c>
      <c r="L179" s="94">
        <f ca="1">SUM('HL KNIHA VYPOC'!K251)</f>
        <v>0</v>
      </c>
      <c r="M179" s="94">
        <f ca="1">SUM('HL KNIHA VYPOC'!H251)</f>
        <v>0</v>
      </c>
    </row>
    <row r="180" spans="1:13" ht="14.1" customHeight="1">
      <c r="A180" s="158"/>
      <c r="B180" s="159"/>
      <c r="I180" s="154" t="s">
        <v>4973</v>
      </c>
      <c r="J180" s="155">
        <v>104</v>
      </c>
      <c r="K180" s="97"/>
      <c r="L180" s="98"/>
      <c r="M180" s="99"/>
    </row>
    <row r="181" spans="1:13" ht="14.1" customHeight="1">
      <c r="A181" s="152" t="s">
        <v>4797</v>
      </c>
      <c r="B181" s="153" t="s">
        <v>4079</v>
      </c>
      <c r="C181" s="94">
        <f ca="1">SUM('HL KNIHA VYPOC'!G187)</f>
        <v>0</v>
      </c>
      <c r="D181" s="94">
        <f ca="1">SUM('HL KNIHA VYPOC'!K187)</f>
        <v>0</v>
      </c>
      <c r="E181" s="94">
        <f ca="1">SUM('HL KNIHA VYPOC'!H187)</f>
        <v>0</v>
      </c>
      <c r="I181" s="160" t="s">
        <v>4973</v>
      </c>
      <c r="J181" s="161">
        <v>105</v>
      </c>
      <c r="K181" s="99"/>
      <c r="L181" s="117"/>
      <c r="M181" s="99"/>
    </row>
    <row r="182" spans="1:13" ht="14.1" customHeight="1">
      <c r="A182" s="154" t="s">
        <v>4797</v>
      </c>
      <c r="B182" s="155">
        <v>115</v>
      </c>
      <c r="C182" s="97"/>
      <c r="D182" s="98"/>
      <c r="E182" s="99"/>
      <c r="I182" s="160" t="s">
        <v>4973</v>
      </c>
      <c r="J182" s="161">
        <v>106</v>
      </c>
      <c r="K182" s="99"/>
      <c r="L182" s="117"/>
      <c r="M182" s="99"/>
    </row>
    <row r="183" spans="1:13" ht="14.1" customHeight="1">
      <c r="A183" s="156">
        <v>372</v>
      </c>
      <c r="B183" s="157">
        <v>135</v>
      </c>
      <c r="C183" s="106">
        <f>SUM(C181-C182)</f>
        <v>0</v>
      </c>
      <c r="D183" s="107">
        <f>SUM(D181-D182)</f>
        <v>0</v>
      </c>
      <c r="E183" s="107">
        <f>SUM(E181-E182)</f>
        <v>0</v>
      </c>
      <c r="I183" s="160" t="s">
        <v>4973</v>
      </c>
      <c r="J183" s="161">
        <v>111</v>
      </c>
      <c r="K183" s="99"/>
      <c r="L183" s="117"/>
      <c r="M183" s="99"/>
    </row>
    <row r="184" spans="1:13" ht="14.1" customHeight="1">
      <c r="A184" s="158"/>
      <c r="B184" s="159"/>
      <c r="I184" s="160">
        <v>475</v>
      </c>
      <c r="J184" s="161">
        <v>124</v>
      </c>
      <c r="K184" s="120">
        <f>SUM(K179-K180-K181-K182-K183-K185-K186-K187)</f>
        <v>0</v>
      </c>
      <c r="L184" s="121">
        <f>SUM(L179-L180-L181-L182-L183-L185-L186-L187)</f>
        <v>0</v>
      </c>
      <c r="M184" s="121">
        <f>SUM(M179-M180-M181-M182-M183-M185-M186-M187)</f>
        <v>0</v>
      </c>
    </row>
    <row r="185" spans="1:13" ht="14.1" customHeight="1">
      <c r="A185" s="152" t="s">
        <v>4817</v>
      </c>
      <c r="B185" s="153" t="s">
        <v>4079</v>
      </c>
      <c r="C185" s="94">
        <f ca="1">SUM('HL KNIHA VYPOC'!G192)</f>
        <v>0</v>
      </c>
      <c r="D185" s="94">
        <f ca="1">SUM('HL KNIHA VYPOC'!K192)</f>
        <v>0</v>
      </c>
      <c r="E185" s="94">
        <f ca="1">SUM('HL KNIHA VYPOC'!H192)</f>
        <v>0</v>
      </c>
      <c r="I185" s="160">
        <v>475</v>
      </c>
      <c r="J185" s="161">
        <v>125</v>
      </c>
      <c r="K185" s="99"/>
      <c r="L185" s="117"/>
      <c r="M185" s="99"/>
    </row>
    <row r="186" spans="1:13" ht="14.1" customHeight="1">
      <c r="A186" s="154" t="s">
        <v>4817</v>
      </c>
      <c r="B186" s="155">
        <v>116</v>
      </c>
      <c r="C186" s="97"/>
      <c r="D186" s="98"/>
      <c r="E186" s="99"/>
      <c r="I186" s="160">
        <v>475</v>
      </c>
      <c r="J186" s="161">
        <v>126</v>
      </c>
      <c r="K186" s="99"/>
      <c r="L186" s="117"/>
      <c r="M186" s="99"/>
    </row>
    <row r="187" spans="1:13" ht="14.1" customHeight="1">
      <c r="A187" s="156">
        <v>377</v>
      </c>
      <c r="B187" s="157">
        <v>134</v>
      </c>
      <c r="C187" s="106">
        <f>SUM(C185-C186)</f>
        <v>0</v>
      </c>
      <c r="D187" s="107">
        <f>SUM(D185-D186)</f>
        <v>0</v>
      </c>
      <c r="E187" s="107">
        <f>SUM(E185-E186)</f>
        <v>0</v>
      </c>
      <c r="I187" s="156">
        <v>475</v>
      </c>
      <c r="J187" s="157">
        <v>135</v>
      </c>
      <c r="K187" s="110"/>
      <c r="L187" s="111"/>
      <c r="M187" s="99"/>
    </row>
    <row r="188" spans="1:13" ht="14.1" customHeight="1">
      <c r="A188" s="158"/>
      <c r="B188" s="159"/>
      <c r="I188" s="158"/>
      <c r="J188" s="159"/>
      <c r="K188" s="114"/>
      <c r="L188" s="114"/>
      <c r="M188" s="114"/>
    </row>
    <row r="189" spans="1:13" ht="14.1" customHeight="1">
      <c r="A189" s="152" t="s">
        <v>4838</v>
      </c>
      <c r="B189" s="153" t="s">
        <v>4079</v>
      </c>
      <c r="C189" s="94">
        <f ca="1">SUM('HL KNIHA VYPOC'!G199)</f>
        <v>0</v>
      </c>
      <c r="D189" s="94">
        <f ca="1">SUM('HL KNIHA VYPOC'!K199)</f>
        <v>0</v>
      </c>
      <c r="E189" s="94">
        <f ca="1">SUM('HL KNIHA VYPOC'!H199)</f>
        <v>0</v>
      </c>
      <c r="I189" s="152" t="s">
        <v>4977</v>
      </c>
      <c r="J189" s="153" t="s">
        <v>4079</v>
      </c>
      <c r="K189" s="94">
        <f ca="1">SUM('HL KNIHA VYPOC'!G252)</f>
        <v>0</v>
      </c>
      <c r="L189" s="94">
        <f ca="1">SUM('HL KNIHA VYPOC'!K252)</f>
        <v>0</v>
      </c>
      <c r="M189" s="94">
        <f ca="1">SUM('HL KNIHA VYPOC'!H252)</f>
        <v>0</v>
      </c>
    </row>
    <row r="190" spans="1:13" ht="14.1" customHeight="1">
      <c r="A190" s="154">
        <v>383</v>
      </c>
      <c r="B190" s="155">
        <v>142</v>
      </c>
      <c r="C190" s="97"/>
      <c r="D190" s="98"/>
      <c r="E190" s="99"/>
      <c r="I190" s="154" t="s">
        <v>4977</v>
      </c>
      <c r="J190" s="155">
        <v>104</v>
      </c>
      <c r="K190" s="97"/>
      <c r="L190" s="98"/>
      <c r="M190" s="99"/>
    </row>
    <row r="191" spans="1:13" ht="14.1" customHeight="1">
      <c r="A191" s="156">
        <v>383</v>
      </c>
      <c r="B191" s="157">
        <v>143</v>
      </c>
      <c r="C191" s="106">
        <f>SUM(C189-C190)</f>
        <v>0</v>
      </c>
      <c r="D191" s="107">
        <f>SUM(D189-D190)</f>
        <v>0</v>
      </c>
      <c r="E191" s="107">
        <f>SUM(E189-E190)</f>
        <v>0</v>
      </c>
      <c r="I191" s="160" t="s">
        <v>4977</v>
      </c>
      <c r="J191" s="161">
        <v>105</v>
      </c>
      <c r="K191" s="99"/>
      <c r="L191" s="117"/>
      <c r="M191" s="99"/>
    </row>
    <row r="192" spans="1:13" ht="14.1" customHeight="1">
      <c r="A192" s="158"/>
      <c r="B192" s="159"/>
      <c r="H192" s="4"/>
      <c r="I192" s="160" t="s">
        <v>4977</v>
      </c>
      <c r="J192" s="161">
        <v>106</v>
      </c>
      <c r="K192" s="99"/>
      <c r="L192" s="117"/>
      <c r="M192" s="99"/>
    </row>
    <row r="193" spans="1:13" ht="14.1" customHeight="1">
      <c r="A193" s="152" t="s">
        <v>4842</v>
      </c>
      <c r="B193" s="153" t="s">
        <v>4079</v>
      </c>
      <c r="C193" s="94">
        <f ca="1">SUM('HL KNIHA VYPOC'!G200)</f>
        <v>0</v>
      </c>
      <c r="D193" s="94">
        <f ca="1">SUM('HL KNIHA VYPOC'!K200)</f>
        <v>0</v>
      </c>
      <c r="E193" s="94">
        <f ca="1">SUM('HL KNIHA VYPOC'!H200)</f>
        <v>0</v>
      </c>
      <c r="H193" s="4"/>
      <c r="I193" s="160">
        <v>476</v>
      </c>
      <c r="J193" s="161">
        <v>124</v>
      </c>
      <c r="K193" s="120">
        <f>SUM(K189-K190-K191-K192-K194-K195)</f>
        <v>0</v>
      </c>
      <c r="L193" s="121">
        <f>SUM(L189-L190-L191-L192-L194-L195)</f>
        <v>0</v>
      </c>
      <c r="M193" s="121">
        <f>SUM(M189-M190-M191-M192-M194-M195)</f>
        <v>0</v>
      </c>
    </row>
    <row r="194" spans="1:13" ht="14.1" customHeight="1">
      <c r="A194" s="154">
        <v>384</v>
      </c>
      <c r="B194" s="155">
        <v>144</v>
      </c>
      <c r="C194" s="97"/>
      <c r="D194" s="98"/>
      <c r="E194" s="99"/>
      <c r="H194" s="4"/>
      <c r="I194" s="160">
        <v>476</v>
      </c>
      <c r="J194" s="161">
        <v>125</v>
      </c>
      <c r="K194" s="99"/>
      <c r="L194" s="117"/>
      <c r="M194" s="99"/>
    </row>
    <row r="195" spans="1:13" ht="14.1" customHeight="1">
      <c r="A195" s="156">
        <v>384</v>
      </c>
      <c r="B195" s="157">
        <v>145</v>
      </c>
      <c r="C195" s="106">
        <f>SUM(C193-C194)</f>
        <v>0</v>
      </c>
      <c r="D195" s="107">
        <f>SUM(D193-D194)</f>
        <v>0</v>
      </c>
      <c r="E195" s="107">
        <f>SUM(E193-E194)</f>
        <v>0</v>
      </c>
      <c r="H195" s="4"/>
      <c r="I195" s="156">
        <v>476</v>
      </c>
      <c r="J195" s="157">
        <v>126</v>
      </c>
      <c r="K195" s="110"/>
      <c r="L195" s="111"/>
      <c r="M195" s="99"/>
    </row>
    <row r="196" spans="1:13" ht="14.1" customHeight="1">
      <c r="A196" s="158"/>
      <c r="B196" s="159"/>
      <c r="H196" s="4"/>
      <c r="I196" s="158"/>
      <c r="J196" s="159"/>
      <c r="K196" s="114"/>
      <c r="L196" s="114"/>
      <c r="M196" s="114"/>
    </row>
    <row r="197" spans="1:13" ht="14.1" customHeight="1">
      <c r="H197" s="4"/>
      <c r="I197" s="152" t="s">
        <v>4981</v>
      </c>
      <c r="J197" s="153" t="s">
        <v>4079</v>
      </c>
      <c r="K197" s="94">
        <f ca="1">SUM('HL KNIHA VYPOC'!G253)</f>
        <v>0</v>
      </c>
      <c r="L197" s="94">
        <f ca="1">SUM('HL KNIHA VYPOC'!K253)</f>
        <v>0</v>
      </c>
      <c r="M197" s="94">
        <f ca="1">SUM('HL KNIHA VYPOC'!H253)</f>
        <v>0</v>
      </c>
    </row>
    <row r="198" spans="1:13" ht="14.1" customHeight="1">
      <c r="H198" s="4"/>
      <c r="I198" s="154" t="s">
        <v>4981</v>
      </c>
      <c r="J198" s="155">
        <v>112</v>
      </c>
      <c r="K198" s="97"/>
      <c r="L198" s="98"/>
      <c r="M198" s="99"/>
    </row>
    <row r="199" spans="1:13" ht="14.1" customHeight="1">
      <c r="H199" s="4"/>
      <c r="I199" s="160" t="s">
        <v>4981</v>
      </c>
      <c r="J199" s="161">
        <v>124</v>
      </c>
      <c r="K199" s="99"/>
      <c r="L199" s="117"/>
      <c r="M199" s="99"/>
    </row>
    <row r="200" spans="1:13" ht="14.1" customHeight="1">
      <c r="H200" s="4"/>
      <c r="I200" s="160" t="s">
        <v>4981</v>
      </c>
      <c r="J200" s="161">
        <v>125</v>
      </c>
      <c r="K200" s="99"/>
      <c r="L200" s="117"/>
      <c r="M200" s="99"/>
    </row>
    <row r="201" spans="1:13" ht="14.1" customHeight="1">
      <c r="H201" s="4"/>
      <c r="I201" s="163" t="s">
        <v>4981</v>
      </c>
      <c r="J201" s="161">
        <v>126</v>
      </c>
      <c r="K201" s="99"/>
      <c r="L201" s="117"/>
      <c r="M201" s="99"/>
    </row>
    <row r="202" spans="1:13" ht="14.1" customHeight="1">
      <c r="H202" s="4"/>
      <c r="I202" s="156">
        <v>478</v>
      </c>
      <c r="J202" s="157">
        <v>130</v>
      </c>
      <c r="K202" s="106">
        <f>SUM(K197-K198-K199-K200-K201)</f>
        <v>0</v>
      </c>
      <c r="L202" s="107">
        <f>SUM(L197-L198-L199-L200-L201)</f>
        <v>0</v>
      </c>
      <c r="M202" s="107">
        <f>SUM(M197-M198-M199-M200-M201)</f>
        <v>0</v>
      </c>
    </row>
    <row r="203" spans="1:13" ht="14.1" customHeight="1">
      <c r="H203" s="4"/>
      <c r="I203" s="158"/>
      <c r="J203" s="159"/>
      <c r="K203" s="114"/>
      <c r="L203" s="114"/>
      <c r="M203" s="114"/>
    </row>
    <row r="204" spans="1:13" ht="14.1" customHeight="1">
      <c r="H204" s="4"/>
      <c r="I204" s="152" t="s">
        <v>4985</v>
      </c>
      <c r="J204" s="153" t="s">
        <v>4079</v>
      </c>
      <c r="K204" s="94">
        <f ca="1">SUM('HL KNIHA VYPOC'!G254)</f>
        <v>0</v>
      </c>
      <c r="L204" s="94">
        <f ca="1">SUM('HL KNIHA VYPOC'!K254)</f>
        <v>0</v>
      </c>
      <c r="M204" s="94">
        <f ca="1">SUM('HL KNIHA VYPOC'!H254)</f>
        <v>0</v>
      </c>
    </row>
    <row r="205" spans="1:13" ht="14.1" customHeight="1">
      <c r="H205" s="4"/>
      <c r="I205" s="154" t="s">
        <v>4985</v>
      </c>
      <c r="J205" s="155">
        <v>110</v>
      </c>
      <c r="K205" s="97"/>
      <c r="L205" s="98"/>
      <c r="M205" s="99"/>
    </row>
    <row r="206" spans="1:13" ht="14.1" customHeight="1">
      <c r="H206" s="4"/>
      <c r="I206" s="160">
        <v>479</v>
      </c>
      <c r="J206" s="161">
        <v>130</v>
      </c>
      <c r="K206" s="120">
        <f>SUM(K204-K205-K207-K208)</f>
        <v>0</v>
      </c>
      <c r="L206" s="121">
        <f>SUM(L204-L205-L207-L208)</f>
        <v>0</v>
      </c>
      <c r="M206" s="121">
        <f>SUM(M204-M205-M207-M208)</f>
        <v>0</v>
      </c>
    </row>
    <row r="207" spans="1:13" ht="14.1" customHeight="1">
      <c r="H207" s="4"/>
      <c r="I207" s="160">
        <v>479</v>
      </c>
      <c r="J207" s="161">
        <v>131</v>
      </c>
      <c r="K207" s="99"/>
      <c r="L207" s="117"/>
      <c r="M207" s="99"/>
    </row>
    <row r="208" spans="1:13" ht="14.1" customHeight="1">
      <c r="H208" s="4"/>
      <c r="I208" s="156">
        <v>479</v>
      </c>
      <c r="J208" s="157">
        <v>135</v>
      </c>
      <c r="K208" s="110"/>
      <c r="L208" s="111"/>
      <c r="M208" s="99"/>
    </row>
    <row r="209" spans="1:15" ht="14.1" customHeight="1">
      <c r="H209" s="4"/>
    </row>
    <row r="210" spans="1:15" ht="14.1" customHeight="1">
      <c r="A210" s="785" t="s">
        <v>4133</v>
      </c>
      <c r="B210" s="785"/>
      <c r="C210" s="785"/>
      <c r="D210" s="785"/>
      <c r="E210" s="785"/>
      <c r="F210" s="785"/>
      <c r="G210" s="785"/>
      <c r="H210" s="785"/>
      <c r="I210" s="785"/>
      <c r="J210" s="785"/>
      <c r="K210" s="785"/>
      <c r="L210" s="785"/>
      <c r="M210" s="89"/>
    </row>
    <row r="211" spans="1:15" ht="14.1" customHeight="1">
      <c r="A211" s="152" t="s">
        <v>4297</v>
      </c>
      <c r="B211" s="153" t="s">
        <v>4079</v>
      </c>
      <c r="C211" s="162">
        <f ca="1">SUM('HL KNIHA VYPOC'!G318)</f>
        <v>0</v>
      </c>
      <c r="D211" s="162">
        <f ca="1">SUM('HL KNIHA VYPOC'!K318)</f>
        <v>0</v>
      </c>
      <c r="E211" s="162">
        <f ca="1">SUM('HL KNIHA VYPOC'!H318)</f>
        <v>0</v>
      </c>
      <c r="H211" s="4"/>
      <c r="I211" s="152" t="s">
        <v>4309</v>
      </c>
      <c r="J211" s="153" t="s">
        <v>4079</v>
      </c>
      <c r="K211" s="162">
        <f ca="1">SUM('HL KNIHA VYPOC'!G391)</f>
        <v>0</v>
      </c>
      <c r="L211" s="162">
        <f ca="1">SUM('HL KNIHA VYPOC'!K391)</f>
        <v>0</v>
      </c>
      <c r="M211" s="162">
        <f ca="1">SUM('HL KNIHA VYPOC'!H391)</f>
        <v>0</v>
      </c>
    </row>
    <row r="212" spans="1:15" ht="14.1" customHeight="1">
      <c r="A212" s="154" t="s">
        <v>4297</v>
      </c>
      <c r="B212" s="155">
        <v>32</v>
      </c>
      <c r="C212" s="102">
        <f>SUM(C211-C213)</f>
        <v>0</v>
      </c>
      <c r="D212" s="103">
        <f>SUM(D211-D213)</f>
        <v>0</v>
      </c>
      <c r="E212" s="103">
        <f>SUM(E211-E213)</f>
        <v>0</v>
      </c>
      <c r="H212" s="4"/>
      <c r="I212" s="154" t="s">
        <v>4309</v>
      </c>
      <c r="J212" s="155">
        <v>32</v>
      </c>
      <c r="K212" s="102">
        <f>SUM(K211-K213)</f>
        <v>0</v>
      </c>
      <c r="L212" s="103">
        <f>SUM(L211-L213)</f>
        <v>0</v>
      </c>
      <c r="M212" s="103">
        <f>SUM(M211-M213)</f>
        <v>0</v>
      </c>
      <c r="N212" s="102">
        <f>SUM(N211-N213)</f>
        <v>0</v>
      </c>
      <c r="O212" s="102">
        <f>SUM(O211-O213)</f>
        <v>0</v>
      </c>
    </row>
    <row r="213" spans="1:15" ht="14.1" customHeight="1">
      <c r="A213" s="156" t="s">
        <v>4297</v>
      </c>
      <c r="B213" s="157">
        <v>33</v>
      </c>
      <c r="C213" s="110"/>
      <c r="D213" s="111"/>
      <c r="E213" s="99"/>
      <c r="H213" s="4"/>
      <c r="I213" s="156" t="s">
        <v>4309</v>
      </c>
      <c r="J213" s="157">
        <v>33</v>
      </c>
      <c r="K213" s="110"/>
      <c r="L213" s="111"/>
      <c r="M213" s="99"/>
    </row>
    <row r="214" spans="1:15" ht="14.1" customHeight="1">
      <c r="A214" s="164"/>
      <c r="B214" s="161"/>
      <c r="C214" s="123"/>
      <c r="D214" s="123"/>
      <c r="E214" s="123"/>
      <c r="H214" s="4"/>
      <c r="I214" s="164"/>
      <c r="J214" s="161"/>
      <c r="K214" s="123"/>
      <c r="L214" s="123"/>
      <c r="M214" s="123"/>
    </row>
    <row r="215" spans="1:15" ht="14.1" customHeight="1">
      <c r="H215" s="4"/>
    </row>
    <row r="216" spans="1:15" ht="14.1" customHeight="1">
      <c r="A216" s="152" t="s">
        <v>4022</v>
      </c>
      <c r="B216" s="153" t="s">
        <v>4079</v>
      </c>
      <c r="C216" s="162">
        <f ca="1">SUM('HL KNIHA VYPOC'!G394)</f>
        <v>0</v>
      </c>
      <c r="D216" s="162">
        <f ca="1">SUM('HL KNIHA VYPOC'!K394)</f>
        <v>0</v>
      </c>
      <c r="E216" s="162">
        <f ca="1">SUM('HL KNIHA VYPOC'!H394)</f>
        <v>0</v>
      </c>
      <c r="H216" s="4"/>
      <c r="I216" s="152">
        <v>666</v>
      </c>
      <c r="J216" s="153" t="s">
        <v>4079</v>
      </c>
      <c r="K216" s="162">
        <f ca="1">SUM('HL KNIHA VYPOC'!G395)</f>
        <v>0</v>
      </c>
      <c r="L216" s="162">
        <f ca="1">SUM('HL KNIHA VYPOC'!K395)</f>
        <v>0</v>
      </c>
      <c r="M216" s="162">
        <f ca="1">SUM('HL KNIHA VYPOC'!H395)</f>
        <v>0</v>
      </c>
    </row>
    <row r="217" spans="1:15" ht="14.1" customHeight="1">
      <c r="A217" s="154" t="s">
        <v>4022</v>
      </c>
      <c r="B217" s="155">
        <v>32</v>
      </c>
      <c r="C217" s="102">
        <f>SUM(C216-C218-C219)</f>
        <v>0</v>
      </c>
      <c r="D217" s="103">
        <f>SUM(D216-D218-D219)</f>
        <v>0</v>
      </c>
      <c r="E217" s="103">
        <f>SUM(E216-E218-E219)</f>
        <v>0</v>
      </c>
      <c r="H217" s="4"/>
      <c r="I217" s="154" t="s">
        <v>4026</v>
      </c>
      <c r="J217" s="155">
        <v>36</v>
      </c>
      <c r="K217" s="102">
        <f>SUM(K216-K218-K219)</f>
        <v>0</v>
      </c>
      <c r="L217" s="103">
        <f>SUM(L216-L218-L219)</f>
        <v>0</v>
      </c>
      <c r="M217" s="103">
        <f>SUM(M216-M218-M219)</f>
        <v>0</v>
      </c>
    </row>
    <row r="218" spans="1:15" ht="14.1" customHeight="1">
      <c r="A218" s="160" t="s">
        <v>4022</v>
      </c>
      <c r="B218" s="161">
        <v>33</v>
      </c>
      <c r="C218" s="99"/>
      <c r="D218" s="117"/>
      <c r="E218" s="99"/>
      <c r="H218" s="4"/>
      <c r="I218" s="160" t="s">
        <v>4026</v>
      </c>
      <c r="J218" s="161">
        <v>37</v>
      </c>
      <c r="K218" s="99"/>
      <c r="L218" s="117"/>
      <c r="M218" s="99"/>
    </row>
    <row r="219" spans="1:15" ht="14.1" customHeight="1">
      <c r="A219" s="156" t="s">
        <v>4022</v>
      </c>
      <c r="B219" s="157">
        <v>34</v>
      </c>
      <c r="C219" s="110"/>
      <c r="D219" s="111"/>
      <c r="E219" s="99"/>
      <c r="H219" s="4"/>
      <c r="I219" s="156" t="s">
        <v>4026</v>
      </c>
      <c r="J219" s="157">
        <v>38</v>
      </c>
      <c r="K219" s="110"/>
      <c r="L219" s="111"/>
      <c r="M219" s="99"/>
    </row>
    <row r="220" spans="1:15" ht="14.1" customHeight="1">
      <c r="H220" s="4"/>
    </row>
    <row r="221" spans="1:15" ht="14.1" customHeight="1">
      <c r="H221" s="4"/>
    </row>
    <row r="222" spans="1:15" ht="14.1" customHeight="1">
      <c r="H222" s="4"/>
    </row>
    <row r="223" spans="1:15" ht="14.1" customHeight="1">
      <c r="H223" s="4"/>
    </row>
    <row r="224" spans="1:15" ht="14.1" customHeight="1">
      <c r="H224" s="4"/>
    </row>
    <row r="225" spans="8:8" ht="14.1" customHeight="1">
      <c r="H225" s="4"/>
    </row>
    <row r="226" spans="8:8" ht="14.1" customHeight="1">
      <c r="H226" s="4"/>
    </row>
    <row r="227" spans="8:8" ht="14.1" customHeight="1">
      <c r="H227" s="4"/>
    </row>
    <row r="228" spans="8:8" ht="14.1" customHeight="1">
      <c r="H228" s="4"/>
    </row>
    <row r="229" spans="8:8" ht="14.1" customHeight="1">
      <c r="H229" s="4"/>
    </row>
    <row r="230" spans="8:8" ht="14.1" customHeight="1">
      <c r="H230" s="4"/>
    </row>
    <row r="231" spans="8:8" ht="14.1" customHeight="1">
      <c r="H231" s="4"/>
    </row>
    <row r="232" spans="8:8" ht="14.1" customHeight="1">
      <c r="H232" s="4"/>
    </row>
    <row r="233" spans="8:8" ht="14.1" customHeight="1">
      <c r="H233" s="4"/>
    </row>
    <row r="234" spans="8:8" ht="14.1" customHeight="1">
      <c r="H234" s="4"/>
    </row>
    <row r="235" spans="8:8" ht="14.1" customHeight="1">
      <c r="H235" s="4"/>
    </row>
    <row r="236" spans="8:8" ht="14.1" customHeight="1">
      <c r="H236" s="4"/>
    </row>
    <row r="237" spans="8:8" ht="14.1" customHeight="1">
      <c r="H237" s="4"/>
    </row>
    <row r="238" spans="8:8" ht="14.1" customHeight="1">
      <c r="H238" s="4"/>
    </row>
    <row r="239" spans="8:8" ht="14.1" customHeight="1">
      <c r="H239" s="4"/>
    </row>
    <row r="240" spans="8:8" ht="14.1" customHeight="1">
      <c r="H240" s="4"/>
    </row>
    <row r="241" spans="8:8" ht="14.1" customHeight="1">
      <c r="H241" s="4"/>
    </row>
    <row r="242" spans="8:8" ht="14.1" customHeight="1">
      <c r="H242" s="4"/>
    </row>
    <row r="243" spans="8:8" ht="14.1" customHeight="1">
      <c r="H243" s="4"/>
    </row>
    <row r="244" spans="8:8" ht="14.1" customHeight="1">
      <c r="H244" s="4"/>
    </row>
    <row r="245" spans="8:8" ht="14.1" customHeight="1">
      <c r="H245" s="4"/>
    </row>
    <row r="246" spans="8:8" ht="14.1" customHeight="1">
      <c r="H246" s="4"/>
    </row>
    <row r="247" spans="8:8" ht="14.1" customHeight="1">
      <c r="H247" s="4"/>
    </row>
    <row r="286" spans="6:7" ht="14.1" customHeight="1">
      <c r="F286" s="165"/>
      <c r="G286" s="165"/>
    </row>
    <row r="287" spans="6:7" ht="14.1" customHeight="1">
      <c r="F287" s="165"/>
      <c r="G287" s="165"/>
    </row>
    <row r="288" spans="6:7" ht="14.1" customHeight="1">
      <c r="F288" s="165"/>
      <c r="G288" s="165"/>
    </row>
    <row r="289" spans="6:7" ht="14.1" customHeight="1">
      <c r="F289" s="165"/>
      <c r="G289" s="165"/>
    </row>
    <row r="290" spans="6:7" ht="14.1" customHeight="1">
      <c r="F290" s="166"/>
      <c r="G290" s="166"/>
    </row>
    <row r="291" spans="6:7" ht="14.1" customHeight="1">
      <c r="F291" s="166"/>
      <c r="G291" s="166"/>
    </row>
    <row r="292" spans="6:7" ht="14.1" customHeight="1">
      <c r="F292" s="167"/>
      <c r="G292" s="167"/>
    </row>
    <row r="293" spans="6:7" ht="14.1" customHeight="1">
      <c r="F293" s="166"/>
      <c r="G293" s="166"/>
    </row>
    <row r="294" spans="6:7" ht="14.1" customHeight="1">
      <c r="F294" s="166"/>
      <c r="G294" s="166"/>
    </row>
    <row r="295" spans="6:7" ht="14.1" customHeight="1">
      <c r="F295" s="166"/>
      <c r="G295" s="166"/>
    </row>
    <row r="296" spans="6:7" ht="14.1" customHeight="1">
      <c r="F296" s="166"/>
      <c r="G296" s="166"/>
    </row>
    <row r="297" spans="6:7" ht="14.1" customHeight="1">
      <c r="F297" s="166"/>
      <c r="G297" s="166"/>
    </row>
    <row r="298" spans="6:7" ht="14.1" customHeight="1">
      <c r="F298" s="166"/>
      <c r="G298" s="166"/>
    </row>
    <row r="299" spans="6:7" ht="14.1" customHeight="1">
      <c r="F299" s="166"/>
      <c r="G299" s="166"/>
    </row>
    <row r="300" spans="6:7" ht="14.1" customHeight="1">
      <c r="F300" s="166"/>
      <c r="G300" s="166"/>
    </row>
    <row r="301" spans="6:7" ht="14.1" customHeight="1">
      <c r="F301" s="166"/>
      <c r="G301" s="166"/>
    </row>
    <row r="302" spans="6:7" ht="14.1" customHeight="1">
      <c r="F302" s="166"/>
      <c r="G302" s="166"/>
    </row>
    <row r="303" spans="6:7" ht="14.1" customHeight="1">
      <c r="F303" s="166"/>
      <c r="G303" s="166"/>
    </row>
    <row r="304" spans="6:7" ht="14.1" customHeight="1">
      <c r="F304" s="166"/>
      <c r="G304" s="166"/>
    </row>
    <row r="305" spans="6:7" ht="14.1" customHeight="1">
      <c r="F305" s="166"/>
      <c r="G305" s="166"/>
    </row>
    <row r="306" spans="6:7" ht="14.1" customHeight="1">
      <c r="F306" s="166"/>
      <c r="G306" s="166"/>
    </row>
    <row r="307" spans="6:7" ht="14.1" customHeight="1">
      <c r="F307" s="166"/>
      <c r="G307" s="166"/>
    </row>
    <row r="308" spans="6:7" ht="14.1" customHeight="1">
      <c r="F308" s="166"/>
      <c r="G308" s="166"/>
    </row>
    <row r="309" spans="6:7" ht="14.1" customHeight="1">
      <c r="F309" s="166"/>
      <c r="G309" s="166"/>
    </row>
    <row r="310" spans="6:7" ht="14.1" customHeight="1">
      <c r="F310" s="167"/>
      <c r="G310" s="167"/>
    </row>
    <row r="311" spans="6:7" ht="14.1" customHeight="1">
      <c r="F311" s="166"/>
      <c r="G311" s="166"/>
    </row>
    <row r="312" spans="6:7" ht="14.1" customHeight="1">
      <c r="F312" s="166"/>
      <c r="G312" s="166"/>
    </row>
    <row r="313" spans="6:7" ht="14.1" customHeight="1">
      <c r="F313" s="166"/>
      <c r="G313" s="166"/>
    </row>
    <row r="314" spans="6:7" ht="14.1" customHeight="1">
      <c r="F314" s="166"/>
      <c r="G314" s="166"/>
    </row>
    <row r="315" spans="6:7" ht="14.1" customHeight="1">
      <c r="F315" s="166"/>
      <c r="G315" s="166"/>
    </row>
    <row r="316" spans="6:7" ht="14.1" customHeight="1">
      <c r="F316" s="166"/>
      <c r="G316" s="166"/>
    </row>
    <row r="317" spans="6:7" ht="14.1" customHeight="1">
      <c r="F317" s="166"/>
      <c r="G317" s="166"/>
    </row>
    <row r="318" spans="6:7" ht="14.1" customHeight="1">
      <c r="F318" s="166"/>
      <c r="G318" s="166"/>
    </row>
    <row r="319" spans="6:7" ht="14.1" customHeight="1">
      <c r="F319" s="166"/>
      <c r="G319" s="166"/>
    </row>
    <row r="320" spans="6:7" ht="14.1" customHeight="1">
      <c r="F320" s="166"/>
      <c r="G320" s="166"/>
    </row>
    <row r="321" spans="6:7" ht="14.1" customHeight="1">
      <c r="F321" s="166"/>
      <c r="G321" s="166"/>
    </row>
    <row r="322" spans="6:7" ht="14.1" customHeight="1">
      <c r="F322" s="166"/>
      <c r="G322" s="166"/>
    </row>
    <row r="323" spans="6:7" ht="14.1" customHeight="1">
      <c r="F323" s="166"/>
      <c r="G323" s="166"/>
    </row>
    <row r="324" spans="6:7" ht="14.1" customHeight="1">
      <c r="F324" s="166"/>
      <c r="G324" s="166"/>
    </row>
    <row r="325" spans="6:7" ht="14.1" customHeight="1">
      <c r="F325" s="166"/>
      <c r="G325" s="166"/>
    </row>
    <row r="326" spans="6:7" ht="14.1" customHeight="1">
      <c r="F326" s="166"/>
      <c r="G326" s="166"/>
    </row>
    <row r="327" spans="6:7" ht="14.1" customHeight="1">
      <c r="F327" s="166"/>
      <c r="G327" s="166"/>
    </row>
    <row r="328" spans="6:7" ht="14.1" customHeight="1">
      <c r="F328" s="166"/>
      <c r="G328" s="166"/>
    </row>
    <row r="329" spans="6:7" ht="14.1" customHeight="1">
      <c r="F329" s="166"/>
      <c r="G329" s="166"/>
    </row>
    <row r="330" spans="6:7" ht="14.1" customHeight="1">
      <c r="F330" s="167"/>
      <c r="G330" s="167"/>
    </row>
    <row r="331" spans="6:7" ht="14.1" customHeight="1">
      <c r="F331" s="166"/>
      <c r="G331" s="166"/>
    </row>
    <row r="332" spans="6:7" ht="14.1" customHeight="1">
      <c r="F332" s="166"/>
      <c r="G332" s="166"/>
    </row>
    <row r="333" spans="6:7" ht="14.1" customHeight="1">
      <c r="F333" s="166"/>
      <c r="G333" s="166"/>
    </row>
    <row r="334" spans="6:7" ht="14.1" customHeight="1">
      <c r="F334" s="166"/>
      <c r="G334" s="166"/>
    </row>
    <row r="335" spans="6:7" ht="14.1" customHeight="1">
      <c r="F335" s="166"/>
      <c r="G335" s="166"/>
    </row>
    <row r="336" spans="6:7" ht="14.1" customHeight="1">
      <c r="F336" s="166"/>
      <c r="G336" s="166"/>
    </row>
    <row r="337" spans="1:7" ht="14.1" customHeight="1">
      <c r="F337" s="166"/>
      <c r="G337" s="166"/>
    </row>
    <row r="338" spans="1:7" ht="14.1" customHeight="1">
      <c r="F338" s="166"/>
      <c r="G338" s="166"/>
    </row>
    <row r="339" spans="1:7" ht="14.1" customHeight="1">
      <c r="F339" s="166"/>
      <c r="G339" s="166"/>
    </row>
    <row r="340" spans="1:7" ht="14.1" customHeight="1">
      <c r="F340" s="166"/>
      <c r="G340" s="166"/>
    </row>
    <row r="341" spans="1:7" ht="14.1" customHeight="1">
      <c r="F341" s="4"/>
      <c r="G341" s="4"/>
    </row>
    <row r="342" spans="1:7" ht="14.1" customHeight="1">
      <c r="F342" s="4"/>
      <c r="G342" s="4"/>
    </row>
    <row r="343" spans="1:7" ht="14.1" customHeight="1">
      <c r="F343" s="4"/>
      <c r="G343" s="4"/>
    </row>
    <row r="344" spans="1:7" ht="14.1" customHeight="1">
      <c r="F344" s="4"/>
      <c r="G344" s="4"/>
    </row>
    <row r="345" spans="1:7" ht="14.1" customHeight="1">
      <c r="F345" s="4"/>
      <c r="G345" s="4"/>
    </row>
    <row r="346" spans="1:7" ht="14.1" customHeight="1">
      <c r="A346" s="158"/>
      <c r="B346" s="159"/>
    </row>
  </sheetData>
  <mergeCells count="4">
    <mergeCell ref="A1:L1"/>
    <mergeCell ref="A104:L104"/>
    <mergeCell ref="A143:L143"/>
    <mergeCell ref="A210:L210"/>
  </mergeCells>
  <phoneticPr fontId="66" type="noConversion"/>
  <pageMargins left="0.7" right="0.7" top="0.78740157499999996" bottom="0.78740157499999996"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dimension ref="A1:IV1563"/>
  <sheetViews>
    <sheetView tabSelected="1" view="pageBreakPreview" topLeftCell="A779" zoomScale="145" zoomScaleNormal="100" zoomScaleSheetLayoutView="145" workbookViewId="0">
      <selection activeCell="AH400" sqref="AH400:AX400"/>
    </sheetView>
  </sheetViews>
  <sheetFormatPr defaultColWidth="1.85546875" defaultRowHeight="12.6" customHeight="1"/>
  <cols>
    <col min="1" max="1" width="1.7109375" style="170" customWidth="1"/>
    <col min="2" max="2" width="1.140625" style="170" customWidth="1"/>
    <col min="3" max="5" width="1.7109375" style="170" customWidth="1"/>
    <col min="6" max="6" width="1.140625" style="170" customWidth="1"/>
    <col min="7" max="13" width="1.7109375" style="170" customWidth="1"/>
    <col min="14" max="15" width="1.140625" style="170" customWidth="1"/>
    <col min="16" max="30" width="1.7109375" style="170" customWidth="1"/>
    <col min="31" max="31" width="1.140625" style="170" customWidth="1"/>
    <col min="32" max="37" width="1.7109375" style="170" customWidth="1"/>
    <col min="38" max="38" width="1.140625" style="170" customWidth="1"/>
    <col min="39" max="42" width="1.7109375" style="170" customWidth="1"/>
    <col min="43" max="43" width="1.140625" style="170" customWidth="1"/>
    <col min="44" max="45" width="1.7109375" style="170" customWidth="1"/>
    <col min="46" max="46" width="1.42578125" style="170" customWidth="1"/>
    <col min="47" max="47" width="1.140625" style="170" customWidth="1"/>
    <col min="48" max="49" width="1.7109375" style="170" customWidth="1"/>
    <col min="50" max="50" width="3.85546875" style="170" customWidth="1"/>
    <col min="51" max="54" width="1.7109375" style="170" customWidth="1"/>
    <col min="55" max="58" width="0.85546875" style="170" customWidth="1"/>
    <col min="59" max="59" width="3.5703125" style="170" bestFit="1" customWidth="1"/>
    <col min="60" max="16384" width="1.85546875" style="170"/>
  </cols>
  <sheetData>
    <row r="1" spans="1:67" ht="12.6" customHeight="1">
      <c r="A1" s="790" t="s">
        <v>537</v>
      </c>
      <c r="B1" s="790"/>
      <c r="C1" s="790"/>
      <c r="D1" s="790"/>
      <c r="E1" s="790"/>
      <c r="F1" s="790"/>
      <c r="G1" s="790"/>
      <c r="H1" s="790"/>
      <c r="I1" s="790"/>
      <c r="J1" s="790"/>
      <c r="K1" s="168"/>
      <c r="L1" s="168"/>
      <c r="M1" s="168"/>
      <c r="N1" s="168"/>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t="s">
        <v>4134</v>
      </c>
      <c r="AQ1" s="791">
        <f ca="1">VstupHlavička!$B$15</f>
        <v>43100</v>
      </c>
      <c r="AR1" s="792"/>
      <c r="AS1" s="792"/>
      <c r="AT1" s="792"/>
      <c r="AU1" s="792"/>
      <c r="AV1" s="792"/>
      <c r="AW1" s="792"/>
      <c r="AX1" s="792"/>
      <c r="AY1" s="792"/>
      <c r="BB1" s="168"/>
      <c r="BH1" s="171" t="s">
        <v>4135</v>
      </c>
      <c r="BI1" s="171"/>
      <c r="BJ1" s="171"/>
      <c r="BK1" s="171"/>
      <c r="BL1" s="171" t="s">
        <v>4135</v>
      </c>
      <c r="BM1" s="171"/>
      <c r="BN1" s="171" t="s">
        <v>4136</v>
      </c>
      <c r="BO1" s="171"/>
    </row>
    <row r="2" spans="1:67" s="175" customFormat="1" ht="12.6" customHeight="1">
      <c r="A2" s="172" t="s">
        <v>4137</v>
      </c>
      <c r="B2" s="173"/>
      <c r="C2" s="173"/>
      <c r="D2" s="173"/>
      <c r="E2" s="173"/>
      <c r="F2" s="173"/>
      <c r="G2" s="173"/>
      <c r="H2" s="173"/>
      <c r="I2" s="173"/>
      <c r="J2" s="173"/>
      <c r="K2" s="173"/>
      <c r="L2" s="173"/>
      <c r="M2" s="173"/>
      <c r="N2" s="173"/>
      <c r="O2" s="169"/>
      <c r="P2" s="793" t="s">
        <v>541</v>
      </c>
      <c r="Q2" s="794"/>
      <c r="R2" s="794"/>
      <c r="S2" s="794"/>
      <c r="T2" s="794"/>
      <c r="U2" s="794"/>
      <c r="V2" s="794"/>
      <c r="W2" s="794"/>
      <c r="X2" s="794"/>
      <c r="Y2" s="794"/>
      <c r="Z2" s="794"/>
      <c r="AA2" s="794"/>
      <c r="AB2" s="794"/>
      <c r="AC2" s="794"/>
      <c r="AD2" s="794"/>
      <c r="AE2" s="794"/>
      <c r="AF2" s="794"/>
      <c r="AG2" s="794"/>
      <c r="AH2" s="794"/>
      <c r="AI2" s="794"/>
      <c r="AJ2" s="794"/>
      <c r="AK2" s="794"/>
      <c r="AL2" s="794"/>
      <c r="AM2" s="794"/>
      <c r="AN2" s="794"/>
      <c r="AO2" s="794"/>
      <c r="AP2" s="794"/>
      <c r="AQ2" s="794"/>
      <c r="AR2" s="794"/>
      <c r="AS2" s="794"/>
      <c r="AT2" s="794"/>
      <c r="AU2" s="794"/>
      <c r="AV2" s="794"/>
      <c r="AW2" s="794"/>
      <c r="AX2" s="794"/>
      <c r="AY2" s="794"/>
      <c r="AZ2" s="174"/>
      <c r="BA2" s="174"/>
      <c r="BH2" s="171"/>
      <c r="BI2" s="171"/>
      <c r="BJ2" s="171"/>
      <c r="BK2" s="171"/>
      <c r="BL2" s="171"/>
      <c r="BM2" s="171"/>
      <c r="BN2" s="171"/>
      <c r="BO2" s="171"/>
    </row>
    <row r="3" spans="1:67" s="176" customFormat="1" ht="12.6" customHeight="1">
      <c r="A3" s="788" t="s">
        <v>4138</v>
      </c>
      <c r="B3" s="788"/>
      <c r="C3" s="788"/>
      <c r="D3" s="788"/>
      <c r="E3" s="788"/>
      <c r="F3" s="788"/>
      <c r="G3" s="788"/>
      <c r="H3" s="788"/>
      <c r="I3" s="788"/>
      <c r="J3" s="788"/>
      <c r="K3" s="795"/>
      <c r="L3" s="795"/>
      <c r="M3" s="795"/>
      <c r="N3" s="795"/>
      <c r="O3" s="795"/>
      <c r="P3" s="795"/>
      <c r="Q3" s="795"/>
      <c r="R3" s="795"/>
      <c r="S3" s="795"/>
      <c r="T3" s="795"/>
      <c r="U3" s="795"/>
      <c r="V3" s="795"/>
      <c r="W3" s="795"/>
      <c r="X3" s="795"/>
      <c r="Y3" s="795"/>
      <c r="Z3" s="795"/>
      <c r="AA3" s="795"/>
      <c r="AB3" s="795"/>
      <c r="AC3" s="795"/>
      <c r="AD3" s="795"/>
      <c r="AE3" s="795"/>
      <c r="AF3" s="795"/>
      <c r="AG3" s="795"/>
      <c r="AH3" s="795"/>
      <c r="AI3" s="795"/>
      <c r="AJ3" s="795"/>
      <c r="AK3" s="795"/>
      <c r="AL3" s="795"/>
      <c r="AM3" s="795"/>
      <c r="AN3" s="795"/>
      <c r="AO3" s="795"/>
      <c r="AP3" s="795"/>
      <c r="AQ3" s="795"/>
      <c r="AR3" s="795"/>
      <c r="AS3" s="795"/>
      <c r="AT3" s="795"/>
      <c r="AU3" s="795"/>
      <c r="AV3" s="795"/>
      <c r="AW3" s="795"/>
      <c r="AX3" s="795"/>
      <c r="AY3" s="795"/>
      <c r="AZ3" s="789"/>
      <c r="BA3" s="789"/>
      <c r="BB3" s="789"/>
      <c r="BH3" s="177" t="s">
        <v>4139</v>
      </c>
      <c r="BI3" s="177"/>
      <c r="BJ3" s="177"/>
      <c r="BK3" s="177"/>
      <c r="BL3" s="177" t="s">
        <v>4140</v>
      </c>
      <c r="BM3" s="177"/>
      <c r="BN3" s="171" t="s">
        <v>4141</v>
      </c>
      <c r="BO3" s="177"/>
    </row>
    <row r="4" spans="1:67" s="176" customFormat="1" ht="12.6" customHeight="1">
      <c r="A4" s="788" t="s">
        <v>4142</v>
      </c>
      <c r="B4" s="788"/>
      <c r="C4" s="788"/>
      <c r="D4" s="788"/>
      <c r="E4" s="788"/>
      <c r="F4" s="788"/>
      <c r="G4" s="788"/>
      <c r="H4" s="788"/>
      <c r="I4" s="788"/>
      <c r="J4" s="788"/>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5"/>
      <c r="AZ4" s="178"/>
      <c r="BA4" s="178"/>
      <c r="BB4" s="178"/>
    </row>
    <row r="5" spans="1:67" s="176" customFormat="1" ht="12.6" customHeight="1">
      <c r="A5" s="788" t="s">
        <v>4143</v>
      </c>
      <c r="B5" s="788"/>
      <c r="C5" s="788"/>
      <c r="D5" s="788"/>
      <c r="E5" s="788"/>
      <c r="F5" s="788"/>
      <c r="G5" s="788"/>
      <c r="H5" s="788"/>
      <c r="I5" s="788"/>
      <c r="J5" s="788"/>
      <c r="K5" s="797"/>
      <c r="L5" s="797"/>
      <c r="M5" s="797"/>
      <c r="N5" s="797"/>
      <c r="O5" s="797"/>
      <c r="P5" s="797"/>
      <c r="Q5" s="797"/>
      <c r="R5" s="179"/>
      <c r="S5" s="798" t="s">
        <v>4144</v>
      </c>
      <c r="T5" s="798"/>
      <c r="U5" s="798"/>
      <c r="V5" s="798"/>
      <c r="W5" s="798"/>
      <c r="X5" s="798"/>
      <c r="Y5" s="797"/>
      <c r="Z5" s="797"/>
      <c r="AA5" s="797"/>
      <c r="AB5" s="797"/>
      <c r="AC5" s="797"/>
      <c r="AD5" s="797"/>
      <c r="AE5" s="797"/>
      <c r="AF5" s="179"/>
      <c r="AG5" s="799" t="s">
        <v>4145</v>
      </c>
      <c r="AH5" s="799"/>
      <c r="AI5" s="799"/>
      <c r="AJ5" s="799"/>
      <c r="AK5" s="799"/>
      <c r="AL5" s="799"/>
      <c r="AM5" s="797"/>
      <c r="AN5" s="797"/>
      <c r="AO5" s="797"/>
      <c r="AP5" s="797"/>
      <c r="AQ5" s="797"/>
      <c r="AR5" s="797"/>
      <c r="AS5" s="797"/>
      <c r="AT5" s="797"/>
      <c r="AU5" s="797"/>
      <c r="AV5" s="797"/>
      <c r="AW5" s="797"/>
      <c r="AX5" s="797"/>
      <c r="AY5" s="797"/>
      <c r="AZ5" s="179"/>
      <c r="BA5" s="179"/>
      <c r="BB5" s="179"/>
    </row>
    <row r="6" spans="1:67" s="181" customFormat="1" ht="12.6" customHeight="1">
      <c r="A6" s="786" t="s">
        <v>260</v>
      </c>
      <c r="B6" s="786"/>
      <c r="C6" s="786"/>
      <c r="D6" s="786"/>
      <c r="E6" s="786"/>
      <c r="F6" s="786"/>
      <c r="G6" s="786"/>
      <c r="H6" s="786"/>
      <c r="I6" s="786"/>
      <c r="J6" s="786"/>
      <c r="K6" s="786"/>
      <c r="L6" s="786"/>
      <c r="M6" s="786"/>
      <c r="N6" s="786"/>
      <c r="O6" s="786"/>
      <c r="P6" s="786"/>
      <c r="Q6" s="786"/>
      <c r="R6" s="786"/>
      <c r="S6" s="786"/>
      <c r="T6" s="786"/>
      <c r="U6" s="786"/>
      <c r="V6" s="786"/>
      <c r="W6" s="786"/>
      <c r="X6" s="786"/>
      <c r="Y6" s="786"/>
      <c r="Z6" s="786"/>
      <c r="AA6" s="786"/>
      <c r="AB6" s="786"/>
      <c r="AC6" s="786"/>
      <c r="AD6" s="786"/>
      <c r="AE6" s="786"/>
      <c r="AF6" s="786"/>
      <c r="AG6" s="786"/>
      <c r="AH6" s="786"/>
      <c r="AI6" s="786"/>
      <c r="AJ6" s="786"/>
      <c r="AK6" s="786"/>
      <c r="AL6" s="786"/>
      <c r="AM6" s="786"/>
      <c r="AN6" s="786"/>
      <c r="AO6" s="786"/>
      <c r="AP6" s="786"/>
      <c r="AQ6" s="786"/>
      <c r="AR6" s="786"/>
      <c r="AS6" s="786"/>
      <c r="AT6" s="786"/>
      <c r="AU6" s="786"/>
      <c r="AV6" s="786"/>
      <c r="AW6" s="786"/>
      <c r="AX6" s="786"/>
      <c r="AY6" s="786"/>
      <c r="AZ6" s="182"/>
      <c r="BA6" s="182"/>
      <c r="BB6" s="182"/>
    </row>
    <row r="7" spans="1:67" s="181" customFormat="1" ht="12.6" customHeight="1">
      <c r="A7" s="787" t="s">
        <v>542</v>
      </c>
      <c r="B7" s="787"/>
      <c r="C7" s="787"/>
      <c r="D7" s="787"/>
      <c r="E7" s="787"/>
      <c r="F7" s="787"/>
      <c r="G7" s="787"/>
      <c r="H7" s="787"/>
      <c r="I7" s="787"/>
      <c r="J7" s="787"/>
      <c r="K7" s="787"/>
      <c r="L7" s="787"/>
      <c r="M7" s="787"/>
      <c r="N7" s="787"/>
      <c r="O7" s="787"/>
      <c r="P7" s="787"/>
      <c r="Q7" s="787"/>
      <c r="R7" s="787"/>
      <c r="S7" s="787"/>
      <c r="T7" s="787"/>
      <c r="U7" s="787"/>
      <c r="V7" s="787"/>
      <c r="W7" s="787"/>
      <c r="X7" s="787"/>
      <c r="Y7" s="787"/>
      <c r="Z7" s="787"/>
      <c r="AA7" s="787"/>
      <c r="AB7" s="787"/>
      <c r="AC7" s="787"/>
      <c r="AD7" s="787"/>
      <c r="AE7" s="787"/>
      <c r="AF7" s="787"/>
      <c r="AG7" s="787"/>
      <c r="AH7" s="787"/>
      <c r="AI7" s="787"/>
      <c r="AJ7" s="787"/>
      <c r="AK7" s="787"/>
      <c r="AL7" s="787"/>
      <c r="AM7" s="787"/>
      <c r="AN7" s="787"/>
      <c r="AO7" s="787"/>
      <c r="AP7" s="787"/>
      <c r="AQ7" s="787"/>
      <c r="AR7" s="787"/>
      <c r="AS7" s="787"/>
      <c r="AT7" s="787"/>
      <c r="AU7" s="787"/>
      <c r="AV7" s="787"/>
      <c r="AW7" s="787"/>
      <c r="AX7" s="787"/>
      <c r="AY7" s="787"/>
      <c r="AZ7" s="788"/>
      <c r="BA7" s="788"/>
      <c r="BB7" s="788"/>
    </row>
    <row r="8" spans="1:67" s="181" customFormat="1" ht="12.6" customHeight="1">
      <c r="A8" s="787"/>
      <c r="B8" s="787"/>
      <c r="C8" s="787"/>
      <c r="D8" s="787"/>
      <c r="E8" s="787"/>
      <c r="F8" s="787"/>
      <c r="G8" s="787"/>
      <c r="H8" s="787"/>
      <c r="I8" s="787"/>
      <c r="J8" s="787"/>
      <c r="K8" s="787"/>
      <c r="L8" s="787"/>
      <c r="M8" s="787"/>
      <c r="N8" s="787"/>
      <c r="O8" s="787"/>
      <c r="P8" s="787"/>
      <c r="Q8" s="787"/>
      <c r="R8" s="787"/>
      <c r="S8" s="787"/>
      <c r="T8" s="787"/>
      <c r="U8" s="787"/>
      <c r="V8" s="787"/>
      <c r="W8" s="787"/>
      <c r="X8" s="787"/>
      <c r="Y8" s="787"/>
      <c r="Z8" s="787"/>
      <c r="AA8" s="787"/>
      <c r="AB8" s="787"/>
      <c r="AC8" s="787"/>
      <c r="AD8" s="787"/>
      <c r="AE8" s="787"/>
      <c r="AF8" s="787"/>
      <c r="AG8" s="787"/>
      <c r="AH8" s="787"/>
      <c r="AI8" s="787"/>
      <c r="AJ8" s="787"/>
      <c r="AK8" s="787"/>
      <c r="AL8" s="787"/>
      <c r="AM8" s="787"/>
      <c r="AN8" s="787"/>
      <c r="AO8" s="787"/>
      <c r="AP8" s="787"/>
      <c r="AQ8" s="787"/>
      <c r="AR8" s="787"/>
      <c r="AS8" s="787"/>
      <c r="AT8" s="787"/>
      <c r="AU8" s="787"/>
      <c r="AV8" s="787"/>
      <c r="AW8" s="787"/>
      <c r="AX8" s="787"/>
      <c r="AY8" s="787"/>
      <c r="AZ8" s="788"/>
      <c r="BA8" s="788"/>
      <c r="BB8" s="788"/>
    </row>
    <row r="9" spans="1:67" s="181" customFormat="1" ht="12.6" customHeight="1">
      <c r="A9" s="787"/>
      <c r="B9" s="787"/>
      <c r="C9" s="787"/>
      <c r="D9" s="787"/>
      <c r="E9" s="787"/>
      <c r="F9" s="787"/>
      <c r="G9" s="787"/>
      <c r="H9" s="787"/>
      <c r="I9" s="787"/>
      <c r="J9" s="787"/>
      <c r="K9" s="787"/>
      <c r="L9" s="787"/>
      <c r="M9" s="787"/>
      <c r="N9" s="787"/>
      <c r="O9" s="787"/>
      <c r="P9" s="787"/>
      <c r="Q9" s="787"/>
      <c r="R9" s="787"/>
      <c r="S9" s="787"/>
      <c r="T9" s="787"/>
      <c r="U9" s="787"/>
      <c r="V9" s="787"/>
      <c r="W9" s="787"/>
      <c r="X9" s="787"/>
      <c r="Y9" s="787"/>
      <c r="Z9" s="787"/>
      <c r="AA9" s="787"/>
      <c r="AB9" s="787"/>
      <c r="AC9" s="787"/>
      <c r="AD9" s="787"/>
      <c r="AE9" s="787"/>
      <c r="AF9" s="787"/>
      <c r="AG9" s="787"/>
      <c r="AH9" s="787"/>
      <c r="AI9" s="787"/>
      <c r="AJ9" s="787"/>
      <c r="AK9" s="787"/>
      <c r="AL9" s="787"/>
      <c r="AM9" s="787"/>
      <c r="AN9" s="787"/>
      <c r="AO9" s="787"/>
      <c r="AP9" s="787"/>
      <c r="AQ9" s="787"/>
      <c r="AR9" s="787"/>
      <c r="AS9" s="787"/>
      <c r="AT9" s="787"/>
      <c r="AU9" s="787"/>
      <c r="AV9" s="787"/>
      <c r="AW9" s="787"/>
      <c r="AX9" s="787"/>
      <c r="AY9" s="787"/>
      <c r="AZ9" s="788"/>
      <c r="BA9" s="788"/>
      <c r="BB9" s="788"/>
    </row>
    <row r="10" spans="1:67" s="181" customFormat="1" ht="12.6" customHeight="1">
      <c r="A10" s="787"/>
      <c r="B10" s="787"/>
      <c r="C10" s="787"/>
      <c r="D10" s="787"/>
      <c r="E10" s="787"/>
      <c r="F10" s="787"/>
      <c r="G10" s="787"/>
      <c r="H10" s="787"/>
      <c r="I10" s="787"/>
      <c r="J10" s="787"/>
      <c r="K10" s="787"/>
      <c r="L10" s="787"/>
      <c r="M10" s="787"/>
      <c r="N10" s="787"/>
      <c r="O10" s="787"/>
      <c r="P10" s="787"/>
      <c r="Q10" s="787"/>
      <c r="R10" s="787"/>
      <c r="S10" s="787"/>
      <c r="T10" s="787"/>
      <c r="U10" s="787"/>
      <c r="V10" s="787"/>
      <c r="W10" s="787"/>
      <c r="X10" s="787"/>
      <c r="Y10" s="787"/>
      <c r="Z10" s="787"/>
      <c r="AA10" s="787"/>
      <c r="AB10" s="787"/>
      <c r="AC10" s="787"/>
      <c r="AD10" s="787"/>
      <c r="AE10" s="787"/>
      <c r="AF10" s="787"/>
      <c r="AG10" s="787"/>
      <c r="AH10" s="787"/>
      <c r="AI10" s="787"/>
      <c r="AJ10" s="787"/>
      <c r="AK10" s="787"/>
      <c r="AL10" s="787"/>
      <c r="AM10" s="787"/>
      <c r="AN10" s="787"/>
      <c r="AO10" s="787"/>
      <c r="AP10" s="787"/>
      <c r="AQ10" s="787"/>
      <c r="AR10" s="787"/>
      <c r="AS10" s="787"/>
      <c r="AT10" s="787"/>
      <c r="AU10" s="787"/>
      <c r="AV10" s="787"/>
      <c r="AW10" s="787"/>
      <c r="AX10" s="787"/>
      <c r="AY10" s="787"/>
      <c r="AZ10" s="788"/>
      <c r="BA10" s="788"/>
      <c r="BB10" s="788"/>
    </row>
    <row r="11" spans="1:67" s="181" customFormat="1" ht="12.6" customHeight="1">
      <c r="A11" s="787"/>
      <c r="B11" s="787"/>
      <c r="C11" s="787"/>
      <c r="D11" s="787"/>
      <c r="E11" s="787"/>
      <c r="F11" s="787"/>
      <c r="G11" s="787"/>
      <c r="H11" s="787"/>
      <c r="I11" s="787"/>
      <c r="J11" s="787"/>
      <c r="K11" s="787"/>
      <c r="L11" s="787"/>
      <c r="M11" s="787"/>
      <c r="N11" s="787"/>
      <c r="O11" s="787"/>
      <c r="P11" s="787"/>
      <c r="Q11" s="787"/>
      <c r="R11" s="787"/>
      <c r="S11" s="787"/>
      <c r="T11" s="787"/>
      <c r="U11" s="787"/>
      <c r="V11" s="787"/>
      <c r="W11" s="787"/>
      <c r="X11" s="787"/>
      <c r="Y11" s="787"/>
      <c r="Z11" s="787"/>
      <c r="AA11" s="787"/>
      <c r="AB11" s="787"/>
      <c r="AC11" s="787"/>
      <c r="AD11" s="787"/>
      <c r="AE11" s="787"/>
      <c r="AF11" s="787"/>
      <c r="AG11" s="787"/>
      <c r="AH11" s="787"/>
      <c r="AI11" s="787"/>
      <c r="AJ11" s="787"/>
      <c r="AK11" s="787"/>
      <c r="AL11" s="787"/>
      <c r="AM11" s="787"/>
      <c r="AN11" s="787"/>
      <c r="AO11" s="787"/>
      <c r="AP11" s="787"/>
      <c r="AQ11" s="787"/>
      <c r="AR11" s="787"/>
      <c r="AS11" s="787"/>
      <c r="AT11" s="787"/>
      <c r="AU11" s="787"/>
      <c r="AV11" s="787"/>
      <c r="AW11" s="787"/>
      <c r="AX11" s="787"/>
      <c r="AY11" s="787"/>
      <c r="AZ11" s="788"/>
      <c r="BA11" s="788"/>
      <c r="BB11" s="788"/>
    </row>
    <row r="12" spans="1:67" s="181" customFormat="1" ht="12.6" customHeight="1">
      <c r="A12" s="787"/>
      <c r="B12" s="787"/>
      <c r="C12" s="787"/>
      <c r="D12" s="787"/>
      <c r="E12" s="787"/>
      <c r="F12" s="787"/>
      <c r="G12" s="787"/>
      <c r="H12" s="787"/>
      <c r="I12" s="787"/>
      <c r="J12" s="787"/>
      <c r="K12" s="787"/>
      <c r="L12" s="787"/>
      <c r="M12" s="787"/>
      <c r="N12" s="787"/>
      <c r="O12" s="787"/>
      <c r="P12" s="787"/>
      <c r="Q12" s="787"/>
      <c r="R12" s="787"/>
      <c r="S12" s="787"/>
      <c r="T12" s="787"/>
      <c r="U12" s="787"/>
      <c r="V12" s="787"/>
      <c r="W12" s="787"/>
      <c r="X12" s="787"/>
      <c r="Y12" s="787"/>
      <c r="Z12" s="787"/>
      <c r="AA12" s="787"/>
      <c r="AB12" s="787"/>
      <c r="AC12" s="787"/>
      <c r="AD12" s="787"/>
      <c r="AE12" s="787"/>
      <c r="AF12" s="787"/>
      <c r="AG12" s="787"/>
      <c r="AH12" s="787"/>
      <c r="AI12" s="787"/>
      <c r="AJ12" s="787"/>
      <c r="AK12" s="787"/>
      <c r="AL12" s="787"/>
      <c r="AM12" s="787"/>
      <c r="AN12" s="787"/>
      <c r="AO12" s="787"/>
      <c r="AP12" s="787"/>
      <c r="AQ12" s="787"/>
      <c r="AR12" s="787"/>
      <c r="AS12" s="787"/>
      <c r="AT12" s="787"/>
      <c r="AU12" s="787"/>
      <c r="AV12" s="787"/>
      <c r="AW12" s="787"/>
      <c r="AX12" s="787"/>
      <c r="AY12" s="787"/>
      <c r="AZ12" s="788"/>
      <c r="BA12" s="788"/>
      <c r="BB12" s="788"/>
    </row>
    <row r="13" spans="1:67" s="181" customFormat="1" ht="12.6" customHeight="1">
      <c r="A13" s="787"/>
      <c r="B13" s="787"/>
      <c r="C13" s="787"/>
      <c r="D13" s="787"/>
      <c r="E13" s="787"/>
      <c r="F13" s="787"/>
      <c r="G13" s="787"/>
      <c r="H13" s="787"/>
      <c r="I13" s="787"/>
      <c r="J13" s="787"/>
      <c r="K13" s="787"/>
      <c r="L13" s="787"/>
      <c r="M13" s="787"/>
      <c r="N13" s="787"/>
      <c r="O13" s="787"/>
      <c r="P13" s="787"/>
      <c r="Q13" s="787"/>
      <c r="R13" s="787"/>
      <c r="S13" s="787"/>
      <c r="T13" s="787"/>
      <c r="U13" s="787"/>
      <c r="V13" s="787"/>
      <c r="W13" s="787"/>
      <c r="X13" s="787"/>
      <c r="Y13" s="787"/>
      <c r="Z13" s="787"/>
      <c r="AA13" s="787"/>
      <c r="AB13" s="787"/>
      <c r="AC13" s="787"/>
      <c r="AD13" s="787"/>
      <c r="AE13" s="787"/>
      <c r="AF13" s="787"/>
      <c r="AG13" s="787"/>
      <c r="AH13" s="787"/>
      <c r="AI13" s="787"/>
      <c r="AJ13" s="787"/>
      <c r="AK13" s="787"/>
      <c r="AL13" s="787"/>
      <c r="AM13" s="787"/>
      <c r="AN13" s="787"/>
      <c r="AO13" s="787"/>
      <c r="AP13" s="787"/>
      <c r="AQ13" s="787"/>
      <c r="AR13" s="787"/>
      <c r="AS13" s="787"/>
      <c r="AT13" s="787"/>
      <c r="AU13" s="787"/>
      <c r="AV13" s="787"/>
      <c r="AW13" s="787"/>
      <c r="AX13" s="787"/>
      <c r="AY13" s="787"/>
      <c r="AZ13" s="788"/>
      <c r="BA13" s="788"/>
      <c r="BB13" s="788"/>
    </row>
    <row r="14" spans="1:67" ht="0.6" customHeight="1">
      <c r="A14" s="183"/>
      <c r="B14" s="183"/>
      <c r="C14" s="183"/>
      <c r="D14" s="183"/>
      <c r="E14" s="183"/>
      <c r="F14" s="183"/>
      <c r="G14" s="183"/>
      <c r="H14" s="183"/>
      <c r="I14" s="183"/>
      <c r="J14" s="183"/>
      <c r="K14" s="183"/>
      <c r="L14" s="183"/>
      <c r="M14" s="183"/>
      <c r="N14" s="183"/>
      <c r="O14" s="183"/>
      <c r="P14" s="183"/>
      <c r="Q14" s="183"/>
      <c r="AG14" s="184"/>
      <c r="AR14" s="184"/>
    </row>
    <row r="15" spans="1:67" ht="12.6" customHeight="1">
      <c r="A15" s="800" t="s">
        <v>259</v>
      </c>
      <c r="B15" s="800"/>
      <c r="C15" s="800"/>
      <c r="D15" s="800"/>
      <c r="E15" s="800"/>
      <c r="F15" s="800"/>
      <c r="G15" s="800"/>
      <c r="H15" s="800"/>
      <c r="I15" s="800"/>
      <c r="J15" s="800"/>
      <c r="K15" s="800"/>
      <c r="L15" s="800"/>
      <c r="M15" s="800"/>
      <c r="N15" s="800"/>
      <c r="O15" s="800"/>
      <c r="P15" s="800"/>
      <c r="Q15" s="800"/>
      <c r="R15" s="800"/>
      <c r="S15" s="800"/>
      <c r="T15" s="800"/>
      <c r="U15" s="800"/>
      <c r="V15" s="800"/>
      <c r="W15" s="800"/>
      <c r="X15" s="800"/>
      <c r="Y15" s="800"/>
      <c r="Z15" s="800"/>
      <c r="AA15" s="800"/>
      <c r="AB15" s="800"/>
      <c r="AC15" s="800"/>
      <c r="AD15" s="800"/>
      <c r="AE15" s="800"/>
      <c r="AF15" s="800"/>
      <c r="AG15" s="800"/>
      <c r="AH15" s="800"/>
      <c r="AI15" s="800"/>
      <c r="AJ15" s="800"/>
      <c r="AK15" s="800"/>
      <c r="AL15" s="800"/>
      <c r="AM15" s="800"/>
      <c r="AN15" s="800"/>
      <c r="AO15" s="800"/>
      <c r="AP15" s="800"/>
      <c r="AQ15" s="800"/>
      <c r="AR15" s="800"/>
      <c r="AS15" s="800"/>
      <c r="AT15" s="800"/>
      <c r="AU15" s="800"/>
      <c r="AV15" s="800"/>
      <c r="AW15" s="800"/>
      <c r="AX15" s="800"/>
      <c r="AY15" s="800"/>
      <c r="AZ15" s="786"/>
      <c r="BA15" s="786"/>
      <c r="BB15" s="786"/>
    </row>
    <row r="16" spans="1:67" ht="12.6" customHeight="1">
      <c r="A16" s="802" t="s">
        <v>4146</v>
      </c>
      <c r="B16" s="802"/>
      <c r="C16" s="802"/>
      <c r="D16" s="802"/>
      <c r="E16" s="802"/>
      <c r="F16" s="802"/>
      <c r="G16" s="802"/>
      <c r="H16" s="802"/>
      <c r="I16" s="802"/>
      <c r="J16" s="802"/>
      <c r="K16" s="802"/>
      <c r="L16" s="802"/>
      <c r="M16" s="802"/>
      <c r="N16" s="802"/>
      <c r="O16" s="802"/>
      <c r="P16" s="802"/>
      <c r="Q16" s="802"/>
      <c r="R16" s="802"/>
      <c r="S16" s="802"/>
      <c r="T16" s="802"/>
      <c r="U16" s="802" t="s">
        <v>4147</v>
      </c>
      <c r="V16" s="802"/>
      <c r="W16" s="802"/>
      <c r="X16" s="802"/>
      <c r="Y16" s="802"/>
      <c r="Z16" s="802"/>
      <c r="AA16" s="802"/>
      <c r="AB16" s="802"/>
      <c r="AC16" s="802"/>
      <c r="AD16" s="802"/>
      <c r="AE16" s="802"/>
      <c r="AF16" s="802"/>
      <c r="AG16" s="802"/>
      <c r="AH16" s="803" t="s">
        <v>4148</v>
      </c>
      <c r="AI16" s="803"/>
      <c r="AJ16" s="803"/>
      <c r="AK16" s="803"/>
      <c r="AL16" s="803"/>
      <c r="AM16" s="803"/>
      <c r="AN16" s="803"/>
      <c r="AO16" s="803"/>
      <c r="AP16" s="803"/>
      <c r="AQ16" s="803"/>
      <c r="AR16" s="803"/>
      <c r="AS16" s="803"/>
      <c r="AT16" s="803"/>
      <c r="AU16" s="803"/>
      <c r="AV16" s="803"/>
      <c r="AW16" s="803"/>
      <c r="AX16" s="803"/>
      <c r="AY16" s="803"/>
      <c r="AZ16" s="185"/>
      <c r="BA16" s="186"/>
      <c r="BB16" s="186"/>
      <c r="BC16" s="183"/>
    </row>
    <row r="17" spans="1:256" ht="12.6" customHeight="1">
      <c r="A17" s="802"/>
      <c r="B17" s="802"/>
      <c r="C17" s="802"/>
      <c r="D17" s="802"/>
      <c r="E17" s="802"/>
      <c r="F17" s="802"/>
      <c r="G17" s="802"/>
      <c r="H17" s="802"/>
      <c r="I17" s="802"/>
      <c r="J17" s="802"/>
      <c r="K17" s="802"/>
      <c r="L17" s="802"/>
      <c r="M17" s="802"/>
      <c r="N17" s="802"/>
      <c r="O17" s="802"/>
      <c r="P17" s="802"/>
      <c r="Q17" s="802"/>
      <c r="R17" s="802"/>
      <c r="S17" s="802"/>
      <c r="T17" s="802"/>
      <c r="U17" s="802"/>
      <c r="V17" s="802"/>
      <c r="W17" s="802"/>
      <c r="X17" s="802"/>
      <c r="Y17" s="802"/>
      <c r="Z17" s="802"/>
      <c r="AA17" s="802"/>
      <c r="AB17" s="802"/>
      <c r="AC17" s="802"/>
      <c r="AD17" s="802"/>
      <c r="AE17" s="802"/>
      <c r="AF17" s="802"/>
      <c r="AG17" s="802"/>
      <c r="AH17" s="803" t="s">
        <v>4149</v>
      </c>
      <c r="AI17" s="803"/>
      <c r="AJ17" s="803"/>
      <c r="AK17" s="803"/>
      <c r="AL17" s="803"/>
      <c r="AM17" s="803"/>
      <c r="AN17" s="803"/>
      <c r="AO17" s="803"/>
      <c r="AP17" s="803"/>
      <c r="AQ17" s="803"/>
      <c r="AR17" s="803"/>
      <c r="AS17" s="803"/>
      <c r="AT17" s="803"/>
      <c r="AU17" s="803"/>
      <c r="AV17" s="803"/>
      <c r="AW17" s="803"/>
      <c r="AX17" s="803"/>
      <c r="AY17" s="803"/>
      <c r="AZ17" s="185"/>
      <c r="BA17" s="186"/>
      <c r="BB17" s="186"/>
      <c r="BC17" s="183"/>
    </row>
    <row r="18" spans="1:256" ht="12.6" customHeight="1">
      <c r="A18" s="1094" t="s">
        <v>4150</v>
      </c>
      <c r="B18" s="1095"/>
      <c r="C18" s="1095"/>
      <c r="D18" s="1095"/>
      <c r="E18" s="1095"/>
      <c r="F18" s="1095"/>
      <c r="G18" s="1095"/>
      <c r="H18" s="1095"/>
      <c r="I18" s="1095"/>
      <c r="J18" s="1095"/>
      <c r="K18" s="1095"/>
      <c r="L18" s="1095"/>
      <c r="M18" s="1095"/>
      <c r="N18" s="1095"/>
      <c r="O18" s="1095"/>
      <c r="P18" s="1095"/>
      <c r="Q18" s="1095"/>
      <c r="R18" s="1095"/>
      <c r="S18" s="1095"/>
      <c r="T18" s="1185"/>
      <c r="U18" s="801">
        <v>0</v>
      </c>
      <c r="V18" s="801"/>
      <c r="W18" s="801"/>
      <c r="X18" s="801"/>
      <c r="Y18" s="801"/>
      <c r="Z18" s="801"/>
      <c r="AA18" s="801"/>
      <c r="AB18" s="801"/>
      <c r="AC18" s="801"/>
      <c r="AD18" s="801"/>
      <c r="AE18" s="801"/>
      <c r="AF18" s="801"/>
      <c r="AG18" s="801"/>
      <c r="AH18" s="801">
        <v>0</v>
      </c>
      <c r="AI18" s="801"/>
      <c r="AJ18" s="801"/>
      <c r="AK18" s="801"/>
      <c r="AL18" s="801"/>
      <c r="AM18" s="801"/>
      <c r="AN18" s="801"/>
      <c r="AO18" s="801"/>
      <c r="AP18" s="801"/>
      <c r="AQ18" s="801"/>
      <c r="AR18" s="801"/>
      <c r="AS18" s="801"/>
      <c r="AT18" s="801"/>
      <c r="AU18" s="801"/>
      <c r="AV18" s="801"/>
      <c r="AW18" s="801"/>
      <c r="AX18" s="801"/>
      <c r="AY18" s="801"/>
      <c r="AZ18" s="190"/>
      <c r="BA18" s="191"/>
      <c r="BB18" s="191"/>
      <c r="BC18" s="192"/>
    </row>
    <row r="19" spans="1:256" ht="11.45" customHeight="1">
      <c r="A19" s="1000" t="s">
        <v>4151</v>
      </c>
      <c r="B19" s="1001"/>
      <c r="C19" s="1001"/>
      <c r="D19" s="1001"/>
      <c r="E19" s="1001"/>
      <c r="F19" s="1001"/>
      <c r="G19" s="1001"/>
      <c r="H19" s="1001"/>
      <c r="I19" s="1001"/>
      <c r="J19" s="1001"/>
      <c r="K19" s="1001"/>
      <c r="L19" s="1001"/>
      <c r="M19" s="1001"/>
      <c r="N19" s="1001"/>
      <c r="O19" s="1001"/>
      <c r="P19" s="1001"/>
      <c r="Q19" s="1001"/>
      <c r="R19" s="1001"/>
      <c r="S19" s="1001"/>
      <c r="T19" s="1002"/>
      <c r="U19" s="801">
        <v>0</v>
      </c>
      <c r="V19" s="801"/>
      <c r="W19" s="801"/>
      <c r="X19" s="801"/>
      <c r="Y19" s="801"/>
      <c r="Z19" s="801"/>
      <c r="AA19" s="801"/>
      <c r="AB19" s="801"/>
      <c r="AC19" s="801"/>
      <c r="AD19" s="801"/>
      <c r="AE19" s="801"/>
      <c r="AF19" s="801"/>
      <c r="AG19" s="801"/>
      <c r="AH19" s="801">
        <v>0</v>
      </c>
      <c r="AI19" s="801"/>
      <c r="AJ19" s="801"/>
      <c r="AK19" s="801"/>
      <c r="AL19" s="801"/>
      <c r="AM19" s="801"/>
      <c r="AN19" s="801"/>
      <c r="AO19" s="801"/>
      <c r="AP19" s="801"/>
      <c r="AQ19" s="801"/>
      <c r="AR19" s="801"/>
      <c r="AS19" s="801"/>
      <c r="AT19" s="801"/>
      <c r="AU19" s="801"/>
      <c r="AV19" s="801"/>
      <c r="AW19" s="801"/>
      <c r="AX19" s="801"/>
      <c r="AY19" s="801"/>
      <c r="AZ19" s="190"/>
      <c r="BA19" s="191"/>
      <c r="BB19" s="191"/>
      <c r="BC19" s="192"/>
    </row>
    <row r="20" spans="1:256" ht="9.6" customHeight="1">
      <c r="A20" s="997" t="s">
        <v>4152</v>
      </c>
      <c r="B20" s="998"/>
      <c r="C20" s="998"/>
      <c r="D20" s="998"/>
      <c r="E20" s="998"/>
      <c r="F20" s="998"/>
      <c r="G20" s="998"/>
      <c r="H20" s="998"/>
      <c r="I20" s="998"/>
      <c r="J20" s="998"/>
      <c r="K20" s="998"/>
      <c r="L20" s="998"/>
      <c r="M20" s="998"/>
      <c r="N20" s="998"/>
      <c r="O20" s="998"/>
      <c r="P20" s="998"/>
      <c r="Q20" s="998"/>
      <c r="R20" s="998"/>
      <c r="S20" s="998"/>
      <c r="T20" s="999"/>
      <c r="U20" s="801"/>
      <c r="V20" s="801"/>
      <c r="W20" s="801"/>
      <c r="X20" s="801"/>
      <c r="Y20" s="801"/>
      <c r="Z20" s="801"/>
      <c r="AA20" s="801"/>
      <c r="AB20" s="801"/>
      <c r="AC20" s="801"/>
      <c r="AD20" s="801"/>
      <c r="AE20" s="801"/>
      <c r="AF20" s="801"/>
      <c r="AG20" s="801"/>
      <c r="AH20" s="801"/>
      <c r="AI20" s="801"/>
      <c r="AJ20" s="801"/>
      <c r="AK20" s="801"/>
      <c r="AL20" s="801"/>
      <c r="AM20" s="801"/>
      <c r="AN20" s="801"/>
      <c r="AO20" s="801"/>
      <c r="AP20" s="801"/>
      <c r="AQ20" s="801"/>
      <c r="AR20" s="801"/>
      <c r="AS20" s="801"/>
      <c r="AT20" s="801"/>
      <c r="AU20" s="801"/>
      <c r="AV20" s="801"/>
      <c r="AW20" s="801"/>
      <c r="AX20" s="801"/>
      <c r="AY20" s="801"/>
      <c r="AZ20" s="190"/>
      <c r="BA20" s="191"/>
      <c r="BB20" s="191"/>
      <c r="BC20" s="192"/>
    </row>
    <row r="21" spans="1:256" ht="12.6" customHeight="1">
      <c r="A21" s="1094" t="s">
        <v>4153</v>
      </c>
      <c r="B21" s="1095"/>
      <c r="C21" s="1095"/>
      <c r="D21" s="1095"/>
      <c r="E21" s="1095"/>
      <c r="F21" s="1095"/>
      <c r="G21" s="1095"/>
      <c r="H21" s="1095"/>
      <c r="I21" s="1095"/>
      <c r="J21" s="1095"/>
      <c r="K21" s="1095"/>
      <c r="L21" s="1095"/>
      <c r="M21" s="1095"/>
      <c r="N21" s="1095"/>
      <c r="O21" s="1095"/>
      <c r="P21" s="1095"/>
      <c r="Q21" s="1095"/>
      <c r="R21" s="1095"/>
      <c r="S21" s="1095"/>
      <c r="T21" s="1185"/>
      <c r="U21" s="801">
        <v>0</v>
      </c>
      <c r="V21" s="801"/>
      <c r="W21" s="801"/>
      <c r="X21" s="801"/>
      <c r="Y21" s="801"/>
      <c r="Z21" s="801"/>
      <c r="AA21" s="801"/>
      <c r="AB21" s="801"/>
      <c r="AC21" s="801"/>
      <c r="AD21" s="801"/>
      <c r="AE21" s="801"/>
      <c r="AF21" s="801"/>
      <c r="AG21" s="801"/>
      <c r="AH21" s="801">
        <v>0</v>
      </c>
      <c r="AI21" s="801"/>
      <c r="AJ21" s="801"/>
      <c r="AK21" s="801"/>
      <c r="AL21" s="801"/>
      <c r="AM21" s="801"/>
      <c r="AN21" s="801"/>
      <c r="AO21" s="801"/>
      <c r="AP21" s="801"/>
      <c r="AQ21" s="801"/>
      <c r="AR21" s="801"/>
      <c r="AS21" s="801"/>
      <c r="AT21" s="801"/>
      <c r="AU21" s="801"/>
      <c r="AV21" s="801"/>
      <c r="AW21" s="801"/>
      <c r="AX21" s="801"/>
      <c r="AY21" s="801"/>
      <c r="AZ21" s="190"/>
      <c r="BA21" s="191"/>
      <c r="BB21" s="191"/>
      <c r="BC21" s="192"/>
    </row>
    <row r="22" spans="1:256" ht="13.15" customHeight="1">
      <c r="A22" s="788" t="s">
        <v>4154</v>
      </c>
      <c r="B22" s="788"/>
      <c r="C22" s="788"/>
      <c r="D22" s="788"/>
      <c r="E22" s="788"/>
      <c r="F22" s="788"/>
      <c r="G22" s="788"/>
      <c r="H22" s="788"/>
      <c r="I22" s="788"/>
      <c r="J22" s="788"/>
      <c r="K22" s="788"/>
      <c r="L22" s="788"/>
      <c r="M22" s="788"/>
      <c r="N22" s="788"/>
      <c r="O22" s="788"/>
      <c r="P22" s="788"/>
      <c r="Q22" s="788"/>
      <c r="R22" s="788"/>
      <c r="S22" s="788"/>
      <c r="T22" s="788"/>
      <c r="U22" s="788"/>
      <c r="V22" s="788"/>
      <c r="W22" s="788"/>
      <c r="X22" s="788"/>
      <c r="Y22" s="788"/>
      <c r="Z22" s="788"/>
      <c r="AA22" s="788"/>
      <c r="AB22" s="788"/>
      <c r="AC22" s="788"/>
      <c r="AD22" s="788"/>
      <c r="AE22" s="788"/>
      <c r="AF22" s="788"/>
      <c r="AG22" s="788"/>
      <c r="AH22" s="788"/>
      <c r="AI22" s="788"/>
      <c r="AJ22" s="788"/>
      <c r="AK22" s="788"/>
      <c r="AL22" s="788"/>
      <c r="AM22" s="788"/>
      <c r="AN22" s="788"/>
      <c r="AO22" s="788"/>
      <c r="AP22" s="788"/>
      <c r="AQ22" s="788"/>
      <c r="AR22" s="788"/>
      <c r="AS22" s="788"/>
      <c r="AT22" s="788"/>
      <c r="AU22" s="788"/>
      <c r="AV22" s="788"/>
      <c r="AW22" s="788"/>
      <c r="AX22" s="788"/>
      <c r="AY22" s="788"/>
      <c r="AZ22" s="788"/>
      <c r="BA22" s="788"/>
      <c r="BB22" s="191"/>
      <c r="BC22" s="192"/>
    </row>
    <row r="23" spans="1:256" ht="6" hidden="1" customHeight="1">
      <c r="A23" s="788"/>
      <c r="B23" s="788"/>
      <c r="C23" s="788"/>
      <c r="D23" s="788"/>
      <c r="E23" s="788"/>
      <c r="F23" s="788"/>
      <c r="G23" s="788"/>
      <c r="H23" s="788"/>
      <c r="I23" s="788"/>
      <c r="J23" s="788"/>
      <c r="K23" s="788"/>
      <c r="L23" s="788"/>
      <c r="M23" s="788"/>
      <c r="N23" s="788"/>
      <c r="O23" s="788"/>
      <c r="P23" s="788"/>
      <c r="Q23" s="788"/>
      <c r="R23" s="788"/>
      <c r="S23" s="788"/>
      <c r="T23" s="788"/>
      <c r="U23" s="788"/>
      <c r="V23" s="788"/>
      <c r="W23" s="788"/>
      <c r="X23" s="788"/>
      <c r="Y23" s="788"/>
      <c r="Z23" s="788"/>
      <c r="AA23" s="788"/>
      <c r="AB23" s="788"/>
      <c r="AC23" s="788"/>
      <c r="AD23" s="788"/>
      <c r="AE23" s="788"/>
      <c r="AF23" s="788"/>
      <c r="AG23" s="788"/>
      <c r="AH23" s="788"/>
      <c r="AI23" s="788"/>
      <c r="AJ23" s="788"/>
      <c r="AK23" s="788"/>
      <c r="AL23" s="788"/>
      <c r="AM23" s="788"/>
      <c r="AN23" s="788"/>
      <c r="AO23" s="788"/>
      <c r="AP23" s="788"/>
      <c r="AQ23" s="788"/>
      <c r="AR23" s="788"/>
      <c r="AS23" s="788"/>
      <c r="AT23" s="788"/>
      <c r="AU23" s="788"/>
      <c r="AV23" s="788"/>
      <c r="AW23" s="788"/>
      <c r="AX23" s="788"/>
      <c r="AY23" s="788"/>
      <c r="AZ23" s="788"/>
      <c r="BA23" s="788"/>
      <c r="BB23" s="199"/>
    </row>
    <row r="24" spans="1:256" ht="12.6" customHeight="1">
      <c r="A24" s="786" t="s">
        <v>261</v>
      </c>
      <c r="B24" s="786"/>
      <c r="C24" s="786"/>
      <c r="D24" s="786"/>
      <c r="E24" s="786"/>
      <c r="F24" s="786"/>
      <c r="G24" s="786"/>
      <c r="H24" s="786"/>
      <c r="I24" s="786"/>
      <c r="J24" s="786"/>
      <c r="K24" s="786"/>
      <c r="L24" s="786"/>
      <c r="M24" s="786"/>
      <c r="N24" s="786"/>
      <c r="O24" s="786"/>
      <c r="P24" s="786"/>
      <c r="Q24" s="786"/>
      <c r="R24" s="786"/>
      <c r="S24" s="786"/>
      <c r="T24" s="786"/>
      <c r="U24" s="786"/>
      <c r="V24" s="786"/>
      <c r="W24" s="786"/>
      <c r="X24" s="786"/>
      <c r="Y24" s="786"/>
      <c r="Z24" s="786"/>
      <c r="AA24" s="786"/>
      <c r="AB24" s="786"/>
      <c r="AC24" s="786"/>
      <c r="AD24" s="786"/>
      <c r="AE24" s="786"/>
      <c r="AF24" s="786"/>
      <c r="AG24" s="786"/>
      <c r="AH24" s="786"/>
      <c r="AI24" s="786"/>
      <c r="AJ24" s="786"/>
      <c r="AK24" s="786"/>
      <c r="AL24" s="786"/>
      <c r="AM24" s="786"/>
      <c r="AN24" s="786"/>
      <c r="AO24" s="786"/>
      <c r="AP24" s="786"/>
      <c r="AQ24" s="786"/>
      <c r="AR24" s="786"/>
      <c r="AS24" s="786"/>
      <c r="AT24" s="786"/>
      <c r="AU24" s="786"/>
      <c r="AV24" s="786"/>
      <c r="AW24" s="786"/>
      <c r="AX24" s="786"/>
      <c r="AY24" s="786"/>
      <c r="AZ24" s="786"/>
      <c r="BA24" s="786"/>
      <c r="BB24" s="786"/>
    </row>
    <row r="25" spans="1:256" ht="12.6" customHeight="1">
      <c r="A25" s="805" t="s">
        <v>249</v>
      </c>
      <c r="B25" s="805"/>
      <c r="C25" s="806" t="s">
        <v>4135</v>
      </c>
      <c r="D25" s="806"/>
      <c r="E25" s="788" t="s">
        <v>4155</v>
      </c>
      <c r="F25" s="788"/>
      <c r="G25" s="788"/>
      <c r="H25" s="788"/>
      <c r="I25" s="788"/>
      <c r="J25" s="788"/>
      <c r="K25" s="788"/>
      <c r="L25" s="788"/>
      <c r="M25" s="788"/>
      <c r="N25" s="788"/>
      <c r="O25" s="788"/>
      <c r="P25" s="788"/>
      <c r="Q25" s="788"/>
      <c r="R25" s="788"/>
      <c r="S25" s="788"/>
      <c r="T25" s="788"/>
      <c r="U25" s="788"/>
      <c r="V25" s="788"/>
      <c r="W25" s="788"/>
      <c r="X25" s="788"/>
      <c r="Y25" s="788"/>
      <c r="Z25" s="788"/>
      <c r="AA25" s="788"/>
      <c r="AB25" s="788"/>
      <c r="AC25" s="788"/>
      <c r="AD25" s="788"/>
      <c r="AE25" s="788"/>
      <c r="AF25" s="788"/>
      <c r="AG25" s="788"/>
      <c r="AH25" s="788"/>
      <c r="AI25" s="788"/>
      <c r="AJ25" s="788"/>
      <c r="AK25" s="788"/>
      <c r="AL25" s="788"/>
      <c r="AM25" s="788"/>
      <c r="AN25" s="788"/>
      <c r="AO25" s="788"/>
      <c r="AP25" s="788"/>
      <c r="AQ25" s="788"/>
      <c r="AR25" s="788"/>
      <c r="AS25" s="788"/>
      <c r="AT25" s="788"/>
      <c r="AU25" s="788"/>
      <c r="AV25" s="788"/>
      <c r="AW25" s="788"/>
      <c r="AX25" s="788"/>
      <c r="AY25" s="788"/>
      <c r="AZ25" s="788"/>
      <c r="BA25" s="788"/>
      <c r="BB25" s="200"/>
    </row>
    <row r="26" spans="1:256" ht="12.6" customHeight="1">
      <c r="A26" s="786" t="s">
        <v>4156</v>
      </c>
      <c r="B26" s="786"/>
      <c r="C26" s="786"/>
      <c r="D26" s="786"/>
      <c r="E26" s="786"/>
      <c r="F26" s="786"/>
      <c r="G26" s="786"/>
      <c r="H26" s="786"/>
      <c r="I26" s="786"/>
      <c r="J26" s="786"/>
      <c r="K26" s="786"/>
      <c r="L26" s="786"/>
      <c r="M26" s="786"/>
      <c r="N26" s="786"/>
      <c r="O26" s="786"/>
      <c r="P26" s="786"/>
      <c r="Q26" s="786"/>
      <c r="R26" s="786"/>
      <c r="S26" s="786"/>
      <c r="T26" s="786"/>
      <c r="U26" s="786"/>
      <c r="V26" s="786"/>
      <c r="W26" s="786"/>
      <c r="X26" s="786"/>
      <c r="Y26" s="786"/>
      <c r="Z26" s="786"/>
      <c r="AA26" s="786"/>
      <c r="AB26" s="786"/>
      <c r="AC26" s="786"/>
      <c r="AD26" s="786"/>
      <c r="AE26" s="786"/>
      <c r="AF26" s="786"/>
      <c r="AG26" s="786"/>
      <c r="AH26" s="786"/>
      <c r="AI26" s="786"/>
      <c r="AJ26" s="786"/>
      <c r="AK26" s="786"/>
      <c r="AL26" s="786"/>
      <c r="AM26" s="786"/>
      <c r="AN26" s="786"/>
      <c r="AO26" s="786"/>
      <c r="AP26" s="786"/>
      <c r="AQ26" s="786"/>
      <c r="AR26" s="786"/>
      <c r="AS26" s="786"/>
      <c r="AT26" s="786"/>
      <c r="AU26" s="786"/>
      <c r="AV26" s="786"/>
      <c r="AW26" s="786"/>
      <c r="AX26" s="786"/>
      <c r="AY26" s="786"/>
      <c r="AZ26" s="786"/>
      <c r="BA26" s="786"/>
      <c r="BB26" s="786"/>
    </row>
    <row r="27" spans="1:256" ht="26.25" customHeight="1">
      <c r="A27" s="788" t="s">
        <v>250</v>
      </c>
      <c r="B27" s="788"/>
      <c r="C27" s="788"/>
      <c r="D27" s="788"/>
      <c r="E27" s="788"/>
      <c r="F27" s="788"/>
      <c r="G27" s="788"/>
      <c r="H27" s="788"/>
      <c r="I27" s="788"/>
      <c r="J27" s="788"/>
      <c r="K27" s="788"/>
      <c r="L27" s="788"/>
      <c r="M27" s="788"/>
      <c r="N27" s="788"/>
      <c r="O27" s="788"/>
      <c r="P27" s="788"/>
      <c r="Q27" s="788"/>
      <c r="R27" s="788"/>
      <c r="S27" s="788"/>
      <c r="T27" s="788"/>
      <c r="U27" s="788"/>
      <c r="V27" s="788"/>
      <c r="W27" s="788"/>
      <c r="X27" s="788"/>
      <c r="Y27" s="788"/>
      <c r="Z27" s="788"/>
      <c r="AA27" s="788"/>
      <c r="AB27" s="788"/>
      <c r="AC27" s="788"/>
      <c r="AD27" s="788"/>
      <c r="AE27" s="788"/>
      <c r="AF27" s="788"/>
      <c r="AG27" s="788"/>
      <c r="AH27" s="788"/>
      <c r="AI27" s="788"/>
      <c r="AJ27" s="788"/>
      <c r="AK27" s="788"/>
      <c r="AL27" s="788"/>
      <c r="AM27" s="788"/>
      <c r="AN27" s="788"/>
      <c r="AO27" s="788"/>
      <c r="AP27" s="788"/>
      <c r="AQ27" s="788"/>
      <c r="AR27" s="788"/>
      <c r="AS27" s="788"/>
      <c r="AT27" s="788"/>
      <c r="AU27" s="788"/>
      <c r="AV27" s="788"/>
      <c r="AW27" s="788"/>
      <c r="AX27" s="788"/>
      <c r="AY27" s="788"/>
      <c r="AZ27" s="200"/>
      <c r="BA27" s="200"/>
      <c r="BB27" s="200"/>
    </row>
    <row r="28" spans="1:256" ht="12.6" customHeight="1">
      <c r="A28" s="786" t="s">
        <v>251</v>
      </c>
      <c r="B28" s="786"/>
      <c r="C28" s="786"/>
      <c r="D28" s="786"/>
      <c r="E28" s="786"/>
      <c r="F28" s="786"/>
      <c r="G28" s="786"/>
      <c r="H28" s="786"/>
      <c r="I28" s="786"/>
      <c r="J28" s="786"/>
      <c r="K28" s="786"/>
      <c r="L28" s="786"/>
      <c r="M28" s="786"/>
      <c r="N28" s="786"/>
      <c r="O28" s="786"/>
      <c r="P28" s="806" t="s">
        <v>4139</v>
      </c>
      <c r="Q28" s="806"/>
      <c r="R28" s="806"/>
      <c r="S28" s="786" t="s">
        <v>4157</v>
      </c>
      <c r="T28" s="786"/>
      <c r="U28" s="786"/>
      <c r="V28" s="786"/>
      <c r="W28" s="786"/>
      <c r="X28" s="786"/>
      <c r="Y28" s="786"/>
      <c r="Z28" s="786"/>
      <c r="AA28" s="786"/>
      <c r="AB28" s="786"/>
      <c r="AC28" s="786"/>
      <c r="AD28" s="786"/>
      <c r="AE28" s="786"/>
      <c r="AF28" s="786"/>
      <c r="AG28" s="786"/>
      <c r="AH28" s="786"/>
      <c r="AI28" s="786"/>
      <c r="AJ28" s="786"/>
      <c r="AK28" s="786"/>
      <c r="AL28" s="786"/>
      <c r="AM28" s="786"/>
      <c r="AN28" s="786"/>
      <c r="AO28" s="786"/>
      <c r="AP28" s="786"/>
      <c r="AQ28" s="786"/>
      <c r="AR28" s="786"/>
      <c r="AS28" s="786"/>
      <c r="AT28" s="786"/>
      <c r="AU28" s="786"/>
      <c r="AV28" s="786"/>
      <c r="AW28" s="786"/>
      <c r="AX28" s="786"/>
      <c r="AY28" s="201"/>
      <c r="AZ28" s="786"/>
      <c r="BA28" s="786"/>
      <c r="BB28" s="786"/>
    </row>
    <row r="29" spans="1:256" ht="12.6" customHeight="1">
      <c r="A29" s="786" t="s">
        <v>4158</v>
      </c>
      <c r="B29" s="786"/>
      <c r="C29" s="786"/>
      <c r="D29" s="786"/>
      <c r="E29" s="786"/>
      <c r="F29" s="786"/>
      <c r="G29" s="786"/>
      <c r="H29" s="786"/>
      <c r="I29" s="786"/>
      <c r="J29" s="786"/>
      <c r="K29" s="786"/>
      <c r="L29" s="804">
        <f ca="1">VstupHlavička!$B$5</f>
        <v>0</v>
      </c>
      <c r="M29" s="804"/>
      <c r="N29" s="804"/>
      <c r="O29" s="804"/>
      <c r="P29" s="786" t="s">
        <v>542</v>
      </c>
      <c r="Q29" s="786"/>
      <c r="R29" s="786"/>
      <c r="S29" s="786"/>
      <c r="T29" s="786"/>
      <c r="U29" s="786"/>
      <c r="V29" s="786"/>
      <c r="W29" s="786"/>
      <c r="X29" s="786"/>
      <c r="Y29" s="786"/>
      <c r="Z29" s="786"/>
      <c r="AA29" s="786"/>
      <c r="AB29" s="786"/>
      <c r="AC29" s="786"/>
      <c r="AD29" s="786"/>
      <c r="AE29" s="786"/>
      <c r="AF29" s="786"/>
      <c r="AG29" s="786"/>
      <c r="AH29" s="786"/>
      <c r="AI29" s="786"/>
      <c r="AJ29" s="786"/>
      <c r="AK29" s="786"/>
      <c r="AL29" s="786"/>
      <c r="AM29" s="786"/>
      <c r="AN29" s="786"/>
      <c r="AO29" s="786"/>
      <c r="AP29" s="786"/>
      <c r="AQ29" s="786"/>
      <c r="AR29" s="786"/>
      <c r="AS29" s="786"/>
      <c r="AT29" s="786"/>
      <c r="AU29" s="786"/>
      <c r="AV29" s="786"/>
      <c r="AW29" s="786"/>
      <c r="AX29" s="786"/>
      <c r="AY29" s="786"/>
      <c r="AZ29" s="202"/>
      <c r="BA29" s="202"/>
      <c r="BB29" s="202"/>
    </row>
    <row r="30" spans="1:256" ht="30" customHeight="1">
      <c r="A30" s="786" t="s">
        <v>4159</v>
      </c>
      <c r="B30" s="786"/>
      <c r="C30" s="786"/>
      <c r="D30" s="786"/>
      <c r="E30" s="786"/>
      <c r="F30" s="786"/>
      <c r="G30" s="786"/>
      <c r="H30" s="786"/>
      <c r="I30" s="786"/>
      <c r="J30" s="786"/>
      <c r="K30" s="786"/>
      <c r="L30" s="786"/>
      <c r="M30" s="786"/>
      <c r="N30" s="786"/>
      <c r="O30" s="786"/>
      <c r="P30" s="786"/>
      <c r="Q30" s="786"/>
      <c r="R30" s="786"/>
      <c r="S30" s="786"/>
      <c r="T30" s="786"/>
      <c r="U30" s="786"/>
      <c r="V30" s="786"/>
      <c r="W30" s="786"/>
      <c r="X30" s="786"/>
      <c r="Y30" s="786"/>
      <c r="Z30" s="786"/>
      <c r="AA30" s="786"/>
      <c r="AB30" s="786"/>
      <c r="AC30" s="786"/>
      <c r="AD30" s="786"/>
      <c r="AE30" s="786"/>
      <c r="AF30" s="786"/>
      <c r="AG30" s="786"/>
      <c r="AH30" s="786"/>
      <c r="AI30" s="786"/>
      <c r="AJ30" s="786"/>
      <c r="AK30" s="786"/>
      <c r="AL30" s="786"/>
      <c r="AM30" s="786"/>
      <c r="AN30" s="786"/>
      <c r="AO30" s="786"/>
      <c r="AP30" s="786"/>
      <c r="AQ30" s="786"/>
      <c r="AR30" s="786"/>
      <c r="AS30" s="786"/>
      <c r="AT30" s="786"/>
      <c r="AU30" s="786"/>
      <c r="AV30" s="786"/>
      <c r="AW30" s="786"/>
      <c r="AX30" s="786"/>
      <c r="AY30" s="786"/>
      <c r="AZ30" s="786"/>
      <c r="BA30" s="786"/>
      <c r="BB30" s="786"/>
      <c r="BC30" s="786"/>
      <c r="BD30" s="786"/>
      <c r="BE30" s="786"/>
      <c r="BF30" s="786"/>
      <c r="BG30" s="786"/>
      <c r="BH30" s="786"/>
      <c r="BI30" s="786"/>
      <c r="BJ30" s="786"/>
      <c r="BK30" s="786"/>
      <c r="BL30" s="786"/>
      <c r="BM30" s="786"/>
      <c r="BN30" s="786"/>
      <c r="BO30" s="786"/>
      <c r="BP30" s="786"/>
      <c r="BQ30" s="786"/>
      <c r="BR30" s="786"/>
      <c r="BS30" s="786"/>
      <c r="BT30" s="786"/>
      <c r="BU30" s="786"/>
      <c r="BV30" s="786"/>
      <c r="BW30" s="786"/>
      <c r="BX30" s="786"/>
      <c r="BY30" s="786"/>
      <c r="BZ30" s="786"/>
      <c r="CA30" s="786"/>
      <c r="CB30" s="786"/>
      <c r="CC30" s="786"/>
      <c r="CD30" s="786"/>
      <c r="CE30" s="786"/>
      <c r="CF30" s="786"/>
      <c r="CG30" s="786"/>
      <c r="CH30" s="786"/>
      <c r="CI30" s="786"/>
      <c r="CJ30" s="786"/>
      <c r="CK30" s="786"/>
      <c r="CL30" s="786"/>
      <c r="CM30" s="786"/>
      <c r="CN30" s="786"/>
      <c r="CO30" s="786"/>
      <c r="CP30" s="786"/>
      <c r="CQ30" s="786"/>
      <c r="CR30" s="786"/>
      <c r="CS30" s="786"/>
      <c r="CT30" s="786"/>
      <c r="CU30" s="786"/>
      <c r="CV30" s="786"/>
      <c r="CW30" s="786"/>
      <c r="CX30" s="786"/>
      <c r="CY30" s="786"/>
      <c r="CZ30" s="786"/>
      <c r="DA30" s="786"/>
      <c r="DB30" s="786"/>
      <c r="DC30" s="786"/>
      <c r="DD30" s="786"/>
      <c r="DE30" s="786"/>
      <c r="DF30" s="786"/>
      <c r="DG30" s="786"/>
      <c r="DH30" s="786"/>
      <c r="DI30" s="786"/>
      <c r="DJ30" s="786"/>
      <c r="DK30" s="786"/>
      <c r="DL30" s="786"/>
      <c r="DM30" s="786"/>
      <c r="DN30" s="786"/>
      <c r="DO30" s="786"/>
      <c r="DP30" s="786"/>
      <c r="DQ30" s="786"/>
      <c r="DR30" s="786"/>
      <c r="DS30" s="786"/>
      <c r="DT30" s="786"/>
      <c r="DU30" s="786"/>
      <c r="DV30" s="786"/>
      <c r="DW30" s="786"/>
      <c r="DX30" s="786"/>
      <c r="DY30" s="786"/>
      <c r="DZ30" s="786"/>
      <c r="EA30" s="786"/>
      <c r="EB30" s="786"/>
      <c r="EC30" s="786"/>
      <c r="ED30" s="786"/>
      <c r="EE30" s="786"/>
      <c r="EF30" s="786"/>
      <c r="EG30" s="786"/>
      <c r="EH30" s="786"/>
      <c r="EI30" s="786"/>
      <c r="EJ30" s="786"/>
      <c r="EK30" s="786"/>
      <c r="EL30" s="786"/>
      <c r="EM30" s="786"/>
      <c r="EN30" s="786"/>
      <c r="EO30" s="786"/>
      <c r="EP30" s="786"/>
      <c r="EQ30" s="786"/>
      <c r="ER30" s="786"/>
      <c r="ES30" s="786"/>
      <c r="ET30" s="786"/>
      <c r="EU30" s="786"/>
      <c r="EV30" s="786"/>
      <c r="EW30" s="786"/>
      <c r="EX30" s="786"/>
      <c r="EY30" s="786"/>
      <c r="EZ30" s="786"/>
      <c r="FA30" s="786"/>
      <c r="FB30" s="786"/>
      <c r="FC30" s="786"/>
      <c r="FD30" s="786"/>
      <c r="FE30" s="786"/>
      <c r="FF30" s="786"/>
      <c r="FG30" s="786"/>
      <c r="FH30" s="786"/>
      <c r="FI30" s="786"/>
      <c r="FJ30" s="786"/>
      <c r="FK30" s="786"/>
      <c r="FL30" s="786"/>
      <c r="FM30" s="786"/>
      <c r="FN30" s="786"/>
      <c r="FO30" s="786"/>
      <c r="FP30" s="786"/>
      <c r="FQ30" s="786"/>
      <c r="FR30" s="786"/>
      <c r="FS30" s="786"/>
      <c r="FT30" s="786"/>
      <c r="FU30" s="786"/>
      <c r="FV30" s="786"/>
      <c r="FW30" s="786"/>
      <c r="FX30" s="786"/>
      <c r="FY30" s="786"/>
      <c r="FZ30" s="786"/>
      <c r="GA30" s="786"/>
      <c r="GB30" s="786"/>
      <c r="GC30" s="786"/>
      <c r="GD30" s="786"/>
      <c r="GE30" s="786"/>
      <c r="GF30" s="786"/>
      <c r="GG30" s="786"/>
      <c r="GH30" s="786"/>
      <c r="GI30" s="786"/>
      <c r="GJ30" s="786"/>
      <c r="GK30" s="786"/>
      <c r="GL30" s="786"/>
      <c r="GM30" s="786"/>
      <c r="GN30" s="786"/>
      <c r="GO30" s="786"/>
      <c r="GP30" s="786"/>
      <c r="GQ30" s="786"/>
      <c r="GR30" s="786"/>
      <c r="GS30" s="786"/>
      <c r="GT30" s="786"/>
      <c r="GU30" s="786"/>
      <c r="GV30" s="786"/>
      <c r="GW30" s="786"/>
      <c r="GX30" s="786"/>
      <c r="GY30" s="786"/>
      <c r="GZ30" s="786"/>
      <c r="HA30" s="786"/>
      <c r="HB30" s="786"/>
      <c r="HC30" s="786"/>
      <c r="HD30" s="786"/>
      <c r="HE30" s="786"/>
      <c r="HF30" s="786"/>
      <c r="HG30" s="786"/>
      <c r="HH30" s="786"/>
      <c r="HI30" s="786"/>
      <c r="HJ30" s="786"/>
      <c r="HK30" s="786"/>
      <c r="HL30" s="786"/>
      <c r="HM30" s="786"/>
      <c r="HN30" s="786"/>
      <c r="HO30" s="786"/>
      <c r="HP30" s="786"/>
      <c r="HQ30" s="786"/>
      <c r="HR30" s="786"/>
      <c r="HS30" s="786"/>
      <c r="HT30" s="786"/>
      <c r="HU30" s="786"/>
      <c r="HV30" s="786"/>
      <c r="HW30" s="786"/>
      <c r="HX30" s="786"/>
      <c r="HY30" s="786"/>
      <c r="HZ30" s="786"/>
      <c r="IA30" s="786"/>
      <c r="IB30" s="786"/>
      <c r="IC30" s="786"/>
      <c r="ID30" s="786"/>
      <c r="IE30" s="786"/>
      <c r="IF30" s="786"/>
      <c r="IG30" s="786"/>
      <c r="IH30" s="786"/>
      <c r="II30" s="786"/>
      <c r="IJ30" s="786"/>
      <c r="IK30" s="786"/>
      <c r="IL30" s="786"/>
      <c r="IM30" s="786"/>
      <c r="IN30" s="786"/>
      <c r="IO30" s="786"/>
      <c r="IP30" s="786"/>
      <c r="IQ30" s="786"/>
      <c r="IR30" s="786"/>
      <c r="IS30" s="786"/>
      <c r="IT30" s="786"/>
      <c r="IU30" s="786"/>
      <c r="IV30" s="786"/>
    </row>
    <row r="31" spans="1:256" ht="42" customHeight="1">
      <c r="A31" s="788" t="s">
        <v>4160</v>
      </c>
      <c r="B31" s="788"/>
      <c r="C31" s="788"/>
      <c r="D31" s="788"/>
      <c r="E31" s="788"/>
      <c r="F31" s="788"/>
      <c r="G31" s="788"/>
      <c r="H31" s="788"/>
      <c r="I31" s="788"/>
      <c r="J31" s="788"/>
      <c r="K31" s="788"/>
      <c r="L31" s="788"/>
      <c r="M31" s="788"/>
      <c r="N31" s="788"/>
      <c r="O31" s="788"/>
      <c r="P31" s="788"/>
      <c r="Q31" s="788"/>
      <c r="R31" s="788"/>
      <c r="S31" s="788"/>
      <c r="T31" s="788"/>
      <c r="U31" s="788"/>
      <c r="V31" s="788"/>
      <c r="W31" s="788"/>
      <c r="X31" s="788"/>
      <c r="Y31" s="788"/>
      <c r="Z31" s="788"/>
      <c r="AA31" s="788"/>
      <c r="AB31" s="788"/>
      <c r="AC31" s="788"/>
      <c r="AD31" s="788"/>
      <c r="AE31" s="788"/>
      <c r="AF31" s="788"/>
      <c r="AG31" s="788"/>
      <c r="AH31" s="788"/>
      <c r="AI31" s="788"/>
      <c r="AJ31" s="788"/>
      <c r="AK31" s="788"/>
      <c r="AL31" s="788"/>
      <c r="AM31" s="788"/>
      <c r="AN31" s="788"/>
      <c r="AO31" s="788"/>
      <c r="AP31" s="788"/>
      <c r="AQ31" s="788"/>
      <c r="AR31" s="788"/>
      <c r="AS31" s="788"/>
      <c r="AT31" s="788"/>
      <c r="AU31" s="788"/>
      <c r="AV31" s="788"/>
      <c r="AW31" s="788"/>
      <c r="AX31" s="788"/>
      <c r="AY31" s="201"/>
      <c r="AZ31" s="202"/>
      <c r="BA31" s="202"/>
      <c r="BB31" s="202"/>
    </row>
    <row r="32" spans="1:256" ht="13.15" customHeight="1">
      <c r="A32" s="788" t="s">
        <v>4146</v>
      </c>
      <c r="B32" s="788"/>
      <c r="C32" s="788"/>
      <c r="D32" s="788"/>
      <c r="E32" s="788"/>
      <c r="F32" s="788"/>
      <c r="G32" s="788"/>
      <c r="H32" s="788"/>
      <c r="I32" s="788"/>
      <c r="J32" s="805" t="s">
        <v>4147</v>
      </c>
      <c r="K32" s="805"/>
      <c r="L32" s="805"/>
      <c r="M32" s="805"/>
      <c r="N32" s="805"/>
      <c r="O32" s="805"/>
      <c r="P32" s="805"/>
      <c r="Q32" s="805"/>
      <c r="R32" s="805"/>
      <c r="S32" s="805"/>
      <c r="T32" s="805"/>
      <c r="U32" s="805"/>
      <c r="V32" s="805"/>
      <c r="W32" s="805"/>
      <c r="X32" s="805" t="s">
        <v>4161</v>
      </c>
      <c r="Y32" s="805"/>
      <c r="Z32" s="805"/>
      <c r="AA32" s="805"/>
      <c r="AB32" s="805"/>
      <c r="AC32" s="805"/>
      <c r="AD32" s="805"/>
      <c r="AE32" s="805"/>
      <c r="AF32" s="805"/>
      <c r="AG32" s="805"/>
      <c r="AH32" s="805"/>
      <c r="AI32" s="805"/>
      <c r="AJ32" s="805"/>
      <c r="AK32" s="805"/>
      <c r="AL32" s="805"/>
      <c r="AM32" s="805"/>
      <c r="AN32" s="805"/>
      <c r="AO32" s="805"/>
      <c r="AP32" s="805"/>
      <c r="AQ32" s="805"/>
      <c r="AR32" s="805"/>
      <c r="AS32" s="805"/>
      <c r="AT32" s="807" t="s">
        <v>4162</v>
      </c>
      <c r="AU32" s="807"/>
      <c r="AV32" s="807"/>
      <c r="AW32" s="807"/>
      <c r="AX32" s="807"/>
      <c r="AY32" s="807"/>
    </row>
    <row r="33" spans="1:54" ht="12.6" customHeight="1">
      <c r="A33" s="788" t="s">
        <v>4163</v>
      </c>
      <c r="B33" s="788"/>
      <c r="C33" s="788"/>
      <c r="D33" s="788"/>
      <c r="E33" s="788"/>
      <c r="F33" s="788"/>
      <c r="G33" s="788"/>
      <c r="H33" s="788"/>
      <c r="I33" s="788"/>
      <c r="J33" s="808">
        <f ca="1">SUM(SUVAHAVUJ!N3)</f>
        <v>0</v>
      </c>
      <c r="K33" s="808"/>
      <c r="L33" s="808"/>
      <c r="M33" s="808"/>
      <c r="N33" s="808"/>
      <c r="O33" s="808"/>
      <c r="P33" s="808"/>
      <c r="Q33" s="808"/>
      <c r="R33" s="808"/>
      <c r="S33" s="808"/>
      <c r="T33" s="808"/>
      <c r="U33" s="808"/>
      <c r="V33" s="808"/>
      <c r="W33" s="808"/>
      <c r="X33" s="808">
        <f ca="1">SUM(SUVAHAVUJ!X3)</f>
        <v>0</v>
      </c>
      <c r="Y33" s="808"/>
      <c r="Z33" s="808"/>
      <c r="AA33" s="808"/>
      <c r="AB33" s="808"/>
      <c r="AC33" s="808"/>
      <c r="AD33" s="808"/>
      <c r="AE33" s="808"/>
      <c r="AF33" s="808"/>
      <c r="AG33" s="808"/>
      <c r="AH33" s="808"/>
      <c r="AI33" s="808"/>
      <c r="AJ33" s="808"/>
      <c r="AK33" s="808"/>
      <c r="AL33" s="808"/>
      <c r="AM33" s="808"/>
      <c r="AN33" s="808"/>
      <c r="AO33" s="808"/>
      <c r="AP33" s="808"/>
      <c r="AQ33" s="808"/>
      <c r="AR33" s="808"/>
      <c r="AS33" s="808"/>
      <c r="AT33" s="809" t="s">
        <v>4139</v>
      </c>
      <c r="AU33" s="809"/>
      <c r="AV33" s="809"/>
      <c r="AW33" s="809"/>
      <c r="AX33" s="809"/>
      <c r="AY33" s="809"/>
      <c r="AZ33" s="202"/>
      <c r="BA33" s="202"/>
      <c r="BB33" s="202"/>
    </row>
    <row r="34" spans="1:54" ht="12.6" customHeight="1">
      <c r="A34" s="788" t="s">
        <v>4164</v>
      </c>
      <c r="B34" s="788"/>
      <c r="C34" s="788"/>
      <c r="D34" s="788"/>
      <c r="E34" s="788"/>
      <c r="F34" s="788"/>
      <c r="G34" s="788"/>
      <c r="H34" s="788"/>
      <c r="I34" s="788"/>
      <c r="J34" s="808">
        <f ca="1">SUM(SUVAHAVUJ!N149)</f>
        <v>0</v>
      </c>
      <c r="K34" s="808"/>
      <c r="L34" s="808"/>
      <c r="M34" s="808"/>
      <c r="N34" s="808"/>
      <c r="O34" s="808"/>
      <c r="P34" s="808"/>
      <c r="Q34" s="808"/>
      <c r="R34" s="808"/>
      <c r="S34" s="808"/>
      <c r="T34" s="808"/>
      <c r="U34" s="808"/>
      <c r="V34" s="808"/>
      <c r="W34" s="808"/>
      <c r="X34" s="808">
        <f ca="1">SUM(SUVAHAVUJ!X149)</f>
        <v>0</v>
      </c>
      <c r="Y34" s="808"/>
      <c r="Z34" s="808"/>
      <c r="AA34" s="808"/>
      <c r="AB34" s="808"/>
      <c r="AC34" s="808"/>
      <c r="AD34" s="808"/>
      <c r="AE34" s="808"/>
      <c r="AF34" s="808"/>
      <c r="AG34" s="808"/>
      <c r="AH34" s="808"/>
      <c r="AI34" s="808"/>
      <c r="AJ34" s="808"/>
      <c r="AK34" s="808"/>
      <c r="AL34" s="808"/>
      <c r="AM34" s="808"/>
      <c r="AN34" s="808"/>
      <c r="AO34" s="808"/>
      <c r="AP34" s="808"/>
      <c r="AQ34" s="808"/>
      <c r="AR34" s="808"/>
      <c r="AS34" s="808"/>
      <c r="AT34" s="809" t="s">
        <v>4139</v>
      </c>
      <c r="AU34" s="809"/>
      <c r="AV34" s="809"/>
      <c r="AW34" s="809"/>
      <c r="AX34" s="809"/>
      <c r="AY34" s="809"/>
      <c r="AZ34" s="202"/>
      <c r="BA34" s="202"/>
      <c r="BB34" s="202"/>
    </row>
    <row r="35" spans="1:54" ht="12.6" customHeight="1">
      <c r="A35" s="788" t="s">
        <v>4165</v>
      </c>
      <c r="B35" s="788"/>
      <c r="C35" s="788"/>
      <c r="D35" s="788"/>
      <c r="E35" s="788"/>
      <c r="F35" s="788"/>
      <c r="G35" s="788"/>
      <c r="H35" s="788"/>
      <c r="I35" s="788"/>
      <c r="J35" s="808">
        <f>SUM(U19)</f>
        <v>0</v>
      </c>
      <c r="K35" s="808"/>
      <c r="L35" s="808"/>
      <c r="M35" s="808"/>
      <c r="N35" s="808"/>
      <c r="O35" s="808"/>
      <c r="P35" s="808"/>
      <c r="Q35" s="808"/>
      <c r="R35" s="808"/>
      <c r="S35" s="808"/>
      <c r="T35" s="808"/>
      <c r="U35" s="808"/>
      <c r="V35" s="808"/>
      <c r="W35" s="808"/>
      <c r="X35" s="808">
        <f>SUM(AH19)</f>
        <v>0</v>
      </c>
      <c r="Y35" s="808"/>
      <c r="Z35" s="808"/>
      <c r="AA35" s="808"/>
      <c r="AB35" s="808"/>
      <c r="AC35" s="808"/>
      <c r="AD35" s="808"/>
      <c r="AE35" s="808"/>
      <c r="AF35" s="808"/>
      <c r="AG35" s="808"/>
      <c r="AH35" s="808"/>
      <c r="AI35" s="808"/>
      <c r="AJ35" s="808"/>
      <c r="AK35" s="808"/>
      <c r="AL35" s="808"/>
      <c r="AM35" s="808"/>
      <c r="AN35" s="808"/>
      <c r="AO35" s="808"/>
      <c r="AP35" s="808"/>
      <c r="AQ35" s="808"/>
      <c r="AR35" s="808"/>
      <c r="AS35" s="808"/>
      <c r="AT35" s="809" t="s">
        <v>4139</v>
      </c>
      <c r="AU35" s="809"/>
      <c r="AV35" s="809"/>
      <c r="AW35" s="809"/>
      <c r="AX35" s="809"/>
      <c r="AY35" s="809"/>
      <c r="AZ35" s="202"/>
      <c r="BA35" s="202"/>
      <c r="BB35" s="202"/>
    </row>
    <row r="36" spans="1:54" ht="12.6" customHeight="1">
      <c r="A36" s="786" t="s">
        <v>262</v>
      </c>
      <c r="B36" s="786"/>
      <c r="C36" s="786"/>
      <c r="D36" s="786"/>
      <c r="E36" s="786"/>
      <c r="F36" s="786"/>
      <c r="G36" s="786"/>
      <c r="H36" s="786"/>
      <c r="I36" s="786"/>
      <c r="J36" s="786"/>
      <c r="K36" s="786"/>
      <c r="L36" s="786"/>
      <c r="M36" s="786"/>
      <c r="N36" s="786"/>
      <c r="O36" s="786"/>
      <c r="P36" s="786"/>
      <c r="Q36" s="786"/>
      <c r="R36" s="786"/>
      <c r="S36" s="786"/>
      <c r="T36" s="786"/>
      <c r="U36" s="786"/>
      <c r="V36" s="786"/>
      <c r="W36" s="786"/>
      <c r="X36" s="786"/>
      <c r="Y36" s="786"/>
      <c r="Z36" s="786"/>
      <c r="AA36" s="786"/>
      <c r="AB36" s="786"/>
      <c r="AC36" s="786"/>
      <c r="AD36" s="786"/>
      <c r="AE36" s="786"/>
      <c r="AF36" s="786"/>
      <c r="AG36" s="786"/>
      <c r="AH36" s="786"/>
      <c r="AI36" s="786"/>
      <c r="AJ36" s="786"/>
      <c r="AK36" s="786"/>
      <c r="AL36" s="786"/>
      <c r="AM36" s="786"/>
      <c r="AN36" s="786"/>
      <c r="AO36" s="786"/>
      <c r="AP36" s="786"/>
      <c r="AQ36" s="786"/>
      <c r="AR36" s="786"/>
      <c r="AS36" s="786"/>
      <c r="AT36" s="786"/>
      <c r="AU36" s="786"/>
      <c r="AV36" s="786"/>
      <c r="AW36" s="786"/>
      <c r="AX36" s="786"/>
      <c r="AY36" s="786"/>
      <c r="AZ36" s="786"/>
      <c r="BA36" s="786"/>
      <c r="BB36" s="786"/>
    </row>
    <row r="37" spans="1:54" ht="13.5" customHeight="1">
      <c r="A37" s="788" t="s">
        <v>543</v>
      </c>
      <c r="B37" s="788"/>
      <c r="C37" s="788"/>
      <c r="D37" s="788"/>
      <c r="E37" s="788"/>
      <c r="F37" s="788"/>
      <c r="G37" s="788"/>
      <c r="H37" s="788"/>
      <c r="I37" s="788"/>
      <c r="J37" s="788"/>
      <c r="K37" s="788"/>
      <c r="L37" s="788"/>
      <c r="M37" s="788"/>
      <c r="N37" s="788"/>
      <c r="O37" s="788"/>
      <c r="P37" s="788"/>
      <c r="Q37" s="788"/>
      <c r="R37" s="788"/>
      <c r="S37" s="788"/>
      <c r="T37" s="788"/>
      <c r="U37" s="788"/>
      <c r="V37" s="788"/>
      <c r="W37" s="788"/>
      <c r="X37" s="788"/>
      <c r="Y37" s="788"/>
      <c r="Z37" s="788"/>
      <c r="AA37" s="788"/>
      <c r="AB37" s="788"/>
      <c r="AC37" s="788"/>
      <c r="AD37" s="788"/>
      <c r="AE37" s="788"/>
      <c r="AF37" s="788"/>
      <c r="AG37" s="788"/>
      <c r="AH37" s="788"/>
      <c r="AI37" s="788"/>
      <c r="AJ37" s="788"/>
      <c r="AK37" s="788"/>
      <c r="AL37" s="788"/>
      <c r="AM37" s="788"/>
      <c r="AN37" s="788"/>
      <c r="AO37" s="788"/>
      <c r="AP37" s="788"/>
      <c r="AQ37" s="788"/>
      <c r="AR37" s="788"/>
      <c r="AS37" s="788"/>
      <c r="AT37" s="788"/>
      <c r="AU37" s="788"/>
      <c r="AV37" s="788"/>
      <c r="AW37" s="788"/>
      <c r="AX37" s="788"/>
      <c r="AY37" s="788"/>
      <c r="AZ37" s="200"/>
      <c r="BA37" s="200"/>
      <c r="BB37" s="200"/>
    </row>
    <row r="38" spans="1:54" ht="12.6" customHeight="1">
      <c r="A38" s="786" t="s">
        <v>263</v>
      </c>
      <c r="B38" s="786"/>
      <c r="C38" s="786"/>
      <c r="D38" s="786"/>
      <c r="E38" s="786"/>
      <c r="F38" s="786"/>
      <c r="G38" s="786"/>
      <c r="H38" s="786"/>
      <c r="I38" s="786"/>
      <c r="J38" s="786"/>
      <c r="K38" s="786"/>
      <c r="L38" s="786"/>
      <c r="M38" s="786"/>
      <c r="N38" s="786"/>
      <c r="O38" s="786"/>
      <c r="P38" s="786"/>
      <c r="Q38" s="786"/>
      <c r="R38" s="786"/>
      <c r="S38" s="786"/>
      <c r="T38" s="786"/>
      <c r="U38" s="786"/>
      <c r="V38" s="786"/>
      <c r="W38" s="786"/>
      <c r="X38" s="786"/>
      <c r="Y38" s="786"/>
      <c r="Z38" s="786"/>
      <c r="AA38" s="786"/>
      <c r="AB38" s="786"/>
      <c r="AC38" s="786"/>
      <c r="AD38" s="786"/>
      <c r="AE38" s="786"/>
      <c r="AF38" s="786"/>
      <c r="AG38" s="786"/>
      <c r="AH38" s="786"/>
      <c r="AI38" s="786"/>
      <c r="AJ38" s="786"/>
      <c r="AK38" s="786"/>
      <c r="AL38" s="786"/>
      <c r="AM38" s="786"/>
      <c r="AN38" s="786"/>
      <c r="AO38" s="786"/>
      <c r="AP38" s="786"/>
      <c r="AQ38" s="786"/>
      <c r="AR38" s="786"/>
      <c r="AS38" s="786"/>
      <c r="AT38" s="786"/>
      <c r="AU38" s="786"/>
      <c r="AV38" s="786"/>
      <c r="AW38" s="786"/>
      <c r="AX38" s="786"/>
      <c r="AY38" s="786"/>
      <c r="AZ38" s="786"/>
      <c r="BA38" s="786"/>
      <c r="BB38" s="786"/>
    </row>
    <row r="39" spans="1:54" ht="28.5" customHeight="1">
      <c r="A39" s="788" t="s">
        <v>252</v>
      </c>
      <c r="B39" s="788"/>
      <c r="C39" s="788"/>
      <c r="D39" s="788"/>
      <c r="E39" s="788"/>
      <c r="F39" s="788"/>
      <c r="G39" s="788"/>
      <c r="H39" s="788"/>
      <c r="I39" s="788"/>
      <c r="J39" s="788"/>
      <c r="K39" s="788"/>
      <c r="L39" s="788"/>
      <c r="M39" s="788"/>
      <c r="N39" s="788"/>
      <c r="O39" s="788"/>
      <c r="P39" s="788"/>
      <c r="Q39" s="788"/>
      <c r="R39" s="788"/>
      <c r="S39" s="788"/>
      <c r="T39" s="788"/>
      <c r="U39" s="788"/>
      <c r="V39" s="788"/>
      <c r="W39" s="788"/>
      <c r="X39" s="788"/>
      <c r="Y39" s="788"/>
      <c r="Z39" s="788"/>
      <c r="AA39" s="788"/>
      <c r="AB39" s="788"/>
      <c r="AC39" s="788"/>
      <c r="AD39" s="788"/>
      <c r="AE39" s="788"/>
      <c r="AF39" s="788"/>
      <c r="AG39" s="788"/>
      <c r="AH39" s="788"/>
      <c r="AI39" s="788"/>
      <c r="AJ39" s="788"/>
      <c r="AK39" s="788"/>
      <c r="AL39" s="788"/>
      <c r="AM39" s="788"/>
      <c r="AN39" s="788"/>
      <c r="AO39" s="788"/>
      <c r="AP39" s="788"/>
      <c r="AQ39" s="788"/>
      <c r="AR39" s="788"/>
      <c r="AS39" s="788"/>
      <c r="AT39" s="788"/>
      <c r="AU39" s="788"/>
      <c r="AV39" s="788"/>
      <c r="AW39" s="788"/>
      <c r="AX39" s="788"/>
      <c r="AY39" s="788"/>
      <c r="AZ39" s="788"/>
      <c r="BA39" s="788"/>
      <c r="BB39" s="788"/>
    </row>
    <row r="40" spans="1:54" ht="13.5">
      <c r="A40" s="788" t="s">
        <v>264</v>
      </c>
      <c r="B40" s="788"/>
      <c r="C40" s="788"/>
      <c r="D40" s="788"/>
      <c r="E40" s="788"/>
      <c r="F40" s="788"/>
      <c r="G40" s="788"/>
      <c r="H40" s="788"/>
      <c r="I40" s="788"/>
      <c r="J40" s="788"/>
      <c r="K40" s="788"/>
      <c r="L40" s="788"/>
      <c r="M40" s="788"/>
      <c r="N40" s="788"/>
      <c r="O40" s="788"/>
      <c r="P40" s="788"/>
      <c r="Q40" s="788"/>
      <c r="R40" s="788"/>
      <c r="S40" s="788"/>
      <c r="T40" s="788"/>
      <c r="U40" s="788"/>
      <c r="V40" s="788"/>
      <c r="W40" s="788"/>
      <c r="X40" s="788"/>
      <c r="Y40" s="788"/>
      <c r="Z40" s="788"/>
      <c r="AA40" s="788"/>
      <c r="AB40" s="788"/>
      <c r="AC40" s="788"/>
      <c r="AD40" s="788"/>
      <c r="AE40" s="788"/>
      <c r="AF40" s="788"/>
      <c r="AG40" s="788"/>
      <c r="AH40" s="788"/>
      <c r="AI40" s="788"/>
      <c r="AJ40" s="788"/>
      <c r="AK40" s="788"/>
      <c r="AL40" s="788"/>
      <c r="AM40" s="788"/>
      <c r="AN40" s="788"/>
      <c r="AO40" s="788"/>
      <c r="AP40" s="788"/>
      <c r="AQ40" s="788"/>
      <c r="AR40" s="788"/>
      <c r="AS40" s="788"/>
      <c r="AT40" s="788"/>
      <c r="AU40" s="788"/>
      <c r="AV40" s="788"/>
      <c r="AW40" s="788"/>
      <c r="AX40" s="788"/>
      <c r="AY40" s="788"/>
      <c r="AZ40" s="788"/>
      <c r="BA40" s="203"/>
      <c r="BB40" s="203"/>
    </row>
    <row r="41" spans="1:54" ht="13.5">
      <c r="A41" s="788" t="s">
        <v>253</v>
      </c>
      <c r="B41" s="788"/>
      <c r="C41" s="788"/>
      <c r="D41" s="788"/>
      <c r="E41" s="788"/>
      <c r="F41" s="788"/>
      <c r="G41" s="788"/>
      <c r="H41" s="788"/>
      <c r="I41" s="788"/>
      <c r="J41" s="788"/>
      <c r="K41" s="788"/>
      <c r="L41" s="788"/>
      <c r="M41" s="788"/>
      <c r="N41" s="788"/>
      <c r="O41" s="788"/>
      <c r="P41" s="788"/>
      <c r="Q41" s="788"/>
      <c r="R41" s="788"/>
      <c r="S41" s="788"/>
      <c r="T41" s="788"/>
      <c r="U41" s="788"/>
      <c r="V41" s="788"/>
      <c r="W41" s="788"/>
      <c r="X41" s="788"/>
      <c r="Y41" s="788"/>
      <c r="Z41" s="788"/>
      <c r="AA41" s="788"/>
      <c r="AB41" s="788"/>
      <c r="AC41" s="788"/>
      <c r="AD41" s="788"/>
      <c r="AE41" s="788"/>
      <c r="AF41" s="788"/>
      <c r="AG41" s="788"/>
      <c r="AH41" s="788"/>
      <c r="AI41" s="788"/>
      <c r="AJ41" s="788"/>
      <c r="AK41" s="788"/>
      <c r="AL41" s="788"/>
      <c r="AM41" s="788"/>
      <c r="AN41" s="788"/>
      <c r="AO41" s="788"/>
      <c r="AP41" s="788"/>
      <c r="AQ41" s="788"/>
      <c r="AR41" s="788"/>
      <c r="AS41" s="788"/>
      <c r="AT41" s="788"/>
      <c r="AU41" s="788"/>
      <c r="AV41" s="788"/>
      <c r="AW41" s="788"/>
      <c r="AX41" s="788"/>
      <c r="AY41" s="788"/>
      <c r="AZ41" s="788"/>
      <c r="BA41" s="203"/>
      <c r="BB41" s="203"/>
    </row>
    <row r="42" spans="1:54" s="205" customFormat="1" ht="12.6" customHeight="1">
      <c r="A42" s="172" t="s">
        <v>4166</v>
      </c>
      <c r="B42" s="204"/>
      <c r="C42" s="204"/>
      <c r="D42" s="204"/>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row>
    <row r="43" spans="1:54" ht="24.75" customHeight="1">
      <c r="A43" s="786" t="s">
        <v>265</v>
      </c>
      <c r="B43" s="786"/>
      <c r="C43" s="786"/>
      <c r="D43" s="786"/>
      <c r="E43" s="786"/>
      <c r="F43" s="786"/>
      <c r="G43" s="786"/>
      <c r="H43" s="786"/>
      <c r="I43" s="786"/>
      <c r="J43" s="786"/>
      <c r="K43" s="786"/>
      <c r="L43" s="786"/>
      <c r="M43" s="786"/>
      <c r="N43" s="786"/>
      <c r="O43" s="786"/>
      <c r="P43" s="786"/>
      <c r="Q43" s="786"/>
      <c r="R43" s="786"/>
      <c r="S43" s="786"/>
      <c r="T43" s="786"/>
      <c r="U43" s="786"/>
      <c r="V43" s="786"/>
      <c r="W43" s="786"/>
      <c r="X43" s="786"/>
      <c r="Y43" s="786"/>
      <c r="Z43" s="786"/>
      <c r="AA43" s="786"/>
      <c r="AB43" s="786"/>
      <c r="AC43" s="786"/>
      <c r="AD43" s="786"/>
      <c r="AE43" s="786"/>
      <c r="AF43" s="786"/>
      <c r="AG43" s="786"/>
      <c r="AH43" s="786"/>
      <c r="AI43" s="786"/>
      <c r="AJ43" s="786"/>
      <c r="AK43" s="786"/>
      <c r="AL43" s="786"/>
      <c r="AM43" s="786"/>
      <c r="AN43" s="786"/>
      <c r="AO43" s="786"/>
      <c r="AP43" s="786"/>
      <c r="AQ43" s="786"/>
      <c r="AR43" s="786"/>
      <c r="AS43" s="786"/>
      <c r="AT43" s="786"/>
      <c r="AU43" s="786"/>
      <c r="AV43" s="786"/>
      <c r="AW43" s="786"/>
      <c r="AX43" s="786"/>
      <c r="AY43" s="786"/>
      <c r="AZ43" s="786"/>
      <c r="BA43" s="786"/>
      <c r="BB43" s="786"/>
    </row>
    <row r="44" spans="1:54" ht="12.6" customHeight="1">
      <c r="A44" s="170" t="s">
        <v>3479</v>
      </c>
    </row>
    <row r="45" spans="1:54" s="181" customFormat="1" ht="12.6" customHeight="1">
      <c r="A45" s="1291" t="s">
        <v>270</v>
      </c>
      <c r="B45" s="1291"/>
      <c r="C45" s="1291"/>
      <c r="D45" s="1291"/>
      <c r="E45" s="1291"/>
      <c r="F45" s="1291"/>
      <c r="G45" s="1291"/>
      <c r="H45" s="1291"/>
      <c r="I45" s="1291"/>
      <c r="J45" s="1291"/>
      <c r="K45" s="1291"/>
      <c r="L45" s="1291"/>
      <c r="M45" s="1291"/>
      <c r="N45" s="1291"/>
      <c r="O45" s="1291"/>
      <c r="P45" s="810" t="s">
        <v>266</v>
      </c>
      <c r="Q45" s="810"/>
      <c r="R45" s="810"/>
      <c r="S45" s="810"/>
      <c r="T45" s="810"/>
      <c r="U45" s="810"/>
      <c r="V45" s="810"/>
      <c r="W45" s="810"/>
      <c r="X45" s="810"/>
      <c r="Y45" s="810"/>
      <c r="Z45" s="810"/>
      <c r="AA45" s="810"/>
      <c r="AB45" s="810"/>
      <c r="AC45" s="810"/>
      <c r="AD45" s="810"/>
      <c r="AE45" s="810"/>
      <c r="AF45" s="810"/>
      <c r="AG45" s="810"/>
      <c r="AH45" s="810" t="s">
        <v>268</v>
      </c>
      <c r="AI45" s="810"/>
      <c r="AJ45" s="810"/>
      <c r="AK45" s="810"/>
      <c r="AL45" s="810"/>
      <c r="AM45" s="810"/>
      <c r="AN45" s="810"/>
      <c r="AO45" s="810"/>
      <c r="AP45" s="810"/>
      <c r="AQ45" s="810" t="s">
        <v>269</v>
      </c>
      <c r="AR45" s="810"/>
      <c r="AS45" s="810"/>
      <c r="AT45" s="810"/>
      <c r="AU45" s="810"/>
      <c r="AV45" s="810"/>
      <c r="AW45" s="810"/>
      <c r="AX45" s="810"/>
      <c r="AY45" s="810"/>
      <c r="AZ45" s="788"/>
      <c r="BA45" s="788"/>
      <c r="BB45" s="788"/>
    </row>
    <row r="46" spans="1:54" s="181" customFormat="1" ht="15" customHeight="1">
      <c r="A46" s="1291"/>
      <c r="B46" s="1291"/>
      <c r="C46" s="1291"/>
      <c r="D46" s="1291"/>
      <c r="E46" s="1291"/>
      <c r="F46" s="1291"/>
      <c r="G46" s="1291"/>
      <c r="H46" s="1291"/>
      <c r="I46" s="1291"/>
      <c r="J46" s="1291"/>
      <c r="K46" s="1291"/>
      <c r="L46" s="1291"/>
      <c r="M46" s="1291"/>
      <c r="N46" s="1291"/>
      <c r="O46" s="1291"/>
      <c r="P46" s="810" t="s">
        <v>267</v>
      </c>
      <c r="Q46" s="810"/>
      <c r="R46" s="810"/>
      <c r="S46" s="810"/>
      <c r="T46" s="810"/>
      <c r="U46" s="810"/>
      <c r="V46" s="810"/>
      <c r="W46" s="810"/>
      <c r="X46" s="810"/>
      <c r="Y46" s="1290" t="s">
        <v>3601</v>
      </c>
      <c r="Z46" s="1290"/>
      <c r="AA46" s="1290"/>
      <c r="AB46" s="1290"/>
      <c r="AC46" s="1290"/>
      <c r="AD46" s="1290"/>
      <c r="AE46" s="1290"/>
      <c r="AF46" s="1290"/>
      <c r="AG46" s="1290"/>
      <c r="AH46" s="810"/>
      <c r="AI46" s="810"/>
      <c r="AJ46" s="810"/>
      <c r="AK46" s="810"/>
      <c r="AL46" s="810"/>
      <c r="AM46" s="810"/>
      <c r="AN46" s="810"/>
      <c r="AO46" s="810"/>
      <c r="AP46" s="810"/>
      <c r="AQ46" s="810"/>
      <c r="AR46" s="810"/>
      <c r="AS46" s="810"/>
      <c r="AT46" s="810"/>
      <c r="AU46" s="810"/>
      <c r="AV46" s="810"/>
      <c r="AW46" s="810"/>
      <c r="AX46" s="810"/>
      <c r="AY46" s="810"/>
      <c r="AZ46" s="788"/>
      <c r="BA46" s="788"/>
      <c r="BB46" s="788"/>
    </row>
    <row r="47" spans="1:54" s="181" customFormat="1" ht="12.6" customHeight="1">
      <c r="A47" s="810" t="s">
        <v>3498</v>
      </c>
      <c r="B47" s="810"/>
      <c r="C47" s="810"/>
      <c r="D47" s="810"/>
      <c r="E47" s="810"/>
      <c r="F47" s="810"/>
      <c r="G47" s="810"/>
      <c r="H47" s="810"/>
      <c r="I47" s="810"/>
      <c r="J47" s="810"/>
      <c r="K47" s="810"/>
      <c r="L47" s="810"/>
      <c r="M47" s="810"/>
      <c r="N47" s="810"/>
      <c r="O47" s="810"/>
      <c r="P47" s="810" t="s">
        <v>3499</v>
      </c>
      <c r="Q47" s="810"/>
      <c r="R47" s="810"/>
      <c r="S47" s="810"/>
      <c r="T47" s="810"/>
      <c r="U47" s="810"/>
      <c r="V47" s="810"/>
      <c r="W47" s="810"/>
      <c r="X47" s="810"/>
      <c r="Y47" s="810" t="s">
        <v>3500</v>
      </c>
      <c r="Z47" s="810"/>
      <c r="AA47" s="810"/>
      <c r="AB47" s="810"/>
      <c r="AC47" s="810"/>
      <c r="AD47" s="810"/>
      <c r="AE47" s="810"/>
      <c r="AF47" s="810"/>
      <c r="AG47" s="810"/>
      <c r="AH47" s="810" t="s">
        <v>3501</v>
      </c>
      <c r="AI47" s="810"/>
      <c r="AJ47" s="810"/>
      <c r="AK47" s="810"/>
      <c r="AL47" s="810"/>
      <c r="AM47" s="810"/>
      <c r="AN47" s="810"/>
      <c r="AO47" s="810"/>
      <c r="AP47" s="810"/>
      <c r="AQ47" s="810" t="s">
        <v>3502</v>
      </c>
      <c r="AR47" s="810"/>
      <c r="AS47" s="810"/>
      <c r="AT47" s="810"/>
      <c r="AU47" s="810"/>
      <c r="AV47" s="810"/>
      <c r="AW47" s="810"/>
      <c r="AX47" s="810"/>
      <c r="AY47" s="810"/>
      <c r="AZ47" s="788"/>
      <c r="BA47" s="788"/>
      <c r="BB47" s="788"/>
    </row>
    <row r="48" spans="1:54" s="181" customFormat="1" ht="12.6" customHeight="1">
      <c r="A48" s="811" t="s">
        <v>544</v>
      </c>
      <c r="B48" s="811"/>
      <c r="C48" s="811"/>
      <c r="D48" s="811"/>
      <c r="E48" s="811"/>
      <c r="F48" s="811"/>
      <c r="G48" s="811"/>
      <c r="H48" s="811"/>
      <c r="I48" s="811"/>
      <c r="J48" s="811"/>
      <c r="K48" s="811"/>
      <c r="L48" s="811"/>
      <c r="M48" s="811"/>
      <c r="N48" s="811"/>
      <c r="O48" s="811"/>
      <c r="P48" s="811">
        <v>6639</v>
      </c>
      <c r="Q48" s="811"/>
      <c r="R48" s="811"/>
      <c r="S48" s="811"/>
      <c r="T48" s="811"/>
      <c r="U48" s="811"/>
      <c r="V48" s="811"/>
      <c r="W48" s="811"/>
      <c r="X48" s="811"/>
      <c r="Y48" s="811">
        <v>100</v>
      </c>
      <c r="Z48" s="811"/>
      <c r="AA48" s="811"/>
      <c r="AB48" s="811"/>
      <c r="AC48" s="811"/>
      <c r="AD48" s="811"/>
      <c r="AE48" s="811"/>
      <c r="AF48" s="811"/>
      <c r="AG48" s="811"/>
      <c r="AH48" s="811">
        <v>100</v>
      </c>
      <c r="AI48" s="811"/>
      <c r="AJ48" s="811"/>
      <c r="AK48" s="811"/>
      <c r="AL48" s="811"/>
      <c r="AM48" s="811"/>
      <c r="AN48" s="811"/>
      <c r="AO48" s="811"/>
      <c r="AP48" s="811"/>
      <c r="AQ48" s="811"/>
      <c r="AR48" s="811"/>
      <c r="AS48" s="811"/>
      <c r="AT48" s="811"/>
      <c r="AU48" s="811"/>
      <c r="AV48" s="811"/>
      <c r="AW48" s="811"/>
      <c r="AX48" s="811"/>
      <c r="AY48" s="811"/>
      <c r="AZ48" s="788"/>
      <c r="BA48" s="788"/>
      <c r="BB48" s="788"/>
    </row>
    <row r="49" spans="1:54" s="181" customFormat="1" ht="12.6" customHeight="1">
      <c r="A49" s="811"/>
      <c r="B49" s="811"/>
      <c r="C49" s="811"/>
      <c r="D49" s="811"/>
      <c r="E49" s="811"/>
      <c r="F49" s="811"/>
      <c r="G49" s="811"/>
      <c r="H49" s="811"/>
      <c r="I49" s="811"/>
      <c r="J49" s="811"/>
      <c r="K49" s="811"/>
      <c r="L49" s="811"/>
      <c r="M49" s="811"/>
      <c r="N49" s="811"/>
      <c r="O49" s="811"/>
      <c r="P49" s="811"/>
      <c r="Q49" s="811"/>
      <c r="R49" s="811"/>
      <c r="S49" s="811"/>
      <c r="T49" s="811"/>
      <c r="U49" s="811"/>
      <c r="V49" s="811"/>
      <c r="W49" s="811"/>
      <c r="X49" s="811"/>
      <c r="Y49" s="811"/>
      <c r="Z49" s="811"/>
      <c r="AA49" s="811"/>
      <c r="AB49" s="811"/>
      <c r="AC49" s="811"/>
      <c r="AD49" s="811"/>
      <c r="AE49" s="811"/>
      <c r="AF49" s="811"/>
      <c r="AG49" s="811"/>
      <c r="AH49" s="811"/>
      <c r="AI49" s="811"/>
      <c r="AJ49" s="811"/>
      <c r="AK49" s="811"/>
      <c r="AL49" s="811"/>
      <c r="AM49" s="811"/>
      <c r="AN49" s="811"/>
      <c r="AO49" s="811"/>
      <c r="AP49" s="811"/>
      <c r="AQ49" s="811"/>
      <c r="AR49" s="811"/>
      <c r="AS49" s="811"/>
      <c r="AT49" s="811"/>
      <c r="AU49" s="811"/>
      <c r="AV49" s="811"/>
      <c r="AW49" s="811"/>
      <c r="AX49" s="811"/>
      <c r="AY49" s="811"/>
      <c r="AZ49" s="788"/>
      <c r="BA49" s="788"/>
      <c r="BB49" s="788"/>
    </row>
    <row r="50" spans="1:54" s="181" customFormat="1" ht="12.6" customHeight="1">
      <c r="A50" s="811"/>
      <c r="B50" s="811"/>
      <c r="C50" s="811"/>
      <c r="D50" s="811"/>
      <c r="E50" s="811"/>
      <c r="F50" s="811"/>
      <c r="G50" s="811"/>
      <c r="H50" s="811"/>
      <c r="I50" s="811"/>
      <c r="J50" s="811"/>
      <c r="K50" s="811"/>
      <c r="L50" s="811"/>
      <c r="M50" s="811"/>
      <c r="N50" s="811"/>
      <c r="O50" s="811"/>
      <c r="P50" s="811"/>
      <c r="Q50" s="811"/>
      <c r="R50" s="811"/>
      <c r="S50" s="811"/>
      <c r="T50" s="811"/>
      <c r="U50" s="811"/>
      <c r="V50" s="811"/>
      <c r="W50" s="811"/>
      <c r="X50" s="811"/>
      <c r="Y50" s="811"/>
      <c r="Z50" s="811"/>
      <c r="AA50" s="811"/>
      <c r="AB50" s="811"/>
      <c r="AC50" s="811"/>
      <c r="AD50" s="811"/>
      <c r="AE50" s="811"/>
      <c r="AF50" s="811"/>
      <c r="AG50" s="811"/>
      <c r="AH50" s="811"/>
      <c r="AI50" s="811"/>
      <c r="AJ50" s="811"/>
      <c r="AK50" s="811"/>
      <c r="AL50" s="811"/>
      <c r="AM50" s="811"/>
      <c r="AN50" s="811"/>
      <c r="AO50" s="811"/>
      <c r="AP50" s="811"/>
      <c r="AQ50" s="811"/>
      <c r="AR50" s="811"/>
      <c r="AS50" s="811"/>
      <c r="AT50" s="811"/>
      <c r="AU50" s="811"/>
      <c r="AV50" s="811"/>
      <c r="AW50" s="811"/>
      <c r="AX50" s="811"/>
      <c r="AY50" s="811"/>
      <c r="AZ50" s="788"/>
      <c r="BA50" s="788"/>
      <c r="BB50" s="788"/>
    </row>
    <row r="51" spans="1:54" s="181" customFormat="1" ht="12.6" customHeight="1">
      <c r="A51" s="811"/>
      <c r="B51" s="811"/>
      <c r="C51" s="811"/>
      <c r="D51" s="811"/>
      <c r="E51" s="811"/>
      <c r="F51" s="811"/>
      <c r="G51" s="811"/>
      <c r="H51" s="811"/>
      <c r="I51" s="811"/>
      <c r="J51" s="811"/>
      <c r="K51" s="811"/>
      <c r="L51" s="811"/>
      <c r="M51" s="811"/>
      <c r="N51" s="811"/>
      <c r="O51" s="811"/>
      <c r="P51" s="811"/>
      <c r="Q51" s="811"/>
      <c r="R51" s="811"/>
      <c r="S51" s="811"/>
      <c r="T51" s="811"/>
      <c r="U51" s="811"/>
      <c r="V51" s="811"/>
      <c r="W51" s="811"/>
      <c r="X51" s="811"/>
      <c r="Y51" s="811"/>
      <c r="Z51" s="811"/>
      <c r="AA51" s="811"/>
      <c r="AB51" s="811"/>
      <c r="AC51" s="811"/>
      <c r="AD51" s="811"/>
      <c r="AE51" s="811"/>
      <c r="AF51" s="811"/>
      <c r="AG51" s="811"/>
      <c r="AH51" s="811"/>
      <c r="AI51" s="811"/>
      <c r="AJ51" s="811"/>
      <c r="AK51" s="811"/>
      <c r="AL51" s="811"/>
      <c r="AM51" s="811"/>
      <c r="AN51" s="811"/>
      <c r="AO51" s="811"/>
      <c r="AP51" s="811"/>
      <c r="AQ51" s="811"/>
      <c r="AR51" s="811"/>
      <c r="AS51" s="811"/>
      <c r="AT51" s="811"/>
      <c r="AU51" s="811"/>
      <c r="AV51" s="811"/>
      <c r="AW51" s="811"/>
      <c r="AX51" s="811"/>
      <c r="AY51" s="811"/>
      <c r="AZ51" s="788"/>
      <c r="BA51" s="788"/>
      <c r="BB51" s="788"/>
    </row>
    <row r="52" spans="1:54" s="181" customFormat="1" ht="12.6" customHeight="1">
      <c r="A52" s="811"/>
      <c r="B52" s="811"/>
      <c r="C52" s="811"/>
      <c r="D52" s="811"/>
      <c r="E52" s="811"/>
      <c r="F52" s="811"/>
      <c r="G52" s="811"/>
      <c r="H52" s="811"/>
      <c r="I52" s="811"/>
      <c r="J52" s="811"/>
      <c r="K52" s="811"/>
      <c r="L52" s="811"/>
      <c r="M52" s="811"/>
      <c r="N52" s="811"/>
      <c r="O52" s="811"/>
      <c r="P52" s="811"/>
      <c r="Q52" s="811"/>
      <c r="R52" s="811"/>
      <c r="S52" s="811"/>
      <c r="T52" s="811"/>
      <c r="U52" s="811"/>
      <c r="V52" s="811"/>
      <c r="W52" s="811"/>
      <c r="X52" s="811"/>
      <c r="Y52" s="811"/>
      <c r="Z52" s="811"/>
      <c r="AA52" s="811"/>
      <c r="AB52" s="811"/>
      <c r="AC52" s="811"/>
      <c r="AD52" s="811"/>
      <c r="AE52" s="811"/>
      <c r="AF52" s="811"/>
      <c r="AG52" s="811"/>
      <c r="AH52" s="811"/>
      <c r="AI52" s="811"/>
      <c r="AJ52" s="811"/>
      <c r="AK52" s="811"/>
      <c r="AL52" s="811"/>
      <c r="AM52" s="811"/>
      <c r="AN52" s="811"/>
      <c r="AO52" s="811"/>
      <c r="AP52" s="811"/>
      <c r="AQ52" s="811"/>
      <c r="AR52" s="811"/>
      <c r="AS52" s="811"/>
      <c r="AT52" s="811"/>
      <c r="AU52" s="811"/>
      <c r="AV52" s="811"/>
      <c r="AW52" s="811"/>
      <c r="AX52" s="811"/>
      <c r="AY52" s="811"/>
      <c r="AZ52" s="788"/>
      <c r="BA52" s="788"/>
      <c r="BB52" s="788"/>
    </row>
    <row r="53" spans="1:54" s="181" customFormat="1" ht="12.6" customHeight="1">
      <c r="A53" s="811" t="s">
        <v>3485</v>
      </c>
      <c r="B53" s="811"/>
      <c r="C53" s="811"/>
      <c r="D53" s="811"/>
      <c r="E53" s="811"/>
      <c r="F53" s="811"/>
      <c r="G53" s="811"/>
      <c r="H53" s="811"/>
      <c r="I53" s="811"/>
      <c r="J53" s="811"/>
      <c r="K53" s="811"/>
      <c r="L53" s="811"/>
      <c r="M53" s="811"/>
      <c r="N53" s="811"/>
      <c r="O53" s="811"/>
      <c r="P53" s="811"/>
      <c r="Q53" s="811"/>
      <c r="R53" s="811"/>
      <c r="S53" s="811"/>
      <c r="T53" s="811"/>
      <c r="U53" s="811"/>
      <c r="V53" s="811"/>
      <c r="W53" s="811"/>
      <c r="X53" s="811"/>
      <c r="Y53" s="811"/>
      <c r="Z53" s="811"/>
      <c r="AA53" s="811"/>
      <c r="AB53" s="811"/>
      <c r="AC53" s="811"/>
      <c r="AD53" s="811"/>
      <c r="AE53" s="811"/>
      <c r="AF53" s="811"/>
      <c r="AG53" s="811"/>
      <c r="AH53" s="811"/>
      <c r="AI53" s="811"/>
      <c r="AJ53" s="811"/>
      <c r="AK53" s="811"/>
      <c r="AL53" s="811"/>
      <c r="AM53" s="811"/>
      <c r="AN53" s="811"/>
      <c r="AO53" s="811"/>
      <c r="AP53" s="811"/>
      <c r="AQ53" s="811"/>
      <c r="AR53" s="811"/>
      <c r="AS53" s="811"/>
      <c r="AT53" s="811"/>
      <c r="AU53" s="811"/>
      <c r="AV53" s="811"/>
      <c r="AW53" s="811"/>
      <c r="AX53" s="811"/>
      <c r="AY53" s="811"/>
      <c r="AZ53" s="788"/>
      <c r="BA53" s="788"/>
      <c r="BB53" s="788"/>
    </row>
    <row r="54" spans="1:54" ht="12.6" customHeight="1">
      <c r="A54" s="170" t="s">
        <v>3517</v>
      </c>
    </row>
    <row r="56" spans="1:54" s="181" customFormat="1" ht="27.75" customHeight="1">
      <c r="A56" s="1292" t="s">
        <v>271</v>
      </c>
      <c r="B56" s="1292"/>
      <c r="C56" s="1292"/>
      <c r="D56" s="1292"/>
      <c r="E56" s="1292"/>
      <c r="F56" s="1292"/>
      <c r="G56" s="1292"/>
      <c r="H56" s="1292"/>
      <c r="I56" s="1292"/>
      <c r="J56" s="1292"/>
      <c r="K56" s="1292"/>
      <c r="L56" s="1292"/>
      <c r="M56" s="1292"/>
      <c r="N56" s="1292"/>
      <c r="O56" s="1292"/>
      <c r="P56" s="1292"/>
      <c r="Q56" s="1292"/>
      <c r="R56" s="1292"/>
      <c r="S56" s="1292"/>
      <c r="T56" s="1292"/>
      <c r="U56" s="1291" t="s">
        <v>266</v>
      </c>
      <c r="V56" s="1291"/>
      <c r="W56" s="1291"/>
      <c r="X56" s="1291"/>
      <c r="Y56" s="1291"/>
      <c r="Z56" s="1291"/>
      <c r="AA56" s="1291"/>
      <c r="AB56" s="1291"/>
      <c r="AC56" s="1291"/>
      <c r="AD56" s="1291"/>
      <c r="AE56" s="1291"/>
      <c r="AF56" s="1291"/>
      <c r="AG56" s="1291"/>
      <c r="AH56" s="1291"/>
      <c r="AI56" s="1291"/>
      <c r="AJ56" s="810" t="s">
        <v>268</v>
      </c>
      <c r="AK56" s="810"/>
      <c r="AL56" s="810"/>
      <c r="AM56" s="810"/>
      <c r="AN56" s="810"/>
      <c r="AO56" s="810"/>
      <c r="AP56" s="810"/>
      <c r="AQ56" s="810"/>
      <c r="AR56" s="810" t="s">
        <v>272</v>
      </c>
      <c r="AS56" s="810"/>
      <c r="AT56" s="810"/>
      <c r="AU56" s="810"/>
      <c r="AV56" s="810"/>
      <c r="AW56" s="810"/>
      <c r="AX56" s="810"/>
      <c r="AY56" s="810"/>
      <c r="AZ56" s="203"/>
      <c r="BA56" s="203"/>
      <c r="BB56" s="203"/>
    </row>
    <row r="57" spans="1:54" s="181" customFormat="1" ht="12.6" customHeight="1">
      <c r="A57" s="810" t="s">
        <v>270</v>
      </c>
      <c r="B57" s="810"/>
      <c r="C57" s="810"/>
      <c r="D57" s="810"/>
      <c r="E57" s="810"/>
      <c r="F57" s="810"/>
      <c r="G57" s="810"/>
      <c r="H57" s="810"/>
      <c r="I57" s="810"/>
      <c r="J57" s="810"/>
      <c r="K57" s="810"/>
      <c r="L57" s="810"/>
      <c r="M57" s="810"/>
      <c r="N57" s="810"/>
      <c r="O57" s="810"/>
      <c r="P57" s="810" t="s">
        <v>273</v>
      </c>
      <c r="Q57" s="810"/>
      <c r="R57" s="810"/>
      <c r="S57" s="810"/>
      <c r="T57" s="810"/>
      <c r="U57" s="810" t="s">
        <v>267</v>
      </c>
      <c r="V57" s="810"/>
      <c r="W57" s="810"/>
      <c r="X57" s="810"/>
      <c r="Y57" s="810"/>
      <c r="Z57" s="810"/>
      <c r="AA57" s="810"/>
      <c r="AB57" s="810"/>
      <c r="AC57" s="810" t="s">
        <v>3601</v>
      </c>
      <c r="AD57" s="810"/>
      <c r="AE57" s="810"/>
      <c r="AF57" s="810"/>
      <c r="AG57" s="810"/>
      <c r="AH57" s="810"/>
      <c r="AI57" s="810"/>
      <c r="AJ57" s="810"/>
      <c r="AK57" s="810"/>
      <c r="AL57" s="810"/>
      <c r="AM57" s="810"/>
      <c r="AN57" s="810"/>
      <c r="AO57" s="810"/>
      <c r="AP57" s="810"/>
      <c r="AQ57" s="810"/>
      <c r="AR57" s="810"/>
      <c r="AS57" s="810"/>
      <c r="AT57" s="810"/>
      <c r="AU57" s="810"/>
      <c r="AV57" s="810"/>
      <c r="AW57" s="810"/>
      <c r="AX57" s="810"/>
      <c r="AY57" s="810"/>
      <c r="AZ57" s="203"/>
      <c r="BA57" s="203"/>
      <c r="BB57" s="203"/>
    </row>
    <row r="58" spans="1:54" s="181" customFormat="1" ht="12.6" customHeight="1">
      <c r="A58" s="810" t="s">
        <v>3498</v>
      </c>
      <c r="B58" s="810"/>
      <c r="C58" s="810"/>
      <c r="D58" s="810"/>
      <c r="E58" s="810"/>
      <c r="F58" s="810"/>
      <c r="G58" s="810"/>
      <c r="H58" s="810"/>
      <c r="I58" s="810"/>
      <c r="J58" s="810"/>
      <c r="K58" s="810"/>
      <c r="L58" s="810"/>
      <c r="M58" s="810"/>
      <c r="N58" s="810"/>
      <c r="O58" s="810"/>
      <c r="P58" s="810" t="s">
        <v>3499</v>
      </c>
      <c r="Q58" s="810"/>
      <c r="R58" s="810"/>
      <c r="S58" s="810"/>
      <c r="T58" s="810"/>
      <c r="U58" s="810" t="s">
        <v>3500</v>
      </c>
      <c r="V58" s="810"/>
      <c r="W58" s="810"/>
      <c r="X58" s="810"/>
      <c r="Y58" s="810"/>
      <c r="Z58" s="810"/>
      <c r="AA58" s="810"/>
      <c r="AB58" s="810"/>
      <c r="AC58" s="810" t="s">
        <v>3501</v>
      </c>
      <c r="AD58" s="810"/>
      <c r="AE58" s="810"/>
      <c r="AF58" s="810"/>
      <c r="AG58" s="810"/>
      <c r="AH58" s="810"/>
      <c r="AI58" s="810"/>
      <c r="AJ58" s="810" t="s">
        <v>3502</v>
      </c>
      <c r="AK58" s="810"/>
      <c r="AL58" s="810"/>
      <c r="AM58" s="810"/>
      <c r="AN58" s="810"/>
      <c r="AO58" s="810"/>
      <c r="AP58" s="810"/>
      <c r="AQ58" s="810"/>
      <c r="AR58" s="810" t="s">
        <v>3503</v>
      </c>
      <c r="AS58" s="810"/>
      <c r="AT58" s="810"/>
      <c r="AU58" s="810"/>
      <c r="AV58" s="810"/>
      <c r="AW58" s="810"/>
      <c r="AX58" s="810"/>
      <c r="AY58" s="810"/>
      <c r="AZ58" s="203"/>
      <c r="BA58" s="203"/>
      <c r="BB58" s="203"/>
    </row>
    <row r="59" spans="1:54" s="181" customFormat="1" ht="12.6" customHeight="1">
      <c r="A59" s="814"/>
      <c r="B59" s="814"/>
      <c r="C59" s="814"/>
      <c r="D59" s="814"/>
      <c r="E59" s="814"/>
      <c r="F59" s="814"/>
      <c r="G59" s="814"/>
      <c r="H59" s="814"/>
      <c r="I59" s="814"/>
      <c r="J59" s="814"/>
      <c r="K59" s="814"/>
      <c r="L59" s="814"/>
      <c r="M59" s="814"/>
      <c r="N59" s="814"/>
      <c r="O59" s="814"/>
      <c r="P59" s="814"/>
      <c r="Q59" s="814"/>
      <c r="R59" s="814"/>
      <c r="S59" s="814"/>
      <c r="T59" s="814"/>
      <c r="U59" s="1290"/>
      <c r="V59" s="1290"/>
      <c r="W59" s="1290"/>
      <c r="X59" s="1290"/>
      <c r="Y59" s="1290"/>
      <c r="Z59" s="1290"/>
      <c r="AA59" s="1290"/>
      <c r="AB59" s="1290"/>
      <c r="AC59" s="1290"/>
      <c r="AD59" s="1290"/>
      <c r="AE59" s="1290"/>
      <c r="AF59" s="1290"/>
      <c r="AG59" s="1290"/>
      <c r="AH59" s="1290"/>
      <c r="AI59" s="1290"/>
      <c r="AJ59" s="1290"/>
      <c r="AK59" s="1290"/>
      <c r="AL59" s="1290"/>
      <c r="AM59" s="1290"/>
      <c r="AN59" s="1290"/>
      <c r="AO59" s="1290"/>
      <c r="AP59" s="1290"/>
      <c r="AQ59" s="1290"/>
      <c r="AR59" s="1290"/>
      <c r="AS59" s="1290"/>
      <c r="AT59" s="1290"/>
      <c r="AU59" s="1290"/>
      <c r="AV59" s="1290"/>
      <c r="AW59" s="1290"/>
      <c r="AX59" s="1290"/>
      <c r="AY59" s="1290"/>
      <c r="AZ59" s="203"/>
      <c r="BA59" s="203"/>
      <c r="BB59" s="203"/>
    </row>
    <row r="60" spans="1:54" s="181" customFormat="1" ht="12.6" customHeight="1">
      <c r="A60" s="814"/>
      <c r="B60" s="814"/>
      <c r="C60" s="814"/>
      <c r="D60" s="814"/>
      <c r="E60" s="814"/>
      <c r="F60" s="814"/>
      <c r="G60" s="814"/>
      <c r="H60" s="814"/>
      <c r="I60" s="814"/>
      <c r="J60" s="814"/>
      <c r="K60" s="814"/>
      <c r="L60" s="814"/>
      <c r="M60" s="814"/>
      <c r="N60" s="814"/>
      <c r="O60" s="814"/>
      <c r="P60" s="814"/>
      <c r="Q60" s="814"/>
      <c r="R60" s="814"/>
      <c r="S60" s="814"/>
      <c r="T60" s="814"/>
      <c r="U60" s="1290"/>
      <c r="V60" s="1290"/>
      <c r="W60" s="1290"/>
      <c r="X60" s="1290"/>
      <c r="Y60" s="1290"/>
      <c r="Z60" s="1290"/>
      <c r="AA60" s="1290"/>
      <c r="AB60" s="1290"/>
      <c r="AC60" s="1290"/>
      <c r="AD60" s="1290"/>
      <c r="AE60" s="1290"/>
      <c r="AF60" s="1290"/>
      <c r="AG60" s="1290"/>
      <c r="AH60" s="1290"/>
      <c r="AI60" s="1290"/>
      <c r="AJ60" s="1290"/>
      <c r="AK60" s="1290"/>
      <c r="AL60" s="1290"/>
      <c r="AM60" s="1290"/>
      <c r="AN60" s="1290"/>
      <c r="AO60" s="1290"/>
      <c r="AP60" s="1290"/>
      <c r="AQ60" s="1290"/>
      <c r="AR60" s="1290"/>
      <c r="AS60" s="1290"/>
      <c r="AT60" s="1290"/>
      <c r="AU60" s="1290"/>
      <c r="AV60" s="1290"/>
      <c r="AW60" s="1290"/>
      <c r="AX60" s="1290"/>
      <c r="AY60" s="1290"/>
      <c r="AZ60" s="203"/>
      <c r="BA60" s="203"/>
      <c r="BB60" s="203"/>
    </row>
    <row r="61" spans="1:54" s="181" customFormat="1" ht="12.6" customHeight="1">
      <c r="A61" s="814"/>
      <c r="B61" s="814"/>
      <c r="C61" s="814"/>
      <c r="D61" s="814"/>
      <c r="E61" s="814"/>
      <c r="F61" s="814"/>
      <c r="G61" s="814"/>
      <c r="H61" s="814"/>
      <c r="I61" s="814"/>
      <c r="J61" s="814"/>
      <c r="K61" s="814"/>
      <c r="L61" s="814"/>
      <c r="M61" s="814"/>
      <c r="N61" s="814"/>
      <c r="O61" s="814"/>
      <c r="P61" s="814"/>
      <c r="Q61" s="814"/>
      <c r="R61" s="814"/>
      <c r="S61" s="814"/>
      <c r="T61" s="814"/>
      <c r="U61" s="1290"/>
      <c r="V61" s="1290"/>
      <c r="W61" s="1290"/>
      <c r="X61" s="1290"/>
      <c r="Y61" s="1290"/>
      <c r="Z61" s="1290"/>
      <c r="AA61" s="1290"/>
      <c r="AB61" s="1290"/>
      <c r="AC61" s="1290"/>
      <c r="AD61" s="1290"/>
      <c r="AE61" s="1290"/>
      <c r="AF61" s="1290"/>
      <c r="AG61" s="1290"/>
      <c r="AH61" s="1290"/>
      <c r="AI61" s="1290"/>
      <c r="AJ61" s="1290"/>
      <c r="AK61" s="1290"/>
      <c r="AL61" s="1290"/>
      <c r="AM61" s="1290"/>
      <c r="AN61" s="1290"/>
      <c r="AO61" s="1290"/>
      <c r="AP61" s="1290"/>
      <c r="AQ61" s="1290"/>
      <c r="AR61" s="1290"/>
      <c r="AS61" s="1290"/>
      <c r="AT61" s="1290"/>
      <c r="AU61" s="1290"/>
      <c r="AV61" s="1290"/>
      <c r="AW61" s="1290"/>
      <c r="AX61" s="1290"/>
      <c r="AY61" s="1290"/>
      <c r="AZ61" s="203"/>
      <c r="BA61" s="203"/>
      <c r="BB61" s="203"/>
    </row>
    <row r="62" spans="1:54" s="181" customFormat="1" ht="12.6" customHeight="1">
      <c r="A62" s="814" t="s">
        <v>3485</v>
      </c>
      <c r="B62" s="814"/>
      <c r="C62" s="814"/>
      <c r="D62" s="814"/>
      <c r="E62" s="814"/>
      <c r="F62" s="814"/>
      <c r="G62" s="814"/>
      <c r="H62" s="814"/>
      <c r="I62" s="814"/>
      <c r="J62" s="814"/>
      <c r="K62" s="814"/>
      <c r="L62" s="814"/>
      <c r="M62" s="814"/>
      <c r="N62" s="814"/>
      <c r="O62" s="814"/>
      <c r="P62" s="814"/>
      <c r="Q62" s="814"/>
      <c r="R62" s="814"/>
      <c r="S62" s="814"/>
      <c r="T62" s="814"/>
      <c r="U62" s="1290"/>
      <c r="V62" s="1290"/>
      <c r="W62" s="1290"/>
      <c r="X62" s="1290"/>
      <c r="Y62" s="1290"/>
      <c r="Z62" s="1290"/>
      <c r="AA62" s="1290"/>
      <c r="AB62" s="1290"/>
      <c r="AC62" s="1290"/>
      <c r="AD62" s="1290"/>
      <c r="AE62" s="1290"/>
      <c r="AF62" s="1290"/>
      <c r="AG62" s="1290"/>
      <c r="AH62" s="1290"/>
      <c r="AI62" s="1290"/>
      <c r="AJ62" s="1290"/>
      <c r="AK62" s="1290"/>
      <c r="AL62" s="1290"/>
      <c r="AM62" s="1290"/>
      <c r="AN62" s="1290"/>
      <c r="AO62" s="1290"/>
      <c r="AP62" s="1290"/>
      <c r="AQ62" s="1290"/>
      <c r="AR62" s="1290"/>
      <c r="AS62" s="1290"/>
      <c r="AT62" s="1290"/>
      <c r="AU62" s="1290"/>
      <c r="AV62" s="1290"/>
      <c r="AW62" s="1290"/>
      <c r="AX62" s="1290"/>
      <c r="AY62" s="1290"/>
      <c r="AZ62" s="203"/>
      <c r="BA62" s="203"/>
      <c r="BB62" s="203"/>
    </row>
    <row r="63" spans="1:54" s="181" customFormat="1" ht="12.6" customHeight="1">
      <c r="A63" s="203"/>
      <c r="B63" s="203"/>
      <c r="C63" s="203"/>
      <c r="D63" s="203"/>
      <c r="E63" s="203"/>
      <c r="F63" s="203"/>
      <c r="G63" s="203"/>
      <c r="H63" s="203"/>
      <c r="I63" s="203"/>
      <c r="J63" s="203"/>
      <c r="K63" s="203"/>
      <c r="L63" s="203"/>
      <c r="M63" s="203"/>
      <c r="N63" s="203"/>
      <c r="O63" s="203"/>
      <c r="P63" s="549"/>
      <c r="Q63" s="549"/>
      <c r="R63" s="549"/>
      <c r="S63" s="549"/>
      <c r="T63" s="549"/>
      <c r="U63" s="549"/>
      <c r="V63" s="549"/>
      <c r="W63" s="549"/>
      <c r="X63" s="549"/>
      <c r="Y63" s="549"/>
      <c r="Z63" s="549"/>
      <c r="AA63" s="549"/>
      <c r="AB63" s="549"/>
      <c r="AC63" s="549"/>
      <c r="AD63" s="549"/>
      <c r="AE63" s="549"/>
      <c r="AF63" s="549"/>
      <c r="AG63" s="549"/>
      <c r="AH63" s="549"/>
      <c r="AI63" s="560"/>
      <c r="AJ63" s="560"/>
      <c r="AK63" s="560"/>
      <c r="AL63" s="560"/>
      <c r="AM63" s="560"/>
      <c r="AN63" s="560"/>
      <c r="AO63" s="549"/>
      <c r="AP63" s="549"/>
      <c r="AQ63" s="549"/>
      <c r="AR63" s="549"/>
      <c r="AS63" s="549"/>
      <c r="AT63" s="549"/>
      <c r="AU63" s="549"/>
      <c r="AV63" s="549"/>
      <c r="AW63" s="549"/>
      <c r="AX63" s="549"/>
      <c r="AY63" s="549"/>
      <c r="AZ63" s="203"/>
      <c r="BA63" s="203"/>
      <c r="BB63" s="203"/>
    </row>
    <row r="64" spans="1:54" s="192" customFormat="1" ht="12.6" customHeight="1">
      <c r="A64" s="788" t="s">
        <v>4167</v>
      </c>
      <c r="B64" s="788"/>
      <c r="C64" s="788"/>
      <c r="D64" s="788"/>
      <c r="E64" s="788"/>
      <c r="F64" s="788"/>
      <c r="G64" s="788"/>
      <c r="H64" s="788"/>
      <c r="I64" s="788"/>
      <c r="J64" s="788"/>
      <c r="K64" s="788"/>
      <c r="L64" s="788"/>
      <c r="M64" s="788"/>
      <c r="N64" s="788"/>
      <c r="O64" s="788"/>
      <c r="P64" s="788"/>
      <c r="Q64" s="788"/>
      <c r="R64" s="788"/>
      <c r="S64" s="788"/>
      <c r="T64" s="788"/>
      <c r="U64" s="788"/>
      <c r="V64" s="788"/>
      <c r="W64" s="788"/>
      <c r="X64" s="788"/>
      <c r="Y64" s="788"/>
      <c r="Z64" s="788"/>
      <c r="AA64" s="788"/>
      <c r="AB64" s="788"/>
      <c r="AC64" s="788"/>
      <c r="AD64" s="788"/>
      <c r="AE64" s="788"/>
      <c r="AF64" s="788"/>
      <c r="AG64" s="788"/>
      <c r="AH64" s="200"/>
      <c r="AI64" s="200"/>
      <c r="AJ64" s="200"/>
      <c r="AK64" s="806" t="s">
        <v>4141</v>
      </c>
      <c r="AL64" s="806"/>
      <c r="AM64" s="806"/>
      <c r="AN64" s="200"/>
      <c r="AO64" s="805"/>
      <c r="AP64" s="805"/>
      <c r="AQ64" s="200"/>
      <c r="AR64" s="200"/>
      <c r="AS64" s="805"/>
      <c r="AT64" s="805"/>
      <c r="AU64" s="200"/>
      <c r="AV64" s="805"/>
      <c r="AW64" s="805"/>
      <c r="AX64" s="200"/>
      <c r="AY64" s="200"/>
      <c r="AZ64" s="788"/>
      <c r="BA64" s="788"/>
      <c r="BB64" s="788"/>
    </row>
    <row r="65" spans="1:54" s="192" customFormat="1" ht="12.6" customHeight="1">
      <c r="A65" s="788" t="s">
        <v>4168</v>
      </c>
      <c r="B65" s="788"/>
      <c r="C65" s="788"/>
      <c r="D65" s="788"/>
      <c r="E65" s="788"/>
      <c r="F65" s="788"/>
      <c r="G65" s="788"/>
      <c r="H65" s="788"/>
      <c r="I65" s="788"/>
      <c r="J65" s="788"/>
      <c r="K65" s="788"/>
      <c r="L65" s="788"/>
      <c r="M65" s="788"/>
      <c r="N65" s="788"/>
      <c r="O65" s="788"/>
      <c r="P65" s="788"/>
      <c r="Q65" s="788"/>
      <c r="R65" s="788"/>
      <c r="S65" s="788"/>
      <c r="T65" s="788"/>
      <c r="U65" s="788"/>
      <c r="V65" s="788"/>
      <c r="W65" s="788"/>
      <c r="X65" s="788"/>
      <c r="Y65" s="788"/>
      <c r="Z65" s="788"/>
      <c r="AA65" s="788"/>
      <c r="AB65" s="788"/>
      <c r="AC65" s="788"/>
      <c r="AD65" s="788"/>
      <c r="AE65" s="788"/>
      <c r="AF65" s="788"/>
      <c r="AG65" s="788"/>
      <c r="AH65" s="182"/>
      <c r="AI65" s="182"/>
      <c r="AJ65" s="182"/>
      <c r="AK65" s="806" t="s">
        <v>4141</v>
      </c>
      <c r="AL65" s="806"/>
      <c r="AM65" s="806"/>
      <c r="AN65" s="200"/>
      <c r="AO65" s="805"/>
      <c r="AP65" s="805"/>
      <c r="AQ65" s="200"/>
      <c r="AR65" s="200"/>
      <c r="AS65" s="805"/>
      <c r="AT65" s="805"/>
      <c r="AU65" s="200"/>
      <c r="AV65" s="805"/>
      <c r="AW65" s="805"/>
      <c r="AX65" s="200"/>
      <c r="AY65" s="182"/>
      <c r="AZ65" s="182"/>
      <c r="BA65" s="182"/>
      <c r="BB65" s="182"/>
    </row>
    <row r="66" spans="1:54" s="175" customFormat="1" ht="12.6" customHeight="1">
      <c r="A66" s="204" t="s">
        <v>4169</v>
      </c>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row>
    <row r="67" spans="1:54" s="181" customFormat="1" ht="13.5">
      <c r="A67" s="812" t="s">
        <v>4170</v>
      </c>
      <c r="B67" s="812"/>
      <c r="C67" s="812"/>
      <c r="D67" s="813" t="s">
        <v>4140</v>
      </c>
      <c r="E67" s="813"/>
      <c r="F67" s="805" t="s">
        <v>4171</v>
      </c>
      <c r="G67" s="805"/>
      <c r="H67" s="805"/>
      <c r="I67" s="805"/>
      <c r="J67" s="805"/>
      <c r="K67" s="805"/>
      <c r="L67" s="805"/>
      <c r="M67" s="805"/>
      <c r="N67" s="805"/>
      <c r="O67" s="805"/>
      <c r="P67" s="805"/>
      <c r="Q67" s="805"/>
      <c r="R67" s="805"/>
      <c r="S67" s="805"/>
      <c r="T67" s="805"/>
      <c r="U67" s="805"/>
      <c r="V67" s="805"/>
      <c r="W67" s="805"/>
      <c r="X67" s="805"/>
      <c r="Y67" s="805"/>
      <c r="Z67" s="805"/>
      <c r="AA67" s="805"/>
      <c r="AB67" s="805"/>
      <c r="AC67" s="805"/>
      <c r="AD67" s="805"/>
      <c r="AE67" s="805"/>
      <c r="AF67" s="805"/>
      <c r="AG67" s="805"/>
      <c r="AH67" s="805"/>
      <c r="AI67" s="805"/>
      <c r="AJ67" s="805"/>
      <c r="AK67" s="805"/>
      <c r="AL67" s="805"/>
      <c r="AM67" s="805"/>
      <c r="AN67" s="805"/>
      <c r="AO67" s="805"/>
      <c r="AP67" s="805"/>
      <c r="AQ67" s="805"/>
      <c r="AR67" s="805"/>
      <c r="AS67" s="805"/>
      <c r="AT67" s="805"/>
      <c r="AU67" s="805"/>
      <c r="AV67" s="805"/>
      <c r="AW67" s="805"/>
      <c r="AX67" s="805"/>
      <c r="AY67" s="805"/>
      <c r="AZ67" s="805"/>
      <c r="BA67" s="805"/>
      <c r="BB67" s="805"/>
    </row>
    <row r="68" spans="1:54" s="181" customFormat="1" ht="28.5" customHeight="1">
      <c r="A68" s="814"/>
      <c r="B68" s="814"/>
      <c r="C68" s="814"/>
      <c r="D68" s="814"/>
      <c r="E68" s="814"/>
      <c r="F68" s="814"/>
      <c r="G68" s="814"/>
      <c r="H68" s="814"/>
      <c r="I68" s="814"/>
      <c r="J68" s="814"/>
      <c r="K68" s="814"/>
      <c r="L68" s="814"/>
      <c r="M68" s="814"/>
      <c r="N68" s="814"/>
      <c r="O68" s="814"/>
      <c r="P68" s="814"/>
      <c r="Q68" s="814"/>
      <c r="R68" s="814"/>
      <c r="S68" s="814"/>
      <c r="T68" s="814"/>
      <c r="U68" s="810" t="s">
        <v>4326</v>
      </c>
      <c r="V68" s="810"/>
      <c r="W68" s="810"/>
      <c r="X68" s="810"/>
      <c r="Y68" s="810"/>
      <c r="Z68" s="810"/>
      <c r="AA68" s="810"/>
      <c r="AB68" s="810"/>
      <c r="AC68" s="810" t="s">
        <v>4172</v>
      </c>
      <c r="AD68" s="810"/>
      <c r="AE68" s="810"/>
      <c r="AF68" s="810"/>
      <c r="AG68" s="810"/>
      <c r="AH68" s="810"/>
      <c r="AI68" s="810"/>
      <c r="AJ68" s="810"/>
      <c r="AK68" s="810"/>
      <c r="AL68" s="810"/>
      <c r="AM68" s="810"/>
      <c r="AN68" s="810"/>
      <c r="AO68" s="810" t="s">
        <v>4173</v>
      </c>
      <c r="AP68" s="810"/>
      <c r="AQ68" s="810"/>
      <c r="AR68" s="810"/>
      <c r="AS68" s="810"/>
      <c r="AT68" s="810"/>
      <c r="AU68" s="810"/>
      <c r="AV68" s="810"/>
      <c r="AW68" s="810"/>
      <c r="AX68" s="810"/>
      <c r="AY68" s="810"/>
      <c r="AZ68" s="200"/>
      <c r="BA68" s="200"/>
      <c r="BB68" s="203"/>
    </row>
    <row r="69" spans="1:54" s="181" customFormat="1" ht="15" customHeight="1">
      <c r="A69" s="814"/>
      <c r="B69" s="814"/>
      <c r="C69" s="814"/>
      <c r="D69" s="814"/>
      <c r="E69" s="814"/>
      <c r="F69" s="814"/>
      <c r="G69" s="814"/>
      <c r="H69" s="814"/>
      <c r="I69" s="814"/>
      <c r="J69" s="814"/>
      <c r="K69" s="814"/>
      <c r="L69" s="814"/>
      <c r="M69" s="814"/>
      <c r="N69" s="814"/>
      <c r="O69" s="814"/>
      <c r="P69" s="814"/>
      <c r="Q69" s="814"/>
      <c r="R69" s="814"/>
      <c r="S69" s="814"/>
      <c r="T69" s="814"/>
      <c r="U69" s="810"/>
      <c r="V69" s="810"/>
      <c r="W69" s="810"/>
      <c r="X69" s="810"/>
      <c r="Y69" s="810"/>
      <c r="Z69" s="810"/>
      <c r="AA69" s="810"/>
      <c r="AB69" s="810"/>
      <c r="AC69" s="814"/>
      <c r="AD69" s="814"/>
      <c r="AE69" s="814"/>
      <c r="AF69" s="814"/>
      <c r="AG69" s="814"/>
      <c r="AH69" s="814"/>
      <c r="AI69" s="814"/>
      <c r="AJ69" s="814"/>
      <c r="AK69" s="814"/>
      <c r="AL69" s="814"/>
      <c r="AM69" s="814"/>
      <c r="AN69" s="814"/>
      <c r="AO69" s="814"/>
      <c r="AP69" s="814"/>
      <c r="AQ69" s="814"/>
      <c r="AR69" s="814"/>
      <c r="AS69" s="814"/>
      <c r="AT69" s="814"/>
      <c r="AU69" s="814"/>
      <c r="AV69" s="814"/>
      <c r="AW69" s="814"/>
      <c r="AX69" s="814"/>
      <c r="AY69" s="814"/>
      <c r="AZ69" s="200"/>
      <c r="BA69" s="200"/>
      <c r="BB69" s="203"/>
    </row>
    <row r="70" spans="1:54" s="181" customFormat="1" ht="15" customHeight="1">
      <c r="A70" s="814"/>
      <c r="B70" s="814"/>
      <c r="C70" s="814"/>
      <c r="D70" s="814"/>
      <c r="E70" s="814"/>
      <c r="F70" s="814"/>
      <c r="G70" s="814"/>
      <c r="H70" s="814"/>
      <c r="I70" s="814"/>
      <c r="J70" s="814"/>
      <c r="K70" s="814"/>
      <c r="L70" s="814"/>
      <c r="M70" s="814"/>
      <c r="N70" s="814"/>
      <c r="O70" s="814"/>
      <c r="P70" s="814"/>
      <c r="Q70" s="814"/>
      <c r="R70" s="814"/>
      <c r="S70" s="814"/>
      <c r="T70" s="814"/>
      <c r="U70" s="810"/>
      <c r="V70" s="810"/>
      <c r="W70" s="810"/>
      <c r="X70" s="810"/>
      <c r="Y70" s="810"/>
      <c r="Z70" s="810"/>
      <c r="AA70" s="810"/>
      <c r="AB70" s="810"/>
      <c r="AC70" s="814"/>
      <c r="AD70" s="814"/>
      <c r="AE70" s="814"/>
      <c r="AF70" s="814"/>
      <c r="AG70" s="814"/>
      <c r="AH70" s="814"/>
      <c r="AI70" s="814"/>
      <c r="AJ70" s="814"/>
      <c r="AK70" s="814"/>
      <c r="AL70" s="814"/>
      <c r="AM70" s="814"/>
      <c r="AN70" s="814"/>
      <c r="AO70" s="814"/>
      <c r="AP70" s="814"/>
      <c r="AQ70" s="814"/>
      <c r="AR70" s="814"/>
      <c r="AS70" s="814"/>
      <c r="AT70" s="814"/>
      <c r="AU70" s="814"/>
      <c r="AV70" s="814"/>
      <c r="AW70" s="814"/>
      <c r="AX70" s="814"/>
      <c r="AY70" s="814"/>
      <c r="AZ70" s="200"/>
      <c r="BA70" s="200"/>
      <c r="BB70" s="203"/>
    </row>
    <row r="71" spans="1:54" s="181" customFormat="1" ht="15" customHeight="1">
      <c r="A71" s="814"/>
      <c r="B71" s="814"/>
      <c r="C71" s="814"/>
      <c r="D71" s="814"/>
      <c r="E71" s="814"/>
      <c r="F71" s="814"/>
      <c r="G71" s="814"/>
      <c r="H71" s="814"/>
      <c r="I71" s="814"/>
      <c r="J71" s="814"/>
      <c r="K71" s="814"/>
      <c r="L71" s="814"/>
      <c r="M71" s="814"/>
      <c r="N71" s="814"/>
      <c r="O71" s="814"/>
      <c r="P71" s="814"/>
      <c r="Q71" s="814"/>
      <c r="R71" s="814"/>
      <c r="S71" s="814"/>
      <c r="T71" s="814"/>
      <c r="U71" s="810"/>
      <c r="V71" s="810"/>
      <c r="W71" s="810"/>
      <c r="X71" s="810"/>
      <c r="Y71" s="810"/>
      <c r="Z71" s="810"/>
      <c r="AA71" s="810"/>
      <c r="AB71" s="810"/>
      <c r="AC71" s="814"/>
      <c r="AD71" s="814"/>
      <c r="AE71" s="814"/>
      <c r="AF71" s="814"/>
      <c r="AG71" s="814"/>
      <c r="AH71" s="814"/>
      <c r="AI71" s="814"/>
      <c r="AJ71" s="814"/>
      <c r="AK71" s="814"/>
      <c r="AL71" s="814"/>
      <c r="AM71" s="814"/>
      <c r="AN71" s="814"/>
      <c r="AO71" s="814"/>
      <c r="AP71" s="814"/>
      <c r="AQ71" s="814"/>
      <c r="AR71" s="814"/>
      <c r="AS71" s="814"/>
      <c r="AT71" s="814"/>
      <c r="AU71" s="814"/>
      <c r="AV71" s="814"/>
      <c r="AW71" s="814"/>
      <c r="AX71" s="814"/>
      <c r="AY71" s="814"/>
      <c r="AZ71" s="200"/>
      <c r="BA71" s="200"/>
      <c r="BB71" s="203"/>
    </row>
    <row r="72" spans="1:54" s="181" customFormat="1" ht="15" customHeight="1">
      <c r="A72" s="814"/>
      <c r="B72" s="814"/>
      <c r="C72" s="814"/>
      <c r="D72" s="814"/>
      <c r="E72" s="814"/>
      <c r="F72" s="814"/>
      <c r="G72" s="814"/>
      <c r="H72" s="814"/>
      <c r="I72" s="814"/>
      <c r="J72" s="814"/>
      <c r="K72" s="814"/>
      <c r="L72" s="814"/>
      <c r="M72" s="814"/>
      <c r="N72" s="814"/>
      <c r="O72" s="814"/>
      <c r="P72" s="814"/>
      <c r="Q72" s="814"/>
      <c r="R72" s="814"/>
      <c r="S72" s="814"/>
      <c r="T72" s="814"/>
      <c r="U72" s="810"/>
      <c r="V72" s="810"/>
      <c r="W72" s="810"/>
      <c r="X72" s="810"/>
      <c r="Y72" s="810"/>
      <c r="Z72" s="810"/>
      <c r="AA72" s="810"/>
      <c r="AB72" s="810"/>
      <c r="AC72" s="814"/>
      <c r="AD72" s="814"/>
      <c r="AE72" s="814"/>
      <c r="AF72" s="814"/>
      <c r="AG72" s="814"/>
      <c r="AH72" s="814"/>
      <c r="AI72" s="814"/>
      <c r="AJ72" s="814"/>
      <c r="AK72" s="814"/>
      <c r="AL72" s="814"/>
      <c r="AM72" s="814"/>
      <c r="AN72" s="814"/>
      <c r="AO72" s="814"/>
      <c r="AP72" s="814"/>
      <c r="AQ72" s="814"/>
      <c r="AR72" s="814"/>
      <c r="AS72" s="814"/>
      <c r="AT72" s="814"/>
      <c r="AU72" s="814"/>
      <c r="AV72" s="814"/>
      <c r="AW72" s="814"/>
      <c r="AX72" s="814"/>
      <c r="AY72" s="814"/>
      <c r="AZ72" s="200"/>
      <c r="BA72" s="200"/>
      <c r="BB72" s="203"/>
    </row>
    <row r="73" spans="1:54" s="181" customFormat="1" ht="15" customHeight="1">
      <c r="A73" s="814"/>
      <c r="B73" s="814"/>
      <c r="C73" s="814"/>
      <c r="D73" s="814"/>
      <c r="E73" s="814"/>
      <c r="F73" s="814"/>
      <c r="G73" s="814"/>
      <c r="H73" s="814"/>
      <c r="I73" s="814"/>
      <c r="J73" s="814"/>
      <c r="K73" s="814"/>
      <c r="L73" s="814"/>
      <c r="M73" s="814"/>
      <c r="N73" s="814"/>
      <c r="O73" s="814"/>
      <c r="P73" s="814"/>
      <c r="Q73" s="814"/>
      <c r="R73" s="814"/>
      <c r="S73" s="814"/>
      <c r="T73" s="814"/>
      <c r="U73" s="810"/>
      <c r="V73" s="810"/>
      <c r="W73" s="810"/>
      <c r="X73" s="810"/>
      <c r="Y73" s="810"/>
      <c r="Z73" s="810"/>
      <c r="AA73" s="810"/>
      <c r="AB73" s="810"/>
      <c r="AC73" s="814"/>
      <c r="AD73" s="814"/>
      <c r="AE73" s="814"/>
      <c r="AF73" s="814"/>
      <c r="AG73" s="814"/>
      <c r="AH73" s="814"/>
      <c r="AI73" s="814"/>
      <c r="AJ73" s="814"/>
      <c r="AK73" s="814"/>
      <c r="AL73" s="814"/>
      <c r="AM73" s="814"/>
      <c r="AN73" s="814"/>
      <c r="AO73" s="814"/>
      <c r="AP73" s="814"/>
      <c r="AQ73" s="814"/>
      <c r="AR73" s="814"/>
      <c r="AS73" s="814"/>
      <c r="AT73" s="814"/>
      <c r="AU73" s="814"/>
      <c r="AV73" s="814"/>
      <c r="AW73" s="814"/>
      <c r="AX73" s="814"/>
      <c r="AY73" s="814"/>
      <c r="AZ73" s="200"/>
      <c r="BA73" s="200"/>
      <c r="BB73" s="203"/>
    </row>
    <row r="74" spans="1:54" s="181" customFormat="1" ht="4.5" customHeight="1">
      <c r="A74" s="203"/>
      <c r="B74" s="203"/>
      <c r="C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AV74" s="203"/>
      <c r="AW74" s="203"/>
      <c r="AX74" s="203"/>
      <c r="AY74" s="203"/>
      <c r="AZ74" s="203"/>
      <c r="BA74" s="203"/>
      <c r="BB74" s="203"/>
    </row>
    <row r="75" spans="1:54" s="181" customFormat="1" ht="15" hidden="1" customHeight="1">
      <c r="A75" s="203"/>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row>
    <row r="76" spans="1:54" s="181" customFormat="1" ht="15" hidden="1" customHeight="1">
      <c r="A76" s="203"/>
      <c r="B76" s="203"/>
      <c r="C76" s="203"/>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3"/>
      <c r="AL76" s="203"/>
      <c r="AM76" s="203"/>
      <c r="AN76" s="203"/>
      <c r="AO76" s="203"/>
      <c r="AP76" s="203"/>
      <c r="AQ76" s="203"/>
      <c r="AR76" s="203"/>
      <c r="AS76" s="203"/>
      <c r="AT76" s="203"/>
      <c r="AU76" s="203"/>
      <c r="AV76" s="203"/>
      <c r="AW76" s="203"/>
      <c r="AX76" s="203"/>
      <c r="AY76" s="203"/>
      <c r="AZ76" s="203"/>
      <c r="BA76" s="203"/>
      <c r="BB76" s="203"/>
    </row>
    <row r="77" spans="1:54" s="207" customFormat="1" ht="12.6" customHeight="1">
      <c r="A77" s="204" t="s">
        <v>4174</v>
      </c>
      <c r="B77" s="204"/>
      <c r="C77" s="204"/>
      <c r="D77" s="204"/>
      <c r="E77" s="204"/>
      <c r="F77" s="204"/>
      <c r="G77" s="20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row>
    <row r="78" spans="1:54" s="181" customFormat="1" ht="12.6" customHeight="1">
      <c r="A78" s="786" t="s">
        <v>4175</v>
      </c>
      <c r="B78" s="816"/>
      <c r="C78" s="816"/>
      <c r="D78" s="816"/>
      <c r="E78" s="816"/>
      <c r="F78" s="816"/>
      <c r="G78" s="816"/>
      <c r="H78" s="816"/>
      <c r="I78" s="816"/>
      <c r="J78" s="816"/>
      <c r="K78" s="816"/>
      <c r="L78" s="816"/>
      <c r="M78" s="816"/>
      <c r="N78" s="816"/>
      <c r="O78" s="816"/>
      <c r="P78" s="816"/>
      <c r="Q78" s="816"/>
      <c r="R78" s="816"/>
      <c r="S78" s="816"/>
      <c r="T78" s="816"/>
      <c r="U78" s="816"/>
      <c r="V78" s="816"/>
      <c r="W78" s="816"/>
      <c r="X78" s="816"/>
      <c r="Y78" s="816"/>
      <c r="Z78" s="816"/>
      <c r="AA78" s="816"/>
      <c r="AB78" s="816"/>
      <c r="AC78" s="816"/>
      <c r="AD78" s="816"/>
      <c r="AE78" s="816"/>
      <c r="AF78" s="816"/>
      <c r="AG78" s="816"/>
      <c r="AH78" s="816"/>
      <c r="AI78" s="816"/>
      <c r="AJ78" s="816"/>
      <c r="AK78" s="816"/>
      <c r="AL78" s="816"/>
      <c r="AM78" s="816"/>
      <c r="AN78" s="816"/>
      <c r="AO78" s="816"/>
      <c r="AP78" s="816"/>
      <c r="AQ78" s="816"/>
      <c r="AR78" s="816"/>
      <c r="AS78" s="816"/>
      <c r="AT78" s="816"/>
      <c r="AU78" s="816"/>
      <c r="AV78" s="816"/>
      <c r="AW78" s="816"/>
      <c r="AX78" s="816"/>
      <c r="AY78" s="816"/>
      <c r="AZ78" s="816"/>
      <c r="BA78" s="816"/>
      <c r="BB78" s="816"/>
    </row>
    <row r="79" spans="1:54" s="181" customFormat="1" ht="12.6" customHeight="1">
      <c r="A79" s="788" t="s">
        <v>4176</v>
      </c>
      <c r="B79" s="788"/>
      <c r="C79" s="788"/>
      <c r="D79" s="788"/>
      <c r="E79" s="788"/>
      <c r="F79" s="788"/>
      <c r="G79" s="788"/>
      <c r="H79" s="788"/>
      <c r="I79" s="788"/>
      <c r="J79" s="788"/>
      <c r="K79" s="788"/>
      <c r="L79" s="788"/>
      <c r="M79" s="788"/>
      <c r="N79" s="788"/>
      <c r="O79" s="788"/>
      <c r="P79" s="788"/>
      <c r="Q79" s="788"/>
      <c r="R79" s="788"/>
      <c r="S79" s="788"/>
      <c r="T79" s="788"/>
      <c r="U79" s="788"/>
      <c r="V79" s="788"/>
      <c r="W79" s="788"/>
      <c r="X79" s="788"/>
      <c r="Y79" s="788"/>
      <c r="Z79" s="788"/>
      <c r="AA79" s="788"/>
      <c r="AB79" s="788"/>
      <c r="AC79" s="788"/>
      <c r="AD79" s="788"/>
      <c r="AE79" s="788"/>
      <c r="AF79" s="788"/>
      <c r="AG79" s="788"/>
      <c r="AH79" s="788"/>
      <c r="AI79" s="788"/>
      <c r="AJ79" s="788"/>
      <c r="AK79" s="788"/>
      <c r="AL79" s="200"/>
      <c r="AM79" s="817" t="s">
        <v>4136</v>
      </c>
      <c r="AN79" s="818"/>
      <c r="AO79" s="805"/>
      <c r="AP79" s="805"/>
      <c r="AQ79" s="200"/>
      <c r="AR79" s="805"/>
      <c r="AS79" s="805"/>
      <c r="AT79" s="805"/>
      <c r="AU79" s="805"/>
      <c r="AV79" s="200"/>
      <c r="AW79" s="200"/>
      <c r="AX79" s="200"/>
      <c r="AY79" s="200"/>
      <c r="AZ79" s="788"/>
      <c r="BA79" s="788"/>
      <c r="BB79" s="788"/>
    </row>
    <row r="80" spans="1:54" s="181" customFormat="1" ht="12.6" customHeight="1">
      <c r="A80" s="786" t="s">
        <v>4177</v>
      </c>
      <c r="B80" s="816"/>
      <c r="C80" s="816"/>
      <c r="D80" s="816"/>
      <c r="E80" s="816"/>
      <c r="F80" s="816"/>
      <c r="G80" s="816"/>
      <c r="H80" s="816"/>
      <c r="I80" s="816"/>
      <c r="J80" s="816"/>
      <c r="K80" s="816"/>
      <c r="L80" s="816"/>
      <c r="M80" s="816"/>
      <c r="N80" s="816"/>
      <c r="O80" s="816"/>
      <c r="P80" s="816"/>
      <c r="Q80" s="816"/>
      <c r="R80" s="816"/>
      <c r="S80" s="816"/>
      <c r="T80" s="816"/>
      <c r="U80" s="816"/>
      <c r="V80" s="816"/>
      <c r="W80" s="816"/>
      <c r="X80" s="816"/>
      <c r="Y80" s="816"/>
      <c r="Z80" s="816"/>
      <c r="AA80" s="816"/>
      <c r="AB80" s="816"/>
      <c r="AC80" s="816"/>
      <c r="AD80" s="816"/>
      <c r="AE80" s="816"/>
      <c r="AF80" s="816"/>
      <c r="AG80" s="816"/>
      <c r="AH80" s="816"/>
      <c r="AI80" s="816"/>
      <c r="AJ80" s="816"/>
      <c r="AK80" s="816"/>
      <c r="AL80" s="816"/>
      <c r="AM80" s="816"/>
      <c r="AN80" s="816"/>
      <c r="AO80" s="816"/>
      <c r="AP80" s="816"/>
      <c r="AQ80" s="816"/>
      <c r="AR80" s="816"/>
      <c r="AS80" s="816"/>
      <c r="AT80" s="816"/>
      <c r="AU80" s="816"/>
      <c r="AV80" s="816"/>
      <c r="AW80" s="816"/>
      <c r="AX80" s="816"/>
      <c r="AY80" s="816"/>
      <c r="AZ80" s="816"/>
      <c r="BA80" s="816"/>
      <c r="BB80" s="816"/>
    </row>
    <row r="81" spans="1:256" s="181" customFormat="1" ht="42.75" customHeight="1">
      <c r="A81" s="819" t="s">
        <v>4178</v>
      </c>
      <c r="B81" s="819"/>
      <c r="C81" s="819"/>
      <c r="D81" s="819"/>
      <c r="E81" s="819"/>
      <c r="F81" s="819"/>
      <c r="G81" s="819"/>
      <c r="H81" s="819"/>
      <c r="I81" s="819"/>
      <c r="J81" s="819"/>
      <c r="K81" s="819"/>
      <c r="L81" s="819"/>
      <c r="M81" s="819"/>
      <c r="N81" s="819"/>
      <c r="O81" s="819"/>
      <c r="P81" s="819"/>
      <c r="Q81" s="819"/>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815"/>
      <c r="CZ81" s="815"/>
      <c r="DA81" s="815"/>
      <c r="DB81" s="815"/>
      <c r="DC81" s="815"/>
      <c r="DD81" s="815"/>
      <c r="DE81" s="815"/>
      <c r="DF81" s="815"/>
      <c r="DG81" s="815"/>
      <c r="DH81" s="815"/>
      <c r="DI81" s="815"/>
      <c r="DJ81" s="815"/>
      <c r="DK81" s="815"/>
      <c r="DL81" s="815"/>
      <c r="DM81" s="815"/>
      <c r="DN81" s="815"/>
      <c r="DO81" s="815"/>
      <c r="DP81" s="815"/>
      <c r="DQ81" s="815"/>
      <c r="DR81" s="815"/>
      <c r="DS81" s="815"/>
      <c r="DT81" s="815"/>
      <c r="DU81" s="815"/>
      <c r="DV81" s="815"/>
      <c r="DW81" s="815"/>
      <c r="DX81" s="815"/>
      <c r="DY81" s="815"/>
      <c r="DZ81" s="815"/>
      <c r="EA81" s="815"/>
      <c r="EB81" s="815"/>
      <c r="EC81" s="815"/>
      <c r="ED81" s="815"/>
      <c r="EE81" s="815"/>
      <c r="EF81" s="815"/>
      <c r="EG81" s="815"/>
      <c r="EH81" s="815"/>
      <c r="EI81" s="815"/>
      <c r="EJ81" s="815"/>
      <c r="EK81" s="815"/>
      <c r="EL81" s="815"/>
      <c r="EM81" s="815"/>
      <c r="EN81" s="815"/>
      <c r="EO81" s="815"/>
      <c r="EP81" s="815"/>
      <c r="EQ81" s="815"/>
      <c r="ER81" s="815"/>
      <c r="ES81" s="815"/>
      <c r="ET81" s="815"/>
      <c r="EU81" s="815"/>
      <c r="EV81" s="815"/>
      <c r="EW81" s="815"/>
      <c r="EX81" s="815"/>
      <c r="EY81" s="815"/>
      <c r="EZ81" s="815"/>
      <c r="FA81" s="815"/>
      <c r="FB81" s="815"/>
      <c r="FC81" s="815"/>
      <c r="FD81" s="815"/>
      <c r="FE81" s="815"/>
      <c r="FF81" s="815"/>
      <c r="FG81" s="815"/>
      <c r="FH81" s="815"/>
      <c r="FI81" s="815"/>
      <c r="FJ81" s="815"/>
      <c r="FK81" s="815"/>
      <c r="FL81" s="815"/>
      <c r="FM81" s="815"/>
      <c r="FN81" s="815"/>
      <c r="FO81" s="815"/>
      <c r="FP81" s="815"/>
      <c r="FQ81" s="815"/>
      <c r="FR81" s="815"/>
      <c r="FS81" s="815"/>
      <c r="FT81" s="815"/>
      <c r="FU81" s="815"/>
      <c r="FV81" s="815"/>
      <c r="FW81" s="815"/>
      <c r="FX81" s="815"/>
      <c r="FY81" s="815"/>
      <c r="FZ81" s="815"/>
      <c r="GA81" s="815"/>
      <c r="GB81" s="815"/>
      <c r="GC81" s="815"/>
      <c r="GD81" s="815"/>
      <c r="GE81" s="815"/>
      <c r="GF81" s="815"/>
      <c r="GG81" s="815"/>
      <c r="GH81" s="815"/>
      <c r="GI81" s="815"/>
      <c r="GJ81" s="815"/>
      <c r="GK81" s="815"/>
      <c r="GL81" s="815"/>
      <c r="GM81" s="815"/>
      <c r="GN81" s="815"/>
      <c r="GO81" s="815"/>
      <c r="GP81" s="815"/>
      <c r="GQ81" s="815"/>
      <c r="GR81" s="815"/>
      <c r="GS81" s="815"/>
      <c r="GT81" s="815"/>
      <c r="GU81" s="815"/>
      <c r="GV81" s="815"/>
      <c r="GW81" s="815"/>
      <c r="GX81" s="815"/>
      <c r="GY81" s="815"/>
      <c r="GZ81" s="815"/>
      <c r="HA81" s="815"/>
      <c r="HB81" s="815"/>
      <c r="HC81" s="815"/>
      <c r="HD81" s="815"/>
      <c r="HE81" s="815"/>
      <c r="HF81" s="815"/>
      <c r="HG81" s="815"/>
      <c r="HH81" s="815"/>
      <c r="HI81" s="815"/>
      <c r="HJ81" s="815"/>
      <c r="HK81" s="815"/>
      <c r="HL81" s="815"/>
      <c r="HM81" s="815"/>
      <c r="HN81" s="815"/>
      <c r="HO81" s="815"/>
      <c r="HP81" s="815"/>
      <c r="HQ81" s="815"/>
      <c r="HR81" s="815"/>
      <c r="HS81" s="815"/>
      <c r="HT81" s="815"/>
      <c r="HU81" s="815"/>
      <c r="HV81" s="815"/>
      <c r="HW81" s="815"/>
      <c r="HX81" s="815"/>
      <c r="HY81" s="815"/>
      <c r="HZ81" s="815"/>
      <c r="IA81" s="815"/>
      <c r="IB81" s="815"/>
      <c r="IC81" s="815"/>
      <c r="ID81" s="815"/>
      <c r="IE81" s="815"/>
      <c r="IF81" s="815"/>
      <c r="IG81" s="815"/>
      <c r="IH81" s="815"/>
      <c r="II81" s="815"/>
      <c r="IJ81" s="815"/>
      <c r="IK81" s="815"/>
      <c r="IL81" s="815"/>
      <c r="IM81" s="815"/>
      <c r="IN81" s="815"/>
      <c r="IO81" s="815"/>
      <c r="IP81" s="815"/>
      <c r="IQ81" s="815"/>
      <c r="IR81" s="815"/>
      <c r="IS81" s="815"/>
      <c r="IT81" s="815"/>
      <c r="IU81" s="815"/>
      <c r="IV81" s="815"/>
    </row>
    <row r="82" spans="1:256" s="181" customFormat="1" ht="13.5">
      <c r="A82" s="786" t="s">
        <v>4179</v>
      </c>
      <c r="B82" s="816"/>
      <c r="C82" s="816"/>
      <c r="D82" s="816"/>
      <c r="E82" s="816"/>
      <c r="F82" s="816"/>
      <c r="G82" s="816"/>
      <c r="H82" s="816"/>
      <c r="I82" s="816"/>
      <c r="J82" s="816"/>
      <c r="K82" s="816"/>
      <c r="L82" s="816"/>
      <c r="M82" s="816"/>
      <c r="N82" s="816"/>
      <c r="O82" s="816"/>
      <c r="P82" s="816"/>
      <c r="Q82" s="816"/>
      <c r="R82" s="816"/>
      <c r="S82" s="816"/>
      <c r="T82" s="816"/>
      <c r="U82" s="816"/>
      <c r="V82" s="816"/>
      <c r="W82" s="816"/>
      <c r="X82" s="816"/>
      <c r="Y82" s="816"/>
      <c r="Z82" s="816"/>
      <c r="AA82" s="816"/>
      <c r="AB82" s="816"/>
      <c r="AC82" s="816"/>
      <c r="AD82" s="816"/>
      <c r="AE82" s="816"/>
      <c r="AF82" s="816"/>
      <c r="AG82" s="816"/>
      <c r="AH82" s="816"/>
      <c r="AI82" s="816"/>
      <c r="AJ82" s="816"/>
      <c r="AK82" s="816"/>
      <c r="AL82" s="816"/>
      <c r="AM82" s="816"/>
      <c r="AN82" s="816"/>
      <c r="AO82" s="816"/>
      <c r="AP82" s="816"/>
      <c r="AQ82" s="816"/>
      <c r="AR82" s="816"/>
      <c r="AS82" s="816"/>
      <c r="AT82" s="816"/>
      <c r="AU82" s="816"/>
      <c r="AV82" s="816"/>
      <c r="AW82" s="816"/>
      <c r="AX82" s="816"/>
      <c r="AY82" s="816"/>
      <c r="AZ82" s="816"/>
      <c r="BA82" s="816"/>
      <c r="BB82" s="816"/>
      <c r="BC82" s="209"/>
      <c r="BD82" s="209"/>
      <c r="BE82" s="209"/>
      <c r="BF82" s="209"/>
      <c r="BG82" s="209"/>
      <c r="BH82" s="209"/>
      <c r="BI82" s="209"/>
      <c r="BJ82" s="209"/>
      <c r="BK82" s="209"/>
      <c r="BL82" s="209"/>
      <c r="BM82" s="209"/>
      <c r="BN82" s="209"/>
      <c r="BO82" s="209"/>
      <c r="BP82" s="209"/>
      <c r="BQ82" s="209"/>
      <c r="BR82" s="209"/>
      <c r="BS82" s="209"/>
      <c r="BT82" s="209"/>
      <c r="BU82" s="209"/>
      <c r="BV82" s="209"/>
      <c r="BW82" s="209"/>
      <c r="BX82" s="209"/>
      <c r="BY82" s="209"/>
      <c r="BZ82" s="209"/>
      <c r="CA82" s="209"/>
      <c r="CB82" s="209"/>
      <c r="CC82" s="209"/>
      <c r="CD82" s="209"/>
      <c r="CE82" s="209"/>
      <c r="CF82" s="209"/>
      <c r="CG82" s="209"/>
      <c r="CH82" s="209"/>
      <c r="CI82" s="209"/>
      <c r="CJ82" s="209"/>
      <c r="CK82" s="209"/>
      <c r="CL82" s="209"/>
      <c r="CM82" s="209"/>
      <c r="CN82" s="209"/>
      <c r="CO82" s="209"/>
      <c r="CP82" s="209"/>
      <c r="CQ82" s="209"/>
      <c r="CR82" s="209"/>
      <c r="CS82" s="209"/>
      <c r="CT82" s="209"/>
      <c r="CU82" s="209"/>
      <c r="CV82" s="209"/>
      <c r="CW82" s="209"/>
      <c r="CX82" s="209"/>
      <c r="CY82" s="209"/>
      <c r="CZ82" s="209"/>
      <c r="DA82" s="209"/>
      <c r="DB82" s="209"/>
      <c r="DC82" s="209"/>
      <c r="DD82" s="209"/>
      <c r="DE82" s="209"/>
      <c r="DF82" s="209"/>
      <c r="DG82" s="209"/>
      <c r="DH82" s="209"/>
      <c r="DI82" s="209"/>
      <c r="DJ82" s="209"/>
      <c r="DK82" s="209"/>
      <c r="DL82" s="209"/>
      <c r="DM82" s="209"/>
      <c r="DN82" s="209"/>
      <c r="DO82" s="209"/>
      <c r="DP82" s="209"/>
      <c r="DQ82" s="209"/>
      <c r="DR82" s="209"/>
      <c r="DS82" s="209"/>
      <c r="DT82" s="209"/>
      <c r="DU82" s="209"/>
      <c r="DV82" s="209"/>
      <c r="DW82" s="209"/>
      <c r="DX82" s="209"/>
      <c r="DY82" s="209"/>
      <c r="DZ82" s="209"/>
      <c r="EA82" s="209"/>
      <c r="EB82" s="209"/>
      <c r="EC82" s="209"/>
      <c r="ED82" s="209"/>
      <c r="EE82" s="209"/>
      <c r="EF82" s="209"/>
      <c r="EG82" s="209"/>
      <c r="EH82" s="209"/>
      <c r="EI82" s="209"/>
      <c r="EJ82" s="209"/>
      <c r="EK82" s="209"/>
      <c r="EL82" s="209"/>
      <c r="EM82" s="209"/>
      <c r="EN82" s="209"/>
      <c r="EO82" s="209"/>
      <c r="EP82" s="209"/>
      <c r="EQ82" s="209"/>
      <c r="ER82" s="209"/>
      <c r="ES82" s="209"/>
      <c r="ET82" s="209"/>
      <c r="EU82" s="209"/>
      <c r="EV82" s="209"/>
      <c r="EW82" s="209"/>
      <c r="EX82" s="209"/>
      <c r="EY82" s="209"/>
      <c r="EZ82" s="209"/>
      <c r="FA82" s="209"/>
      <c r="FB82" s="209"/>
      <c r="FC82" s="209"/>
      <c r="FD82" s="209"/>
      <c r="FE82" s="209"/>
      <c r="FF82" s="209"/>
      <c r="FG82" s="209"/>
      <c r="FH82" s="209"/>
      <c r="FI82" s="209"/>
      <c r="FJ82" s="209"/>
      <c r="FK82" s="209"/>
      <c r="FL82" s="209"/>
      <c r="FM82" s="209"/>
      <c r="FN82" s="209"/>
      <c r="FO82" s="209"/>
      <c r="FP82" s="209"/>
      <c r="FQ82" s="209"/>
      <c r="FR82" s="209"/>
      <c r="FS82" s="209"/>
      <c r="FT82" s="209"/>
      <c r="FU82" s="209"/>
      <c r="FV82" s="209"/>
      <c r="FW82" s="209"/>
      <c r="FX82" s="209"/>
      <c r="FY82" s="209"/>
      <c r="FZ82" s="209"/>
      <c r="GA82" s="209"/>
      <c r="GB82" s="209"/>
      <c r="GC82" s="209"/>
      <c r="GD82" s="209"/>
      <c r="GE82" s="209"/>
      <c r="GF82" s="209"/>
      <c r="GG82" s="209"/>
      <c r="GH82" s="209"/>
      <c r="GI82" s="209"/>
      <c r="GJ82" s="209"/>
      <c r="GK82" s="209"/>
      <c r="GL82" s="209"/>
      <c r="GM82" s="209"/>
      <c r="GN82" s="209"/>
      <c r="GO82" s="209"/>
      <c r="GP82" s="209"/>
      <c r="GQ82" s="209"/>
      <c r="GR82" s="209"/>
      <c r="GS82" s="209"/>
      <c r="GT82" s="209"/>
      <c r="GU82" s="209"/>
      <c r="GV82" s="209"/>
      <c r="GW82" s="209"/>
      <c r="GX82" s="209"/>
      <c r="GY82" s="209"/>
      <c r="GZ82" s="209"/>
      <c r="HA82" s="209"/>
      <c r="HB82" s="209"/>
      <c r="HC82" s="209"/>
      <c r="HD82" s="209"/>
      <c r="HE82" s="209"/>
      <c r="HF82" s="209"/>
      <c r="HG82" s="209"/>
      <c r="HH82" s="209"/>
      <c r="HI82" s="209"/>
      <c r="HJ82" s="209"/>
      <c r="HK82" s="209"/>
      <c r="HL82" s="209"/>
      <c r="HM82" s="209"/>
      <c r="HN82" s="209"/>
      <c r="HO82" s="209"/>
      <c r="HP82" s="209"/>
      <c r="HQ82" s="209"/>
      <c r="HR82" s="209"/>
      <c r="HS82" s="209"/>
      <c r="HT82" s="209"/>
      <c r="HU82" s="209"/>
      <c r="HV82" s="209"/>
      <c r="HW82" s="209"/>
      <c r="HX82" s="209"/>
      <c r="HY82" s="209"/>
      <c r="HZ82" s="209"/>
      <c r="IA82" s="209"/>
      <c r="IB82" s="209"/>
      <c r="IC82" s="209"/>
      <c r="ID82" s="209"/>
      <c r="IE82" s="209"/>
      <c r="IF82" s="209"/>
      <c r="IG82" s="209"/>
      <c r="IH82" s="209"/>
      <c r="II82" s="209"/>
      <c r="IJ82" s="209"/>
      <c r="IK82" s="209"/>
      <c r="IL82" s="209"/>
      <c r="IM82" s="209"/>
      <c r="IN82" s="209"/>
      <c r="IO82" s="209"/>
      <c r="IP82" s="209"/>
      <c r="IQ82" s="209"/>
      <c r="IR82" s="209"/>
      <c r="IS82" s="209"/>
      <c r="IT82" s="209"/>
      <c r="IU82" s="209"/>
      <c r="IV82" s="209"/>
    </row>
    <row r="83" spans="1:256" s="181" customFormat="1" ht="44.25" customHeight="1">
      <c r="A83" s="810" t="s">
        <v>4180</v>
      </c>
      <c r="B83" s="810"/>
      <c r="C83" s="810"/>
      <c r="D83" s="810"/>
      <c r="E83" s="810"/>
      <c r="F83" s="810"/>
      <c r="G83" s="810"/>
      <c r="H83" s="810"/>
      <c r="I83" s="810"/>
      <c r="J83" s="810"/>
      <c r="K83" s="810"/>
      <c r="L83" s="810"/>
      <c r="M83" s="810"/>
      <c r="N83" s="810"/>
      <c r="O83" s="810" t="s">
        <v>4181</v>
      </c>
      <c r="P83" s="810"/>
      <c r="Q83" s="810"/>
      <c r="R83" s="810"/>
      <c r="S83" s="810"/>
      <c r="T83" s="810"/>
      <c r="U83" s="810"/>
      <c r="V83" s="810"/>
      <c r="W83" s="810"/>
      <c r="X83" s="810"/>
      <c r="Y83" s="810"/>
      <c r="Z83" s="810"/>
      <c r="AA83" s="810"/>
      <c r="AB83" s="810" t="s">
        <v>4182</v>
      </c>
      <c r="AC83" s="810"/>
      <c r="AD83" s="810"/>
      <c r="AE83" s="810"/>
      <c r="AF83" s="810"/>
      <c r="AG83" s="810"/>
      <c r="AH83" s="810"/>
      <c r="AI83" s="810"/>
      <c r="AJ83" s="810"/>
      <c r="AK83" s="810"/>
      <c r="AL83" s="810"/>
      <c r="AM83" s="810"/>
      <c r="AN83" s="810"/>
      <c r="AO83" s="810"/>
      <c r="AP83" s="820" t="s">
        <v>4183</v>
      </c>
      <c r="AQ83" s="820"/>
      <c r="AR83" s="820"/>
      <c r="AS83" s="820"/>
      <c r="AT83" s="820"/>
      <c r="AU83" s="820"/>
      <c r="AV83" s="820"/>
      <c r="AW83" s="820"/>
      <c r="AX83" s="820"/>
      <c r="AY83" s="820"/>
      <c r="AZ83" s="179"/>
      <c r="BA83" s="210"/>
      <c r="BB83" s="210"/>
      <c r="BC83" s="209"/>
      <c r="BD83" s="209"/>
      <c r="BE83" s="209"/>
      <c r="BF83" s="209"/>
      <c r="BG83" s="209"/>
      <c r="BH83" s="209"/>
      <c r="BI83" s="209"/>
      <c r="BJ83" s="209"/>
      <c r="BK83" s="209"/>
      <c r="BL83" s="209"/>
      <c r="BM83" s="209"/>
      <c r="BN83" s="209"/>
      <c r="BO83" s="209"/>
      <c r="BP83" s="209"/>
      <c r="BQ83" s="209"/>
      <c r="BR83" s="209"/>
      <c r="BS83" s="209"/>
      <c r="BT83" s="209"/>
      <c r="BU83" s="209"/>
      <c r="BV83" s="209"/>
      <c r="BW83" s="209"/>
      <c r="BX83" s="209"/>
      <c r="BY83" s="209"/>
      <c r="BZ83" s="209"/>
      <c r="CA83" s="209"/>
      <c r="CB83" s="209"/>
      <c r="CC83" s="209"/>
      <c r="CD83" s="209"/>
      <c r="CE83" s="209"/>
      <c r="CF83" s="209"/>
      <c r="CG83" s="209"/>
      <c r="CH83" s="209"/>
      <c r="CI83" s="209"/>
      <c r="CJ83" s="209"/>
      <c r="CK83" s="209"/>
      <c r="CL83" s="209"/>
      <c r="CM83" s="209"/>
      <c r="CN83" s="209"/>
      <c r="CO83" s="209"/>
      <c r="CP83" s="209"/>
      <c r="CQ83" s="209"/>
      <c r="CR83" s="209"/>
      <c r="CS83" s="209"/>
      <c r="CT83" s="209"/>
      <c r="CU83" s="209"/>
      <c r="CV83" s="209"/>
      <c r="CW83" s="209"/>
      <c r="CX83" s="209"/>
      <c r="CY83" s="209"/>
      <c r="CZ83" s="209"/>
      <c r="DA83" s="209"/>
      <c r="DB83" s="209"/>
      <c r="DC83" s="209"/>
      <c r="DD83" s="209"/>
      <c r="DE83" s="209"/>
      <c r="DF83" s="209"/>
      <c r="DG83" s="209"/>
      <c r="DH83" s="209"/>
      <c r="DI83" s="209"/>
      <c r="DJ83" s="209"/>
      <c r="DK83" s="209"/>
      <c r="DL83" s="209"/>
      <c r="DM83" s="209"/>
      <c r="DN83" s="209"/>
      <c r="DO83" s="209"/>
      <c r="DP83" s="209"/>
      <c r="DQ83" s="209"/>
      <c r="DR83" s="209"/>
      <c r="DS83" s="209"/>
      <c r="DT83" s="209"/>
      <c r="DU83" s="209"/>
      <c r="DV83" s="209"/>
      <c r="DW83" s="209"/>
      <c r="DX83" s="209"/>
      <c r="DY83" s="209"/>
      <c r="DZ83" s="209"/>
      <c r="EA83" s="209"/>
      <c r="EB83" s="209"/>
      <c r="EC83" s="209"/>
      <c r="ED83" s="209"/>
      <c r="EE83" s="209"/>
      <c r="EF83" s="209"/>
      <c r="EG83" s="209"/>
      <c r="EH83" s="209"/>
      <c r="EI83" s="209"/>
      <c r="EJ83" s="209"/>
      <c r="EK83" s="209"/>
      <c r="EL83" s="209"/>
      <c r="EM83" s="209"/>
      <c r="EN83" s="209"/>
      <c r="EO83" s="209"/>
      <c r="EP83" s="209"/>
      <c r="EQ83" s="209"/>
      <c r="ER83" s="209"/>
      <c r="ES83" s="209"/>
      <c r="ET83" s="209"/>
      <c r="EU83" s="209"/>
      <c r="EV83" s="209"/>
      <c r="EW83" s="209"/>
      <c r="EX83" s="209"/>
      <c r="EY83" s="209"/>
      <c r="EZ83" s="209"/>
      <c r="FA83" s="209"/>
      <c r="FB83" s="209"/>
      <c r="FC83" s="209"/>
      <c r="FD83" s="209"/>
      <c r="FE83" s="209"/>
      <c r="FF83" s="209"/>
      <c r="FG83" s="209"/>
      <c r="FH83" s="209"/>
      <c r="FI83" s="209"/>
      <c r="FJ83" s="209"/>
      <c r="FK83" s="209"/>
      <c r="FL83" s="209"/>
      <c r="FM83" s="209"/>
      <c r="FN83" s="209"/>
      <c r="FO83" s="209"/>
      <c r="FP83" s="209"/>
      <c r="FQ83" s="209"/>
      <c r="FR83" s="209"/>
      <c r="FS83" s="209"/>
      <c r="FT83" s="209"/>
      <c r="FU83" s="209"/>
      <c r="FV83" s="209"/>
      <c r="FW83" s="209"/>
      <c r="FX83" s="209"/>
      <c r="FY83" s="209"/>
      <c r="FZ83" s="209"/>
      <c r="GA83" s="209"/>
      <c r="GB83" s="209"/>
      <c r="GC83" s="209"/>
      <c r="GD83" s="209"/>
      <c r="GE83" s="209"/>
      <c r="GF83" s="209"/>
      <c r="GG83" s="209"/>
      <c r="GH83" s="209"/>
      <c r="GI83" s="209"/>
      <c r="GJ83" s="209"/>
      <c r="GK83" s="209"/>
      <c r="GL83" s="209"/>
      <c r="GM83" s="209"/>
      <c r="GN83" s="209"/>
      <c r="GO83" s="209"/>
      <c r="GP83" s="209"/>
      <c r="GQ83" s="209"/>
      <c r="GR83" s="209"/>
      <c r="GS83" s="209"/>
      <c r="GT83" s="209"/>
      <c r="GU83" s="209"/>
      <c r="GV83" s="209"/>
      <c r="GW83" s="209"/>
      <c r="GX83" s="209"/>
      <c r="GY83" s="209"/>
      <c r="GZ83" s="209"/>
      <c r="HA83" s="209"/>
      <c r="HB83" s="209"/>
      <c r="HC83" s="209"/>
      <c r="HD83" s="209"/>
      <c r="HE83" s="209"/>
      <c r="HF83" s="209"/>
      <c r="HG83" s="209"/>
      <c r="HH83" s="209"/>
      <c r="HI83" s="209"/>
      <c r="HJ83" s="209"/>
      <c r="HK83" s="209"/>
      <c r="HL83" s="209"/>
      <c r="HM83" s="209"/>
      <c r="HN83" s="209"/>
      <c r="HO83" s="209"/>
      <c r="HP83" s="209"/>
      <c r="HQ83" s="209"/>
      <c r="HR83" s="209"/>
      <c r="HS83" s="209"/>
      <c r="HT83" s="209"/>
      <c r="HU83" s="209"/>
      <c r="HV83" s="209"/>
      <c r="HW83" s="209"/>
      <c r="HX83" s="209"/>
      <c r="HY83" s="209"/>
      <c r="HZ83" s="209"/>
      <c r="IA83" s="209"/>
      <c r="IB83" s="209"/>
      <c r="IC83" s="209"/>
      <c r="ID83" s="209"/>
      <c r="IE83" s="209"/>
      <c r="IF83" s="209"/>
      <c r="IG83" s="209"/>
      <c r="IH83" s="209"/>
      <c r="II83" s="209"/>
      <c r="IJ83" s="209"/>
      <c r="IK83" s="209"/>
      <c r="IL83" s="209"/>
      <c r="IM83" s="209"/>
      <c r="IN83" s="209"/>
      <c r="IO83" s="209"/>
      <c r="IP83" s="209"/>
      <c r="IQ83" s="209"/>
      <c r="IR83" s="209"/>
      <c r="IS83" s="209"/>
      <c r="IT83" s="209"/>
      <c r="IU83" s="209"/>
      <c r="IV83" s="209"/>
    </row>
    <row r="84" spans="1:256" s="181" customFormat="1" ht="13.5">
      <c r="A84" s="814" t="s">
        <v>4184</v>
      </c>
      <c r="B84" s="814"/>
      <c r="C84" s="814"/>
      <c r="D84" s="814"/>
      <c r="E84" s="814"/>
      <c r="F84" s="814"/>
      <c r="G84" s="814"/>
      <c r="H84" s="814"/>
      <c r="I84" s="814"/>
      <c r="J84" s="814"/>
      <c r="K84" s="814"/>
      <c r="L84" s="814"/>
      <c r="M84" s="814"/>
      <c r="N84" s="814"/>
      <c r="O84" s="822" t="s">
        <v>4185</v>
      </c>
      <c r="P84" s="822"/>
      <c r="Q84" s="822"/>
      <c r="R84" s="822"/>
      <c r="S84" s="822"/>
      <c r="T84" s="822"/>
      <c r="U84" s="822"/>
      <c r="V84" s="822"/>
      <c r="W84" s="822"/>
      <c r="X84" s="822"/>
      <c r="Y84" s="822"/>
      <c r="Z84" s="822"/>
      <c r="AA84" s="822"/>
      <c r="AB84" s="823"/>
      <c r="AC84" s="823"/>
      <c r="AD84" s="823"/>
      <c r="AE84" s="823"/>
      <c r="AF84" s="823"/>
      <c r="AG84" s="823"/>
      <c r="AH84" s="823"/>
      <c r="AI84" s="823"/>
      <c r="AJ84" s="823"/>
      <c r="AK84" s="823"/>
      <c r="AL84" s="823"/>
      <c r="AM84" s="823"/>
      <c r="AN84" s="823"/>
      <c r="AO84" s="823"/>
      <c r="AP84" s="821"/>
      <c r="AQ84" s="821"/>
      <c r="AR84" s="821"/>
      <c r="AS84" s="821"/>
      <c r="AT84" s="821"/>
      <c r="AU84" s="821"/>
      <c r="AV84" s="821"/>
      <c r="AW84" s="821"/>
      <c r="AX84" s="821"/>
      <c r="AY84" s="821"/>
      <c r="AZ84" s="180"/>
      <c r="BA84" s="210"/>
      <c r="BB84" s="210"/>
      <c r="BC84" s="209"/>
      <c r="BD84" s="209"/>
      <c r="BE84" s="209"/>
      <c r="BF84" s="209"/>
      <c r="BG84" s="209"/>
      <c r="BH84" s="209"/>
      <c r="BI84" s="209"/>
      <c r="BJ84" s="209"/>
      <c r="BK84" s="209"/>
      <c r="BL84" s="209"/>
      <c r="BM84" s="209"/>
      <c r="BN84" s="209"/>
      <c r="BO84" s="209"/>
      <c r="BP84" s="209"/>
      <c r="BQ84" s="209"/>
      <c r="BR84" s="209"/>
      <c r="BS84" s="209"/>
      <c r="BT84" s="209"/>
      <c r="BU84" s="209"/>
      <c r="BV84" s="209"/>
      <c r="BW84" s="209"/>
      <c r="BX84" s="209"/>
      <c r="BY84" s="209"/>
      <c r="BZ84" s="209"/>
      <c r="CA84" s="209"/>
      <c r="CB84" s="209"/>
      <c r="CC84" s="209"/>
      <c r="CD84" s="209"/>
      <c r="CE84" s="209"/>
      <c r="CF84" s="209"/>
      <c r="CG84" s="209"/>
      <c r="CH84" s="209"/>
      <c r="CI84" s="209"/>
      <c r="CJ84" s="209"/>
      <c r="CK84" s="209"/>
      <c r="CL84" s="209"/>
      <c r="CM84" s="209"/>
      <c r="CN84" s="209"/>
      <c r="CO84" s="209"/>
      <c r="CP84" s="209"/>
      <c r="CQ84" s="209"/>
      <c r="CR84" s="209"/>
      <c r="CS84" s="209"/>
      <c r="CT84" s="209"/>
      <c r="CU84" s="209"/>
      <c r="CV84" s="209"/>
      <c r="CW84" s="209"/>
      <c r="CX84" s="209"/>
      <c r="CY84" s="209"/>
      <c r="CZ84" s="209"/>
      <c r="DA84" s="209"/>
      <c r="DB84" s="209"/>
      <c r="DC84" s="209"/>
      <c r="DD84" s="209"/>
      <c r="DE84" s="209"/>
      <c r="DF84" s="209"/>
      <c r="DG84" s="209"/>
      <c r="DH84" s="209"/>
      <c r="DI84" s="209"/>
      <c r="DJ84" s="209"/>
      <c r="DK84" s="209"/>
      <c r="DL84" s="209"/>
      <c r="DM84" s="209"/>
      <c r="DN84" s="209"/>
      <c r="DO84" s="209"/>
      <c r="DP84" s="209"/>
      <c r="DQ84" s="209"/>
      <c r="DR84" s="209"/>
      <c r="DS84" s="209"/>
      <c r="DT84" s="209"/>
      <c r="DU84" s="209"/>
      <c r="DV84" s="209"/>
      <c r="DW84" s="209"/>
      <c r="DX84" s="209"/>
      <c r="DY84" s="209"/>
      <c r="DZ84" s="209"/>
      <c r="EA84" s="209"/>
      <c r="EB84" s="209"/>
      <c r="EC84" s="209"/>
      <c r="ED84" s="209"/>
      <c r="EE84" s="209"/>
      <c r="EF84" s="209"/>
      <c r="EG84" s="209"/>
      <c r="EH84" s="209"/>
      <c r="EI84" s="209"/>
      <c r="EJ84" s="209"/>
      <c r="EK84" s="209"/>
      <c r="EL84" s="209"/>
      <c r="EM84" s="209"/>
      <c r="EN84" s="209"/>
      <c r="EO84" s="209"/>
      <c r="EP84" s="209"/>
      <c r="EQ84" s="209"/>
      <c r="ER84" s="209"/>
      <c r="ES84" s="209"/>
      <c r="ET84" s="209"/>
      <c r="EU84" s="209"/>
      <c r="EV84" s="209"/>
      <c r="EW84" s="209"/>
      <c r="EX84" s="209"/>
      <c r="EY84" s="209"/>
      <c r="EZ84" s="209"/>
      <c r="FA84" s="209"/>
      <c r="FB84" s="209"/>
      <c r="FC84" s="209"/>
      <c r="FD84" s="209"/>
      <c r="FE84" s="209"/>
      <c r="FF84" s="209"/>
      <c r="FG84" s="209"/>
      <c r="FH84" s="209"/>
      <c r="FI84" s="209"/>
      <c r="FJ84" s="209"/>
      <c r="FK84" s="209"/>
      <c r="FL84" s="209"/>
      <c r="FM84" s="209"/>
      <c r="FN84" s="209"/>
      <c r="FO84" s="209"/>
      <c r="FP84" s="209"/>
      <c r="FQ84" s="209"/>
      <c r="FR84" s="209"/>
      <c r="FS84" s="209"/>
      <c r="FT84" s="209"/>
      <c r="FU84" s="209"/>
      <c r="FV84" s="209"/>
      <c r="FW84" s="209"/>
      <c r="FX84" s="209"/>
      <c r="FY84" s="209"/>
      <c r="FZ84" s="209"/>
      <c r="GA84" s="209"/>
      <c r="GB84" s="209"/>
      <c r="GC84" s="209"/>
      <c r="GD84" s="209"/>
      <c r="GE84" s="209"/>
      <c r="GF84" s="209"/>
      <c r="GG84" s="209"/>
      <c r="GH84" s="209"/>
      <c r="GI84" s="209"/>
      <c r="GJ84" s="209"/>
      <c r="GK84" s="209"/>
      <c r="GL84" s="209"/>
      <c r="GM84" s="209"/>
      <c r="GN84" s="209"/>
      <c r="GO84" s="209"/>
      <c r="GP84" s="209"/>
      <c r="GQ84" s="209"/>
      <c r="GR84" s="209"/>
      <c r="GS84" s="209"/>
      <c r="GT84" s="209"/>
      <c r="GU84" s="209"/>
      <c r="GV84" s="209"/>
      <c r="GW84" s="209"/>
      <c r="GX84" s="209"/>
      <c r="GY84" s="209"/>
      <c r="GZ84" s="209"/>
      <c r="HA84" s="209"/>
      <c r="HB84" s="209"/>
      <c r="HC84" s="209"/>
      <c r="HD84" s="209"/>
      <c r="HE84" s="209"/>
      <c r="HF84" s="209"/>
      <c r="HG84" s="209"/>
      <c r="HH84" s="209"/>
      <c r="HI84" s="209"/>
      <c r="HJ84" s="209"/>
      <c r="HK84" s="209"/>
      <c r="HL84" s="209"/>
      <c r="HM84" s="209"/>
      <c r="HN84" s="209"/>
      <c r="HO84" s="209"/>
      <c r="HP84" s="209"/>
      <c r="HQ84" s="209"/>
      <c r="HR84" s="209"/>
      <c r="HS84" s="209"/>
      <c r="HT84" s="209"/>
      <c r="HU84" s="209"/>
      <c r="HV84" s="209"/>
      <c r="HW84" s="209"/>
      <c r="HX84" s="209"/>
      <c r="HY84" s="209"/>
      <c r="HZ84" s="209"/>
      <c r="IA84" s="209"/>
      <c r="IB84" s="209"/>
      <c r="IC84" s="209"/>
      <c r="ID84" s="209"/>
      <c r="IE84" s="209"/>
      <c r="IF84" s="209"/>
      <c r="IG84" s="209"/>
      <c r="IH84" s="209"/>
      <c r="II84" s="209"/>
      <c r="IJ84" s="209"/>
      <c r="IK84" s="209"/>
      <c r="IL84" s="209"/>
      <c r="IM84" s="209"/>
      <c r="IN84" s="209"/>
      <c r="IO84" s="209"/>
      <c r="IP84" s="209"/>
      <c r="IQ84" s="209"/>
      <c r="IR84" s="209"/>
      <c r="IS84" s="209"/>
      <c r="IT84" s="209"/>
      <c r="IU84" s="209"/>
      <c r="IV84" s="209"/>
    </row>
    <row r="85" spans="1:256" s="181" customFormat="1" ht="13.5" customHeight="1">
      <c r="A85" s="814" t="s">
        <v>4186</v>
      </c>
      <c r="B85" s="814"/>
      <c r="C85" s="814"/>
      <c r="D85" s="814"/>
      <c r="E85" s="814"/>
      <c r="F85" s="814"/>
      <c r="G85" s="814"/>
      <c r="H85" s="814"/>
      <c r="I85" s="814"/>
      <c r="J85" s="814"/>
      <c r="K85" s="814"/>
      <c r="L85" s="814"/>
      <c r="M85" s="814"/>
      <c r="N85" s="814"/>
      <c r="O85" s="822" t="s">
        <v>4185</v>
      </c>
      <c r="P85" s="822"/>
      <c r="Q85" s="822"/>
      <c r="R85" s="822"/>
      <c r="S85" s="822"/>
      <c r="T85" s="822"/>
      <c r="U85" s="822"/>
      <c r="V85" s="822"/>
      <c r="W85" s="822"/>
      <c r="X85" s="822"/>
      <c r="Y85" s="822"/>
      <c r="Z85" s="822"/>
      <c r="AA85" s="822"/>
      <c r="AB85" s="823"/>
      <c r="AC85" s="823"/>
      <c r="AD85" s="823"/>
      <c r="AE85" s="823"/>
      <c r="AF85" s="823"/>
      <c r="AG85" s="823"/>
      <c r="AH85" s="823"/>
      <c r="AI85" s="823"/>
      <c r="AJ85" s="823"/>
      <c r="AK85" s="823"/>
      <c r="AL85" s="823"/>
      <c r="AM85" s="823"/>
      <c r="AN85" s="823"/>
      <c r="AO85" s="823"/>
      <c r="AP85" s="821"/>
      <c r="AQ85" s="821"/>
      <c r="AR85" s="821"/>
      <c r="AS85" s="821"/>
      <c r="AT85" s="821"/>
      <c r="AU85" s="821"/>
      <c r="AV85" s="821"/>
      <c r="AW85" s="821"/>
      <c r="AX85" s="821"/>
      <c r="AY85" s="821"/>
      <c r="AZ85" s="180"/>
      <c r="BA85" s="210"/>
      <c r="BB85" s="210"/>
      <c r="BC85" s="209"/>
      <c r="BD85" s="209"/>
      <c r="BE85" s="209"/>
      <c r="BF85" s="209"/>
      <c r="BG85" s="209"/>
      <c r="BH85" s="209"/>
      <c r="BI85" s="209"/>
      <c r="BJ85" s="209"/>
      <c r="BK85" s="209"/>
      <c r="BL85" s="209"/>
      <c r="BM85" s="209"/>
      <c r="BN85" s="209"/>
      <c r="BO85" s="209"/>
      <c r="BP85" s="209"/>
      <c r="BQ85" s="209"/>
      <c r="BR85" s="209"/>
      <c r="BS85" s="209"/>
      <c r="BT85" s="209"/>
      <c r="BU85" s="209"/>
      <c r="BV85" s="209"/>
      <c r="BW85" s="209"/>
      <c r="BX85" s="209"/>
      <c r="BY85" s="209"/>
      <c r="BZ85" s="209"/>
      <c r="CA85" s="209"/>
      <c r="CB85" s="209"/>
      <c r="CC85" s="209"/>
      <c r="CD85" s="209"/>
      <c r="CE85" s="209"/>
      <c r="CF85" s="209"/>
      <c r="CG85" s="209"/>
      <c r="CH85" s="209"/>
      <c r="CI85" s="209"/>
      <c r="CJ85" s="209"/>
      <c r="CK85" s="209"/>
      <c r="CL85" s="209"/>
      <c r="CM85" s="209"/>
      <c r="CN85" s="209"/>
      <c r="CO85" s="209"/>
      <c r="CP85" s="209"/>
      <c r="CQ85" s="209"/>
      <c r="CR85" s="209"/>
      <c r="CS85" s="209"/>
      <c r="CT85" s="209"/>
      <c r="CU85" s="209"/>
      <c r="CV85" s="209"/>
      <c r="CW85" s="209"/>
      <c r="CX85" s="209"/>
      <c r="CY85" s="209"/>
      <c r="CZ85" s="209"/>
      <c r="DA85" s="209"/>
      <c r="DB85" s="209"/>
      <c r="DC85" s="209"/>
      <c r="DD85" s="209"/>
      <c r="DE85" s="209"/>
      <c r="DF85" s="209"/>
      <c r="DG85" s="209"/>
      <c r="DH85" s="209"/>
      <c r="DI85" s="209"/>
      <c r="DJ85" s="209"/>
      <c r="DK85" s="209"/>
      <c r="DL85" s="209"/>
      <c r="DM85" s="209"/>
      <c r="DN85" s="209"/>
      <c r="DO85" s="209"/>
      <c r="DP85" s="209"/>
      <c r="DQ85" s="209"/>
      <c r="DR85" s="209"/>
      <c r="DS85" s="209"/>
      <c r="DT85" s="209"/>
      <c r="DU85" s="209"/>
      <c r="DV85" s="209"/>
      <c r="DW85" s="209"/>
      <c r="DX85" s="209"/>
      <c r="DY85" s="209"/>
      <c r="DZ85" s="209"/>
      <c r="EA85" s="209"/>
      <c r="EB85" s="209"/>
      <c r="EC85" s="209"/>
      <c r="ED85" s="209"/>
      <c r="EE85" s="209"/>
      <c r="EF85" s="209"/>
      <c r="EG85" s="209"/>
      <c r="EH85" s="209"/>
      <c r="EI85" s="209"/>
      <c r="EJ85" s="209"/>
      <c r="EK85" s="209"/>
      <c r="EL85" s="209"/>
      <c r="EM85" s="209"/>
      <c r="EN85" s="209"/>
      <c r="EO85" s="209"/>
      <c r="EP85" s="209"/>
      <c r="EQ85" s="209"/>
      <c r="ER85" s="209"/>
      <c r="ES85" s="209"/>
      <c r="ET85" s="209"/>
      <c r="EU85" s="209"/>
      <c r="EV85" s="209"/>
      <c r="EW85" s="209"/>
      <c r="EX85" s="209"/>
      <c r="EY85" s="209"/>
      <c r="EZ85" s="209"/>
      <c r="FA85" s="209"/>
      <c r="FB85" s="209"/>
      <c r="FC85" s="209"/>
      <c r="FD85" s="209"/>
      <c r="FE85" s="209"/>
      <c r="FF85" s="209"/>
      <c r="FG85" s="209"/>
      <c r="FH85" s="209"/>
      <c r="FI85" s="209"/>
      <c r="FJ85" s="209"/>
      <c r="FK85" s="209"/>
      <c r="FL85" s="209"/>
      <c r="FM85" s="209"/>
      <c r="FN85" s="209"/>
      <c r="FO85" s="209"/>
      <c r="FP85" s="209"/>
      <c r="FQ85" s="209"/>
      <c r="FR85" s="209"/>
      <c r="FS85" s="209"/>
      <c r="FT85" s="209"/>
      <c r="FU85" s="209"/>
      <c r="FV85" s="209"/>
      <c r="FW85" s="209"/>
      <c r="FX85" s="209"/>
      <c r="FY85" s="209"/>
      <c r="FZ85" s="209"/>
      <c r="GA85" s="209"/>
      <c r="GB85" s="209"/>
      <c r="GC85" s="209"/>
      <c r="GD85" s="209"/>
      <c r="GE85" s="209"/>
      <c r="GF85" s="209"/>
      <c r="GG85" s="209"/>
      <c r="GH85" s="209"/>
      <c r="GI85" s="209"/>
      <c r="GJ85" s="209"/>
      <c r="GK85" s="209"/>
      <c r="GL85" s="209"/>
      <c r="GM85" s="209"/>
      <c r="GN85" s="209"/>
      <c r="GO85" s="209"/>
      <c r="GP85" s="209"/>
      <c r="GQ85" s="209"/>
      <c r="GR85" s="209"/>
      <c r="GS85" s="209"/>
      <c r="GT85" s="209"/>
      <c r="GU85" s="209"/>
      <c r="GV85" s="209"/>
      <c r="GW85" s="209"/>
      <c r="GX85" s="209"/>
      <c r="GY85" s="209"/>
      <c r="GZ85" s="209"/>
      <c r="HA85" s="209"/>
      <c r="HB85" s="209"/>
      <c r="HC85" s="209"/>
      <c r="HD85" s="209"/>
      <c r="HE85" s="209"/>
      <c r="HF85" s="209"/>
      <c r="HG85" s="209"/>
      <c r="HH85" s="209"/>
      <c r="HI85" s="209"/>
      <c r="HJ85" s="209"/>
      <c r="HK85" s="209"/>
      <c r="HL85" s="209"/>
      <c r="HM85" s="209"/>
      <c r="HN85" s="209"/>
      <c r="HO85" s="209"/>
      <c r="HP85" s="209"/>
      <c r="HQ85" s="209"/>
      <c r="HR85" s="209"/>
      <c r="HS85" s="209"/>
      <c r="HT85" s="209"/>
      <c r="HU85" s="209"/>
      <c r="HV85" s="209"/>
      <c r="HW85" s="209"/>
      <c r="HX85" s="209"/>
      <c r="HY85" s="209"/>
      <c r="HZ85" s="209"/>
      <c r="IA85" s="209"/>
      <c r="IB85" s="209"/>
      <c r="IC85" s="209"/>
      <c r="ID85" s="209"/>
      <c r="IE85" s="209"/>
      <c r="IF85" s="209"/>
      <c r="IG85" s="209"/>
      <c r="IH85" s="209"/>
      <c r="II85" s="209"/>
      <c r="IJ85" s="209"/>
      <c r="IK85" s="209"/>
      <c r="IL85" s="209"/>
      <c r="IM85" s="209"/>
      <c r="IN85" s="209"/>
      <c r="IO85" s="209"/>
      <c r="IP85" s="209"/>
      <c r="IQ85" s="209"/>
      <c r="IR85" s="209"/>
      <c r="IS85" s="209"/>
      <c r="IT85" s="209"/>
      <c r="IU85" s="209"/>
      <c r="IV85" s="209"/>
    </row>
    <row r="86" spans="1:256" s="181" customFormat="1" ht="23.25" customHeight="1">
      <c r="A86" s="814" t="s">
        <v>4187</v>
      </c>
      <c r="B86" s="814"/>
      <c r="C86" s="814"/>
      <c r="D86" s="814"/>
      <c r="E86" s="814"/>
      <c r="F86" s="814"/>
      <c r="G86" s="814"/>
      <c r="H86" s="814"/>
      <c r="I86" s="814"/>
      <c r="J86" s="814"/>
      <c r="K86" s="814"/>
      <c r="L86" s="814"/>
      <c r="M86" s="814"/>
      <c r="N86" s="814"/>
      <c r="O86" s="822" t="s">
        <v>4188</v>
      </c>
      <c r="P86" s="822"/>
      <c r="Q86" s="822"/>
      <c r="R86" s="822"/>
      <c r="S86" s="822"/>
      <c r="T86" s="822"/>
      <c r="U86" s="822"/>
      <c r="V86" s="822"/>
      <c r="W86" s="822"/>
      <c r="X86" s="822"/>
      <c r="Y86" s="822"/>
      <c r="Z86" s="822"/>
      <c r="AA86" s="822"/>
      <c r="AB86" s="822" t="s">
        <v>4189</v>
      </c>
      <c r="AC86" s="822"/>
      <c r="AD86" s="822"/>
      <c r="AE86" s="822"/>
      <c r="AF86" s="822"/>
      <c r="AG86" s="822"/>
      <c r="AH86" s="822"/>
      <c r="AI86" s="822"/>
      <c r="AJ86" s="822"/>
      <c r="AK86" s="822"/>
      <c r="AL86" s="822"/>
      <c r="AM86" s="822"/>
      <c r="AN86" s="822"/>
      <c r="AO86" s="822"/>
      <c r="AP86" s="821" t="s">
        <v>4190</v>
      </c>
      <c r="AQ86" s="821"/>
      <c r="AR86" s="821"/>
      <c r="AS86" s="821"/>
      <c r="AT86" s="821"/>
      <c r="AU86" s="821"/>
      <c r="AV86" s="821"/>
      <c r="AW86" s="821"/>
      <c r="AX86" s="821"/>
      <c r="AY86" s="821"/>
      <c r="AZ86" s="179"/>
      <c r="BA86" s="210"/>
      <c r="BB86" s="210"/>
      <c r="BC86" s="209"/>
      <c r="BD86" s="209"/>
      <c r="BE86" s="209"/>
      <c r="BF86" s="209"/>
      <c r="BG86" s="209"/>
      <c r="BH86" s="209"/>
      <c r="BI86" s="209"/>
      <c r="BJ86" s="209"/>
      <c r="BK86" s="209"/>
      <c r="BL86" s="209"/>
      <c r="BM86" s="209"/>
      <c r="BN86" s="209"/>
      <c r="BO86" s="209"/>
      <c r="BP86" s="209"/>
      <c r="BQ86" s="209"/>
      <c r="BR86" s="209"/>
      <c r="BS86" s="209"/>
      <c r="BT86" s="209"/>
      <c r="BU86" s="209"/>
      <c r="BV86" s="209"/>
      <c r="BW86" s="209"/>
      <c r="BX86" s="209"/>
      <c r="BY86" s="209"/>
      <c r="BZ86" s="209"/>
      <c r="CA86" s="209"/>
      <c r="CB86" s="209"/>
      <c r="CC86" s="209"/>
      <c r="CD86" s="209"/>
      <c r="CE86" s="209"/>
      <c r="CF86" s="209"/>
      <c r="CG86" s="209"/>
      <c r="CH86" s="209"/>
      <c r="CI86" s="209"/>
      <c r="CJ86" s="209"/>
      <c r="CK86" s="209"/>
      <c r="CL86" s="209"/>
      <c r="CM86" s="209"/>
      <c r="CN86" s="209"/>
      <c r="CO86" s="209"/>
      <c r="CP86" s="209"/>
      <c r="CQ86" s="209"/>
      <c r="CR86" s="209"/>
      <c r="CS86" s="209"/>
      <c r="CT86" s="209"/>
      <c r="CU86" s="209"/>
      <c r="CV86" s="209"/>
      <c r="CW86" s="209"/>
      <c r="CX86" s="209"/>
      <c r="CY86" s="209"/>
      <c r="CZ86" s="209"/>
      <c r="DA86" s="209"/>
      <c r="DB86" s="209"/>
      <c r="DC86" s="209"/>
      <c r="DD86" s="209"/>
      <c r="DE86" s="209"/>
      <c r="DF86" s="209"/>
      <c r="DG86" s="209"/>
      <c r="DH86" s="209"/>
      <c r="DI86" s="209"/>
      <c r="DJ86" s="209"/>
      <c r="DK86" s="209"/>
      <c r="DL86" s="209"/>
      <c r="DM86" s="209"/>
      <c r="DN86" s="209"/>
      <c r="DO86" s="209"/>
      <c r="DP86" s="209"/>
      <c r="DQ86" s="209"/>
      <c r="DR86" s="209"/>
      <c r="DS86" s="209"/>
      <c r="DT86" s="209"/>
      <c r="DU86" s="209"/>
      <c r="DV86" s="209"/>
      <c r="DW86" s="209"/>
      <c r="DX86" s="209"/>
      <c r="DY86" s="209"/>
      <c r="DZ86" s="209"/>
      <c r="EA86" s="209"/>
      <c r="EB86" s="209"/>
      <c r="EC86" s="209"/>
      <c r="ED86" s="209"/>
      <c r="EE86" s="209"/>
      <c r="EF86" s="209"/>
      <c r="EG86" s="209"/>
      <c r="EH86" s="209"/>
      <c r="EI86" s="209"/>
      <c r="EJ86" s="209"/>
      <c r="EK86" s="209"/>
      <c r="EL86" s="209"/>
      <c r="EM86" s="209"/>
      <c r="EN86" s="209"/>
      <c r="EO86" s="209"/>
      <c r="EP86" s="209"/>
      <c r="EQ86" s="209"/>
      <c r="ER86" s="209"/>
      <c r="ES86" s="209"/>
      <c r="ET86" s="209"/>
      <c r="EU86" s="209"/>
      <c r="EV86" s="209"/>
      <c r="EW86" s="209"/>
      <c r="EX86" s="209"/>
      <c r="EY86" s="209"/>
      <c r="EZ86" s="209"/>
      <c r="FA86" s="209"/>
      <c r="FB86" s="209"/>
      <c r="FC86" s="209"/>
      <c r="FD86" s="209"/>
      <c r="FE86" s="209"/>
      <c r="FF86" s="209"/>
      <c r="FG86" s="209"/>
      <c r="FH86" s="209"/>
      <c r="FI86" s="209"/>
      <c r="FJ86" s="209"/>
      <c r="FK86" s="209"/>
      <c r="FL86" s="209"/>
      <c r="FM86" s="209"/>
      <c r="FN86" s="209"/>
      <c r="FO86" s="209"/>
      <c r="FP86" s="209"/>
      <c r="FQ86" s="209"/>
      <c r="FR86" s="209"/>
      <c r="FS86" s="209"/>
      <c r="FT86" s="209"/>
      <c r="FU86" s="209"/>
      <c r="FV86" s="209"/>
      <c r="FW86" s="209"/>
      <c r="FX86" s="209"/>
      <c r="FY86" s="209"/>
      <c r="FZ86" s="209"/>
      <c r="GA86" s="209"/>
      <c r="GB86" s="209"/>
      <c r="GC86" s="209"/>
      <c r="GD86" s="209"/>
      <c r="GE86" s="209"/>
      <c r="GF86" s="209"/>
      <c r="GG86" s="209"/>
      <c r="GH86" s="209"/>
      <c r="GI86" s="209"/>
      <c r="GJ86" s="209"/>
      <c r="GK86" s="209"/>
      <c r="GL86" s="209"/>
      <c r="GM86" s="209"/>
      <c r="GN86" s="209"/>
      <c r="GO86" s="209"/>
      <c r="GP86" s="209"/>
      <c r="GQ86" s="209"/>
      <c r="GR86" s="209"/>
      <c r="GS86" s="209"/>
      <c r="GT86" s="209"/>
      <c r="GU86" s="209"/>
      <c r="GV86" s="209"/>
      <c r="GW86" s="209"/>
      <c r="GX86" s="209"/>
      <c r="GY86" s="209"/>
      <c r="GZ86" s="209"/>
      <c r="HA86" s="209"/>
      <c r="HB86" s="209"/>
      <c r="HC86" s="209"/>
      <c r="HD86" s="209"/>
      <c r="HE86" s="209"/>
      <c r="HF86" s="209"/>
      <c r="HG86" s="209"/>
      <c r="HH86" s="209"/>
      <c r="HI86" s="209"/>
      <c r="HJ86" s="209"/>
      <c r="HK86" s="209"/>
      <c r="HL86" s="209"/>
      <c r="HM86" s="209"/>
      <c r="HN86" s="209"/>
      <c r="HO86" s="209"/>
      <c r="HP86" s="209"/>
      <c r="HQ86" s="209"/>
      <c r="HR86" s="209"/>
      <c r="HS86" s="209"/>
      <c r="HT86" s="209"/>
      <c r="HU86" s="209"/>
      <c r="HV86" s="209"/>
      <c r="HW86" s="209"/>
      <c r="HX86" s="209"/>
      <c r="HY86" s="209"/>
      <c r="HZ86" s="209"/>
      <c r="IA86" s="209"/>
      <c r="IB86" s="209"/>
      <c r="IC86" s="209"/>
      <c r="ID86" s="209"/>
      <c r="IE86" s="209"/>
      <c r="IF86" s="209"/>
      <c r="IG86" s="209"/>
      <c r="IH86" s="209"/>
      <c r="II86" s="209"/>
      <c r="IJ86" s="209"/>
      <c r="IK86" s="209"/>
      <c r="IL86" s="209"/>
      <c r="IM86" s="209"/>
      <c r="IN86" s="209"/>
      <c r="IO86" s="209"/>
      <c r="IP86" s="209"/>
      <c r="IQ86" s="209"/>
      <c r="IR86" s="209"/>
      <c r="IS86" s="209"/>
      <c r="IT86" s="209"/>
      <c r="IU86" s="209"/>
      <c r="IV86" s="209"/>
    </row>
    <row r="87" spans="1:256" s="181" customFormat="1" ht="32.25" customHeight="1">
      <c r="A87" s="814" t="s">
        <v>4191</v>
      </c>
      <c r="B87" s="814"/>
      <c r="C87" s="814"/>
      <c r="D87" s="814"/>
      <c r="E87" s="814"/>
      <c r="F87" s="814"/>
      <c r="G87" s="814"/>
      <c r="H87" s="814"/>
      <c r="I87" s="814"/>
      <c r="J87" s="814"/>
      <c r="K87" s="814"/>
      <c r="L87" s="814"/>
      <c r="M87" s="814"/>
      <c r="N87" s="814"/>
      <c r="O87" s="822" t="s">
        <v>4192</v>
      </c>
      <c r="P87" s="822"/>
      <c r="Q87" s="822"/>
      <c r="R87" s="822"/>
      <c r="S87" s="822"/>
      <c r="T87" s="822"/>
      <c r="U87" s="822"/>
      <c r="V87" s="822"/>
      <c r="W87" s="822"/>
      <c r="X87" s="822"/>
      <c r="Y87" s="822"/>
      <c r="Z87" s="822"/>
      <c r="AA87" s="822"/>
      <c r="AB87" s="822" t="s">
        <v>4193</v>
      </c>
      <c r="AC87" s="822"/>
      <c r="AD87" s="822"/>
      <c r="AE87" s="822"/>
      <c r="AF87" s="822"/>
      <c r="AG87" s="822"/>
      <c r="AH87" s="822"/>
      <c r="AI87" s="822"/>
      <c r="AJ87" s="822"/>
      <c r="AK87" s="822"/>
      <c r="AL87" s="822"/>
      <c r="AM87" s="822"/>
      <c r="AN87" s="822"/>
      <c r="AO87" s="822"/>
      <c r="AP87" s="821" t="s">
        <v>4190</v>
      </c>
      <c r="AQ87" s="821"/>
      <c r="AR87" s="821"/>
      <c r="AS87" s="821"/>
      <c r="AT87" s="821"/>
      <c r="AU87" s="821"/>
      <c r="AV87" s="821"/>
      <c r="AW87" s="821"/>
      <c r="AX87" s="821"/>
      <c r="AY87" s="821"/>
      <c r="AZ87" s="179"/>
      <c r="BA87" s="210"/>
      <c r="BB87" s="210"/>
      <c r="BC87" s="209"/>
      <c r="BD87" s="209"/>
      <c r="BE87" s="209"/>
      <c r="BF87" s="209"/>
      <c r="BG87" s="209"/>
      <c r="BH87" s="209"/>
      <c r="BI87" s="209"/>
      <c r="BJ87" s="209"/>
      <c r="BK87" s="209"/>
      <c r="BL87" s="209"/>
      <c r="BM87" s="209"/>
      <c r="BN87" s="209"/>
      <c r="BO87" s="209"/>
      <c r="BP87" s="209"/>
      <c r="BQ87" s="209"/>
      <c r="BR87" s="209"/>
      <c r="BS87" s="209"/>
      <c r="BT87" s="209"/>
      <c r="BU87" s="209"/>
      <c r="BV87" s="209"/>
      <c r="BW87" s="209"/>
      <c r="BX87" s="209"/>
      <c r="BY87" s="209"/>
      <c r="BZ87" s="209"/>
      <c r="CA87" s="209"/>
      <c r="CB87" s="209"/>
      <c r="CC87" s="209"/>
      <c r="CD87" s="209"/>
      <c r="CE87" s="209"/>
      <c r="CF87" s="209"/>
      <c r="CG87" s="209"/>
      <c r="CH87" s="209"/>
      <c r="CI87" s="209"/>
      <c r="CJ87" s="209"/>
      <c r="CK87" s="209"/>
      <c r="CL87" s="209"/>
      <c r="CM87" s="209"/>
      <c r="CN87" s="209"/>
      <c r="CO87" s="209"/>
      <c r="CP87" s="209"/>
      <c r="CQ87" s="209"/>
      <c r="CR87" s="209"/>
      <c r="CS87" s="209"/>
      <c r="CT87" s="209"/>
      <c r="CU87" s="209"/>
      <c r="CV87" s="209"/>
      <c r="CW87" s="209"/>
      <c r="CX87" s="209"/>
      <c r="CY87" s="209"/>
      <c r="CZ87" s="209"/>
      <c r="DA87" s="209"/>
      <c r="DB87" s="209"/>
      <c r="DC87" s="209"/>
      <c r="DD87" s="209"/>
      <c r="DE87" s="209"/>
      <c r="DF87" s="209"/>
      <c r="DG87" s="209"/>
      <c r="DH87" s="209"/>
      <c r="DI87" s="209"/>
      <c r="DJ87" s="209"/>
      <c r="DK87" s="209"/>
      <c r="DL87" s="209"/>
      <c r="DM87" s="209"/>
      <c r="DN87" s="209"/>
      <c r="DO87" s="209"/>
      <c r="DP87" s="209"/>
      <c r="DQ87" s="209"/>
      <c r="DR87" s="209"/>
      <c r="DS87" s="209"/>
      <c r="DT87" s="209"/>
      <c r="DU87" s="209"/>
      <c r="DV87" s="209"/>
      <c r="DW87" s="209"/>
      <c r="DX87" s="209"/>
      <c r="DY87" s="209"/>
      <c r="DZ87" s="209"/>
      <c r="EA87" s="209"/>
      <c r="EB87" s="209"/>
      <c r="EC87" s="209"/>
      <c r="ED87" s="209"/>
      <c r="EE87" s="209"/>
      <c r="EF87" s="209"/>
      <c r="EG87" s="209"/>
      <c r="EH87" s="209"/>
      <c r="EI87" s="209"/>
      <c r="EJ87" s="209"/>
      <c r="EK87" s="209"/>
      <c r="EL87" s="209"/>
      <c r="EM87" s="209"/>
      <c r="EN87" s="209"/>
      <c r="EO87" s="209"/>
      <c r="EP87" s="209"/>
      <c r="EQ87" s="209"/>
      <c r="ER87" s="209"/>
      <c r="ES87" s="209"/>
      <c r="ET87" s="209"/>
      <c r="EU87" s="209"/>
      <c r="EV87" s="209"/>
      <c r="EW87" s="209"/>
      <c r="EX87" s="209"/>
      <c r="EY87" s="209"/>
      <c r="EZ87" s="209"/>
      <c r="FA87" s="209"/>
      <c r="FB87" s="209"/>
      <c r="FC87" s="209"/>
      <c r="FD87" s="209"/>
      <c r="FE87" s="209"/>
      <c r="FF87" s="209"/>
      <c r="FG87" s="209"/>
      <c r="FH87" s="209"/>
      <c r="FI87" s="209"/>
      <c r="FJ87" s="209"/>
      <c r="FK87" s="209"/>
      <c r="FL87" s="209"/>
      <c r="FM87" s="209"/>
      <c r="FN87" s="209"/>
      <c r="FO87" s="209"/>
      <c r="FP87" s="209"/>
      <c r="FQ87" s="209"/>
      <c r="FR87" s="209"/>
      <c r="FS87" s="209"/>
      <c r="FT87" s="209"/>
      <c r="FU87" s="209"/>
      <c r="FV87" s="209"/>
      <c r="FW87" s="209"/>
      <c r="FX87" s="209"/>
      <c r="FY87" s="209"/>
      <c r="FZ87" s="209"/>
      <c r="GA87" s="209"/>
      <c r="GB87" s="209"/>
      <c r="GC87" s="209"/>
      <c r="GD87" s="209"/>
      <c r="GE87" s="209"/>
      <c r="GF87" s="209"/>
      <c r="GG87" s="209"/>
      <c r="GH87" s="209"/>
      <c r="GI87" s="209"/>
      <c r="GJ87" s="209"/>
      <c r="GK87" s="209"/>
      <c r="GL87" s="209"/>
      <c r="GM87" s="209"/>
      <c r="GN87" s="209"/>
      <c r="GO87" s="209"/>
      <c r="GP87" s="209"/>
      <c r="GQ87" s="209"/>
      <c r="GR87" s="209"/>
      <c r="GS87" s="209"/>
      <c r="GT87" s="209"/>
      <c r="GU87" s="209"/>
      <c r="GV87" s="209"/>
      <c r="GW87" s="209"/>
      <c r="GX87" s="209"/>
      <c r="GY87" s="209"/>
      <c r="GZ87" s="209"/>
      <c r="HA87" s="209"/>
      <c r="HB87" s="209"/>
      <c r="HC87" s="209"/>
      <c r="HD87" s="209"/>
      <c r="HE87" s="209"/>
      <c r="HF87" s="209"/>
      <c r="HG87" s="209"/>
      <c r="HH87" s="209"/>
      <c r="HI87" s="209"/>
      <c r="HJ87" s="209"/>
      <c r="HK87" s="209"/>
      <c r="HL87" s="209"/>
      <c r="HM87" s="209"/>
      <c r="HN87" s="209"/>
      <c r="HO87" s="209"/>
      <c r="HP87" s="209"/>
      <c r="HQ87" s="209"/>
      <c r="HR87" s="209"/>
      <c r="HS87" s="209"/>
      <c r="HT87" s="209"/>
      <c r="HU87" s="209"/>
      <c r="HV87" s="209"/>
      <c r="HW87" s="209"/>
      <c r="HX87" s="209"/>
      <c r="HY87" s="209"/>
      <c r="HZ87" s="209"/>
      <c r="IA87" s="209"/>
      <c r="IB87" s="209"/>
      <c r="IC87" s="209"/>
      <c r="ID87" s="209"/>
      <c r="IE87" s="209"/>
      <c r="IF87" s="209"/>
      <c r="IG87" s="209"/>
      <c r="IH87" s="209"/>
      <c r="II87" s="209"/>
      <c r="IJ87" s="209"/>
      <c r="IK87" s="209"/>
      <c r="IL87" s="209"/>
      <c r="IM87" s="209"/>
      <c r="IN87" s="209"/>
      <c r="IO87" s="209"/>
      <c r="IP87" s="209"/>
      <c r="IQ87" s="209"/>
      <c r="IR87" s="209"/>
      <c r="IS87" s="209"/>
      <c r="IT87" s="209"/>
      <c r="IU87" s="209"/>
      <c r="IV87" s="209"/>
    </row>
    <row r="88" spans="1:256" s="181" customFormat="1" ht="13.5">
      <c r="A88" s="814" t="s">
        <v>4194</v>
      </c>
      <c r="B88" s="814"/>
      <c r="C88" s="814"/>
      <c r="D88" s="814"/>
      <c r="E88" s="814"/>
      <c r="F88" s="814"/>
      <c r="G88" s="814"/>
      <c r="H88" s="814"/>
      <c r="I88" s="814"/>
      <c r="J88" s="814"/>
      <c r="K88" s="814"/>
      <c r="L88" s="814"/>
      <c r="M88" s="814"/>
      <c r="N88" s="814"/>
      <c r="O88" s="822"/>
      <c r="P88" s="822"/>
      <c r="Q88" s="822"/>
      <c r="R88" s="822"/>
      <c r="S88" s="822"/>
      <c r="T88" s="822"/>
      <c r="U88" s="822"/>
      <c r="V88" s="822"/>
      <c r="W88" s="822"/>
      <c r="X88" s="822"/>
      <c r="Y88" s="822"/>
      <c r="Z88" s="822"/>
      <c r="AA88" s="822"/>
      <c r="AB88" s="823"/>
      <c r="AC88" s="823"/>
      <c r="AD88" s="823"/>
      <c r="AE88" s="823"/>
      <c r="AF88" s="823"/>
      <c r="AG88" s="823"/>
      <c r="AH88" s="823"/>
      <c r="AI88" s="823"/>
      <c r="AJ88" s="823"/>
      <c r="AK88" s="823"/>
      <c r="AL88" s="823"/>
      <c r="AM88" s="823"/>
      <c r="AN88" s="823"/>
      <c r="AO88" s="823"/>
      <c r="AP88" s="821"/>
      <c r="AQ88" s="821"/>
      <c r="AR88" s="821"/>
      <c r="AS88" s="821"/>
      <c r="AT88" s="821"/>
      <c r="AU88" s="821"/>
      <c r="AV88" s="821"/>
      <c r="AW88" s="821"/>
      <c r="AX88" s="821"/>
      <c r="AY88" s="821"/>
      <c r="AZ88" s="180"/>
      <c r="BA88" s="210"/>
      <c r="BB88" s="210"/>
      <c r="BC88" s="209"/>
      <c r="BD88" s="209"/>
      <c r="BE88" s="209"/>
      <c r="BF88" s="209"/>
      <c r="BG88" s="209"/>
      <c r="BH88" s="209"/>
      <c r="BI88" s="209"/>
      <c r="BJ88" s="209"/>
      <c r="BK88" s="209"/>
      <c r="BL88" s="209"/>
      <c r="BM88" s="209"/>
      <c r="BN88" s="209"/>
      <c r="BO88" s="209"/>
      <c r="BP88" s="209"/>
      <c r="BQ88" s="209"/>
      <c r="BR88" s="209"/>
      <c r="BS88" s="209"/>
      <c r="BT88" s="209"/>
      <c r="BU88" s="209"/>
      <c r="BV88" s="209"/>
      <c r="BW88" s="209"/>
      <c r="BX88" s="209"/>
      <c r="BY88" s="209"/>
      <c r="BZ88" s="209"/>
      <c r="CA88" s="209"/>
      <c r="CB88" s="209"/>
      <c r="CC88" s="209"/>
      <c r="CD88" s="209"/>
      <c r="CE88" s="209"/>
      <c r="CF88" s="209"/>
      <c r="CG88" s="209"/>
      <c r="CH88" s="209"/>
      <c r="CI88" s="209"/>
      <c r="CJ88" s="209"/>
      <c r="CK88" s="209"/>
      <c r="CL88" s="209"/>
      <c r="CM88" s="209"/>
      <c r="CN88" s="209"/>
      <c r="CO88" s="209"/>
      <c r="CP88" s="209"/>
      <c r="CQ88" s="209"/>
      <c r="CR88" s="209"/>
      <c r="CS88" s="209"/>
      <c r="CT88" s="209"/>
      <c r="CU88" s="209"/>
      <c r="CV88" s="209"/>
      <c r="CW88" s="209"/>
      <c r="CX88" s="209"/>
      <c r="CY88" s="209"/>
      <c r="CZ88" s="209"/>
      <c r="DA88" s="209"/>
      <c r="DB88" s="209"/>
      <c r="DC88" s="209"/>
      <c r="DD88" s="209"/>
      <c r="DE88" s="209"/>
      <c r="DF88" s="209"/>
      <c r="DG88" s="209"/>
      <c r="DH88" s="209"/>
      <c r="DI88" s="209"/>
      <c r="DJ88" s="209"/>
      <c r="DK88" s="209"/>
      <c r="DL88" s="209"/>
      <c r="DM88" s="209"/>
      <c r="DN88" s="209"/>
      <c r="DO88" s="209"/>
      <c r="DP88" s="209"/>
      <c r="DQ88" s="209"/>
      <c r="DR88" s="209"/>
      <c r="DS88" s="209"/>
      <c r="DT88" s="209"/>
      <c r="DU88" s="209"/>
      <c r="DV88" s="209"/>
      <c r="DW88" s="209"/>
      <c r="DX88" s="209"/>
      <c r="DY88" s="209"/>
      <c r="DZ88" s="209"/>
      <c r="EA88" s="209"/>
      <c r="EB88" s="209"/>
      <c r="EC88" s="209"/>
      <c r="ED88" s="209"/>
      <c r="EE88" s="209"/>
      <c r="EF88" s="209"/>
      <c r="EG88" s="209"/>
      <c r="EH88" s="209"/>
      <c r="EI88" s="209"/>
      <c r="EJ88" s="209"/>
      <c r="EK88" s="209"/>
      <c r="EL88" s="209"/>
      <c r="EM88" s="209"/>
      <c r="EN88" s="209"/>
      <c r="EO88" s="209"/>
      <c r="EP88" s="209"/>
      <c r="EQ88" s="209"/>
      <c r="ER88" s="209"/>
      <c r="ES88" s="209"/>
      <c r="ET88" s="209"/>
      <c r="EU88" s="209"/>
      <c r="EV88" s="209"/>
      <c r="EW88" s="209"/>
      <c r="EX88" s="209"/>
      <c r="EY88" s="209"/>
      <c r="EZ88" s="209"/>
      <c r="FA88" s="209"/>
      <c r="FB88" s="209"/>
      <c r="FC88" s="209"/>
      <c r="FD88" s="209"/>
      <c r="FE88" s="209"/>
      <c r="FF88" s="209"/>
      <c r="FG88" s="209"/>
      <c r="FH88" s="209"/>
      <c r="FI88" s="209"/>
      <c r="FJ88" s="209"/>
      <c r="FK88" s="209"/>
      <c r="FL88" s="209"/>
      <c r="FM88" s="209"/>
      <c r="FN88" s="209"/>
      <c r="FO88" s="209"/>
      <c r="FP88" s="209"/>
      <c r="FQ88" s="209"/>
      <c r="FR88" s="209"/>
      <c r="FS88" s="209"/>
      <c r="FT88" s="209"/>
      <c r="FU88" s="209"/>
      <c r="FV88" s="209"/>
      <c r="FW88" s="209"/>
      <c r="FX88" s="209"/>
      <c r="FY88" s="209"/>
      <c r="FZ88" s="209"/>
      <c r="GA88" s="209"/>
      <c r="GB88" s="209"/>
      <c r="GC88" s="209"/>
      <c r="GD88" s="209"/>
      <c r="GE88" s="209"/>
      <c r="GF88" s="209"/>
      <c r="GG88" s="209"/>
      <c r="GH88" s="209"/>
      <c r="GI88" s="209"/>
      <c r="GJ88" s="209"/>
      <c r="GK88" s="209"/>
      <c r="GL88" s="209"/>
      <c r="GM88" s="209"/>
      <c r="GN88" s="209"/>
      <c r="GO88" s="209"/>
      <c r="GP88" s="209"/>
      <c r="GQ88" s="209"/>
      <c r="GR88" s="209"/>
      <c r="GS88" s="209"/>
      <c r="GT88" s="209"/>
      <c r="GU88" s="209"/>
      <c r="GV88" s="209"/>
      <c r="GW88" s="209"/>
      <c r="GX88" s="209"/>
      <c r="GY88" s="209"/>
      <c r="GZ88" s="209"/>
      <c r="HA88" s="209"/>
      <c r="HB88" s="209"/>
      <c r="HC88" s="209"/>
      <c r="HD88" s="209"/>
      <c r="HE88" s="209"/>
      <c r="HF88" s="209"/>
      <c r="HG88" s="209"/>
      <c r="HH88" s="209"/>
      <c r="HI88" s="209"/>
      <c r="HJ88" s="209"/>
      <c r="HK88" s="209"/>
      <c r="HL88" s="209"/>
      <c r="HM88" s="209"/>
      <c r="HN88" s="209"/>
      <c r="HO88" s="209"/>
      <c r="HP88" s="209"/>
      <c r="HQ88" s="209"/>
      <c r="HR88" s="209"/>
      <c r="HS88" s="209"/>
      <c r="HT88" s="209"/>
      <c r="HU88" s="209"/>
      <c r="HV88" s="209"/>
      <c r="HW88" s="209"/>
      <c r="HX88" s="209"/>
      <c r="HY88" s="209"/>
      <c r="HZ88" s="209"/>
      <c r="IA88" s="209"/>
      <c r="IB88" s="209"/>
      <c r="IC88" s="209"/>
      <c r="ID88" s="209"/>
      <c r="IE88" s="209"/>
      <c r="IF88" s="209"/>
      <c r="IG88" s="209"/>
      <c r="IH88" s="209"/>
      <c r="II88" s="209"/>
      <c r="IJ88" s="209"/>
      <c r="IK88" s="209"/>
      <c r="IL88" s="209"/>
      <c r="IM88" s="209"/>
      <c r="IN88" s="209"/>
      <c r="IO88" s="209"/>
      <c r="IP88" s="209"/>
      <c r="IQ88" s="209"/>
      <c r="IR88" s="209"/>
      <c r="IS88" s="209"/>
      <c r="IT88" s="209"/>
      <c r="IU88" s="209"/>
      <c r="IV88" s="209"/>
    </row>
    <row r="89" spans="1:256" s="181" customFormat="1" ht="13.5">
      <c r="A89" s="786" t="s">
        <v>4195</v>
      </c>
      <c r="B89" s="816"/>
      <c r="C89" s="816"/>
      <c r="D89" s="816"/>
      <c r="E89" s="816"/>
      <c r="F89" s="816"/>
      <c r="G89" s="816"/>
      <c r="H89" s="816"/>
      <c r="I89" s="816"/>
      <c r="J89" s="816"/>
      <c r="K89" s="816"/>
      <c r="L89" s="816"/>
      <c r="M89" s="816"/>
      <c r="N89" s="816"/>
      <c r="O89" s="816"/>
      <c r="P89" s="816"/>
      <c r="Q89" s="816"/>
      <c r="R89" s="816"/>
      <c r="S89" s="816"/>
      <c r="T89" s="816"/>
      <c r="U89" s="816"/>
      <c r="V89" s="816"/>
      <c r="W89" s="816"/>
      <c r="X89" s="816"/>
      <c r="Y89" s="816"/>
      <c r="Z89" s="816"/>
      <c r="AA89" s="816"/>
      <c r="AB89" s="816"/>
      <c r="AC89" s="816"/>
      <c r="AD89" s="816"/>
      <c r="AE89" s="816"/>
      <c r="AF89" s="816"/>
      <c r="AG89" s="816"/>
      <c r="AH89" s="816"/>
      <c r="AI89" s="816"/>
      <c r="AJ89" s="816"/>
      <c r="AK89" s="816"/>
      <c r="AL89" s="816"/>
      <c r="AM89" s="816"/>
      <c r="AN89" s="816"/>
      <c r="AO89" s="816"/>
      <c r="AP89" s="816"/>
      <c r="AQ89" s="816"/>
      <c r="AR89" s="816"/>
      <c r="AS89" s="816"/>
      <c r="AT89" s="816"/>
      <c r="AU89" s="816"/>
      <c r="AV89" s="816"/>
      <c r="AW89" s="816"/>
      <c r="AX89" s="816"/>
      <c r="AY89" s="816"/>
      <c r="AZ89" s="816"/>
      <c r="BA89" s="816"/>
      <c r="BB89" s="816"/>
      <c r="BC89" s="209"/>
      <c r="BD89" s="209"/>
      <c r="BE89" s="209"/>
      <c r="BF89" s="209"/>
      <c r="BG89" s="209"/>
      <c r="BH89" s="209"/>
      <c r="BI89" s="209"/>
      <c r="BJ89" s="209"/>
      <c r="BK89" s="209"/>
      <c r="BL89" s="209"/>
      <c r="BM89" s="209"/>
      <c r="BN89" s="209"/>
      <c r="BO89" s="209"/>
      <c r="BP89" s="209"/>
      <c r="BQ89" s="209"/>
      <c r="BR89" s="209"/>
      <c r="BS89" s="209"/>
      <c r="BT89" s="209"/>
      <c r="BU89" s="209"/>
      <c r="BV89" s="209"/>
      <c r="BW89" s="209"/>
      <c r="BX89" s="209"/>
      <c r="BY89" s="209"/>
      <c r="BZ89" s="209"/>
      <c r="CA89" s="209"/>
      <c r="CB89" s="209"/>
      <c r="CC89" s="209"/>
      <c r="CD89" s="209"/>
      <c r="CE89" s="209"/>
      <c r="CF89" s="209"/>
      <c r="CG89" s="209"/>
      <c r="CH89" s="209"/>
      <c r="CI89" s="209"/>
      <c r="CJ89" s="209"/>
      <c r="CK89" s="209"/>
      <c r="CL89" s="209"/>
      <c r="CM89" s="209"/>
      <c r="CN89" s="209"/>
      <c r="CO89" s="209"/>
      <c r="CP89" s="209"/>
      <c r="CQ89" s="209"/>
      <c r="CR89" s="209"/>
      <c r="CS89" s="209"/>
      <c r="CT89" s="209"/>
      <c r="CU89" s="209"/>
      <c r="CV89" s="209"/>
      <c r="CW89" s="209"/>
      <c r="CX89" s="209"/>
      <c r="CY89" s="209"/>
      <c r="CZ89" s="209"/>
      <c r="DA89" s="209"/>
      <c r="DB89" s="209"/>
      <c r="DC89" s="209"/>
      <c r="DD89" s="209"/>
      <c r="DE89" s="209"/>
      <c r="DF89" s="209"/>
      <c r="DG89" s="209"/>
      <c r="DH89" s="209"/>
      <c r="DI89" s="209"/>
      <c r="DJ89" s="209"/>
      <c r="DK89" s="209"/>
      <c r="DL89" s="209"/>
      <c r="DM89" s="209"/>
      <c r="DN89" s="209"/>
      <c r="DO89" s="209"/>
      <c r="DP89" s="209"/>
      <c r="DQ89" s="209"/>
      <c r="DR89" s="209"/>
      <c r="DS89" s="209"/>
      <c r="DT89" s="209"/>
      <c r="DU89" s="209"/>
      <c r="DV89" s="209"/>
      <c r="DW89" s="209"/>
      <c r="DX89" s="209"/>
      <c r="DY89" s="209"/>
      <c r="DZ89" s="209"/>
      <c r="EA89" s="209"/>
      <c r="EB89" s="209"/>
      <c r="EC89" s="209"/>
      <c r="ED89" s="209"/>
      <c r="EE89" s="209"/>
      <c r="EF89" s="209"/>
      <c r="EG89" s="209"/>
      <c r="EH89" s="209"/>
      <c r="EI89" s="209"/>
      <c r="EJ89" s="209"/>
      <c r="EK89" s="209"/>
      <c r="EL89" s="209"/>
      <c r="EM89" s="209"/>
      <c r="EN89" s="209"/>
      <c r="EO89" s="209"/>
      <c r="EP89" s="209"/>
      <c r="EQ89" s="209"/>
      <c r="ER89" s="209"/>
      <c r="ES89" s="209"/>
      <c r="ET89" s="209"/>
      <c r="EU89" s="209"/>
      <c r="EV89" s="209"/>
      <c r="EW89" s="209"/>
      <c r="EX89" s="209"/>
      <c r="EY89" s="209"/>
      <c r="EZ89" s="209"/>
      <c r="FA89" s="209"/>
      <c r="FB89" s="209"/>
      <c r="FC89" s="209"/>
      <c r="FD89" s="209"/>
      <c r="FE89" s="209"/>
      <c r="FF89" s="209"/>
      <c r="FG89" s="209"/>
      <c r="FH89" s="209"/>
      <c r="FI89" s="209"/>
      <c r="FJ89" s="209"/>
      <c r="FK89" s="209"/>
      <c r="FL89" s="209"/>
      <c r="FM89" s="209"/>
      <c r="FN89" s="209"/>
      <c r="FO89" s="209"/>
      <c r="FP89" s="209"/>
      <c r="FQ89" s="209"/>
      <c r="FR89" s="209"/>
      <c r="FS89" s="209"/>
      <c r="FT89" s="209"/>
      <c r="FU89" s="209"/>
      <c r="FV89" s="209"/>
      <c r="FW89" s="209"/>
      <c r="FX89" s="209"/>
      <c r="FY89" s="209"/>
      <c r="FZ89" s="209"/>
      <c r="GA89" s="209"/>
      <c r="GB89" s="209"/>
      <c r="GC89" s="209"/>
      <c r="GD89" s="209"/>
      <c r="GE89" s="209"/>
      <c r="GF89" s="209"/>
      <c r="GG89" s="209"/>
      <c r="GH89" s="209"/>
      <c r="GI89" s="209"/>
      <c r="GJ89" s="209"/>
      <c r="GK89" s="209"/>
      <c r="GL89" s="209"/>
      <c r="GM89" s="209"/>
      <c r="GN89" s="209"/>
      <c r="GO89" s="209"/>
      <c r="GP89" s="209"/>
      <c r="GQ89" s="209"/>
      <c r="GR89" s="209"/>
      <c r="GS89" s="209"/>
      <c r="GT89" s="209"/>
      <c r="GU89" s="209"/>
      <c r="GV89" s="209"/>
      <c r="GW89" s="209"/>
      <c r="GX89" s="209"/>
      <c r="GY89" s="209"/>
      <c r="GZ89" s="209"/>
      <c r="HA89" s="209"/>
      <c r="HB89" s="209"/>
      <c r="HC89" s="209"/>
      <c r="HD89" s="209"/>
      <c r="HE89" s="209"/>
      <c r="HF89" s="209"/>
      <c r="HG89" s="209"/>
      <c r="HH89" s="209"/>
      <c r="HI89" s="209"/>
      <c r="HJ89" s="209"/>
      <c r="HK89" s="209"/>
      <c r="HL89" s="209"/>
      <c r="HM89" s="209"/>
      <c r="HN89" s="209"/>
      <c r="HO89" s="209"/>
      <c r="HP89" s="209"/>
      <c r="HQ89" s="209"/>
      <c r="HR89" s="209"/>
      <c r="HS89" s="209"/>
      <c r="HT89" s="209"/>
      <c r="HU89" s="209"/>
      <c r="HV89" s="209"/>
      <c r="HW89" s="209"/>
      <c r="HX89" s="209"/>
      <c r="HY89" s="209"/>
      <c r="HZ89" s="209"/>
      <c r="IA89" s="209"/>
      <c r="IB89" s="209"/>
      <c r="IC89" s="209"/>
      <c r="ID89" s="209"/>
      <c r="IE89" s="209"/>
      <c r="IF89" s="209"/>
      <c r="IG89" s="209"/>
      <c r="IH89" s="209"/>
      <c r="II89" s="209"/>
      <c r="IJ89" s="209"/>
      <c r="IK89" s="209"/>
      <c r="IL89" s="209"/>
      <c r="IM89" s="209"/>
      <c r="IN89" s="209"/>
      <c r="IO89" s="209"/>
      <c r="IP89" s="209"/>
      <c r="IQ89" s="209"/>
      <c r="IR89" s="209"/>
      <c r="IS89" s="209"/>
      <c r="IT89" s="209"/>
      <c r="IU89" s="209"/>
      <c r="IV89" s="209"/>
    </row>
    <row r="90" spans="1:256" s="181" customFormat="1" ht="12.6" customHeight="1">
      <c r="A90" s="786" t="s">
        <v>4196</v>
      </c>
      <c r="B90" s="816"/>
      <c r="C90" s="816"/>
      <c r="D90" s="816"/>
      <c r="E90" s="816"/>
      <c r="F90" s="816"/>
      <c r="G90" s="816"/>
      <c r="H90" s="816"/>
      <c r="I90" s="816"/>
      <c r="J90" s="816"/>
      <c r="K90" s="816"/>
      <c r="L90" s="816"/>
      <c r="M90" s="816"/>
      <c r="N90" s="816"/>
      <c r="O90" s="816"/>
      <c r="P90" s="816"/>
      <c r="Q90" s="816"/>
      <c r="R90" s="816"/>
      <c r="S90" s="816"/>
      <c r="T90" s="816"/>
      <c r="U90" s="816"/>
      <c r="V90" s="816"/>
      <c r="W90" s="816"/>
      <c r="X90" s="816"/>
      <c r="Y90" s="816"/>
      <c r="Z90" s="816"/>
      <c r="AA90" s="816"/>
      <c r="AB90" s="816"/>
      <c r="AC90" s="816"/>
      <c r="AD90" s="816"/>
      <c r="AE90" s="816"/>
      <c r="AF90" s="816"/>
      <c r="AG90" s="816"/>
      <c r="AH90" s="816"/>
      <c r="AI90" s="816"/>
      <c r="AJ90" s="816"/>
      <c r="AK90" s="816"/>
      <c r="AL90" s="816"/>
      <c r="AM90" s="816"/>
      <c r="AN90" s="816"/>
      <c r="AO90" s="816"/>
      <c r="AP90" s="816"/>
      <c r="AQ90" s="816"/>
      <c r="AR90" s="816"/>
      <c r="AS90" s="816"/>
      <c r="AT90" s="816"/>
      <c r="AU90" s="816"/>
      <c r="AV90" s="816"/>
      <c r="AW90" s="816"/>
      <c r="AX90" s="816"/>
      <c r="AY90" s="816"/>
      <c r="AZ90" s="788"/>
      <c r="BA90" s="788"/>
      <c r="BB90" s="788"/>
    </row>
    <row r="91" spans="1:256" s="181" customFormat="1" ht="12.6" customHeight="1">
      <c r="A91" s="202"/>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03"/>
      <c r="BA91" s="203"/>
      <c r="BB91" s="203"/>
    </row>
    <row r="92" spans="1:256" s="181" customFormat="1" ht="12.6" customHeight="1">
      <c r="A92" s="202"/>
      <c r="B92" s="210"/>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03"/>
      <c r="BA92" s="203"/>
      <c r="BB92" s="203"/>
    </row>
    <row r="93" spans="1:256" s="181" customFormat="1" ht="12.6" customHeight="1">
      <c r="A93" s="202"/>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03"/>
      <c r="BA93" s="203"/>
      <c r="BB93" s="203"/>
    </row>
    <row r="94" spans="1:256" s="181" customFormat="1" ht="12.6" customHeight="1">
      <c r="A94" s="202"/>
      <c r="B94" s="210"/>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03"/>
      <c r="BA94" s="203"/>
      <c r="BB94" s="203"/>
    </row>
    <row r="95" spans="1:256" s="181" customFormat="1" ht="12.6" customHeight="1">
      <c r="A95" s="202"/>
      <c r="B95" s="210"/>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03"/>
      <c r="BA95" s="203"/>
      <c r="BB95" s="203"/>
    </row>
    <row r="96" spans="1:256" s="181" customFormat="1" ht="12.6" customHeight="1">
      <c r="A96" s="202"/>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03"/>
      <c r="BA96" s="203"/>
      <c r="BB96" s="203"/>
    </row>
    <row r="97" spans="1:54" s="181" customFormat="1" ht="12.6" customHeight="1">
      <c r="A97" s="202"/>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03"/>
      <c r="BA97" s="203"/>
      <c r="BB97" s="203"/>
    </row>
    <row r="98" spans="1:54" s="181" customFormat="1" ht="12.6" customHeight="1">
      <c r="A98" s="202"/>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03"/>
      <c r="BA98" s="203"/>
      <c r="BB98" s="203"/>
    </row>
    <row r="99" spans="1:54" s="181" customFormat="1" ht="12.6" customHeight="1">
      <c r="A99" s="202"/>
      <c r="B99" s="210"/>
      <c r="C99" s="210"/>
      <c r="D99" s="210"/>
      <c r="E99" s="210"/>
      <c r="F99" s="210"/>
      <c r="G99" s="210"/>
      <c r="H99" s="210"/>
      <c r="I99" s="210"/>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03"/>
      <c r="BA99" s="203"/>
      <c r="BB99" s="203"/>
    </row>
    <row r="100" spans="1:54" s="181" customFormat="1" ht="12.6" customHeight="1">
      <c r="A100" s="202"/>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03"/>
      <c r="BA100" s="203"/>
      <c r="BB100" s="203"/>
    </row>
    <row r="101" spans="1:54" s="181" customFormat="1" ht="12.6" customHeight="1">
      <c r="A101" s="202"/>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03"/>
      <c r="BA101" s="203"/>
      <c r="BB101" s="203"/>
    </row>
    <row r="102" spans="1:54" s="181" customFormat="1" ht="12.6" customHeight="1">
      <c r="A102" s="202"/>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03"/>
      <c r="BA102" s="203"/>
      <c r="BB102" s="203"/>
    </row>
    <row r="103" spans="1:54" s="181" customFormat="1" ht="12.6" customHeight="1">
      <c r="A103" s="202"/>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03"/>
      <c r="BA103" s="203"/>
      <c r="BB103" s="203"/>
    </row>
    <row r="104" spans="1:54" s="181" customFormat="1" ht="12.6" customHeight="1">
      <c r="A104" s="202"/>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03"/>
      <c r="BA104" s="203"/>
      <c r="BB104" s="203"/>
    </row>
    <row r="105" spans="1:54" s="181" customFormat="1" ht="12.6" customHeight="1">
      <c r="A105" s="202"/>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03"/>
      <c r="BA105" s="203"/>
      <c r="BB105" s="203"/>
    </row>
    <row r="106" spans="1:54" s="181" customFormat="1" ht="12.6" customHeight="1">
      <c r="A106" s="202"/>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03"/>
      <c r="BA106" s="203"/>
      <c r="BB106" s="203"/>
    </row>
    <row r="107" spans="1:54" s="181" customFormat="1" ht="12.6" customHeight="1">
      <c r="A107" s="202"/>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03"/>
      <c r="BA107" s="203"/>
      <c r="BB107" s="203"/>
    </row>
    <row r="108" spans="1:54" s="181" customFormat="1" ht="12.6" customHeight="1">
      <c r="A108" s="202"/>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03"/>
      <c r="BA108" s="203"/>
      <c r="BB108" s="203"/>
    </row>
    <row r="109" spans="1:54" s="181" customFormat="1" ht="12.6" customHeight="1">
      <c r="A109" s="202"/>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03"/>
      <c r="BA109" s="203"/>
      <c r="BB109" s="203"/>
    </row>
    <row r="110" spans="1:54" s="181" customFormat="1" ht="12.6" customHeight="1">
      <c r="A110" s="202"/>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03"/>
      <c r="BA110" s="203"/>
      <c r="BB110" s="203"/>
    </row>
    <row r="111" spans="1:54" s="181" customFormat="1" ht="12.6" customHeight="1">
      <c r="A111" s="202"/>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03"/>
      <c r="BA111" s="203"/>
      <c r="BB111" s="203"/>
    </row>
    <row r="112" spans="1:54" s="181" customFormat="1" ht="253.5" customHeight="1">
      <c r="A112" s="815" t="s">
        <v>4008</v>
      </c>
      <c r="B112" s="815"/>
      <c r="C112" s="815"/>
      <c r="D112" s="815"/>
      <c r="E112" s="815"/>
      <c r="F112" s="815"/>
      <c r="G112" s="815"/>
      <c r="H112" s="815"/>
      <c r="I112" s="815"/>
      <c r="J112" s="815"/>
      <c r="K112" s="815"/>
      <c r="L112" s="815"/>
      <c r="M112" s="815"/>
      <c r="N112" s="815"/>
      <c r="O112" s="815"/>
      <c r="P112" s="815"/>
      <c r="Q112" s="815"/>
      <c r="R112" s="815"/>
      <c r="S112" s="815"/>
      <c r="T112" s="815"/>
      <c r="U112" s="815"/>
      <c r="V112" s="815"/>
      <c r="W112" s="815"/>
      <c r="X112" s="815"/>
      <c r="Y112" s="815"/>
      <c r="Z112" s="815"/>
      <c r="AA112" s="815"/>
      <c r="AB112" s="815"/>
      <c r="AC112" s="815"/>
      <c r="AD112" s="815"/>
      <c r="AE112" s="815"/>
      <c r="AF112" s="815"/>
      <c r="AG112" s="815"/>
      <c r="AH112" s="815"/>
      <c r="AI112" s="815"/>
      <c r="AJ112" s="815"/>
      <c r="AK112" s="815"/>
      <c r="AL112" s="815"/>
      <c r="AM112" s="815"/>
      <c r="AN112" s="815"/>
      <c r="AO112" s="815"/>
      <c r="AP112" s="815"/>
      <c r="AQ112" s="815"/>
      <c r="AR112" s="815"/>
      <c r="AS112" s="815"/>
      <c r="AT112" s="815"/>
      <c r="AU112" s="815"/>
      <c r="AV112" s="815"/>
      <c r="AW112" s="815"/>
      <c r="AX112" s="815"/>
      <c r="AY112" s="815"/>
      <c r="AZ112" s="788"/>
      <c r="BA112" s="788"/>
      <c r="BB112" s="788"/>
    </row>
    <row r="113" spans="1:256" s="181" customFormat="1" ht="13.5">
      <c r="A113" s="786" t="s">
        <v>3402</v>
      </c>
      <c r="B113" s="816"/>
      <c r="C113" s="816"/>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6"/>
      <c r="AA113" s="816"/>
      <c r="AB113" s="816"/>
      <c r="AC113" s="816"/>
      <c r="AD113" s="816"/>
      <c r="AE113" s="816"/>
      <c r="AF113" s="816"/>
      <c r="AG113" s="816"/>
      <c r="AH113" s="816"/>
      <c r="AI113" s="816"/>
      <c r="AJ113" s="816"/>
      <c r="AK113" s="816"/>
      <c r="AL113" s="816"/>
      <c r="AM113" s="816"/>
      <c r="AN113" s="816"/>
      <c r="AO113" s="816"/>
      <c r="AP113" s="816"/>
      <c r="AQ113" s="816"/>
      <c r="AR113" s="816"/>
      <c r="AS113" s="816"/>
      <c r="AT113" s="816"/>
      <c r="AU113" s="816"/>
      <c r="AV113" s="816"/>
      <c r="AW113" s="816"/>
      <c r="AX113" s="816"/>
      <c r="AY113" s="816"/>
      <c r="AZ113" s="203"/>
      <c r="BA113" s="203"/>
      <c r="BB113" s="203"/>
    </row>
    <row r="114" spans="1:256" s="181" customFormat="1" ht="13.5">
      <c r="A114" s="815" t="s">
        <v>3403</v>
      </c>
      <c r="B114" s="815"/>
      <c r="C114" s="815"/>
      <c r="D114" s="815"/>
      <c r="E114" s="815"/>
      <c r="F114" s="815"/>
      <c r="G114" s="815"/>
      <c r="H114" s="815"/>
      <c r="I114" s="815"/>
      <c r="J114" s="815"/>
      <c r="K114" s="815"/>
      <c r="L114" s="815"/>
      <c r="M114" s="815"/>
      <c r="N114" s="815"/>
      <c r="O114" s="815"/>
      <c r="P114" s="815"/>
      <c r="Q114" s="815"/>
      <c r="R114" s="815"/>
      <c r="S114" s="815"/>
      <c r="T114" s="815"/>
      <c r="U114" s="815"/>
      <c r="V114" s="815"/>
      <c r="W114" s="815"/>
      <c r="X114" s="815"/>
      <c r="Y114" s="815"/>
      <c r="Z114" s="815"/>
      <c r="AA114" s="815"/>
      <c r="AB114" s="815"/>
      <c r="AC114" s="815"/>
      <c r="AD114" s="815"/>
      <c r="AE114" s="815"/>
      <c r="AF114" s="815"/>
      <c r="AG114" s="815"/>
      <c r="AH114" s="815"/>
      <c r="AI114" s="815"/>
      <c r="AJ114" s="815"/>
      <c r="AK114" s="815"/>
      <c r="AL114" s="815"/>
      <c r="AM114" s="815"/>
      <c r="AN114" s="815"/>
      <c r="AO114" s="815"/>
      <c r="AP114" s="815"/>
      <c r="AQ114" s="815"/>
      <c r="AR114" s="815"/>
      <c r="AS114" s="815"/>
      <c r="AT114" s="815"/>
      <c r="AU114" s="815"/>
      <c r="AV114" s="815"/>
      <c r="AW114" s="815"/>
      <c r="AX114" s="815"/>
      <c r="AY114" s="815"/>
      <c r="AZ114" s="203"/>
      <c r="BA114" s="203"/>
      <c r="BB114" s="203"/>
    </row>
    <row r="115" spans="1:256" s="176" customFormat="1" ht="24" customHeight="1">
      <c r="A115" s="824" t="s">
        <v>3404</v>
      </c>
      <c r="B115" s="824"/>
      <c r="C115" s="824"/>
      <c r="D115" s="824"/>
      <c r="E115" s="824"/>
      <c r="F115" s="824"/>
      <c r="G115" s="824"/>
      <c r="H115" s="824"/>
      <c r="I115" s="824"/>
      <c r="J115" s="824"/>
      <c r="K115" s="824"/>
      <c r="L115" s="824"/>
      <c r="M115" s="824"/>
      <c r="N115" s="824"/>
      <c r="O115" s="824"/>
      <c r="P115" s="824"/>
      <c r="Q115" s="824"/>
      <c r="R115" s="824"/>
      <c r="S115" s="824"/>
      <c r="T115" s="559"/>
      <c r="U115" s="825" t="s">
        <v>3405</v>
      </c>
      <c r="V115" s="825"/>
      <c r="W115" s="825"/>
      <c r="X115" s="825"/>
      <c r="Y115" s="825"/>
      <c r="Z115" s="825"/>
      <c r="AA115" s="825"/>
      <c r="AB115" s="825"/>
      <c r="AC115" s="826" t="s">
        <v>3406</v>
      </c>
      <c r="AD115" s="826"/>
      <c r="AE115" s="826"/>
      <c r="AF115" s="826"/>
      <c r="AG115" s="826"/>
      <c r="AH115" s="826"/>
      <c r="AI115" s="826"/>
      <c r="AJ115" s="826"/>
      <c r="AK115" s="827" t="s">
        <v>3407</v>
      </c>
      <c r="AL115" s="827"/>
      <c r="AM115" s="827"/>
      <c r="AN115" s="827"/>
      <c r="AO115" s="827"/>
      <c r="AP115" s="827"/>
      <c r="AQ115" s="827"/>
      <c r="AR115" s="827"/>
      <c r="AS115" s="827"/>
      <c r="AT115" s="827"/>
      <c r="AU115" s="827"/>
      <c r="AV115" s="211"/>
      <c r="AW115" s="211"/>
      <c r="AX115" s="211"/>
      <c r="AY115" s="211"/>
      <c r="AZ115" s="211"/>
      <c r="BA115" s="211"/>
      <c r="BB115" s="211"/>
    </row>
    <row r="116" spans="1:256" s="176" customFormat="1" ht="12.75" customHeight="1">
      <c r="A116" s="814" t="s">
        <v>3408</v>
      </c>
      <c r="B116" s="814"/>
      <c r="C116" s="814"/>
      <c r="D116" s="814"/>
      <c r="E116" s="814"/>
      <c r="F116" s="814"/>
      <c r="G116" s="814"/>
      <c r="H116" s="814"/>
      <c r="I116" s="814"/>
      <c r="J116" s="814"/>
      <c r="K116" s="814"/>
      <c r="L116" s="814"/>
      <c r="M116" s="814"/>
      <c r="N116" s="814"/>
      <c r="O116" s="814"/>
      <c r="P116" s="814"/>
      <c r="Q116" s="814"/>
      <c r="R116" s="814"/>
      <c r="S116" s="814"/>
      <c r="T116" s="820">
        <v>4</v>
      </c>
      <c r="U116" s="820"/>
      <c r="V116" s="820"/>
      <c r="W116" s="820"/>
      <c r="X116" s="820"/>
      <c r="Y116" s="820"/>
      <c r="Z116" s="820"/>
      <c r="AA116" s="820"/>
      <c r="AB116" s="820"/>
      <c r="AC116" s="820" t="s">
        <v>3409</v>
      </c>
      <c r="AD116" s="820"/>
      <c r="AE116" s="820"/>
      <c r="AF116" s="820"/>
      <c r="AG116" s="820"/>
      <c r="AH116" s="820"/>
      <c r="AI116" s="820"/>
      <c r="AJ116" s="820"/>
      <c r="AK116" s="820">
        <v>25</v>
      </c>
      <c r="AL116" s="820"/>
      <c r="AM116" s="820"/>
      <c r="AN116" s="820"/>
      <c r="AO116" s="820"/>
      <c r="AP116" s="820"/>
      <c r="AQ116" s="820"/>
      <c r="AR116" s="820"/>
      <c r="AS116" s="820"/>
      <c r="AT116" s="820"/>
      <c r="AU116" s="820"/>
      <c r="AV116" s="179"/>
      <c r="AW116" s="179"/>
      <c r="AX116" s="179"/>
      <c r="AY116" s="179"/>
      <c r="AZ116" s="179"/>
      <c r="BA116" s="179"/>
      <c r="BB116" s="179"/>
    </row>
    <row r="117" spans="1:256" s="199" customFormat="1" ht="13.5" customHeight="1">
      <c r="A117" s="814" t="s">
        <v>3410</v>
      </c>
      <c r="B117" s="814"/>
      <c r="C117" s="814"/>
      <c r="D117" s="814"/>
      <c r="E117" s="814"/>
      <c r="F117" s="814"/>
      <c r="G117" s="814"/>
      <c r="H117" s="814"/>
      <c r="I117" s="814"/>
      <c r="J117" s="814"/>
      <c r="K117" s="814"/>
      <c r="L117" s="814"/>
      <c r="M117" s="814"/>
      <c r="N117" s="814"/>
      <c r="O117" s="814"/>
      <c r="P117" s="814"/>
      <c r="Q117" s="814"/>
      <c r="R117" s="814"/>
      <c r="S117" s="814"/>
      <c r="T117" s="820" t="s">
        <v>3411</v>
      </c>
      <c r="U117" s="820"/>
      <c r="V117" s="820"/>
      <c r="W117" s="820"/>
      <c r="X117" s="820"/>
      <c r="Y117" s="820"/>
      <c r="Z117" s="820"/>
      <c r="AA117" s="820"/>
      <c r="AB117" s="820"/>
      <c r="AC117" s="820" t="s">
        <v>3412</v>
      </c>
      <c r="AD117" s="820"/>
      <c r="AE117" s="820"/>
      <c r="AF117" s="820"/>
      <c r="AG117" s="820"/>
      <c r="AH117" s="820"/>
      <c r="AI117" s="820"/>
      <c r="AJ117" s="820"/>
      <c r="AK117" s="820">
        <v>100</v>
      </c>
      <c r="AL117" s="820"/>
      <c r="AM117" s="820"/>
      <c r="AN117" s="820"/>
      <c r="AO117" s="820"/>
      <c r="AP117" s="820"/>
      <c r="AQ117" s="820"/>
      <c r="AR117" s="820"/>
      <c r="AS117" s="820"/>
      <c r="AT117" s="820"/>
      <c r="AU117" s="820"/>
      <c r="AV117" s="179"/>
      <c r="AW117" s="179"/>
      <c r="AX117" s="179"/>
      <c r="AY117" s="179"/>
      <c r="AZ117" s="788"/>
      <c r="BA117" s="788"/>
      <c r="BB117" s="788"/>
      <c r="BC117" s="788"/>
      <c r="BD117" s="788"/>
      <c r="BE117" s="788"/>
      <c r="BF117" s="788"/>
      <c r="BG117" s="788"/>
      <c r="BH117" s="788"/>
      <c r="BI117" s="788"/>
      <c r="BJ117" s="788"/>
      <c r="BK117" s="788"/>
      <c r="BL117" s="788"/>
      <c r="BM117" s="788"/>
      <c r="BN117" s="788"/>
      <c r="BO117" s="788"/>
      <c r="BP117" s="788"/>
      <c r="BQ117" s="788"/>
      <c r="BR117" s="788"/>
      <c r="BS117" s="788"/>
      <c r="BT117" s="788"/>
      <c r="BU117" s="788"/>
      <c r="BV117" s="788"/>
      <c r="BW117" s="788"/>
      <c r="BX117" s="788"/>
      <c r="BY117" s="788"/>
      <c r="BZ117" s="788"/>
      <c r="CA117" s="788"/>
      <c r="CB117" s="788"/>
      <c r="CC117" s="788"/>
      <c r="CD117" s="788"/>
      <c r="CE117" s="788"/>
      <c r="CF117" s="788"/>
      <c r="CG117" s="788"/>
      <c r="CH117" s="788"/>
      <c r="CI117" s="788"/>
      <c r="CJ117" s="788"/>
      <c r="CK117" s="788"/>
      <c r="CL117" s="788"/>
      <c r="CM117" s="788"/>
      <c r="CN117" s="788"/>
      <c r="CO117" s="788"/>
      <c r="CP117" s="788"/>
      <c r="CQ117" s="788"/>
      <c r="CR117" s="788"/>
      <c r="CS117" s="788"/>
      <c r="CT117" s="788"/>
      <c r="CU117" s="788"/>
      <c r="CV117" s="788"/>
      <c r="CW117" s="788"/>
      <c r="CX117" s="788"/>
      <c r="CY117" s="788"/>
      <c r="CZ117" s="788"/>
      <c r="DA117" s="788"/>
      <c r="DB117" s="788"/>
      <c r="DC117" s="788"/>
      <c r="DD117" s="788"/>
      <c r="DE117" s="788"/>
      <c r="DF117" s="788"/>
      <c r="DG117" s="788"/>
      <c r="DH117" s="788"/>
      <c r="DI117" s="788"/>
      <c r="DJ117" s="788"/>
      <c r="DK117" s="788"/>
      <c r="DL117" s="788"/>
      <c r="DM117" s="788"/>
      <c r="DN117" s="788"/>
      <c r="DO117" s="788"/>
      <c r="DP117" s="788"/>
      <c r="DQ117" s="788"/>
      <c r="DR117" s="788"/>
      <c r="DS117" s="788"/>
      <c r="DT117" s="788"/>
      <c r="DU117" s="788"/>
      <c r="DV117" s="788"/>
      <c r="DW117" s="788"/>
      <c r="DX117" s="788"/>
      <c r="DY117" s="788"/>
      <c r="DZ117" s="788"/>
      <c r="EA117" s="788"/>
      <c r="EB117" s="788"/>
      <c r="EC117" s="788"/>
      <c r="ED117" s="788"/>
      <c r="EE117" s="788"/>
      <c r="EF117" s="788"/>
      <c r="EG117" s="788"/>
      <c r="EH117" s="788"/>
      <c r="EI117" s="788"/>
      <c r="EJ117" s="788"/>
      <c r="EK117" s="788"/>
      <c r="EL117" s="788"/>
      <c r="EM117" s="788"/>
      <c r="EN117" s="788"/>
      <c r="EO117" s="788"/>
      <c r="EP117" s="788"/>
      <c r="EQ117" s="788"/>
      <c r="ER117" s="788"/>
      <c r="ES117" s="788"/>
      <c r="ET117" s="788"/>
      <c r="EU117" s="788"/>
      <c r="EV117" s="788"/>
      <c r="EW117" s="788"/>
      <c r="EX117" s="788"/>
      <c r="EY117" s="788"/>
      <c r="EZ117" s="788"/>
      <c r="FA117" s="788"/>
      <c r="FB117" s="788"/>
      <c r="FC117" s="788"/>
      <c r="FD117" s="788"/>
      <c r="FE117" s="788"/>
      <c r="FF117" s="788"/>
      <c r="FG117" s="788"/>
      <c r="FH117" s="788"/>
      <c r="FI117" s="788"/>
      <c r="FJ117" s="788"/>
      <c r="FK117" s="788"/>
      <c r="FL117" s="788"/>
      <c r="FM117" s="788"/>
      <c r="FN117" s="788"/>
      <c r="FO117" s="788"/>
      <c r="FP117" s="788"/>
      <c r="FQ117" s="788"/>
      <c r="FR117" s="788"/>
      <c r="FS117" s="788"/>
      <c r="FT117" s="788"/>
      <c r="FU117" s="788"/>
      <c r="FV117" s="788"/>
      <c r="FW117" s="788"/>
      <c r="FX117" s="788"/>
      <c r="FY117" s="788"/>
      <c r="FZ117" s="788"/>
      <c r="GA117" s="788"/>
      <c r="GB117" s="788"/>
      <c r="GC117" s="788"/>
      <c r="GD117" s="788"/>
      <c r="GE117" s="788"/>
      <c r="GF117" s="788"/>
      <c r="GG117" s="788"/>
      <c r="GH117" s="788"/>
      <c r="GI117" s="788"/>
      <c r="GJ117" s="788"/>
      <c r="GK117" s="788"/>
      <c r="GL117" s="788"/>
      <c r="GM117" s="788"/>
      <c r="GN117" s="788"/>
      <c r="GO117" s="788"/>
      <c r="GP117" s="788"/>
      <c r="GQ117" s="788"/>
      <c r="GR117" s="788"/>
      <c r="GS117" s="788"/>
      <c r="GT117" s="788"/>
      <c r="GU117" s="788"/>
      <c r="GV117" s="788"/>
      <c r="GW117" s="788"/>
      <c r="GX117" s="788"/>
      <c r="GY117" s="788"/>
      <c r="GZ117" s="788"/>
      <c r="HA117" s="788"/>
      <c r="HB117" s="788"/>
      <c r="HC117" s="788"/>
      <c r="HD117" s="788"/>
      <c r="HE117" s="788"/>
      <c r="HF117" s="788"/>
      <c r="HG117" s="788"/>
      <c r="HH117" s="788"/>
      <c r="HI117" s="788"/>
      <c r="HJ117" s="788"/>
      <c r="HK117" s="788"/>
      <c r="HL117" s="788"/>
      <c r="HM117" s="788"/>
      <c r="HN117" s="788"/>
      <c r="HO117" s="788"/>
      <c r="HP117" s="788"/>
      <c r="HQ117" s="788"/>
      <c r="HR117" s="788"/>
      <c r="HS117" s="788"/>
      <c r="HT117" s="788"/>
      <c r="HU117" s="788"/>
      <c r="HV117" s="788"/>
      <c r="HW117" s="788"/>
      <c r="HX117" s="788"/>
      <c r="HY117" s="788"/>
      <c r="HZ117" s="788"/>
      <c r="IA117" s="788"/>
      <c r="IB117" s="788"/>
      <c r="IC117" s="788"/>
      <c r="ID117" s="788"/>
      <c r="IE117" s="788"/>
      <c r="IF117" s="788"/>
      <c r="IG117" s="788"/>
      <c r="IH117" s="788"/>
      <c r="II117" s="788"/>
      <c r="IJ117" s="788"/>
      <c r="IK117" s="788"/>
      <c r="IL117" s="788"/>
      <c r="IM117" s="788"/>
      <c r="IN117" s="788"/>
      <c r="IO117" s="788"/>
      <c r="IP117" s="788"/>
      <c r="IQ117" s="788"/>
      <c r="IR117" s="788"/>
      <c r="IS117" s="788"/>
      <c r="IT117" s="788"/>
      <c r="IU117" s="788"/>
      <c r="IV117" s="788"/>
    </row>
    <row r="118" spans="1:256" s="212" customFormat="1" ht="12.6" customHeight="1">
      <c r="A118" s="814" t="s">
        <v>3413</v>
      </c>
      <c r="B118" s="814"/>
      <c r="C118" s="814"/>
      <c r="D118" s="814"/>
      <c r="E118" s="814"/>
      <c r="F118" s="814"/>
      <c r="G118" s="814"/>
      <c r="H118" s="814"/>
      <c r="I118" s="814"/>
      <c r="J118" s="814"/>
      <c r="K118" s="814"/>
      <c r="L118" s="814"/>
      <c r="M118" s="814"/>
      <c r="N118" s="814"/>
      <c r="O118" s="814"/>
      <c r="P118" s="814"/>
      <c r="Q118" s="814"/>
      <c r="R118" s="814"/>
      <c r="S118" s="814"/>
      <c r="T118" s="820" t="s">
        <v>3414</v>
      </c>
      <c r="U118" s="820"/>
      <c r="V118" s="820"/>
      <c r="W118" s="820"/>
      <c r="X118" s="820"/>
      <c r="Y118" s="820"/>
      <c r="Z118" s="820"/>
      <c r="AA118" s="820"/>
      <c r="AB118" s="820"/>
      <c r="AC118" s="820" t="s">
        <v>3409</v>
      </c>
      <c r="AD118" s="820"/>
      <c r="AE118" s="820"/>
      <c r="AF118" s="820"/>
      <c r="AG118" s="820"/>
      <c r="AH118" s="820"/>
      <c r="AI118" s="820"/>
      <c r="AJ118" s="820"/>
      <c r="AK118" s="820" t="s">
        <v>3415</v>
      </c>
      <c r="AL118" s="820"/>
      <c r="AM118" s="820"/>
      <c r="AN118" s="820"/>
      <c r="AO118" s="820"/>
      <c r="AP118" s="820"/>
      <c r="AQ118" s="820"/>
      <c r="AR118" s="820"/>
      <c r="AS118" s="820"/>
      <c r="AT118" s="820"/>
      <c r="AU118" s="820"/>
      <c r="AV118" s="179"/>
      <c r="AW118" s="179"/>
      <c r="AX118" s="179"/>
      <c r="AY118" s="179"/>
    </row>
    <row r="119" spans="1:256" s="183" customFormat="1" ht="12.6" customHeight="1">
      <c r="A119" s="814" t="s">
        <v>3416</v>
      </c>
      <c r="B119" s="814"/>
      <c r="C119" s="814"/>
      <c r="D119" s="814"/>
      <c r="E119" s="814"/>
      <c r="F119" s="814"/>
      <c r="G119" s="814"/>
      <c r="H119" s="814"/>
      <c r="I119" s="814"/>
      <c r="J119" s="814"/>
      <c r="K119" s="814"/>
      <c r="L119" s="814"/>
      <c r="M119" s="814"/>
      <c r="N119" s="814"/>
      <c r="O119" s="814"/>
      <c r="P119" s="814"/>
      <c r="Q119" s="814"/>
      <c r="R119" s="814"/>
      <c r="S119" s="814"/>
      <c r="T119" s="820" t="s">
        <v>3417</v>
      </c>
      <c r="U119" s="820"/>
      <c r="V119" s="820"/>
      <c r="W119" s="820"/>
      <c r="X119" s="820"/>
      <c r="Y119" s="820"/>
      <c r="Z119" s="820"/>
      <c r="AA119" s="820"/>
      <c r="AB119" s="820"/>
      <c r="AC119" s="820" t="s">
        <v>3418</v>
      </c>
      <c r="AD119" s="820"/>
      <c r="AE119" s="820"/>
      <c r="AF119" s="820"/>
      <c r="AG119" s="820"/>
      <c r="AH119" s="820"/>
      <c r="AI119" s="820"/>
      <c r="AJ119" s="820"/>
      <c r="AK119" s="820" t="s">
        <v>3419</v>
      </c>
      <c r="AL119" s="820"/>
      <c r="AM119" s="820"/>
      <c r="AN119" s="820"/>
      <c r="AO119" s="820"/>
      <c r="AP119" s="820"/>
      <c r="AQ119" s="820"/>
      <c r="AR119" s="820"/>
      <c r="AS119" s="820"/>
      <c r="AT119" s="820"/>
      <c r="AU119" s="820"/>
      <c r="AV119" s="179"/>
      <c r="AW119" s="179"/>
      <c r="AX119" s="179"/>
      <c r="AY119" s="179"/>
      <c r="AZ119" s="213"/>
      <c r="BA119" s="213"/>
      <c r="BB119" s="213"/>
    </row>
    <row r="120" spans="1:256" s="183" customFormat="1" ht="12.6" customHeight="1">
      <c r="A120" s="814" t="s">
        <v>3420</v>
      </c>
      <c r="B120" s="814"/>
      <c r="C120" s="814"/>
      <c r="D120" s="814"/>
      <c r="E120" s="814"/>
      <c r="F120" s="814"/>
      <c r="G120" s="814"/>
      <c r="H120" s="814"/>
      <c r="I120" s="814"/>
      <c r="J120" s="814"/>
      <c r="K120" s="814"/>
      <c r="L120" s="814"/>
      <c r="M120" s="814"/>
      <c r="N120" s="814"/>
      <c r="O120" s="814"/>
      <c r="P120" s="814"/>
      <c r="Q120" s="814"/>
      <c r="R120" s="814"/>
      <c r="S120" s="814"/>
      <c r="T120" s="820">
        <v>6</v>
      </c>
      <c r="U120" s="820"/>
      <c r="V120" s="820"/>
      <c r="W120" s="820"/>
      <c r="X120" s="820"/>
      <c r="Y120" s="820"/>
      <c r="Z120" s="820"/>
      <c r="AA120" s="820"/>
      <c r="AB120" s="820"/>
      <c r="AC120" s="820" t="s">
        <v>3409</v>
      </c>
      <c r="AD120" s="820"/>
      <c r="AE120" s="820"/>
      <c r="AF120" s="820"/>
      <c r="AG120" s="820"/>
      <c r="AH120" s="820"/>
      <c r="AI120" s="820"/>
      <c r="AJ120" s="820"/>
      <c r="AK120" s="820">
        <v>16.670000000000002</v>
      </c>
      <c r="AL120" s="820"/>
      <c r="AM120" s="820"/>
      <c r="AN120" s="820"/>
      <c r="AO120" s="820"/>
      <c r="AP120" s="820"/>
      <c r="AQ120" s="820"/>
      <c r="AR120" s="820"/>
      <c r="AS120" s="820"/>
      <c r="AT120" s="820"/>
      <c r="AU120" s="820"/>
      <c r="AV120" s="179"/>
      <c r="AW120" s="179"/>
      <c r="AX120" s="179"/>
      <c r="AY120" s="179"/>
      <c r="AZ120" s="213"/>
      <c r="BA120" s="213"/>
      <c r="BB120" s="213"/>
    </row>
    <row r="121" spans="1:256" s="183" customFormat="1" ht="12.6" customHeight="1">
      <c r="A121" s="786" t="s">
        <v>3421</v>
      </c>
      <c r="B121" s="816"/>
      <c r="C121" s="816"/>
      <c r="D121" s="816"/>
      <c r="E121" s="816"/>
      <c r="F121" s="816"/>
      <c r="G121" s="816"/>
      <c r="H121" s="816"/>
      <c r="I121" s="816"/>
      <c r="J121" s="816"/>
      <c r="K121" s="816"/>
      <c r="L121" s="816"/>
      <c r="M121" s="816"/>
      <c r="N121" s="816"/>
      <c r="O121" s="816"/>
      <c r="P121" s="816"/>
      <c r="Q121" s="816"/>
      <c r="R121" s="816"/>
      <c r="S121" s="816"/>
      <c r="T121" s="816"/>
      <c r="U121" s="816"/>
      <c r="V121" s="816"/>
      <c r="W121" s="816"/>
      <c r="X121" s="816"/>
      <c r="Y121" s="816"/>
      <c r="Z121" s="816"/>
      <c r="AA121" s="816"/>
      <c r="AB121" s="816"/>
      <c r="AC121" s="816"/>
      <c r="AD121" s="816"/>
      <c r="AE121" s="816"/>
      <c r="AF121" s="816"/>
      <c r="AG121" s="816"/>
      <c r="AH121" s="816"/>
      <c r="AI121" s="816"/>
      <c r="AJ121" s="816"/>
      <c r="AK121" s="816"/>
      <c r="AL121" s="816"/>
      <c r="AM121" s="816"/>
      <c r="AN121" s="816"/>
      <c r="AO121" s="816"/>
      <c r="AP121" s="816"/>
      <c r="AQ121" s="816"/>
      <c r="AR121" s="816"/>
      <c r="AS121" s="816"/>
      <c r="AT121" s="816"/>
      <c r="AU121" s="816"/>
      <c r="AV121" s="816"/>
      <c r="AW121" s="816"/>
      <c r="AX121" s="816"/>
      <c r="AY121" s="816"/>
      <c r="AZ121" s="213"/>
      <c r="BA121" s="213"/>
      <c r="BB121" s="213"/>
    </row>
    <row r="122" spans="1:256" s="183" customFormat="1" ht="12.6" customHeight="1">
      <c r="A122" s="831" t="s">
        <v>3422</v>
      </c>
      <c r="B122" s="831"/>
      <c r="C122" s="831"/>
      <c r="D122" s="831"/>
      <c r="E122" s="831"/>
      <c r="F122" s="831"/>
      <c r="G122" s="831"/>
      <c r="H122" s="831"/>
      <c r="I122" s="831"/>
      <c r="J122" s="831"/>
      <c r="K122" s="831"/>
      <c r="L122" s="831"/>
      <c r="M122" s="831"/>
      <c r="N122" s="831"/>
      <c r="O122" s="831"/>
      <c r="P122" s="831"/>
      <c r="Q122" s="831"/>
      <c r="R122" s="831"/>
      <c r="S122" s="831"/>
      <c r="T122" s="831"/>
      <c r="U122" s="831"/>
      <c r="V122" s="831"/>
      <c r="W122" s="831"/>
      <c r="X122" s="831"/>
      <c r="Y122" s="831"/>
      <c r="Z122" s="831"/>
      <c r="AA122" s="831"/>
      <c r="AB122" s="831"/>
      <c r="AC122" s="831"/>
      <c r="AD122" s="831"/>
      <c r="AE122" s="831"/>
      <c r="AF122" s="831"/>
      <c r="AG122" s="831"/>
      <c r="AH122" s="831"/>
      <c r="AI122" s="831"/>
      <c r="AJ122" s="831"/>
      <c r="AK122" s="831"/>
      <c r="AL122" s="831"/>
      <c r="AM122" s="831"/>
      <c r="AN122" s="831"/>
      <c r="AO122" s="831"/>
      <c r="AP122" s="831"/>
      <c r="AQ122" s="831"/>
      <c r="AR122" s="831"/>
      <c r="AS122" s="831"/>
      <c r="AT122" s="831"/>
      <c r="AU122" s="832"/>
      <c r="AV122" s="828" t="s">
        <v>4141</v>
      </c>
      <c r="AW122" s="829"/>
      <c r="AX122" s="830"/>
      <c r="BB122" s="213"/>
    </row>
    <row r="123" spans="1:256" s="183" customFormat="1" ht="6" customHeight="1">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4"/>
      <c r="AJ123" s="214"/>
      <c r="AK123" s="214"/>
      <c r="AL123" s="214"/>
      <c r="AM123" s="214"/>
      <c r="AN123" s="214"/>
      <c r="AO123" s="214"/>
      <c r="AP123" s="214"/>
      <c r="AQ123" s="214"/>
      <c r="AR123" s="214"/>
      <c r="AS123" s="214"/>
      <c r="AT123" s="214"/>
      <c r="AU123" s="214"/>
      <c r="AV123" s="214"/>
      <c r="AW123" s="214"/>
      <c r="AX123" s="214"/>
      <c r="AY123" s="210"/>
      <c r="AZ123" s="213"/>
      <c r="BA123" s="213"/>
      <c r="BB123" s="213"/>
    </row>
    <row r="124" spans="1:256" s="183" customFormat="1" ht="12.6" customHeight="1">
      <c r="A124" s="831" t="s">
        <v>3423</v>
      </c>
      <c r="B124" s="831"/>
      <c r="C124" s="831"/>
      <c r="D124" s="831"/>
      <c r="E124" s="831"/>
      <c r="F124" s="831"/>
      <c r="G124" s="831"/>
      <c r="H124" s="831"/>
      <c r="I124" s="831"/>
      <c r="J124" s="831"/>
      <c r="K124" s="831"/>
      <c r="L124" s="831"/>
      <c r="M124" s="831"/>
      <c r="N124" s="831"/>
      <c r="O124" s="831"/>
      <c r="P124" s="831"/>
      <c r="Q124" s="831"/>
      <c r="R124" s="831"/>
      <c r="S124" s="831"/>
      <c r="T124" s="831"/>
      <c r="U124" s="831"/>
      <c r="V124" s="831"/>
      <c r="W124" s="831"/>
      <c r="X124" s="831"/>
      <c r="Y124" s="831"/>
      <c r="Z124" s="831"/>
      <c r="AA124" s="831"/>
      <c r="AB124" s="831"/>
      <c r="AC124" s="831"/>
      <c r="AD124" s="831"/>
      <c r="AE124" s="831"/>
      <c r="AF124" s="831"/>
      <c r="AG124" s="831"/>
      <c r="AH124" s="831"/>
      <c r="AI124" s="831"/>
      <c r="AJ124" s="831"/>
      <c r="AK124" s="831"/>
      <c r="AL124" s="831"/>
      <c r="AM124" s="831"/>
      <c r="AN124" s="831"/>
      <c r="AO124" s="831"/>
      <c r="AP124" s="831"/>
      <c r="AQ124" s="831"/>
      <c r="AR124" s="831"/>
      <c r="AS124" s="831"/>
      <c r="AT124" s="831"/>
      <c r="AU124" s="831"/>
      <c r="AV124" s="831"/>
      <c r="AW124" s="831"/>
      <c r="AX124" s="215"/>
      <c r="AY124" s="210"/>
      <c r="AZ124" s="213"/>
      <c r="BA124" s="213"/>
      <c r="BB124" s="213"/>
    </row>
    <row r="125" spans="1:256" s="183" customFormat="1" ht="12.6" customHeight="1">
      <c r="A125" s="831" t="s">
        <v>3424</v>
      </c>
      <c r="B125" s="831"/>
      <c r="C125" s="831"/>
      <c r="D125" s="831"/>
      <c r="E125" s="831"/>
      <c r="F125" s="831"/>
      <c r="G125" s="831"/>
      <c r="H125" s="831"/>
      <c r="I125" s="831"/>
      <c r="J125" s="831"/>
      <c r="K125" s="831"/>
      <c r="L125" s="831"/>
      <c r="M125" s="831"/>
      <c r="N125" s="831"/>
      <c r="O125" s="831"/>
      <c r="P125" s="831"/>
      <c r="Q125" s="831"/>
      <c r="R125" s="831"/>
      <c r="S125" s="831"/>
      <c r="T125" s="831"/>
      <c r="U125" s="831"/>
      <c r="V125" s="831"/>
      <c r="W125" s="831"/>
      <c r="X125" s="831"/>
      <c r="Y125" s="831"/>
      <c r="Z125" s="831"/>
      <c r="AA125" s="831"/>
      <c r="AB125" s="831"/>
      <c r="AC125" s="831"/>
      <c r="AD125" s="831"/>
      <c r="AE125" s="831"/>
      <c r="AF125" s="831"/>
      <c r="AG125" s="831"/>
      <c r="AH125" s="831"/>
      <c r="AI125" s="831"/>
      <c r="AJ125" s="831"/>
      <c r="AK125" s="831"/>
      <c r="AL125" s="831"/>
      <c r="AM125" s="831"/>
      <c r="AN125" s="831"/>
      <c r="AO125" s="831"/>
      <c r="AP125" s="831"/>
      <c r="AQ125" s="831"/>
      <c r="AR125" s="831"/>
      <c r="AS125" s="831"/>
      <c r="AT125" s="831"/>
      <c r="AU125" s="832"/>
      <c r="AV125" s="828" t="s">
        <v>4141</v>
      </c>
      <c r="AW125" s="829"/>
      <c r="AX125" s="830"/>
      <c r="BB125" s="213"/>
    </row>
    <row r="126" spans="1:256" s="183" customFormat="1" ht="5.25" customHeight="1">
      <c r="A126" s="214"/>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c r="AW126" s="214"/>
      <c r="AX126" s="214"/>
      <c r="AY126" s="210"/>
      <c r="AZ126" s="213"/>
      <c r="BA126" s="213"/>
      <c r="BB126" s="213"/>
    </row>
    <row r="127" spans="1:256" s="183" customFormat="1" ht="12.6" customHeight="1">
      <c r="A127" s="831" t="s">
        <v>3425</v>
      </c>
      <c r="B127" s="831"/>
      <c r="C127" s="831"/>
      <c r="D127" s="831"/>
      <c r="E127" s="831"/>
      <c r="F127" s="831"/>
      <c r="G127" s="831"/>
      <c r="H127" s="831"/>
      <c r="I127" s="831"/>
      <c r="J127" s="831"/>
      <c r="K127" s="831"/>
      <c r="L127" s="831"/>
      <c r="M127" s="831"/>
      <c r="N127" s="831"/>
      <c r="O127" s="831"/>
      <c r="P127" s="831"/>
      <c r="Q127" s="831"/>
      <c r="R127" s="831"/>
      <c r="S127" s="831"/>
      <c r="T127" s="831"/>
      <c r="U127" s="831"/>
      <c r="V127" s="831"/>
      <c r="W127" s="831"/>
      <c r="X127" s="831"/>
      <c r="Y127" s="831"/>
      <c r="Z127" s="831"/>
      <c r="AA127" s="831"/>
      <c r="AB127" s="831"/>
      <c r="AC127" s="831"/>
      <c r="AD127" s="831"/>
      <c r="AE127" s="831"/>
      <c r="AF127" s="831"/>
      <c r="AG127" s="831"/>
      <c r="AH127" s="831"/>
      <c r="AI127" s="831"/>
      <c r="AJ127" s="831"/>
      <c r="AK127" s="831"/>
      <c r="AL127" s="831"/>
      <c r="AM127" s="831"/>
      <c r="AN127" s="831"/>
      <c r="AO127" s="831"/>
      <c r="AP127" s="831"/>
      <c r="AQ127" s="831"/>
      <c r="AR127" s="831"/>
      <c r="AS127" s="831"/>
      <c r="AT127" s="831"/>
      <c r="AU127" s="832"/>
      <c r="AV127" s="828" t="s">
        <v>4141</v>
      </c>
      <c r="AW127" s="829"/>
      <c r="AX127" s="830"/>
      <c r="BB127" s="213"/>
    </row>
    <row r="128" spans="1:256" s="183" customFormat="1" ht="4.5" customHeight="1">
      <c r="A128" s="202"/>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3"/>
      <c r="BA128" s="213"/>
      <c r="BB128" s="213"/>
    </row>
    <row r="129" spans="1:54" s="183" customFormat="1" ht="30" customHeight="1">
      <c r="A129" s="815" t="s">
        <v>3426</v>
      </c>
      <c r="B129" s="815"/>
      <c r="C129" s="815"/>
      <c r="D129" s="815"/>
      <c r="E129" s="815"/>
      <c r="F129" s="815"/>
      <c r="G129" s="815"/>
      <c r="H129" s="815"/>
      <c r="I129" s="815"/>
      <c r="J129" s="815"/>
      <c r="K129" s="815"/>
      <c r="L129" s="815"/>
      <c r="M129" s="815"/>
      <c r="N129" s="815"/>
      <c r="O129" s="815"/>
      <c r="P129" s="815"/>
      <c r="Q129" s="815"/>
      <c r="R129" s="815"/>
      <c r="S129" s="815"/>
      <c r="T129" s="815"/>
      <c r="U129" s="815"/>
      <c r="V129" s="815"/>
      <c r="W129" s="815"/>
      <c r="X129" s="815"/>
      <c r="Y129" s="815"/>
      <c r="Z129" s="815"/>
      <c r="AA129" s="815"/>
      <c r="AB129" s="815"/>
      <c r="AC129" s="815"/>
      <c r="AD129" s="815"/>
      <c r="AE129" s="815"/>
      <c r="AF129" s="815"/>
      <c r="AG129" s="815"/>
      <c r="AH129" s="815"/>
      <c r="AI129" s="815"/>
      <c r="AJ129" s="815"/>
      <c r="AK129" s="815"/>
      <c r="AL129" s="815"/>
      <c r="AM129" s="815"/>
      <c r="AN129" s="815"/>
      <c r="AO129" s="815"/>
      <c r="AP129" s="815"/>
      <c r="AQ129" s="815"/>
      <c r="AR129" s="815"/>
      <c r="AS129" s="815"/>
      <c r="AT129" s="815"/>
      <c r="AU129" s="815"/>
      <c r="AV129" s="815"/>
      <c r="AW129" s="815"/>
      <c r="AX129" s="815"/>
      <c r="AY129" s="815"/>
      <c r="AZ129" s="213"/>
      <c r="BA129" s="213"/>
      <c r="BB129" s="213"/>
    </row>
    <row r="130" spans="1:54" s="183" customFormat="1" ht="3.75" customHeight="1">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c r="AH130" s="209"/>
      <c r="AI130" s="209"/>
      <c r="AJ130" s="209"/>
      <c r="AK130" s="209"/>
      <c r="AL130" s="209"/>
      <c r="AM130" s="209"/>
      <c r="AN130" s="209"/>
      <c r="AO130" s="209"/>
      <c r="AP130" s="209"/>
      <c r="AQ130" s="209"/>
      <c r="AR130" s="209"/>
      <c r="AS130" s="209"/>
      <c r="AT130" s="209"/>
      <c r="AU130" s="209"/>
      <c r="AV130" s="209"/>
      <c r="AW130" s="209"/>
      <c r="AX130" s="209"/>
      <c r="AY130" s="209"/>
      <c r="AZ130" s="213"/>
      <c r="BA130" s="213"/>
      <c r="BB130" s="213"/>
    </row>
    <row r="131" spans="1:54" s="183" customFormat="1" ht="13.5">
      <c r="A131" s="786" t="s">
        <v>3427</v>
      </c>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6"/>
      <c r="X131" s="816"/>
      <c r="Y131" s="816"/>
      <c r="Z131" s="816"/>
      <c r="AA131" s="816"/>
      <c r="AB131" s="816"/>
      <c r="AC131" s="816"/>
      <c r="AD131" s="816"/>
      <c r="AE131" s="816"/>
      <c r="AF131" s="816"/>
      <c r="AG131" s="816"/>
      <c r="AH131" s="816"/>
      <c r="AI131" s="816"/>
      <c r="AJ131" s="816"/>
      <c r="AK131" s="816"/>
      <c r="AL131" s="816"/>
      <c r="AM131" s="816"/>
      <c r="AN131" s="816"/>
      <c r="AO131" s="816"/>
      <c r="AP131" s="816"/>
      <c r="AQ131" s="816"/>
      <c r="AR131" s="816"/>
      <c r="AS131" s="816"/>
      <c r="AT131" s="816"/>
      <c r="AU131" s="816"/>
      <c r="AV131" s="816"/>
      <c r="AW131" s="816"/>
      <c r="AX131" s="816"/>
      <c r="AY131" s="816"/>
      <c r="AZ131" s="213"/>
      <c r="BA131" s="213"/>
      <c r="BB131" s="213"/>
    </row>
    <row r="132" spans="1:54" s="183" customFormat="1" ht="13.9" customHeight="1">
      <c r="A132" s="831" t="s">
        <v>3424</v>
      </c>
      <c r="B132" s="831"/>
      <c r="C132" s="831"/>
      <c r="D132" s="831"/>
      <c r="E132" s="831"/>
      <c r="F132" s="831"/>
      <c r="G132" s="831"/>
      <c r="H132" s="831"/>
      <c r="I132" s="831"/>
      <c r="J132" s="831"/>
      <c r="K132" s="831"/>
      <c r="L132" s="831"/>
      <c r="M132" s="831"/>
      <c r="N132" s="831"/>
      <c r="O132" s="831"/>
      <c r="P132" s="831"/>
      <c r="Q132" s="831"/>
      <c r="R132" s="831"/>
      <c r="S132" s="831"/>
      <c r="T132" s="831"/>
      <c r="U132" s="831"/>
      <c r="V132" s="831"/>
      <c r="W132" s="831"/>
      <c r="X132" s="831"/>
      <c r="Y132" s="831"/>
      <c r="Z132" s="831"/>
      <c r="AA132" s="831"/>
      <c r="AB132" s="831"/>
      <c r="AC132" s="831"/>
      <c r="AD132" s="831"/>
      <c r="AE132" s="831"/>
      <c r="AF132" s="831"/>
      <c r="AG132" s="831"/>
      <c r="AH132" s="831"/>
      <c r="AI132" s="831"/>
      <c r="AJ132" s="831"/>
      <c r="AK132" s="831"/>
      <c r="AL132" s="831"/>
      <c r="AM132" s="831"/>
      <c r="AN132" s="831"/>
      <c r="AO132" s="831"/>
      <c r="AP132" s="831"/>
      <c r="AQ132" s="831"/>
      <c r="AR132" s="831"/>
      <c r="AS132" s="831"/>
      <c r="AT132" s="831"/>
      <c r="AU132" s="832"/>
      <c r="AV132" s="828" t="s">
        <v>4141</v>
      </c>
      <c r="AW132" s="829"/>
      <c r="AX132" s="830"/>
      <c r="BB132" s="213"/>
    </row>
    <row r="133" spans="1:54" s="183" customFormat="1" ht="2.2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14"/>
      <c r="AX133" s="214"/>
      <c r="AY133" s="216"/>
      <c r="AZ133" s="216"/>
      <c r="BA133" s="213"/>
      <c r="BB133" s="213"/>
    </row>
    <row r="134" spans="1:54" s="183" customFormat="1" ht="13.9" customHeight="1">
      <c r="A134" s="217" t="s">
        <v>3428</v>
      </c>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214"/>
      <c r="AI134" s="214"/>
      <c r="AJ134" s="214"/>
      <c r="AK134" s="214"/>
      <c r="AL134" s="214"/>
      <c r="AM134" s="214"/>
      <c r="AN134" s="214"/>
      <c r="AO134" s="214"/>
      <c r="AP134" s="214"/>
      <c r="AQ134" s="214"/>
      <c r="AR134" s="214"/>
      <c r="AS134" s="214"/>
      <c r="AT134" s="214"/>
      <c r="AU134" s="214"/>
      <c r="AV134" s="828" t="s">
        <v>4141</v>
      </c>
      <c r="AW134" s="829"/>
      <c r="AX134" s="830"/>
      <c r="BB134" s="213"/>
    </row>
    <row r="135" spans="1:54" s="183" customFormat="1" ht="2.25" customHeight="1">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c r="AA135" s="209"/>
      <c r="AB135" s="209"/>
      <c r="AC135" s="209"/>
      <c r="AD135" s="209"/>
      <c r="AE135" s="209"/>
      <c r="AF135" s="209"/>
      <c r="AG135" s="209"/>
      <c r="AH135" s="209"/>
      <c r="AI135" s="209"/>
      <c r="AJ135" s="209"/>
      <c r="AK135" s="209"/>
      <c r="AL135" s="209"/>
      <c r="AM135" s="209"/>
      <c r="AN135" s="209"/>
      <c r="AO135" s="209"/>
      <c r="AP135" s="209"/>
      <c r="AQ135" s="209"/>
      <c r="AR135" s="209"/>
      <c r="AS135" s="209"/>
      <c r="AT135" s="209"/>
      <c r="AU135" s="209"/>
      <c r="AV135" s="209"/>
      <c r="AW135" s="209"/>
      <c r="AX135" s="209"/>
      <c r="AY135" s="209"/>
      <c r="AZ135" s="213"/>
      <c r="BA135" s="213"/>
      <c r="BB135" s="213"/>
    </row>
    <row r="136" spans="1:54" s="183" customFormat="1" ht="12" customHeight="1">
      <c r="A136" s="833" t="s">
        <v>3429</v>
      </c>
      <c r="B136" s="833"/>
      <c r="C136" s="833"/>
      <c r="D136" s="833"/>
      <c r="E136" s="833"/>
      <c r="F136" s="833"/>
      <c r="G136" s="833"/>
      <c r="H136" s="833"/>
      <c r="I136" s="833"/>
      <c r="J136" s="833"/>
      <c r="K136" s="833"/>
      <c r="L136" s="833"/>
      <c r="M136" s="833"/>
      <c r="N136" s="833"/>
      <c r="O136" s="833"/>
      <c r="P136" s="833"/>
      <c r="Q136" s="833"/>
      <c r="R136" s="833"/>
      <c r="S136" s="833"/>
      <c r="T136" s="833"/>
      <c r="U136" s="833"/>
      <c r="V136" s="833"/>
      <c r="W136" s="833"/>
      <c r="X136" s="833"/>
      <c r="Y136" s="833"/>
      <c r="Z136" s="833"/>
      <c r="AA136" s="833"/>
      <c r="AB136" s="833"/>
      <c r="AC136" s="833"/>
      <c r="AD136" s="833"/>
      <c r="AE136" s="833"/>
      <c r="AF136" s="833"/>
      <c r="AG136" s="833"/>
      <c r="AH136" s="833"/>
      <c r="AI136" s="833"/>
      <c r="AJ136" s="833"/>
      <c r="AK136" s="833"/>
      <c r="AL136" s="833"/>
      <c r="AM136" s="833"/>
      <c r="AN136" s="833"/>
      <c r="AO136" s="833"/>
      <c r="AP136" s="833"/>
      <c r="AQ136" s="833"/>
      <c r="AR136" s="833"/>
      <c r="AS136" s="833"/>
      <c r="AT136" s="833"/>
      <c r="AU136" s="833"/>
      <c r="AV136" s="833"/>
      <c r="AW136" s="833"/>
      <c r="AX136" s="833"/>
      <c r="AY136" s="215"/>
      <c r="AZ136" s="215"/>
      <c r="BA136" s="215"/>
      <c r="BB136" s="215"/>
    </row>
    <row r="137" spans="1:54" s="183" customFormat="1" ht="13.9" customHeight="1">
      <c r="A137" s="831" t="s">
        <v>3430</v>
      </c>
      <c r="B137" s="831"/>
      <c r="C137" s="831"/>
      <c r="D137" s="831"/>
      <c r="E137" s="831"/>
      <c r="F137" s="831"/>
      <c r="G137" s="831"/>
      <c r="H137" s="831"/>
      <c r="I137" s="831"/>
      <c r="J137" s="831"/>
      <c r="K137" s="831"/>
      <c r="L137" s="831"/>
      <c r="M137" s="831"/>
      <c r="N137" s="831"/>
      <c r="O137" s="831"/>
      <c r="P137" s="831"/>
      <c r="Q137" s="831"/>
      <c r="R137" s="831"/>
      <c r="S137" s="831"/>
      <c r="T137" s="831"/>
      <c r="U137" s="831"/>
      <c r="V137" s="831"/>
      <c r="W137" s="831"/>
      <c r="X137" s="831"/>
      <c r="Y137" s="831"/>
      <c r="Z137" s="831"/>
      <c r="AA137" s="831"/>
      <c r="AB137" s="831"/>
      <c r="AC137" s="831"/>
      <c r="AD137" s="831"/>
      <c r="AE137" s="831"/>
      <c r="AF137" s="831"/>
      <c r="AG137" s="831"/>
      <c r="AH137" s="831"/>
      <c r="AI137" s="831"/>
      <c r="AJ137" s="831"/>
      <c r="AK137" s="831"/>
      <c r="AL137" s="831"/>
      <c r="AM137" s="831"/>
      <c r="AN137" s="831"/>
      <c r="AO137" s="831"/>
      <c r="AP137" s="831"/>
      <c r="AQ137" s="831"/>
      <c r="AR137" s="831"/>
      <c r="AS137" s="831"/>
      <c r="AT137" s="831"/>
      <c r="AU137" s="831"/>
      <c r="AV137" s="828" t="s">
        <v>4141</v>
      </c>
      <c r="AW137" s="829"/>
      <c r="AX137" s="830"/>
      <c r="BB137" s="214"/>
    </row>
    <row r="138" spans="1:54" s="183" customFormat="1" ht="2.25" customHeight="1">
      <c r="A138" s="831"/>
      <c r="B138" s="831"/>
      <c r="C138" s="831"/>
      <c r="D138" s="831"/>
      <c r="E138" s="831"/>
      <c r="F138" s="831"/>
      <c r="G138" s="831"/>
      <c r="H138" s="831"/>
      <c r="I138" s="831"/>
      <c r="J138" s="831"/>
      <c r="K138" s="831"/>
      <c r="L138" s="831"/>
      <c r="M138" s="831"/>
      <c r="N138" s="831"/>
      <c r="O138" s="831"/>
      <c r="P138" s="831"/>
      <c r="Q138" s="831"/>
      <c r="R138" s="831"/>
      <c r="S138" s="831"/>
      <c r="T138" s="831"/>
      <c r="U138" s="831"/>
      <c r="V138" s="831"/>
      <c r="W138" s="831"/>
      <c r="X138" s="831"/>
      <c r="Y138" s="831"/>
      <c r="Z138" s="831"/>
      <c r="AA138" s="831"/>
      <c r="AB138" s="831"/>
      <c r="AC138" s="831"/>
      <c r="AD138" s="831"/>
      <c r="AE138" s="831"/>
      <c r="AF138" s="831"/>
      <c r="AG138" s="831"/>
      <c r="AH138" s="831"/>
      <c r="AI138" s="831"/>
      <c r="AJ138" s="831"/>
      <c r="AK138" s="831"/>
      <c r="AL138" s="831"/>
      <c r="AM138" s="831"/>
      <c r="AN138" s="831"/>
      <c r="AO138" s="831"/>
      <c r="AP138" s="831"/>
      <c r="AQ138" s="831"/>
      <c r="AR138" s="831"/>
      <c r="AS138" s="831"/>
      <c r="AT138" s="831"/>
      <c r="AU138" s="831"/>
      <c r="AV138" s="214"/>
      <c r="AW138" s="214"/>
      <c r="AX138" s="214"/>
      <c r="BB138" s="214"/>
    </row>
    <row r="139" spans="1:54" s="183" customFormat="1" ht="13.9" customHeight="1">
      <c r="A139" s="831" t="s">
        <v>3425</v>
      </c>
      <c r="B139" s="831"/>
      <c r="C139" s="831"/>
      <c r="D139" s="831"/>
      <c r="E139" s="831"/>
      <c r="F139" s="831"/>
      <c r="G139" s="831"/>
      <c r="H139" s="831"/>
      <c r="I139" s="831"/>
      <c r="J139" s="831"/>
      <c r="K139" s="831"/>
      <c r="L139" s="831"/>
      <c r="M139" s="831"/>
      <c r="N139" s="831"/>
      <c r="O139" s="831"/>
      <c r="P139" s="831"/>
      <c r="Q139" s="831"/>
      <c r="R139" s="831"/>
      <c r="S139" s="831"/>
      <c r="T139" s="831"/>
      <c r="U139" s="831"/>
      <c r="V139" s="831"/>
      <c r="W139" s="831"/>
      <c r="X139" s="831"/>
      <c r="Y139" s="831"/>
      <c r="Z139" s="831"/>
      <c r="AA139" s="831"/>
      <c r="AB139" s="831"/>
      <c r="AC139" s="831"/>
      <c r="AD139" s="831"/>
      <c r="AE139" s="831"/>
      <c r="AF139" s="831"/>
      <c r="AG139" s="831"/>
      <c r="AH139" s="831"/>
      <c r="AI139" s="831"/>
      <c r="AJ139" s="831"/>
      <c r="AK139" s="831"/>
      <c r="AL139" s="831"/>
      <c r="AM139" s="831"/>
      <c r="AN139" s="831"/>
      <c r="AO139" s="831"/>
      <c r="AP139" s="831"/>
      <c r="AQ139" s="831"/>
      <c r="AR139" s="831"/>
      <c r="AS139" s="831"/>
      <c r="AT139" s="831"/>
      <c r="AU139" s="832"/>
      <c r="AV139" s="828" t="s">
        <v>4141</v>
      </c>
      <c r="AW139" s="829"/>
      <c r="AX139" s="830"/>
      <c r="BB139" s="214"/>
    </row>
    <row r="140" spans="1:54" s="183" customFormat="1" ht="2.25" customHeight="1">
      <c r="A140" s="214"/>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row>
    <row r="141" spans="1:54" s="183" customFormat="1" ht="66.75" customHeight="1">
      <c r="A141" s="831" t="s">
        <v>3431</v>
      </c>
      <c r="B141" s="831"/>
      <c r="C141" s="831"/>
      <c r="D141" s="831"/>
      <c r="E141" s="831"/>
      <c r="F141" s="831"/>
      <c r="G141" s="831"/>
      <c r="H141" s="831"/>
      <c r="I141" s="831"/>
      <c r="J141" s="831"/>
      <c r="K141" s="831"/>
      <c r="L141" s="831"/>
      <c r="M141" s="831"/>
      <c r="N141" s="831"/>
      <c r="O141" s="831"/>
      <c r="P141" s="831"/>
      <c r="Q141" s="831"/>
      <c r="R141" s="831"/>
      <c r="S141" s="831"/>
      <c r="T141" s="831"/>
      <c r="U141" s="831"/>
      <c r="V141" s="831"/>
      <c r="W141" s="831"/>
      <c r="X141" s="831"/>
      <c r="Y141" s="831"/>
      <c r="Z141" s="831"/>
      <c r="AA141" s="831"/>
      <c r="AB141" s="831"/>
      <c r="AC141" s="831"/>
      <c r="AD141" s="831"/>
      <c r="AE141" s="831"/>
      <c r="AF141" s="831"/>
      <c r="AG141" s="831"/>
      <c r="AH141" s="831"/>
      <c r="AI141" s="831"/>
      <c r="AJ141" s="831"/>
      <c r="AK141" s="831"/>
      <c r="AL141" s="831"/>
      <c r="AM141" s="831"/>
      <c r="AN141" s="831"/>
      <c r="AO141" s="831"/>
      <c r="AP141" s="831"/>
      <c r="AQ141" s="831"/>
      <c r="AR141" s="831"/>
      <c r="AS141" s="831"/>
      <c r="AT141" s="831"/>
      <c r="AU141" s="831"/>
      <c r="AV141" s="831"/>
      <c r="AW141" s="831"/>
      <c r="AX141" s="831"/>
      <c r="AY141" s="215"/>
      <c r="AZ141" s="215"/>
      <c r="BA141" s="215"/>
      <c r="BB141" s="215"/>
    </row>
    <row r="142" spans="1:54" s="183" customFormat="1" ht="1.5" customHeight="1">
      <c r="A142" s="218"/>
      <c r="B142" s="218"/>
      <c r="C142" s="218"/>
      <c r="D142" s="218"/>
      <c r="E142" s="218"/>
      <c r="F142" s="218"/>
      <c r="G142" s="218"/>
      <c r="H142" s="218"/>
      <c r="I142" s="218"/>
      <c r="J142" s="218"/>
      <c r="K142" s="218"/>
      <c r="L142" s="218"/>
      <c r="M142" s="218"/>
      <c r="N142" s="218"/>
      <c r="O142" s="218"/>
      <c r="P142" s="218"/>
      <c r="Q142" s="218"/>
      <c r="R142" s="218"/>
      <c r="S142" s="218"/>
      <c r="T142" s="218"/>
      <c r="U142" s="218"/>
      <c r="V142" s="218"/>
      <c r="W142" s="218"/>
      <c r="X142" s="218"/>
      <c r="Y142" s="218"/>
      <c r="Z142" s="218"/>
      <c r="AA142" s="218"/>
      <c r="AB142" s="218"/>
      <c r="AC142" s="218"/>
      <c r="AD142" s="218"/>
      <c r="AE142" s="218"/>
      <c r="AF142" s="218"/>
      <c r="AG142" s="218"/>
      <c r="AH142" s="218"/>
      <c r="AI142" s="218"/>
      <c r="AJ142" s="218"/>
      <c r="AK142" s="218"/>
      <c r="AL142" s="218"/>
      <c r="AM142" s="218"/>
      <c r="AN142" s="218"/>
      <c r="AO142" s="218"/>
      <c r="AP142" s="218"/>
      <c r="AQ142" s="218"/>
      <c r="AR142" s="218"/>
      <c r="AS142" s="218"/>
      <c r="AT142" s="218"/>
      <c r="AU142" s="218"/>
      <c r="AV142" s="218"/>
      <c r="AW142" s="218"/>
      <c r="AX142" s="218"/>
      <c r="AY142" s="218"/>
      <c r="AZ142" s="218"/>
      <c r="BA142" s="218"/>
      <c r="BB142" s="218"/>
    </row>
    <row r="143" spans="1:54" s="183" customFormat="1" ht="12.6" customHeight="1">
      <c r="A143" s="786" t="s">
        <v>3432</v>
      </c>
      <c r="B143" s="816"/>
      <c r="C143" s="816"/>
      <c r="D143" s="816"/>
      <c r="E143" s="816"/>
      <c r="F143" s="816"/>
      <c r="G143" s="816"/>
      <c r="H143" s="816"/>
      <c r="I143" s="816"/>
      <c r="J143" s="816"/>
      <c r="K143" s="816"/>
      <c r="L143" s="816"/>
      <c r="M143" s="816"/>
      <c r="N143" s="816"/>
      <c r="O143" s="816"/>
      <c r="P143" s="816"/>
      <c r="Q143" s="816"/>
      <c r="R143" s="816"/>
      <c r="S143" s="816"/>
      <c r="T143" s="816"/>
      <c r="U143" s="816"/>
      <c r="V143" s="816"/>
      <c r="W143" s="816"/>
      <c r="X143" s="816"/>
      <c r="Y143" s="816"/>
      <c r="Z143" s="816"/>
      <c r="AA143" s="816"/>
      <c r="AB143" s="816"/>
      <c r="AC143" s="816"/>
      <c r="AD143" s="816"/>
      <c r="AE143" s="816"/>
      <c r="AF143" s="816"/>
      <c r="AG143" s="816"/>
      <c r="AH143" s="816"/>
      <c r="AI143" s="816"/>
      <c r="AJ143" s="816"/>
      <c r="AK143" s="816"/>
      <c r="AL143" s="816"/>
      <c r="AM143" s="816"/>
      <c r="AN143" s="816"/>
      <c r="AO143" s="816"/>
      <c r="AP143" s="816"/>
      <c r="AQ143" s="816"/>
      <c r="AR143" s="816"/>
      <c r="AS143" s="816"/>
      <c r="AT143" s="816"/>
      <c r="AU143" s="816"/>
      <c r="AV143" s="816"/>
      <c r="AW143" s="816"/>
      <c r="AX143" s="816"/>
      <c r="AY143" s="816"/>
      <c r="AZ143" s="218"/>
      <c r="BA143" s="218"/>
      <c r="BB143" s="218"/>
    </row>
    <row r="144" spans="1:54" s="183" customFormat="1" ht="25.5" customHeight="1">
      <c r="A144" s="815" t="s">
        <v>3433</v>
      </c>
      <c r="B144" s="815"/>
      <c r="C144" s="815"/>
      <c r="D144" s="815"/>
      <c r="E144" s="815"/>
      <c r="F144" s="815"/>
      <c r="G144" s="815"/>
      <c r="H144" s="815"/>
      <c r="I144" s="815"/>
      <c r="J144" s="815"/>
      <c r="K144" s="815"/>
      <c r="L144" s="815"/>
      <c r="M144" s="815"/>
      <c r="N144" s="815"/>
      <c r="O144" s="815"/>
      <c r="P144" s="815"/>
      <c r="Q144" s="815"/>
      <c r="R144" s="815"/>
      <c r="S144" s="815"/>
      <c r="T144" s="815"/>
      <c r="U144" s="815"/>
      <c r="V144" s="815"/>
      <c r="W144" s="815"/>
      <c r="X144" s="815"/>
      <c r="Y144" s="815"/>
      <c r="Z144" s="815"/>
      <c r="AA144" s="815"/>
      <c r="AB144" s="815"/>
      <c r="AC144" s="815"/>
      <c r="AD144" s="815"/>
      <c r="AE144" s="815"/>
      <c r="AF144" s="815"/>
      <c r="AG144" s="815"/>
      <c r="AH144" s="815"/>
      <c r="AI144" s="815"/>
      <c r="AJ144" s="815"/>
      <c r="AK144" s="815"/>
      <c r="AL144" s="815"/>
      <c r="AM144" s="815"/>
      <c r="AN144" s="815"/>
      <c r="AO144" s="815"/>
      <c r="AP144" s="815"/>
      <c r="AQ144" s="815"/>
      <c r="AR144" s="815"/>
      <c r="AS144" s="815"/>
      <c r="AT144" s="815"/>
      <c r="AU144" s="815"/>
      <c r="AV144" s="815"/>
      <c r="AW144" s="815"/>
      <c r="AX144" s="815"/>
      <c r="AY144" s="815"/>
      <c r="AZ144" s="218"/>
      <c r="BA144" s="218"/>
      <c r="BB144" s="218"/>
    </row>
    <row r="145" spans="1:54" s="183" customFormat="1" ht="25.5" customHeight="1">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c r="AH145" s="209"/>
      <c r="AI145" s="209"/>
      <c r="AJ145" s="209"/>
      <c r="AK145" s="209"/>
      <c r="AL145" s="209"/>
      <c r="AM145" s="209"/>
      <c r="AN145" s="209"/>
      <c r="AO145" s="209"/>
      <c r="AP145" s="209"/>
      <c r="AQ145" s="209"/>
      <c r="AR145" s="209"/>
      <c r="AS145" s="209"/>
      <c r="AT145" s="209"/>
      <c r="AU145" s="209"/>
      <c r="AV145" s="209"/>
      <c r="AW145" s="209"/>
      <c r="AX145" s="209"/>
      <c r="AY145" s="209"/>
      <c r="AZ145" s="218"/>
      <c r="BA145" s="218"/>
      <c r="BB145" s="218"/>
    </row>
    <row r="146" spans="1:54" s="183" customFormat="1" ht="25.5" customHeight="1">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18"/>
      <c r="BA146" s="218"/>
      <c r="BB146" s="218"/>
    </row>
    <row r="147" spans="1:54" s="183" customFormat="1" ht="25.5" customHeight="1">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c r="AH147" s="209"/>
      <c r="AI147" s="209"/>
      <c r="AJ147" s="209"/>
      <c r="AK147" s="209"/>
      <c r="AL147" s="209"/>
      <c r="AM147" s="209"/>
      <c r="AN147" s="209"/>
      <c r="AO147" s="209"/>
      <c r="AP147" s="209"/>
      <c r="AQ147" s="209"/>
      <c r="AR147" s="209"/>
      <c r="AS147" s="209"/>
      <c r="AT147" s="209"/>
      <c r="AU147" s="209"/>
      <c r="AV147" s="209"/>
      <c r="AW147" s="209"/>
      <c r="AX147" s="209"/>
      <c r="AY147" s="209"/>
      <c r="AZ147" s="218"/>
      <c r="BA147" s="218"/>
      <c r="BB147" s="218"/>
    </row>
    <row r="148" spans="1:54" s="183" customFormat="1" ht="12.6" customHeight="1">
      <c r="A148" s="786" t="s">
        <v>3434</v>
      </c>
      <c r="B148" s="816"/>
      <c r="C148" s="816"/>
      <c r="D148" s="816"/>
      <c r="E148" s="816"/>
      <c r="F148" s="816"/>
      <c r="G148" s="816"/>
      <c r="H148" s="816"/>
      <c r="I148" s="816"/>
      <c r="J148" s="816"/>
      <c r="K148" s="816"/>
      <c r="L148" s="816"/>
      <c r="M148" s="816"/>
      <c r="N148" s="816"/>
      <c r="O148" s="816"/>
      <c r="P148" s="816"/>
      <c r="Q148" s="816"/>
      <c r="R148" s="816"/>
      <c r="S148" s="816"/>
      <c r="T148" s="816"/>
      <c r="U148" s="816"/>
      <c r="V148" s="816"/>
      <c r="W148" s="816"/>
      <c r="X148" s="816"/>
      <c r="Y148" s="816"/>
      <c r="Z148" s="816"/>
      <c r="AA148" s="816"/>
      <c r="AB148" s="816"/>
      <c r="AC148" s="816"/>
      <c r="AD148" s="816"/>
      <c r="AE148" s="816"/>
      <c r="AF148" s="816"/>
      <c r="AG148" s="816"/>
      <c r="AH148" s="816"/>
      <c r="AI148" s="816"/>
      <c r="AJ148" s="816"/>
      <c r="AK148" s="816"/>
      <c r="AL148" s="816"/>
      <c r="AM148" s="816"/>
      <c r="AN148" s="816"/>
      <c r="AO148" s="816"/>
      <c r="AP148" s="816"/>
      <c r="AQ148" s="816"/>
      <c r="AR148" s="816"/>
      <c r="AS148" s="816"/>
      <c r="AT148" s="816"/>
      <c r="AU148" s="816"/>
      <c r="AV148" s="816"/>
      <c r="AW148" s="816"/>
      <c r="AX148" s="816"/>
      <c r="AY148" s="816"/>
      <c r="AZ148" s="218"/>
      <c r="BA148" s="218"/>
      <c r="BB148" s="218"/>
    </row>
    <row r="149" spans="1:54" s="183" customFormat="1" ht="105" customHeight="1">
      <c r="A149" s="815" t="s">
        <v>3435</v>
      </c>
      <c r="B149" s="815"/>
      <c r="C149" s="815"/>
      <c r="D149" s="815"/>
      <c r="E149" s="815"/>
      <c r="F149" s="815"/>
      <c r="G149" s="815"/>
      <c r="H149" s="815"/>
      <c r="I149" s="815"/>
      <c r="J149" s="815"/>
      <c r="K149" s="815"/>
      <c r="L149" s="815"/>
      <c r="M149" s="815"/>
      <c r="N149" s="815"/>
      <c r="O149" s="815"/>
      <c r="P149" s="815"/>
      <c r="Q149" s="815"/>
      <c r="R149" s="815"/>
      <c r="S149" s="815"/>
      <c r="T149" s="815"/>
      <c r="U149" s="815"/>
      <c r="V149" s="815"/>
      <c r="W149" s="815"/>
      <c r="X149" s="815"/>
      <c r="Y149" s="815"/>
      <c r="Z149" s="815"/>
      <c r="AA149" s="815"/>
      <c r="AB149" s="815"/>
      <c r="AC149" s="815"/>
      <c r="AD149" s="815"/>
      <c r="AE149" s="815"/>
      <c r="AF149" s="815"/>
      <c r="AG149" s="815"/>
      <c r="AH149" s="815"/>
      <c r="AI149" s="815"/>
      <c r="AJ149" s="815"/>
      <c r="AK149" s="815"/>
      <c r="AL149" s="815"/>
      <c r="AM149" s="815"/>
      <c r="AN149" s="815"/>
      <c r="AO149" s="815"/>
      <c r="AP149" s="815"/>
      <c r="AQ149" s="815"/>
      <c r="AR149" s="815"/>
      <c r="AS149" s="815"/>
      <c r="AT149" s="815"/>
      <c r="AU149" s="815"/>
      <c r="AV149" s="815"/>
      <c r="AW149" s="815"/>
      <c r="AX149" s="815"/>
      <c r="AY149" s="815"/>
      <c r="AZ149" s="218"/>
      <c r="BA149" s="218"/>
      <c r="BB149" s="218"/>
    </row>
    <row r="150" spans="1:54" s="183" customFormat="1" ht="13.5">
      <c r="A150" s="786" t="s">
        <v>3436</v>
      </c>
      <c r="B150" s="816"/>
      <c r="C150" s="816"/>
      <c r="D150" s="816"/>
      <c r="E150" s="816"/>
      <c r="F150" s="816"/>
      <c r="G150" s="816"/>
      <c r="H150" s="816"/>
      <c r="I150" s="816"/>
      <c r="J150" s="816"/>
      <c r="K150" s="816"/>
      <c r="L150" s="816"/>
      <c r="M150" s="816"/>
      <c r="N150" s="816"/>
      <c r="O150" s="816"/>
      <c r="P150" s="816"/>
      <c r="Q150" s="816"/>
      <c r="R150" s="816"/>
      <c r="S150" s="816"/>
      <c r="T150" s="816"/>
      <c r="U150" s="816"/>
      <c r="V150" s="816"/>
      <c r="W150" s="816"/>
      <c r="X150" s="816"/>
      <c r="Y150" s="816"/>
      <c r="Z150" s="816"/>
      <c r="AA150" s="816"/>
      <c r="AB150" s="816"/>
      <c r="AC150" s="816"/>
      <c r="AD150" s="816"/>
      <c r="AE150" s="816"/>
      <c r="AF150" s="816"/>
      <c r="AG150" s="816"/>
      <c r="AH150" s="816"/>
      <c r="AI150" s="816"/>
      <c r="AJ150" s="816"/>
      <c r="AK150" s="816"/>
      <c r="AL150" s="816"/>
      <c r="AM150" s="816"/>
      <c r="AN150" s="816"/>
      <c r="AO150" s="816"/>
      <c r="AP150" s="816"/>
      <c r="AQ150" s="816"/>
      <c r="AR150" s="816"/>
      <c r="AS150" s="816"/>
      <c r="AT150" s="816"/>
      <c r="AU150" s="816"/>
      <c r="AV150" s="816"/>
      <c r="AW150" s="816"/>
      <c r="AX150" s="816"/>
      <c r="AY150" s="816"/>
      <c r="AZ150" s="218"/>
      <c r="BA150" s="218"/>
      <c r="BB150" s="218"/>
    </row>
    <row r="151" spans="1:54" s="183" customFormat="1" ht="12.6" customHeight="1">
      <c r="A151" s="788" t="s">
        <v>3437</v>
      </c>
      <c r="B151" s="788"/>
      <c r="C151" s="788"/>
      <c r="D151" s="788"/>
      <c r="E151" s="788"/>
      <c r="F151" s="788"/>
      <c r="G151" s="788"/>
      <c r="H151" s="788"/>
      <c r="I151" s="788"/>
      <c r="J151" s="788"/>
      <c r="K151" s="788"/>
      <c r="L151" s="788"/>
      <c r="M151" s="788"/>
      <c r="N151" s="788"/>
      <c r="O151" s="788"/>
      <c r="P151" s="788"/>
      <c r="Q151" s="788"/>
      <c r="R151" s="788"/>
      <c r="S151" s="788"/>
      <c r="T151" s="788"/>
      <c r="U151" s="788"/>
      <c r="V151" s="788"/>
      <c r="W151" s="788"/>
      <c r="X151" s="788"/>
      <c r="Y151" s="788"/>
      <c r="Z151" s="788"/>
      <c r="AA151" s="788"/>
      <c r="AB151" s="788"/>
      <c r="AC151" s="788"/>
      <c r="AD151" s="788"/>
      <c r="AE151" s="788"/>
      <c r="AF151" s="788"/>
      <c r="AG151" s="788"/>
      <c r="AH151" s="788"/>
      <c r="AI151" s="788"/>
      <c r="AJ151" s="788"/>
      <c r="AK151" s="788"/>
      <c r="AL151" s="788"/>
      <c r="AM151" s="788"/>
      <c r="AN151" s="788"/>
      <c r="AO151" s="788"/>
      <c r="AP151" s="788"/>
      <c r="AQ151" s="788"/>
      <c r="AR151" s="788"/>
      <c r="AS151" s="788"/>
      <c r="AT151" s="788"/>
      <c r="AU151" s="788"/>
      <c r="AV151" s="788"/>
      <c r="AW151" s="788"/>
      <c r="AX151" s="788"/>
      <c r="AY151" s="788"/>
      <c r="AZ151" s="218"/>
      <c r="BA151" s="218"/>
      <c r="BB151" s="218"/>
    </row>
    <row r="152" spans="1:54" s="183" customFormat="1" ht="12.6" customHeight="1">
      <c r="A152" s="786" t="s">
        <v>3438</v>
      </c>
      <c r="B152" s="816"/>
      <c r="C152" s="816"/>
      <c r="D152" s="816"/>
      <c r="E152" s="816"/>
      <c r="F152" s="816"/>
      <c r="G152" s="816"/>
      <c r="H152" s="816"/>
      <c r="I152" s="816"/>
      <c r="J152" s="816"/>
      <c r="K152" s="816"/>
      <c r="L152" s="816"/>
      <c r="M152" s="816"/>
      <c r="N152" s="816"/>
      <c r="O152" s="816"/>
      <c r="P152" s="816"/>
      <c r="Q152" s="816"/>
      <c r="R152" s="816"/>
      <c r="S152" s="816"/>
      <c r="T152" s="816"/>
      <c r="U152" s="816"/>
      <c r="V152" s="816"/>
      <c r="W152" s="816"/>
      <c r="X152" s="816"/>
      <c r="Y152" s="816"/>
      <c r="Z152" s="816"/>
      <c r="AA152" s="816"/>
      <c r="AB152" s="816"/>
      <c r="AC152" s="816"/>
      <c r="AD152" s="816"/>
      <c r="AE152" s="816"/>
      <c r="AF152" s="816"/>
      <c r="AG152" s="816"/>
      <c r="AH152" s="816"/>
      <c r="AI152" s="816"/>
      <c r="AJ152" s="816"/>
      <c r="AK152" s="816"/>
      <c r="AL152" s="816"/>
      <c r="AM152" s="816"/>
      <c r="AN152" s="816"/>
      <c r="AO152" s="816"/>
      <c r="AP152" s="816"/>
      <c r="AQ152" s="816"/>
      <c r="AR152" s="816"/>
      <c r="AS152" s="816"/>
      <c r="AT152" s="816"/>
      <c r="AU152" s="816"/>
      <c r="AV152" s="816"/>
      <c r="AW152" s="816"/>
      <c r="AX152" s="816"/>
      <c r="AY152" s="816"/>
      <c r="AZ152" s="218"/>
      <c r="BA152" s="218"/>
      <c r="BB152" s="218"/>
    </row>
    <row r="153" spans="1:54" s="183" customFormat="1" ht="63.75" customHeight="1">
      <c r="A153" s="815" t="s">
        <v>3439</v>
      </c>
      <c r="B153" s="815"/>
      <c r="C153" s="815"/>
      <c r="D153" s="815"/>
      <c r="E153" s="815"/>
      <c r="F153" s="815"/>
      <c r="G153" s="815"/>
      <c r="H153" s="815"/>
      <c r="I153" s="815"/>
      <c r="J153" s="815"/>
      <c r="K153" s="815"/>
      <c r="L153" s="815"/>
      <c r="M153" s="815"/>
      <c r="N153" s="815"/>
      <c r="O153" s="815"/>
      <c r="P153" s="815"/>
      <c r="Q153" s="815"/>
      <c r="R153" s="815"/>
      <c r="S153" s="815"/>
      <c r="T153" s="815"/>
      <c r="U153" s="815"/>
      <c r="V153" s="815"/>
      <c r="W153" s="815"/>
      <c r="X153" s="815"/>
      <c r="Y153" s="815"/>
      <c r="Z153" s="815"/>
      <c r="AA153" s="815"/>
      <c r="AB153" s="815"/>
      <c r="AC153" s="815"/>
      <c r="AD153" s="815"/>
      <c r="AE153" s="815"/>
      <c r="AF153" s="815"/>
      <c r="AG153" s="815"/>
      <c r="AH153" s="815"/>
      <c r="AI153" s="815"/>
      <c r="AJ153" s="815"/>
      <c r="AK153" s="815"/>
      <c r="AL153" s="815"/>
      <c r="AM153" s="815"/>
      <c r="AN153" s="815"/>
      <c r="AO153" s="815"/>
      <c r="AP153" s="815"/>
      <c r="AQ153" s="815"/>
      <c r="AR153" s="815"/>
      <c r="AS153" s="815"/>
      <c r="AT153" s="815"/>
      <c r="AU153" s="815"/>
      <c r="AV153" s="815"/>
      <c r="AW153" s="815"/>
      <c r="AX153" s="815"/>
      <c r="AY153" s="815"/>
      <c r="AZ153" s="218"/>
      <c r="BA153" s="218"/>
      <c r="BB153" s="218"/>
    </row>
    <row r="154" spans="1:54" s="183" customFormat="1" ht="12.6" customHeight="1">
      <c r="A154" s="786" t="s">
        <v>3440</v>
      </c>
      <c r="B154" s="816"/>
      <c r="C154" s="816"/>
      <c r="D154" s="816"/>
      <c r="E154" s="816"/>
      <c r="F154" s="816"/>
      <c r="G154" s="816"/>
      <c r="H154" s="816"/>
      <c r="I154" s="816"/>
      <c r="J154" s="816"/>
      <c r="K154" s="816"/>
      <c r="L154" s="816"/>
      <c r="M154" s="816"/>
      <c r="N154" s="816"/>
      <c r="O154" s="816"/>
      <c r="P154" s="816"/>
      <c r="Q154" s="816"/>
      <c r="R154" s="816"/>
      <c r="S154" s="816"/>
      <c r="T154" s="816"/>
      <c r="U154" s="816"/>
      <c r="V154" s="816"/>
      <c r="W154" s="816"/>
      <c r="X154" s="816"/>
      <c r="Y154" s="816"/>
      <c r="Z154" s="816"/>
      <c r="AA154" s="816"/>
      <c r="AB154" s="816"/>
      <c r="AC154" s="816"/>
      <c r="AD154" s="816"/>
      <c r="AE154" s="816"/>
      <c r="AF154" s="816"/>
      <c r="AG154" s="816"/>
      <c r="AH154" s="816"/>
      <c r="AI154" s="816"/>
      <c r="AJ154" s="816"/>
      <c r="AK154" s="816"/>
      <c r="AL154" s="816"/>
      <c r="AM154" s="816"/>
      <c r="AN154" s="816"/>
      <c r="AO154" s="816"/>
      <c r="AP154" s="816"/>
      <c r="AQ154" s="816"/>
      <c r="AR154" s="816"/>
      <c r="AS154" s="816"/>
      <c r="AT154" s="816"/>
      <c r="AU154" s="816"/>
      <c r="AV154" s="816"/>
      <c r="AW154" s="816"/>
      <c r="AX154" s="816"/>
      <c r="AY154" s="816"/>
      <c r="AZ154" s="218"/>
      <c r="BA154" s="218"/>
      <c r="BB154" s="218"/>
    </row>
    <row r="155" spans="1:54" s="183" customFormat="1" ht="25.5" customHeight="1">
      <c r="A155" s="815" t="s">
        <v>3441</v>
      </c>
      <c r="B155" s="815"/>
      <c r="C155" s="815"/>
      <c r="D155" s="815"/>
      <c r="E155" s="815"/>
      <c r="F155" s="815"/>
      <c r="G155" s="815"/>
      <c r="H155" s="815"/>
      <c r="I155" s="815"/>
      <c r="J155" s="815"/>
      <c r="K155" s="815"/>
      <c r="L155" s="815"/>
      <c r="M155" s="815"/>
      <c r="N155" s="815"/>
      <c r="O155" s="815"/>
      <c r="P155" s="815"/>
      <c r="Q155" s="815"/>
      <c r="R155" s="815"/>
      <c r="S155" s="815"/>
      <c r="T155" s="815"/>
      <c r="U155" s="815"/>
      <c r="V155" s="815"/>
      <c r="W155" s="815"/>
      <c r="X155" s="815"/>
      <c r="Y155" s="815"/>
      <c r="Z155" s="815"/>
      <c r="AA155" s="815"/>
      <c r="AB155" s="815"/>
      <c r="AC155" s="815"/>
      <c r="AD155" s="815"/>
      <c r="AE155" s="815"/>
      <c r="AF155" s="815"/>
      <c r="AG155" s="815"/>
      <c r="AH155" s="815"/>
      <c r="AI155" s="815"/>
      <c r="AJ155" s="815"/>
      <c r="AK155" s="815"/>
      <c r="AL155" s="815"/>
      <c r="AM155" s="815"/>
      <c r="AN155" s="815"/>
      <c r="AO155" s="815"/>
      <c r="AP155" s="815"/>
      <c r="AQ155" s="815"/>
      <c r="AR155" s="815"/>
      <c r="AS155" s="815"/>
      <c r="AT155" s="815"/>
      <c r="AU155" s="815"/>
      <c r="AV155" s="815"/>
      <c r="AW155" s="815"/>
      <c r="AX155" s="815"/>
      <c r="AY155" s="815"/>
      <c r="AZ155" s="218"/>
      <c r="BA155" s="218"/>
      <c r="BB155" s="218"/>
    </row>
    <row r="156" spans="1:54" s="183" customFormat="1" ht="12.6" customHeight="1">
      <c r="A156" s="786" t="s">
        <v>3442</v>
      </c>
      <c r="B156" s="816"/>
      <c r="C156" s="816"/>
      <c r="D156" s="816"/>
      <c r="E156" s="816"/>
      <c r="F156" s="816"/>
      <c r="G156" s="816"/>
      <c r="H156" s="816"/>
      <c r="I156" s="816"/>
      <c r="J156" s="816"/>
      <c r="K156" s="816"/>
      <c r="L156" s="816"/>
      <c r="M156" s="816"/>
      <c r="N156" s="816"/>
      <c r="O156" s="816"/>
      <c r="P156" s="816"/>
      <c r="Q156" s="816"/>
      <c r="R156" s="816"/>
      <c r="S156" s="816"/>
      <c r="T156" s="816"/>
      <c r="U156" s="816"/>
      <c r="V156" s="816"/>
      <c r="W156" s="816"/>
      <c r="X156" s="816"/>
      <c r="Y156" s="816"/>
      <c r="Z156" s="816"/>
      <c r="AA156" s="816"/>
      <c r="AB156" s="816"/>
      <c r="AC156" s="816"/>
      <c r="AD156" s="816"/>
      <c r="AE156" s="816"/>
      <c r="AF156" s="816"/>
      <c r="AG156" s="816"/>
      <c r="AH156" s="816"/>
      <c r="AI156" s="816"/>
      <c r="AJ156" s="816"/>
      <c r="AK156" s="816"/>
      <c r="AL156" s="816"/>
      <c r="AM156" s="816"/>
      <c r="AN156" s="816"/>
      <c r="AO156" s="816"/>
      <c r="AP156" s="816"/>
      <c r="AQ156" s="816"/>
      <c r="AR156" s="816"/>
      <c r="AS156" s="816"/>
      <c r="AT156" s="816"/>
      <c r="AU156" s="816"/>
      <c r="AV156" s="816"/>
      <c r="AW156" s="816"/>
      <c r="AX156" s="816"/>
      <c r="AY156" s="816"/>
      <c r="AZ156" s="218"/>
      <c r="BA156" s="218"/>
      <c r="BB156" s="218"/>
    </row>
    <row r="157" spans="1:54" s="183" customFormat="1" ht="12.6" customHeight="1">
      <c r="A157" s="788" t="s">
        <v>3443</v>
      </c>
      <c r="B157" s="788"/>
      <c r="C157" s="788"/>
      <c r="D157" s="788"/>
      <c r="E157" s="788"/>
      <c r="F157" s="788"/>
      <c r="G157" s="788"/>
      <c r="H157" s="788"/>
      <c r="I157" s="788"/>
      <c r="J157" s="788"/>
      <c r="K157" s="788"/>
      <c r="L157" s="788"/>
      <c r="M157" s="788"/>
      <c r="N157" s="788"/>
      <c r="O157" s="788"/>
      <c r="P157" s="788"/>
      <c r="Q157" s="788"/>
      <c r="R157" s="788"/>
      <c r="S157" s="788"/>
      <c r="T157" s="788"/>
      <c r="U157" s="788"/>
      <c r="V157" s="788"/>
      <c r="W157" s="788"/>
      <c r="X157" s="788"/>
      <c r="Y157" s="788"/>
      <c r="Z157" s="788"/>
      <c r="AA157" s="788"/>
      <c r="AB157" s="788"/>
      <c r="AC157" s="788"/>
      <c r="AD157" s="788"/>
      <c r="AE157" s="788"/>
      <c r="AF157" s="788"/>
      <c r="AG157" s="788"/>
      <c r="AH157" s="788"/>
      <c r="AI157" s="788"/>
      <c r="AJ157" s="788"/>
      <c r="AK157" s="788"/>
      <c r="AL157" s="788"/>
      <c r="AM157" s="788"/>
      <c r="AN157" s="788"/>
      <c r="AO157" s="788"/>
      <c r="AP157" s="788"/>
      <c r="AQ157" s="788"/>
      <c r="AR157" s="788"/>
      <c r="AS157" s="788"/>
      <c r="AT157" s="788"/>
      <c r="AU157" s="788"/>
      <c r="AV157" s="788"/>
      <c r="AW157" s="788"/>
      <c r="AX157" s="788"/>
      <c r="AY157" s="788"/>
      <c r="AZ157" s="218"/>
      <c r="BA157" s="218"/>
      <c r="BB157" s="218"/>
    </row>
    <row r="158" spans="1:54" s="183" customFormat="1" ht="12.6" customHeight="1">
      <c r="A158" s="786" t="s">
        <v>3444</v>
      </c>
      <c r="B158" s="816"/>
      <c r="C158" s="816"/>
      <c r="D158" s="816"/>
      <c r="E158" s="816"/>
      <c r="F158" s="816"/>
      <c r="G158" s="816"/>
      <c r="H158" s="816"/>
      <c r="I158" s="816"/>
      <c r="J158" s="816"/>
      <c r="K158" s="816"/>
      <c r="L158" s="816"/>
      <c r="M158" s="816"/>
      <c r="N158" s="816"/>
      <c r="O158" s="816"/>
      <c r="P158" s="816"/>
      <c r="Q158" s="816"/>
      <c r="R158" s="816"/>
      <c r="S158" s="816"/>
      <c r="T158" s="816"/>
      <c r="U158" s="816"/>
      <c r="V158" s="816"/>
      <c r="W158" s="816"/>
      <c r="X158" s="816"/>
      <c r="Y158" s="816"/>
      <c r="Z158" s="816"/>
      <c r="AA158" s="816"/>
      <c r="AB158" s="816"/>
      <c r="AC158" s="816"/>
      <c r="AD158" s="816"/>
      <c r="AE158" s="816"/>
      <c r="AF158" s="816"/>
      <c r="AG158" s="816"/>
      <c r="AH158" s="816"/>
      <c r="AI158" s="816"/>
      <c r="AJ158" s="816"/>
      <c r="AK158" s="816"/>
      <c r="AL158" s="816"/>
      <c r="AM158" s="816"/>
      <c r="AN158" s="816"/>
      <c r="AO158" s="816"/>
      <c r="AP158" s="816"/>
      <c r="AQ158" s="816"/>
      <c r="AR158" s="816"/>
      <c r="AS158" s="816"/>
      <c r="AT158" s="816"/>
      <c r="AU158" s="816"/>
      <c r="AV158" s="816"/>
      <c r="AW158" s="816"/>
      <c r="AX158" s="816"/>
      <c r="AY158" s="816"/>
      <c r="AZ158" s="218"/>
      <c r="BA158" s="218"/>
      <c r="BB158" s="218"/>
    </row>
    <row r="159" spans="1:54" s="183" customFormat="1" ht="13.5">
      <c r="A159" s="815" t="s">
        <v>3445</v>
      </c>
      <c r="B159" s="815"/>
      <c r="C159" s="815"/>
      <c r="D159" s="815"/>
      <c r="E159" s="815"/>
      <c r="F159" s="815"/>
      <c r="G159" s="815"/>
      <c r="H159" s="815"/>
      <c r="I159" s="815"/>
      <c r="J159" s="815"/>
      <c r="K159" s="815"/>
      <c r="L159" s="815"/>
      <c r="M159" s="815"/>
      <c r="N159" s="815"/>
      <c r="O159" s="815"/>
      <c r="P159" s="815"/>
      <c r="Q159" s="815"/>
      <c r="R159" s="815"/>
      <c r="S159" s="815"/>
      <c r="T159" s="815"/>
      <c r="U159" s="815"/>
      <c r="V159" s="815"/>
      <c r="W159" s="815"/>
      <c r="X159" s="815"/>
      <c r="Y159" s="815"/>
      <c r="Z159" s="815"/>
      <c r="AA159" s="815"/>
      <c r="AB159" s="815"/>
      <c r="AC159" s="815"/>
      <c r="AD159" s="815"/>
      <c r="AE159" s="815"/>
      <c r="AF159" s="815"/>
      <c r="AG159" s="815"/>
      <c r="AH159" s="815"/>
      <c r="AI159" s="815"/>
      <c r="AJ159" s="815"/>
      <c r="AK159" s="815"/>
      <c r="AL159" s="815"/>
      <c r="AM159" s="815"/>
      <c r="AN159" s="815"/>
      <c r="AO159" s="815"/>
      <c r="AP159" s="815"/>
      <c r="AQ159" s="815"/>
      <c r="AR159" s="815"/>
      <c r="AS159" s="815"/>
      <c r="AT159" s="815"/>
      <c r="AU159" s="815"/>
      <c r="AV159" s="815"/>
      <c r="AW159" s="815"/>
      <c r="AX159" s="815"/>
      <c r="AY159" s="815"/>
      <c r="AZ159" s="218"/>
      <c r="BA159" s="218"/>
      <c r="BB159" s="218"/>
    </row>
    <row r="160" spans="1:54" s="183" customFormat="1" ht="12.6" customHeight="1">
      <c r="A160" s="786" t="s">
        <v>3446</v>
      </c>
      <c r="B160" s="816"/>
      <c r="C160" s="816"/>
      <c r="D160" s="816"/>
      <c r="E160" s="816"/>
      <c r="F160" s="816"/>
      <c r="G160" s="816"/>
      <c r="H160" s="816"/>
      <c r="I160" s="816"/>
      <c r="J160" s="816"/>
      <c r="K160" s="816"/>
      <c r="L160" s="816"/>
      <c r="M160" s="816"/>
      <c r="N160" s="816"/>
      <c r="O160" s="816"/>
      <c r="P160" s="816"/>
      <c r="Q160" s="816"/>
      <c r="R160" s="816"/>
      <c r="S160" s="816"/>
      <c r="T160" s="816"/>
      <c r="U160" s="816"/>
      <c r="V160" s="816"/>
      <c r="W160" s="816"/>
      <c r="X160" s="816"/>
      <c r="Y160" s="816"/>
      <c r="Z160" s="816"/>
      <c r="AA160" s="816"/>
      <c r="AB160" s="816"/>
      <c r="AC160" s="816"/>
      <c r="AD160" s="816"/>
      <c r="AE160" s="816"/>
      <c r="AF160" s="816"/>
      <c r="AG160" s="816"/>
      <c r="AH160" s="816"/>
      <c r="AI160" s="816"/>
      <c r="AJ160" s="816"/>
      <c r="AK160" s="816"/>
      <c r="AL160" s="816"/>
      <c r="AM160" s="816"/>
      <c r="AN160" s="816"/>
      <c r="AO160" s="816"/>
      <c r="AP160" s="816"/>
      <c r="AQ160" s="816"/>
      <c r="AR160" s="816"/>
      <c r="AS160" s="816"/>
      <c r="AT160" s="816"/>
      <c r="AU160" s="816"/>
      <c r="AV160" s="816"/>
      <c r="AW160" s="816"/>
      <c r="AX160" s="816"/>
      <c r="AY160" s="816"/>
      <c r="AZ160" s="218"/>
      <c r="BA160" s="218"/>
      <c r="BB160" s="218"/>
    </row>
    <row r="161" spans="1:54" s="192" customFormat="1" ht="92.25" customHeight="1">
      <c r="A161" s="815" t="s">
        <v>3447</v>
      </c>
      <c r="B161" s="815"/>
      <c r="C161" s="815"/>
      <c r="D161" s="815"/>
      <c r="E161" s="815"/>
      <c r="F161" s="815"/>
      <c r="G161" s="815"/>
      <c r="H161" s="815"/>
      <c r="I161" s="815"/>
      <c r="J161" s="815"/>
      <c r="K161" s="815"/>
      <c r="L161" s="815"/>
      <c r="M161" s="815"/>
      <c r="N161" s="815"/>
      <c r="O161" s="815"/>
      <c r="P161" s="815"/>
      <c r="Q161" s="815"/>
      <c r="R161" s="815"/>
      <c r="S161" s="815"/>
      <c r="T161" s="815"/>
      <c r="U161" s="815"/>
      <c r="V161" s="815"/>
      <c r="W161" s="815"/>
      <c r="X161" s="815"/>
      <c r="Y161" s="815"/>
      <c r="Z161" s="815"/>
      <c r="AA161" s="815"/>
      <c r="AB161" s="815"/>
      <c r="AC161" s="815"/>
      <c r="AD161" s="815"/>
      <c r="AE161" s="815"/>
      <c r="AF161" s="815"/>
      <c r="AG161" s="815"/>
      <c r="AH161" s="815"/>
      <c r="AI161" s="815"/>
      <c r="AJ161" s="815"/>
      <c r="AK161" s="815"/>
      <c r="AL161" s="815"/>
      <c r="AM161" s="815"/>
      <c r="AN161" s="815"/>
      <c r="AO161" s="815"/>
      <c r="AP161" s="815"/>
      <c r="AQ161" s="815"/>
      <c r="AR161" s="815"/>
      <c r="AS161" s="815"/>
      <c r="AT161" s="815"/>
      <c r="AU161" s="815"/>
      <c r="AV161" s="815"/>
      <c r="AW161" s="815"/>
      <c r="AX161" s="815"/>
      <c r="AY161" s="815"/>
      <c r="AZ161" s="182"/>
      <c r="BA161" s="182"/>
      <c r="BB161" s="182"/>
    </row>
    <row r="162" spans="1:54" s="192" customFormat="1" ht="12.6" customHeight="1">
      <c r="A162" s="786" t="s">
        <v>3448</v>
      </c>
      <c r="B162" s="816"/>
      <c r="C162" s="816"/>
      <c r="D162" s="816"/>
      <c r="E162" s="816"/>
      <c r="F162" s="816"/>
      <c r="G162" s="816"/>
      <c r="H162" s="816"/>
      <c r="I162" s="816"/>
      <c r="J162" s="816"/>
      <c r="K162" s="816"/>
      <c r="L162" s="816"/>
      <c r="M162" s="816"/>
      <c r="N162" s="816"/>
      <c r="O162" s="816"/>
      <c r="P162" s="816"/>
      <c r="Q162" s="816"/>
      <c r="R162" s="816"/>
      <c r="S162" s="816"/>
      <c r="T162" s="816"/>
      <c r="U162" s="816"/>
      <c r="V162" s="816"/>
      <c r="W162" s="816"/>
      <c r="X162" s="816"/>
      <c r="Y162" s="816"/>
      <c r="Z162" s="816"/>
      <c r="AA162" s="816"/>
      <c r="AB162" s="816"/>
      <c r="AC162" s="816"/>
      <c r="AD162" s="816"/>
      <c r="AE162" s="816"/>
      <c r="AF162" s="816"/>
      <c r="AG162" s="816"/>
      <c r="AH162" s="816"/>
      <c r="AI162" s="816"/>
      <c r="AJ162" s="816"/>
      <c r="AK162" s="816"/>
      <c r="AL162" s="816"/>
      <c r="AM162" s="816"/>
      <c r="AN162" s="816"/>
      <c r="AO162" s="816"/>
      <c r="AP162" s="816"/>
      <c r="AQ162" s="816"/>
      <c r="AR162" s="816"/>
      <c r="AS162" s="816"/>
      <c r="AT162" s="816"/>
      <c r="AU162" s="816"/>
      <c r="AV162" s="816"/>
      <c r="AW162" s="816"/>
      <c r="AX162" s="816"/>
      <c r="AY162" s="816"/>
      <c r="AZ162" s="182"/>
      <c r="BA162" s="182"/>
      <c r="BB162" s="182"/>
    </row>
    <row r="163" spans="1:54" s="192" customFormat="1" ht="25.5" customHeight="1">
      <c r="A163" s="815" t="s">
        <v>3449</v>
      </c>
      <c r="B163" s="815"/>
      <c r="C163" s="815"/>
      <c r="D163" s="815"/>
      <c r="E163" s="815"/>
      <c r="F163" s="815"/>
      <c r="G163" s="815"/>
      <c r="H163" s="815"/>
      <c r="I163" s="815"/>
      <c r="J163" s="815"/>
      <c r="K163" s="815"/>
      <c r="L163" s="815"/>
      <c r="M163" s="815"/>
      <c r="N163" s="815"/>
      <c r="O163" s="815"/>
      <c r="P163" s="815"/>
      <c r="Q163" s="815"/>
      <c r="R163" s="815"/>
      <c r="S163" s="815"/>
      <c r="T163" s="815"/>
      <c r="U163" s="815"/>
      <c r="V163" s="815"/>
      <c r="W163" s="815"/>
      <c r="X163" s="815"/>
      <c r="Y163" s="815"/>
      <c r="Z163" s="815"/>
      <c r="AA163" s="815"/>
      <c r="AB163" s="815"/>
      <c r="AC163" s="815"/>
      <c r="AD163" s="815"/>
      <c r="AE163" s="815"/>
      <c r="AF163" s="815"/>
      <c r="AG163" s="815"/>
      <c r="AH163" s="815"/>
      <c r="AI163" s="815"/>
      <c r="AJ163" s="815"/>
      <c r="AK163" s="815"/>
      <c r="AL163" s="815"/>
      <c r="AM163" s="815"/>
      <c r="AN163" s="815"/>
      <c r="AO163" s="815"/>
      <c r="AP163" s="815"/>
      <c r="AQ163" s="815"/>
      <c r="AR163" s="815"/>
      <c r="AS163" s="815"/>
      <c r="AT163" s="815"/>
      <c r="AU163" s="815"/>
      <c r="AV163" s="815"/>
      <c r="AW163" s="815"/>
      <c r="AX163" s="815"/>
      <c r="AY163" s="815"/>
      <c r="AZ163" s="182"/>
      <c r="BA163" s="182"/>
      <c r="BB163" s="182"/>
    </row>
    <row r="164" spans="1:54" s="192" customFormat="1" ht="13.5">
      <c r="A164" s="786" t="s">
        <v>3450</v>
      </c>
      <c r="B164" s="816"/>
      <c r="C164" s="816"/>
      <c r="D164" s="816"/>
      <c r="E164" s="816"/>
      <c r="F164" s="816"/>
      <c r="G164" s="816"/>
      <c r="H164" s="816"/>
      <c r="I164" s="816"/>
      <c r="J164" s="816"/>
      <c r="K164" s="816"/>
      <c r="L164" s="816"/>
      <c r="M164" s="816"/>
      <c r="N164" s="816"/>
      <c r="O164" s="816"/>
      <c r="P164" s="816"/>
      <c r="Q164" s="816"/>
      <c r="R164" s="816"/>
      <c r="S164" s="816"/>
      <c r="T164" s="816"/>
      <c r="U164" s="816"/>
      <c r="V164" s="816"/>
      <c r="W164" s="816"/>
      <c r="X164" s="816"/>
      <c r="Y164" s="816"/>
      <c r="Z164" s="816"/>
      <c r="AA164" s="816"/>
      <c r="AB164" s="816"/>
      <c r="AC164" s="816"/>
      <c r="AD164" s="816"/>
      <c r="AE164" s="816"/>
      <c r="AF164" s="816"/>
      <c r="AG164" s="816"/>
      <c r="AH164" s="816"/>
      <c r="AI164" s="816"/>
      <c r="AJ164" s="816"/>
      <c r="AK164" s="816"/>
      <c r="AL164" s="816"/>
      <c r="AM164" s="816"/>
      <c r="AN164" s="816"/>
      <c r="AO164" s="816"/>
      <c r="AP164" s="816"/>
      <c r="AQ164" s="816"/>
      <c r="AR164" s="816"/>
      <c r="AS164" s="816"/>
      <c r="AT164" s="816"/>
      <c r="AU164" s="816"/>
      <c r="AV164" s="816"/>
      <c r="AW164" s="816"/>
      <c r="AX164" s="816"/>
      <c r="AY164" s="816"/>
      <c r="AZ164" s="182"/>
      <c r="BA164" s="182"/>
      <c r="BB164" s="182"/>
    </row>
    <row r="165" spans="1:54" s="192" customFormat="1" ht="51.75" customHeight="1">
      <c r="A165" s="815" t="s">
        <v>3451</v>
      </c>
      <c r="B165" s="815"/>
      <c r="C165" s="815"/>
      <c r="D165" s="815"/>
      <c r="E165" s="815"/>
      <c r="F165" s="815"/>
      <c r="G165" s="815"/>
      <c r="H165" s="815"/>
      <c r="I165" s="815"/>
      <c r="J165" s="815"/>
      <c r="K165" s="815"/>
      <c r="L165" s="815"/>
      <c r="M165" s="815"/>
      <c r="N165" s="815"/>
      <c r="O165" s="815"/>
      <c r="P165" s="815"/>
      <c r="Q165" s="815"/>
      <c r="R165" s="815"/>
      <c r="S165" s="815"/>
      <c r="T165" s="815"/>
      <c r="U165" s="815"/>
      <c r="V165" s="815"/>
      <c r="W165" s="815"/>
      <c r="X165" s="815"/>
      <c r="Y165" s="815"/>
      <c r="Z165" s="815"/>
      <c r="AA165" s="815"/>
      <c r="AB165" s="815"/>
      <c r="AC165" s="815"/>
      <c r="AD165" s="815"/>
      <c r="AE165" s="815"/>
      <c r="AF165" s="815"/>
      <c r="AG165" s="815"/>
      <c r="AH165" s="815"/>
      <c r="AI165" s="815"/>
      <c r="AJ165" s="815"/>
      <c r="AK165" s="815"/>
      <c r="AL165" s="815"/>
      <c r="AM165" s="815"/>
      <c r="AN165" s="815"/>
      <c r="AO165" s="815"/>
      <c r="AP165" s="815"/>
      <c r="AQ165" s="815"/>
      <c r="AR165" s="815"/>
      <c r="AS165" s="815"/>
      <c r="AT165" s="815"/>
      <c r="AU165" s="815"/>
      <c r="AV165" s="815"/>
      <c r="AW165" s="815"/>
      <c r="AX165" s="815"/>
      <c r="AY165" s="815"/>
      <c r="AZ165" s="182"/>
      <c r="BA165" s="182"/>
      <c r="BB165" s="182"/>
    </row>
    <row r="166" spans="1:54" s="192" customFormat="1" ht="13.5">
      <c r="A166" s="786" t="s">
        <v>3452</v>
      </c>
      <c r="B166" s="816"/>
      <c r="C166" s="816"/>
      <c r="D166" s="816"/>
      <c r="E166" s="816"/>
      <c r="F166" s="816"/>
      <c r="G166" s="816"/>
      <c r="H166" s="816"/>
      <c r="I166" s="816"/>
      <c r="J166" s="816"/>
      <c r="K166" s="816"/>
      <c r="L166" s="816"/>
      <c r="M166" s="816"/>
      <c r="N166" s="816"/>
      <c r="O166" s="816"/>
      <c r="P166" s="816"/>
      <c r="Q166" s="816"/>
      <c r="R166" s="816"/>
      <c r="S166" s="816"/>
      <c r="T166" s="816"/>
      <c r="U166" s="816"/>
      <c r="V166" s="816"/>
      <c r="W166" s="816"/>
      <c r="X166" s="816"/>
      <c r="Y166" s="816"/>
      <c r="Z166" s="816"/>
      <c r="AA166" s="816"/>
      <c r="AB166" s="816"/>
      <c r="AC166" s="816"/>
      <c r="AD166" s="816"/>
      <c r="AE166" s="816"/>
      <c r="AF166" s="816"/>
      <c r="AG166" s="816"/>
      <c r="AH166" s="816"/>
      <c r="AI166" s="816"/>
      <c r="AJ166" s="816"/>
      <c r="AK166" s="816"/>
      <c r="AL166" s="816"/>
      <c r="AM166" s="816"/>
      <c r="AN166" s="816"/>
      <c r="AO166" s="816"/>
      <c r="AP166" s="816"/>
      <c r="AQ166" s="816"/>
      <c r="AR166" s="816"/>
      <c r="AS166" s="816"/>
      <c r="AT166" s="816"/>
      <c r="AU166" s="816"/>
      <c r="AV166" s="816"/>
      <c r="AW166" s="816"/>
      <c r="AX166" s="816"/>
      <c r="AY166" s="816"/>
      <c r="AZ166" s="182"/>
      <c r="BA166" s="182"/>
      <c r="BB166" s="182"/>
    </row>
    <row r="167" spans="1:54" s="192" customFormat="1" ht="51.75" customHeight="1">
      <c r="A167" s="815" t="s">
        <v>3453</v>
      </c>
      <c r="B167" s="815"/>
      <c r="C167" s="815"/>
      <c r="D167" s="815"/>
      <c r="E167" s="815"/>
      <c r="F167" s="815"/>
      <c r="G167" s="815"/>
      <c r="H167" s="815"/>
      <c r="I167" s="815"/>
      <c r="J167" s="815"/>
      <c r="K167" s="815"/>
      <c r="L167" s="815"/>
      <c r="M167" s="815"/>
      <c r="N167" s="815"/>
      <c r="O167" s="815"/>
      <c r="P167" s="815"/>
      <c r="Q167" s="815"/>
      <c r="R167" s="815"/>
      <c r="S167" s="815"/>
      <c r="T167" s="815"/>
      <c r="U167" s="815"/>
      <c r="V167" s="815"/>
      <c r="W167" s="815"/>
      <c r="X167" s="815"/>
      <c r="Y167" s="815"/>
      <c r="Z167" s="815"/>
      <c r="AA167" s="815"/>
      <c r="AB167" s="815"/>
      <c r="AC167" s="815"/>
      <c r="AD167" s="815"/>
      <c r="AE167" s="815"/>
      <c r="AF167" s="815"/>
      <c r="AG167" s="815"/>
      <c r="AH167" s="815"/>
      <c r="AI167" s="815"/>
      <c r="AJ167" s="815"/>
      <c r="AK167" s="815"/>
      <c r="AL167" s="815"/>
      <c r="AM167" s="815"/>
      <c r="AN167" s="815"/>
      <c r="AO167" s="815"/>
      <c r="AP167" s="815"/>
      <c r="AQ167" s="815"/>
      <c r="AR167" s="815"/>
      <c r="AS167" s="815"/>
      <c r="AT167" s="815"/>
      <c r="AU167" s="815"/>
      <c r="AV167" s="815"/>
      <c r="AW167" s="815"/>
      <c r="AX167" s="815"/>
      <c r="AY167" s="815"/>
      <c r="AZ167" s="182"/>
      <c r="BA167" s="182"/>
      <c r="BB167" s="182"/>
    </row>
    <row r="168" spans="1:54" s="192" customFormat="1" ht="10.5" customHeight="1">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182"/>
      <c r="BA168" s="182"/>
      <c r="BB168" s="182"/>
    </row>
    <row r="169" spans="1:54" s="192" customFormat="1" ht="13.5">
      <c r="A169" s="786" t="s">
        <v>3454</v>
      </c>
      <c r="B169" s="816"/>
      <c r="C169" s="816"/>
      <c r="D169" s="816"/>
      <c r="E169" s="816"/>
      <c r="F169" s="816"/>
      <c r="G169" s="816"/>
      <c r="H169" s="816"/>
      <c r="I169" s="816"/>
      <c r="J169" s="816"/>
      <c r="K169" s="816"/>
      <c r="L169" s="816"/>
      <c r="M169" s="816"/>
      <c r="N169" s="816"/>
      <c r="O169" s="816"/>
      <c r="P169" s="816"/>
      <c r="Q169" s="816"/>
      <c r="R169" s="816"/>
      <c r="S169" s="816"/>
      <c r="T169" s="816"/>
      <c r="U169" s="816"/>
      <c r="V169" s="816"/>
      <c r="W169" s="816"/>
      <c r="X169" s="816"/>
      <c r="Y169" s="816"/>
      <c r="Z169" s="816"/>
      <c r="AA169" s="816"/>
      <c r="AB169" s="816"/>
      <c r="AC169" s="816"/>
      <c r="AD169" s="816"/>
      <c r="AE169" s="816"/>
      <c r="AF169" s="816"/>
      <c r="AG169" s="816"/>
      <c r="AH169" s="816"/>
      <c r="AI169" s="816"/>
      <c r="AJ169" s="816"/>
      <c r="AK169" s="816"/>
      <c r="AL169" s="816"/>
      <c r="AM169" s="816"/>
      <c r="AN169" s="816"/>
      <c r="AO169" s="816"/>
      <c r="AP169" s="816"/>
      <c r="AQ169" s="816"/>
      <c r="AR169" s="816"/>
      <c r="AS169" s="816"/>
      <c r="AT169" s="816"/>
      <c r="AU169" s="816"/>
      <c r="AV169" s="816"/>
      <c r="AW169" s="816"/>
      <c r="AX169" s="816"/>
      <c r="AY169" s="816"/>
      <c r="AZ169" s="182"/>
      <c r="BA169" s="182"/>
      <c r="BB169" s="182"/>
    </row>
    <row r="170" spans="1:54" s="192" customFormat="1" ht="143.25" customHeight="1">
      <c r="A170" s="815" t="s">
        <v>3455</v>
      </c>
      <c r="B170" s="815"/>
      <c r="C170" s="815"/>
      <c r="D170" s="815"/>
      <c r="E170" s="815"/>
      <c r="F170" s="815"/>
      <c r="G170" s="815"/>
      <c r="H170" s="815"/>
      <c r="I170" s="815"/>
      <c r="J170" s="815"/>
      <c r="K170" s="815"/>
      <c r="L170" s="815"/>
      <c r="M170" s="815"/>
      <c r="N170" s="815"/>
      <c r="O170" s="815"/>
      <c r="P170" s="815"/>
      <c r="Q170" s="815"/>
      <c r="R170" s="815"/>
      <c r="S170" s="815"/>
      <c r="T170" s="815"/>
      <c r="U170" s="815"/>
      <c r="V170" s="815"/>
      <c r="W170" s="815"/>
      <c r="X170" s="815"/>
      <c r="Y170" s="815"/>
      <c r="Z170" s="815"/>
      <c r="AA170" s="815"/>
      <c r="AB170" s="815"/>
      <c r="AC170" s="815"/>
      <c r="AD170" s="815"/>
      <c r="AE170" s="815"/>
      <c r="AF170" s="815"/>
      <c r="AG170" s="815"/>
      <c r="AH170" s="815"/>
      <c r="AI170" s="815"/>
      <c r="AJ170" s="815"/>
      <c r="AK170" s="815"/>
      <c r="AL170" s="815"/>
      <c r="AM170" s="815"/>
      <c r="AN170" s="815"/>
      <c r="AO170" s="815"/>
      <c r="AP170" s="815"/>
      <c r="AQ170" s="815"/>
      <c r="AR170" s="815"/>
      <c r="AS170" s="815"/>
      <c r="AT170" s="815"/>
      <c r="AU170" s="815"/>
      <c r="AV170" s="815"/>
      <c r="AW170" s="815"/>
      <c r="AX170" s="815"/>
      <c r="AY170" s="815"/>
      <c r="AZ170" s="182"/>
      <c r="BA170" s="182"/>
      <c r="BB170" s="182"/>
    </row>
    <row r="171" spans="1:54" s="192" customFormat="1" ht="12.6" customHeight="1">
      <c r="A171" s="786" t="s">
        <v>3456</v>
      </c>
      <c r="B171" s="816"/>
      <c r="C171" s="816"/>
      <c r="D171" s="816"/>
      <c r="E171" s="816"/>
      <c r="F171" s="816"/>
      <c r="G171" s="816"/>
      <c r="H171" s="816"/>
      <c r="I171" s="816"/>
      <c r="J171" s="816"/>
      <c r="K171" s="816"/>
      <c r="L171" s="816"/>
      <c r="M171" s="816"/>
      <c r="N171" s="816"/>
      <c r="O171" s="816"/>
      <c r="P171" s="816"/>
      <c r="Q171" s="816"/>
      <c r="R171" s="816"/>
      <c r="S171" s="816"/>
      <c r="T171" s="816"/>
      <c r="U171" s="816"/>
      <c r="V171" s="816"/>
      <c r="W171" s="816"/>
      <c r="X171" s="816"/>
      <c r="Y171" s="816"/>
      <c r="Z171" s="816"/>
      <c r="AA171" s="816"/>
      <c r="AB171" s="816"/>
      <c r="AC171" s="816"/>
      <c r="AD171" s="816"/>
      <c r="AE171" s="816"/>
      <c r="AF171" s="816"/>
      <c r="AG171" s="816"/>
      <c r="AH171" s="816"/>
      <c r="AI171" s="816"/>
      <c r="AJ171" s="816"/>
      <c r="AK171" s="816"/>
      <c r="AL171" s="816"/>
      <c r="AM171" s="816"/>
      <c r="AN171" s="816"/>
      <c r="AO171" s="816"/>
      <c r="AP171" s="816"/>
      <c r="AQ171" s="816"/>
      <c r="AR171" s="816"/>
      <c r="AS171" s="816"/>
      <c r="AT171" s="816"/>
      <c r="AU171" s="816"/>
      <c r="AV171" s="816"/>
      <c r="AW171" s="816"/>
      <c r="AX171" s="816"/>
      <c r="AY171" s="816"/>
      <c r="AZ171" s="182"/>
      <c r="BA171" s="182"/>
      <c r="BB171" s="182"/>
    </row>
    <row r="172" spans="1:54" s="192" customFormat="1" ht="55.5" customHeight="1">
      <c r="A172" s="815" t="s">
        <v>3457</v>
      </c>
      <c r="B172" s="815"/>
      <c r="C172" s="815"/>
      <c r="D172" s="815"/>
      <c r="E172" s="815"/>
      <c r="F172" s="815"/>
      <c r="G172" s="815"/>
      <c r="H172" s="815"/>
      <c r="I172" s="815"/>
      <c r="J172" s="815"/>
      <c r="K172" s="815"/>
      <c r="L172" s="815"/>
      <c r="M172" s="815"/>
      <c r="N172" s="815"/>
      <c r="O172" s="815"/>
      <c r="P172" s="815"/>
      <c r="Q172" s="815"/>
      <c r="R172" s="815"/>
      <c r="S172" s="815"/>
      <c r="T172" s="815"/>
      <c r="U172" s="815"/>
      <c r="V172" s="815"/>
      <c r="W172" s="815"/>
      <c r="X172" s="815"/>
      <c r="Y172" s="815"/>
      <c r="Z172" s="815"/>
      <c r="AA172" s="815"/>
      <c r="AB172" s="815"/>
      <c r="AC172" s="815"/>
      <c r="AD172" s="815"/>
      <c r="AE172" s="815"/>
      <c r="AF172" s="815"/>
      <c r="AG172" s="815"/>
      <c r="AH172" s="815"/>
      <c r="AI172" s="815"/>
      <c r="AJ172" s="815"/>
      <c r="AK172" s="815"/>
      <c r="AL172" s="815"/>
      <c r="AM172" s="815"/>
      <c r="AN172" s="815"/>
      <c r="AO172" s="815"/>
      <c r="AP172" s="815"/>
      <c r="AQ172" s="815"/>
      <c r="AR172" s="815"/>
      <c r="AS172" s="815"/>
      <c r="AT172" s="815"/>
      <c r="AU172" s="815"/>
      <c r="AV172" s="815"/>
      <c r="AW172" s="815"/>
      <c r="AX172" s="815"/>
      <c r="AY172" s="815"/>
      <c r="AZ172" s="182"/>
      <c r="BA172" s="182"/>
      <c r="BB172" s="182"/>
    </row>
    <row r="173" spans="1:54" s="192" customFormat="1" ht="12.6" customHeight="1">
      <c r="A173" s="786" t="s">
        <v>3458</v>
      </c>
      <c r="B173" s="816"/>
      <c r="C173" s="816"/>
      <c r="D173" s="816"/>
      <c r="E173" s="816"/>
      <c r="F173" s="816"/>
      <c r="G173" s="816"/>
      <c r="H173" s="816"/>
      <c r="I173" s="816"/>
      <c r="J173" s="816"/>
      <c r="K173" s="816"/>
      <c r="L173" s="816"/>
      <c r="M173" s="816"/>
      <c r="N173" s="816"/>
      <c r="O173" s="816"/>
      <c r="P173" s="816"/>
      <c r="Q173" s="816"/>
      <c r="R173" s="816"/>
      <c r="S173" s="816"/>
      <c r="T173" s="816"/>
      <c r="U173" s="816"/>
      <c r="V173" s="816"/>
      <c r="W173" s="816"/>
      <c r="X173" s="816"/>
      <c r="Y173" s="816"/>
      <c r="Z173" s="816"/>
      <c r="AA173" s="816"/>
      <c r="AB173" s="816"/>
      <c r="AC173" s="816"/>
      <c r="AD173" s="816"/>
      <c r="AE173" s="816"/>
      <c r="AF173" s="816"/>
      <c r="AG173" s="816"/>
      <c r="AH173" s="816"/>
      <c r="AI173" s="816"/>
      <c r="AJ173" s="816"/>
      <c r="AK173" s="816"/>
      <c r="AL173" s="816"/>
      <c r="AM173" s="816"/>
      <c r="AN173" s="816"/>
      <c r="AO173" s="816"/>
      <c r="AP173" s="816"/>
      <c r="AQ173" s="816"/>
      <c r="AR173" s="816"/>
      <c r="AS173" s="816"/>
      <c r="AT173" s="816"/>
      <c r="AU173" s="816"/>
      <c r="AV173" s="816"/>
      <c r="AW173" s="816"/>
      <c r="AX173" s="816"/>
      <c r="AY173" s="816"/>
      <c r="AZ173" s="182"/>
      <c r="BA173" s="182"/>
      <c r="BB173" s="182"/>
    </row>
    <row r="174" spans="1:54" s="192" customFormat="1" ht="12.6" customHeight="1">
      <c r="A174" s="788" t="s">
        <v>3459</v>
      </c>
      <c r="B174" s="816"/>
      <c r="C174" s="816"/>
      <c r="D174" s="816"/>
      <c r="E174" s="816"/>
      <c r="F174" s="816"/>
      <c r="G174" s="816"/>
      <c r="H174" s="816"/>
      <c r="I174" s="816"/>
      <c r="J174" s="816"/>
      <c r="K174" s="816"/>
      <c r="L174" s="816"/>
      <c r="M174" s="816"/>
      <c r="N174" s="816"/>
      <c r="O174" s="816"/>
      <c r="P174" s="816"/>
      <c r="Q174" s="816"/>
      <c r="R174" s="816"/>
      <c r="S174" s="816"/>
      <c r="T174" s="816"/>
      <c r="U174" s="816"/>
      <c r="V174" s="816"/>
      <c r="W174" s="816"/>
      <c r="X174" s="816"/>
      <c r="Y174" s="816"/>
      <c r="Z174" s="816"/>
      <c r="AA174" s="816"/>
      <c r="AB174" s="816"/>
      <c r="AC174" s="816"/>
      <c r="AD174" s="816"/>
      <c r="AE174" s="816"/>
      <c r="AF174" s="816"/>
      <c r="AG174" s="816"/>
      <c r="AH174" s="816"/>
      <c r="AI174" s="816"/>
      <c r="AJ174" s="816"/>
      <c r="AK174" s="816"/>
      <c r="AL174" s="816"/>
      <c r="AM174" s="816"/>
      <c r="AN174" s="816"/>
      <c r="AO174" s="816"/>
      <c r="AP174" s="816"/>
      <c r="AQ174" s="816"/>
      <c r="AR174" s="816"/>
      <c r="AS174" s="816"/>
      <c r="AT174" s="816"/>
      <c r="AU174" s="816"/>
      <c r="AV174" s="816"/>
      <c r="AW174" s="816"/>
      <c r="AX174" s="816"/>
      <c r="AY174" s="816"/>
      <c r="AZ174" s="182"/>
      <c r="BA174" s="182"/>
      <c r="BB174" s="182"/>
    </row>
    <row r="175" spans="1:54" s="192" customFormat="1" ht="12.6" customHeight="1">
      <c r="A175" s="786" t="s">
        <v>3460</v>
      </c>
      <c r="B175" s="816"/>
      <c r="C175" s="816"/>
      <c r="D175" s="816"/>
      <c r="E175" s="816"/>
      <c r="F175" s="816"/>
      <c r="G175" s="816"/>
      <c r="H175" s="816"/>
      <c r="I175" s="816"/>
      <c r="J175" s="816"/>
      <c r="K175" s="816"/>
      <c r="L175" s="816"/>
      <c r="M175" s="816"/>
      <c r="N175" s="816"/>
      <c r="O175" s="816"/>
      <c r="P175" s="816"/>
      <c r="Q175" s="816"/>
      <c r="R175" s="816"/>
      <c r="S175" s="816"/>
      <c r="T175" s="816"/>
      <c r="U175" s="816"/>
      <c r="V175" s="816"/>
      <c r="W175" s="816"/>
      <c r="X175" s="816"/>
      <c r="Y175" s="816"/>
      <c r="Z175" s="816"/>
      <c r="AA175" s="816"/>
      <c r="AB175" s="816"/>
      <c r="AC175" s="816"/>
      <c r="AD175" s="816"/>
      <c r="AE175" s="816"/>
      <c r="AF175" s="816"/>
      <c r="AG175" s="816"/>
      <c r="AH175" s="816"/>
      <c r="AI175" s="816"/>
      <c r="AJ175" s="816"/>
      <c r="AK175" s="816"/>
      <c r="AL175" s="816"/>
      <c r="AM175" s="816"/>
      <c r="AN175" s="816"/>
      <c r="AO175" s="816"/>
      <c r="AP175" s="816"/>
      <c r="AQ175" s="816"/>
      <c r="AR175" s="816"/>
      <c r="AS175" s="816"/>
      <c r="AT175" s="816"/>
      <c r="AU175" s="816"/>
      <c r="AV175" s="816"/>
      <c r="AW175" s="816"/>
      <c r="AX175" s="816"/>
      <c r="AY175" s="816"/>
      <c r="AZ175" s="182"/>
      <c r="BA175" s="182"/>
      <c r="BB175" s="182"/>
    </row>
    <row r="176" spans="1:54" s="192" customFormat="1" ht="13.5">
      <c r="A176" s="815" t="s">
        <v>3461</v>
      </c>
      <c r="B176" s="815"/>
      <c r="C176" s="815"/>
      <c r="D176" s="815"/>
      <c r="E176" s="815"/>
      <c r="F176" s="815"/>
      <c r="G176" s="815"/>
      <c r="H176" s="815"/>
      <c r="I176" s="815"/>
      <c r="J176" s="815"/>
      <c r="K176" s="815"/>
      <c r="L176" s="815"/>
      <c r="M176" s="815"/>
      <c r="N176" s="815"/>
      <c r="O176" s="815"/>
      <c r="P176" s="815"/>
      <c r="Q176" s="815"/>
      <c r="R176" s="815"/>
      <c r="S176" s="815"/>
      <c r="T176" s="815"/>
      <c r="U176" s="815"/>
      <c r="V176" s="815"/>
      <c r="W176" s="815"/>
      <c r="X176" s="815"/>
      <c r="Y176" s="815"/>
      <c r="Z176" s="815"/>
      <c r="AA176" s="815"/>
      <c r="AB176" s="815"/>
      <c r="AC176" s="815"/>
      <c r="AD176" s="815"/>
      <c r="AE176" s="815"/>
      <c r="AF176" s="815"/>
      <c r="AG176" s="815"/>
      <c r="AH176" s="815"/>
      <c r="AI176" s="815"/>
      <c r="AJ176" s="815"/>
      <c r="AK176" s="815"/>
      <c r="AL176" s="815"/>
      <c r="AM176" s="815"/>
      <c r="AN176" s="815"/>
      <c r="AO176" s="815"/>
      <c r="AP176" s="815"/>
      <c r="AQ176" s="815"/>
      <c r="AR176" s="815"/>
      <c r="AS176" s="815"/>
      <c r="AT176" s="815"/>
      <c r="AU176" s="815"/>
      <c r="AV176" s="815"/>
      <c r="AW176" s="815"/>
      <c r="AX176" s="815"/>
      <c r="AY176" s="815"/>
      <c r="AZ176" s="182"/>
      <c r="BA176" s="182"/>
      <c r="BB176" s="182"/>
    </row>
    <row r="177" spans="1:256" s="192" customFormat="1" ht="12.6" customHeight="1">
      <c r="A177" s="786" t="s">
        <v>3462</v>
      </c>
      <c r="B177" s="816"/>
      <c r="C177" s="816"/>
      <c r="D177" s="816"/>
      <c r="E177" s="816"/>
      <c r="F177" s="816"/>
      <c r="G177" s="816"/>
      <c r="H177" s="816"/>
      <c r="I177" s="816"/>
      <c r="J177" s="816"/>
      <c r="K177" s="816"/>
      <c r="L177" s="816"/>
      <c r="M177" s="816"/>
      <c r="N177" s="816"/>
      <c r="O177" s="816"/>
      <c r="P177" s="816"/>
      <c r="Q177" s="816"/>
      <c r="R177" s="816"/>
      <c r="S177" s="816"/>
      <c r="T177" s="816"/>
      <c r="U177" s="816"/>
      <c r="V177" s="816"/>
      <c r="W177" s="816"/>
      <c r="X177" s="816"/>
      <c r="Y177" s="816"/>
      <c r="Z177" s="816"/>
      <c r="AA177" s="816"/>
      <c r="AB177" s="816"/>
      <c r="AC177" s="816"/>
      <c r="AD177" s="816"/>
      <c r="AE177" s="816"/>
      <c r="AF177" s="816"/>
      <c r="AG177" s="816"/>
      <c r="AH177" s="816"/>
      <c r="AI177" s="816"/>
      <c r="AJ177" s="816"/>
      <c r="AK177" s="816"/>
      <c r="AL177" s="816"/>
      <c r="AM177" s="816"/>
      <c r="AN177" s="816"/>
      <c r="AO177" s="816"/>
      <c r="AP177" s="816"/>
      <c r="AQ177" s="816"/>
      <c r="AR177" s="816"/>
      <c r="AS177" s="816"/>
      <c r="AT177" s="816"/>
      <c r="AU177" s="816"/>
      <c r="AV177" s="816"/>
      <c r="AW177" s="816"/>
      <c r="AX177" s="816"/>
      <c r="AY177" s="816"/>
      <c r="AZ177" s="182"/>
      <c r="BA177" s="182"/>
      <c r="BB177" s="182"/>
    </row>
    <row r="178" spans="1:256" s="192" customFormat="1" ht="51" customHeight="1">
      <c r="A178" s="815" t="s">
        <v>3463</v>
      </c>
      <c r="B178" s="815"/>
      <c r="C178" s="815"/>
      <c r="D178" s="815"/>
      <c r="E178" s="815"/>
      <c r="F178" s="815"/>
      <c r="G178" s="815"/>
      <c r="H178" s="815"/>
      <c r="I178" s="815"/>
      <c r="J178" s="815"/>
      <c r="K178" s="815"/>
      <c r="L178" s="815"/>
      <c r="M178" s="815"/>
      <c r="N178" s="815"/>
      <c r="O178" s="815"/>
      <c r="P178" s="815"/>
      <c r="Q178" s="815"/>
      <c r="R178" s="815"/>
      <c r="S178" s="815"/>
      <c r="T178" s="815"/>
      <c r="U178" s="815"/>
      <c r="V178" s="815"/>
      <c r="W178" s="815"/>
      <c r="X178" s="815"/>
      <c r="Y178" s="815"/>
      <c r="Z178" s="815"/>
      <c r="AA178" s="815"/>
      <c r="AB178" s="815"/>
      <c r="AC178" s="815"/>
      <c r="AD178" s="815"/>
      <c r="AE178" s="815"/>
      <c r="AF178" s="815"/>
      <c r="AG178" s="815"/>
      <c r="AH178" s="815"/>
      <c r="AI178" s="815"/>
      <c r="AJ178" s="815"/>
      <c r="AK178" s="815"/>
      <c r="AL178" s="815"/>
      <c r="AM178" s="815"/>
      <c r="AN178" s="815"/>
      <c r="AO178" s="815"/>
      <c r="AP178" s="815"/>
      <c r="AQ178" s="815"/>
      <c r="AR178" s="815"/>
      <c r="AS178" s="815"/>
      <c r="AT178" s="815"/>
      <c r="AU178" s="815"/>
      <c r="AV178" s="815"/>
      <c r="AW178" s="815"/>
      <c r="AX178" s="815"/>
      <c r="AY178" s="815"/>
      <c r="AZ178" s="182"/>
      <c r="BA178" s="182"/>
      <c r="BB178" s="182"/>
    </row>
    <row r="179" spans="1:256" s="192" customFormat="1" ht="12.6" customHeight="1">
      <c r="A179" s="786" t="s">
        <v>3464</v>
      </c>
      <c r="B179" s="816"/>
      <c r="C179" s="816"/>
      <c r="D179" s="816"/>
      <c r="E179" s="816"/>
      <c r="F179" s="816"/>
      <c r="G179" s="816"/>
      <c r="H179" s="816"/>
      <c r="I179" s="816"/>
      <c r="J179" s="816"/>
      <c r="K179" s="816"/>
      <c r="L179" s="816"/>
      <c r="M179" s="816"/>
      <c r="N179" s="816"/>
      <c r="O179" s="816"/>
      <c r="P179" s="816"/>
      <c r="Q179" s="816"/>
      <c r="R179" s="816"/>
      <c r="S179" s="816"/>
      <c r="T179" s="816"/>
      <c r="U179" s="816"/>
      <c r="V179" s="816"/>
      <c r="W179" s="816"/>
      <c r="X179" s="816"/>
      <c r="Y179" s="816"/>
      <c r="Z179" s="816"/>
      <c r="AA179" s="816"/>
      <c r="AB179" s="816"/>
      <c r="AC179" s="816"/>
      <c r="AD179" s="816"/>
      <c r="AE179" s="816"/>
      <c r="AF179" s="816"/>
      <c r="AG179" s="816"/>
      <c r="AH179" s="816"/>
      <c r="AI179" s="816"/>
      <c r="AJ179" s="816"/>
      <c r="AK179" s="816"/>
      <c r="AL179" s="816"/>
      <c r="AM179" s="816"/>
      <c r="AN179" s="816"/>
      <c r="AO179" s="816"/>
      <c r="AP179" s="816"/>
      <c r="AQ179" s="816"/>
      <c r="AR179" s="816"/>
      <c r="AS179" s="816"/>
      <c r="AT179" s="816"/>
      <c r="AU179" s="816"/>
      <c r="AV179" s="816"/>
      <c r="AW179" s="816"/>
      <c r="AX179" s="816"/>
      <c r="AY179" s="816"/>
      <c r="AZ179" s="182"/>
      <c r="BA179" s="182"/>
      <c r="BB179" s="182"/>
    </row>
    <row r="180" spans="1:256" s="192" customFormat="1" ht="63" customHeight="1">
      <c r="A180" s="815" t="s">
        <v>3465</v>
      </c>
      <c r="B180" s="815"/>
      <c r="C180" s="815"/>
      <c r="D180" s="815"/>
      <c r="E180" s="815"/>
      <c r="F180" s="815"/>
      <c r="G180" s="815"/>
      <c r="H180" s="815"/>
      <c r="I180" s="815"/>
      <c r="J180" s="815"/>
      <c r="K180" s="815"/>
      <c r="L180" s="815"/>
      <c r="M180" s="815"/>
      <c r="N180" s="815"/>
      <c r="O180" s="815"/>
      <c r="P180" s="815"/>
      <c r="Q180" s="815"/>
      <c r="R180" s="815"/>
      <c r="S180" s="815"/>
      <c r="T180" s="815"/>
      <c r="U180" s="815"/>
      <c r="V180" s="815"/>
      <c r="W180" s="815"/>
      <c r="X180" s="815"/>
      <c r="Y180" s="815"/>
      <c r="Z180" s="815"/>
      <c r="AA180" s="815"/>
      <c r="AB180" s="815"/>
      <c r="AC180" s="815"/>
      <c r="AD180" s="815"/>
      <c r="AE180" s="815"/>
      <c r="AF180" s="815"/>
      <c r="AG180" s="815"/>
      <c r="AH180" s="815"/>
      <c r="AI180" s="815"/>
      <c r="AJ180" s="815"/>
      <c r="AK180" s="815"/>
      <c r="AL180" s="815"/>
      <c r="AM180" s="815"/>
      <c r="AN180" s="815"/>
      <c r="AO180" s="815"/>
      <c r="AP180" s="815"/>
      <c r="AQ180" s="815"/>
      <c r="AR180" s="815"/>
      <c r="AS180" s="815"/>
      <c r="AT180" s="815"/>
      <c r="AU180" s="815"/>
      <c r="AV180" s="815"/>
      <c r="AW180" s="815"/>
      <c r="AX180" s="815"/>
      <c r="AY180" s="815"/>
      <c r="AZ180" s="182"/>
      <c r="BA180" s="182"/>
      <c r="BB180" s="182"/>
    </row>
    <row r="181" spans="1:256" s="192" customFormat="1" ht="13.5">
      <c r="A181" s="786" t="s">
        <v>3466</v>
      </c>
      <c r="B181" s="816"/>
      <c r="C181" s="816"/>
      <c r="D181" s="816"/>
      <c r="E181" s="816"/>
      <c r="F181" s="816"/>
      <c r="G181" s="816"/>
      <c r="H181" s="816"/>
      <c r="I181" s="816"/>
      <c r="J181" s="816"/>
      <c r="K181" s="816"/>
      <c r="L181" s="816"/>
      <c r="M181" s="816"/>
      <c r="N181" s="816"/>
      <c r="O181" s="816"/>
      <c r="P181" s="816"/>
      <c r="Q181" s="816"/>
      <c r="R181" s="816"/>
      <c r="S181" s="816"/>
      <c r="T181" s="816"/>
      <c r="U181" s="816"/>
      <c r="V181" s="816"/>
      <c r="W181" s="816"/>
      <c r="X181" s="816"/>
      <c r="Y181" s="816"/>
      <c r="Z181" s="816"/>
      <c r="AA181" s="816"/>
      <c r="AB181" s="816"/>
      <c r="AC181" s="816"/>
      <c r="AD181" s="816"/>
      <c r="AE181" s="816"/>
      <c r="AF181" s="816"/>
      <c r="AG181" s="816"/>
      <c r="AH181" s="816"/>
      <c r="AI181" s="816"/>
      <c r="AJ181" s="816"/>
      <c r="AK181" s="816"/>
      <c r="AL181" s="816"/>
      <c r="AM181" s="816"/>
      <c r="AN181" s="816"/>
      <c r="AO181" s="816"/>
      <c r="AP181" s="816"/>
      <c r="AQ181" s="816"/>
      <c r="AR181" s="816"/>
      <c r="AS181" s="816"/>
      <c r="AT181" s="816"/>
      <c r="AU181" s="816"/>
      <c r="AV181" s="816"/>
      <c r="AW181" s="816"/>
      <c r="AX181" s="816"/>
      <c r="AY181" s="816"/>
      <c r="AZ181" s="182"/>
      <c r="BA181" s="182"/>
      <c r="BB181" s="182"/>
    </row>
    <row r="182" spans="1:256" s="192" customFormat="1" ht="114" customHeight="1">
      <c r="A182" s="815" t="s">
        <v>3467</v>
      </c>
      <c r="B182" s="815"/>
      <c r="C182" s="815"/>
      <c r="D182" s="815"/>
      <c r="E182" s="815"/>
      <c r="F182" s="815"/>
      <c r="G182" s="815"/>
      <c r="H182" s="815"/>
      <c r="I182" s="815"/>
      <c r="J182" s="815"/>
      <c r="K182" s="815"/>
      <c r="L182" s="815"/>
      <c r="M182" s="815"/>
      <c r="N182" s="815"/>
      <c r="O182" s="815"/>
      <c r="P182" s="815"/>
      <c r="Q182" s="815"/>
      <c r="R182" s="815"/>
      <c r="S182" s="815"/>
      <c r="T182" s="815"/>
      <c r="U182" s="815"/>
      <c r="V182" s="815"/>
      <c r="W182" s="815"/>
      <c r="X182" s="815"/>
      <c r="Y182" s="815"/>
      <c r="Z182" s="815"/>
      <c r="AA182" s="815"/>
      <c r="AB182" s="815"/>
      <c r="AC182" s="815"/>
      <c r="AD182" s="815"/>
      <c r="AE182" s="815"/>
      <c r="AF182" s="815"/>
      <c r="AG182" s="815"/>
      <c r="AH182" s="815"/>
      <c r="AI182" s="815"/>
      <c r="AJ182" s="815"/>
      <c r="AK182" s="815"/>
      <c r="AL182" s="815"/>
      <c r="AM182" s="815"/>
      <c r="AN182" s="815"/>
      <c r="AO182" s="815"/>
      <c r="AP182" s="815"/>
      <c r="AQ182" s="815"/>
      <c r="AR182" s="815"/>
      <c r="AS182" s="815"/>
      <c r="AT182" s="815"/>
      <c r="AU182" s="815"/>
      <c r="AV182" s="815"/>
      <c r="AW182" s="815"/>
      <c r="AX182" s="815"/>
      <c r="AY182" s="815"/>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815"/>
      <c r="CZ182" s="815"/>
      <c r="DA182" s="815"/>
      <c r="DB182" s="815"/>
      <c r="DC182" s="815"/>
      <c r="DD182" s="815"/>
      <c r="DE182" s="815"/>
      <c r="DF182" s="815"/>
      <c r="DG182" s="815"/>
      <c r="DH182" s="815"/>
      <c r="DI182" s="815"/>
      <c r="DJ182" s="815"/>
      <c r="DK182" s="815"/>
      <c r="DL182" s="815"/>
      <c r="DM182" s="815"/>
      <c r="DN182" s="815"/>
      <c r="DO182" s="815"/>
      <c r="DP182" s="815"/>
      <c r="DQ182" s="815"/>
      <c r="DR182" s="815"/>
      <c r="DS182" s="815"/>
      <c r="DT182" s="815"/>
      <c r="DU182" s="815"/>
      <c r="DV182" s="815"/>
      <c r="DW182" s="815"/>
      <c r="DX182" s="815"/>
      <c r="DY182" s="815"/>
      <c r="DZ182" s="815"/>
      <c r="EA182" s="815"/>
      <c r="EB182" s="815"/>
      <c r="EC182" s="815"/>
      <c r="ED182" s="815"/>
      <c r="EE182" s="815"/>
      <c r="EF182" s="815"/>
      <c r="EG182" s="815"/>
      <c r="EH182" s="815"/>
      <c r="EI182" s="815"/>
      <c r="EJ182" s="815"/>
      <c r="EK182" s="815"/>
      <c r="EL182" s="815"/>
      <c r="EM182" s="815"/>
      <c r="EN182" s="815"/>
      <c r="EO182" s="815"/>
      <c r="EP182" s="815"/>
      <c r="EQ182" s="815"/>
      <c r="ER182" s="815"/>
      <c r="ES182" s="815"/>
      <c r="ET182" s="815"/>
      <c r="EU182" s="815"/>
      <c r="EV182" s="815"/>
      <c r="EW182" s="815"/>
      <c r="EX182" s="815"/>
      <c r="EY182" s="815"/>
      <c r="EZ182" s="815"/>
      <c r="FA182" s="815"/>
      <c r="FB182" s="815"/>
      <c r="FC182" s="815"/>
      <c r="FD182" s="815"/>
      <c r="FE182" s="815"/>
      <c r="FF182" s="815"/>
      <c r="FG182" s="815"/>
      <c r="FH182" s="815"/>
      <c r="FI182" s="815"/>
      <c r="FJ182" s="815"/>
      <c r="FK182" s="815"/>
      <c r="FL182" s="815"/>
      <c r="FM182" s="815"/>
      <c r="FN182" s="815"/>
      <c r="FO182" s="815"/>
      <c r="FP182" s="815"/>
      <c r="FQ182" s="815"/>
      <c r="FR182" s="815"/>
      <c r="FS182" s="815"/>
      <c r="FT182" s="815"/>
      <c r="FU182" s="815"/>
      <c r="FV182" s="815"/>
      <c r="FW182" s="815"/>
      <c r="FX182" s="815"/>
      <c r="FY182" s="815"/>
      <c r="FZ182" s="815"/>
      <c r="GA182" s="815"/>
      <c r="GB182" s="815"/>
      <c r="GC182" s="815"/>
      <c r="GD182" s="815"/>
      <c r="GE182" s="815"/>
      <c r="GF182" s="815"/>
      <c r="GG182" s="815"/>
      <c r="GH182" s="815"/>
      <c r="GI182" s="815"/>
      <c r="GJ182" s="815"/>
      <c r="GK182" s="815"/>
      <c r="GL182" s="815"/>
      <c r="GM182" s="815"/>
      <c r="GN182" s="815"/>
      <c r="GO182" s="815"/>
      <c r="GP182" s="815"/>
      <c r="GQ182" s="815"/>
      <c r="GR182" s="815"/>
      <c r="GS182" s="815"/>
      <c r="GT182" s="815"/>
      <c r="GU182" s="815"/>
      <c r="GV182" s="815"/>
      <c r="GW182" s="815"/>
      <c r="GX182" s="815"/>
      <c r="GY182" s="815"/>
      <c r="GZ182" s="815"/>
      <c r="HA182" s="815"/>
      <c r="HB182" s="815"/>
      <c r="HC182" s="815"/>
      <c r="HD182" s="815"/>
      <c r="HE182" s="815"/>
      <c r="HF182" s="815"/>
      <c r="HG182" s="815"/>
      <c r="HH182" s="815"/>
      <c r="HI182" s="815"/>
      <c r="HJ182" s="815"/>
      <c r="HK182" s="815"/>
      <c r="HL182" s="815"/>
      <c r="HM182" s="815"/>
      <c r="HN182" s="815"/>
      <c r="HO182" s="815"/>
      <c r="HP182" s="815"/>
      <c r="HQ182" s="815"/>
      <c r="HR182" s="815"/>
      <c r="HS182" s="815"/>
      <c r="HT182" s="815"/>
      <c r="HU182" s="815"/>
      <c r="HV182" s="815"/>
      <c r="HW182" s="815"/>
      <c r="HX182" s="815"/>
      <c r="HY182" s="815"/>
      <c r="HZ182" s="815"/>
      <c r="IA182" s="815"/>
      <c r="IB182" s="815"/>
      <c r="IC182" s="815"/>
      <c r="ID182" s="815"/>
      <c r="IE182" s="815"/>
      <c r="IF182" s="815"/>
      <c r="IG182" s="815"/>
      <c r="IH182" s="815"/>
      <c r="II182" s="815"/>
      <c r="IJ182" s="815"/>
      <c r="IK182" s="815"/>
      <c r="IL182" s="815"/>
      <c r="IM182" s="815"/>
      <c r="IN182" s="815"/>
      <c r="IO182" s="815"/>
      <c r="IP182" s="815"/>
      <c r="IQ182" s="815"/>
      <c r="IR182" s="815"/>
      <c r="IS182" s="815"/>
      <c r="IT182" s="815"/>
      <c r="IU182" s="815"/>
      <c r="IV182" s="815"/>
    </row>
    <row r="183" spans="1:256" s="192" customFormat="1" ht="13.5">
      <c r="A183" s="786" t="s">
        <v>3468</v>
      </c>
      <c r="B183" s="816"/>
      <c r="C183" s="816"/>
      <c r="D183" s="816"/>
      <c r="E183" s="816"/>
      <c r="F183" s="816"/>
      <c r="G183" s="816"/>
      <c r="H183" s="816"/>
      <c r="I183" s="816"/>
      <c r="J183" s="816"/>
      <c r="K183" s="816"/>
      <c r="L183" s="816"/>
      <c r="M183" s="816"/>
      <c r="N183" s="816"/>
      <c r="O183" s="816"/>
      <c r="P183" s="816"/>
      <c r="Q183" s="816"/>
      <c r="R183" s="816"/>
      <c r="S183" s="816"/>
      <c r="T183" s="816"/>
      <c r="U183" s="816"/>
      <c r="V183" s="816"/>
      <c r="W183" s="816"/>
      <c r="X183" s="816"/>
      <c r="Y183" s="816"/>
      <c r="Z183" s="816"/>
      <c r="AA183" s="816"/>
      <c r="AB183" s="816"/>
      <c r="AC183" s="816"/>
      <c r="AD183" s="816"/>
      <c r="AE183" s="816"/>
      <c r="AF183" s="816"/>
      <c r="AG183" s="816"/>
      <c r="AH183" s="816"/>
      <c r="AI183" s="816"/>
      <c r="AJ183" s="816"/>
      <c r="AK183" s="816"/>
      <c r="AL183" s="816"/>
      <c r="AM183" s="816"/>
      <c r="AN183" s="816"/>
      <c r="AO183" s="816"/>
      <c r="AP183" s="816"/>
      <c r="AQ183" s="816"/>
      <c r="AR183" s="816"/>
      <c r="AS183" s="816"/>
      <c r="AT183" s="816"/>
      <c r="AU183" s="816"/>
      <c r="AV183" s="816"/>
      <c r="AW183" s="816"/>
      <c r="AX183" s="816"/>
      <c r="AY183" s="816"/>
      <c r="AZ183" s="182"/>
      <c r="BA183" s="182"/>
      <c r="BB183" s="182"/>
    </row>
    <row r="184" spans="1:256" s="192" customFormat="1" ht="63" customHeight="1">
      <c r="A184" s="815" t="s">
        <v>3469</v>
      </c>
      <c r="B184" s="815"/>
      <c r="C184" s="815"/>
      <c r="D184" s="815"/>
      <c r="E184" s="815"/>
      <c r="F184" s="815"/>
      <c r="G184" s="815"/>
      <c r="H184" s="815"/>
      <c r="I184" s="815"/>
      <c r="J184" s="815"/>
      <c r="K184" s="815"/>
      <c r="L184" s="815"/>
      <c r="M184" s="815"/>
      <c r="N184" s="815"/>
      <c r="O184" s="815"/>
      <c r="P184" s="815"/>
      <c r="Q184" s="815"/>
      <c r="R184" s="815"/>
      <c r="S184" s="815"/>
      <c r="T184" s="815"/>
      <c r="U184" s="815"/>
      <c r="V184" s="815"/>
      <c r="W184" s="815"/>
      <c r="X184" s="815"/>
      <c r="Y184" s="815"/>
      <c r="Z184" s="815"/>
      <c r="AA184" s="815"/>
      <c r="AB184" s="815"/>
      <c r="AC184" s="815"/>
      <c r="AD184" s="815"/>
      <c r="AE184" s="815"/>
      <c r="AF184" s="815"/>
      <c r="AG184" s="815"/>
      <c r="AH184" s="815"/>
      <c r="AI184" s="815"/>
      <c r="AJ184" s="815"/>
      <c r="AK184" s="815"/>
      <c r="AL184" s="815"/>
      <c r="AM184" s="815"/>
      <c r="AN184" s="815"/>
      <c r="AO184" s="815"/>
      <c r="AP184" s="815"/>
      <c r="AQ184" s="815"/>
      <c r="AR184" s="815"/>
      <c r="AS184" s="815"/>
      <c r="AT184" s="815"/>
      <c r="AU184" s="815"/>
      <c r="AV184" s="815"/>
      <c r="AW184" s="815"/>
      <c r="AX184" s="815"/>
      <c r="AY184" s="815"/>
      <c r="AZ184" s="182"/>
      <c r="BA184" s="182"/>
      <c r="BB184" s="182"/>
    </row>
    <row r="185" spans="1:256" s="192" customFormat="1" ht="13.5">
      <c r="A185" s="786" t="s">
        <v>3470</v>
      </c>
      <c r="B185" s="816"/>
      <c r="C185" s="816"/>
      <c r="D185" s="816"/>
      <c r="E185" s="816"/>
      <c r="F185" s="816"/>
      <c r="G185" s="816"/>
      <c r="H185" s="816"/>
      <c r="I185" s="816"/>
      <c r="J185" s="816"/>
      <c r="K185" s="816"/>
      <c r="L185" s="816"/>
      <c r="M185" s="816"/>
      <c r="N185" s="816"/>
      <c r="O185" s="816"/>
      <c r="P185" s="816"/>
      <c r="Q185" s="816"/>
      <c r="R185" s="816"/>
      <c r="S185" s="816"/>
      <c r="T185" s="816"/>
      <c r="U185" s="816"/>
      <c r="V185" s="816"/>
      <c r="W185" s="816"/>
      <c r="X185" s="816"/>
      <c r="Y185" s="816"/>
      <c r="Z185" s="816"/>
      <c r="AA185" s="816"/>
      <c r="AB185" s="816"/>
      <c r="AC185" s="816"/>
      <c r="AD185" s="816"/>
      <c r="AE185" s="816"/>
      <c r="AF185" s="816"/>
      <c r="AG185" s="816"/>
      <c r="AH185" s="816"/>
      <c r="AI185" s="816"/>
      <c r="AJ185" s="816"/>
      <c r="AK185" s="816"/>
      <c r="AL185" s="816"/>
      <c r="AM185" s="816"/>
      <c r="AN185" s="816"/>
      <c r="AO185" s="816"/>
      <c r="AP185" s="816"/>
      <c r="AQ185" s="816"/>
      <c r="AR185" s="816"/>
      <c r="AS185" s="816"/>
      <c r="AT185" s="816"/>
      <c r="AU185" s="816"/>
      <c r="AV185" s="816"/>
      <c r="AW185" s="816"/>
      <c r="AX185" s="816"/>
      <c r="AY185" s="816"/>
      <c r="AZ185" s="182"/>
      <c r="BA185" s="182"/>
      <c r="BB185" s="182"/>
    </row>
    <row r="186" spans="1:256" s="192" customFormat="1" ht="25.5" customHeight="1">
      <c r="A186" s="815" t="s">
        <v>3471</v>
      </c>
      <c r="B186" s="815"/>
      <c r="C186" s="815"/>
      <c r="D186" s="815"/>
      <c r="E186" s="815"/>
      <c r="F186" s="815"/>
      <c r="G186" s="815"/>
      <c r="H186" s="815"/>
      <c r="I186" s="815"/>
      <c r="J186" s="815"/>
      <c r="K186" s="815"/>
      <c r="L186" s="815"/>
      <c r="M186" s="815"/>
      <c r="N186" s="815"/>
      <c r="O186" s="815"/>
      <c r="P186" s="815"/>
      <c r="Q186" s="815"/>
      <c r="R186" s="815"/>
      <c r="S186" s="815"/>
      <c r="T186" s="815"/>
      <c r="U186" s="815"/>
      <c r="V186" s="815"/>
      <c r="W186" s="815"/>
      <c r="X186" s="815"/>
      <c r="Y186" s="815"/>
      <c r="Z186" s="815"/>
      <c r="AA186" s="815"/>
      <c r="AB186" s="815"/>
      <c r="AC186" s="815"/>
      <c r="AD186" s="815"/>
      <c r="AE186" s="815"/>
      <c r="AF186" s="815"/>
      <c r="AG186" s="815"/>
      <c r="AH186" s="815"/>
      <c r="AI186" s="815"/>
      <c r="AJ186" s="815"/>
      <c r="AK186" s="815"/>
      <c r="AL186" s="815"/>
      <c r="AM186" s="815"/>
      <c r="AN186" s="815"/>
      <c r="AO186" s="815"/>
      <c r="AP186" s="815"/>
      <c r="AQ186" s="815"/>
      <c r="AR186" s="815"/>
      <c r="AS186" s="815"/>
      <c r="AT186" s="815"/>
      <c r="AU186" s="815"/>
      <c r="AV186" s="815"/>
      <c r="AW186" s="815"/>
      <c r="AX186" s="815"/>
      <c r="AY186" s="815"/>
      <c r="AZ186" s="182"/>
      <c r="BA186" s="182"/>
      <c r="BB186" s="182"/>
    </row>
    <row r="187" spans="1:256" s="192" customFormat="1" ht="13.5">
      <c r="A187" s="786" t="s">
        <v>3472</v>
      </c>
      <c r="B187" s="816"/>
      <c r="C187" s="816"/>
      <c r="D187" s="816"/>
      <c r="E187" s="816"/>
      <c r="F187" s="816"/>
      <c r="G187" s="816"/>
      <c r="H187" s="816"/>
      <c r="I187" s="816"/>
      <c r="J187" s="816"/>
      <c r="K187" s="816"/>
      <c r="L187" s="816"/>
      <c r="M187" s="816"/>
      <c r="N187" s="816"/>
      <c r="O187" s="816"/>
      <c r="P187" s="816"/>
      <c r="Q187" s="816"/>
      <c r="R187" s="816"/>
      <c r="S187" s="816"/>
      <c r="T187" s="816"/>
      <c r="U187" s="816"/>
      <c r="V187" s="816"/>
      <c r="W187" s="816"/>
      <c r="X187" s="816"/>
      <c r="Y187" s="816"/>
      <c r="Z187" s="816"/>
      <c r="AA187" s="816"/>
      <c r="AB187" s="816"/>
      <c r="AC187" s="816"/>
      <c r="AD187" s="816"/>
      <c r="AE187" s="816"/>
      <c r="AF187" s="816"/>
      <c r="AG187" s="816"/>
      <c r="AH187" s="816"/>
      <c r="AI187" s="816"/>
      <c r="AJ187" s="816"/>
      <c r="AK187" s="816"/>
      <c r="AL187" s="816"/>
      <c r="AM187" s="816"/>
      <c r="AN187" s="816"/>
      <c r="AO187" s="816"/>
      <c r="AP187" s="816"/>
      <c r="AQ187" s="816"/>
      <c r="AR187" s="816"/>
      <c r="AS187" s="816"/>
      <c r="AT187" s="816"/>
      <c r="AU187" s="816"/>
      <c r="AV187" s="816"/>
      <c r="AW187" s="816"/>
      <c r="AX187" s="816"/>
      <c r="AY187" s="816"/>
      <c r="AZ187" s="182"/>
      <c r="BA187" s="182"/>
      <c r="BB187" s="182"/>
    </row>
    <row r="188" spans="1:256" s="192" customFormat="1" ht="143.25" customHeight="1">
      <c r="A188" s="815" t="s">
        <v>3473</v>
      </c>
      <c r="B188" s="815"/>
      <c r="C188" s="815"/>
      <c r="D188" s="815"/>
      <c r="E188" s="815"/>
      <c r="F188" s="815"/>
      <c r="G188" s="815"/>
      <c r="H188" s="815"/>
      <c r="I188" s="815"/>
      <c r="J188" s="815"/>
      <c r="K188" s="815"/>
      <c r="L188" s="815"/>
      <c r="M188" s="815"/>
      <c r="N188" s="815"/>
      <c r="O188" s="815"/>
      <c r="P188" s="815"/>
      <c r="Q188" s="815"/>
      <c r="R188" s="815"/>
      <c r="S188" s="815"/>
      <c r="T188" s="815"/>
      <c r="U188" s="815"/>
      <c r="V188" s="815"/>
      <c r="W188" s="815"/>
      <c r="X188" s="815"/>
      <c r="Y188" s="815"/>
      <c r="Z188" s="815"/>
      <c r="AA188" s="815"/>
      <c r="AB188" s="815"/>
      <c r="AC188" s="815"/>
      <c r="AD188" s="815"/>
      <c r="AE188" s="815"/>
      <c r="AF188" s="815"/>
      <c r="AG188" s="815"/>
      <c r="AH188" s="815"/>
      <c r="AI188" s="815"/>
      <c r="AJ188" s="815"/>
      <c r="AK188" s="815"/>
      <c r="AL188" s="815"/>
      <c r="AM188" s="815"/>
      <c r="AN188" s="815"/>
      <c r="AO188" s="815"/>
      <c r="AP188" s="815"/>
      <c r="AQ188" s="815"/>
      <c r="AR188" s="815"/>
      <c r="AS188" s="815"/>
      <c r="AT188" s="815"/>
      <c r="AU188" s="815"/>
      <c r="AV188" s="815"/>
      <c r="AW188" s="815"/>
      <c r="AX188" s="815"/>
      <c r="AY188" s="815"/>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815"/>
      <c r="CZ188" s="815"/>
      <c r="DA188" s="815"/>
      <c r="DB188" s="815"/>
      <c r="DC188" s="815"/>
      <c r="DD188" s="815"/>
      <c r="DE188" s="815"/>
      <c r="DF188" s="815"/>
      <c r="DG188" s="815"/>
      <c r="DH188" s="815"/>
      <c r="DI188" s="815"/>
      <c r="DJ188" s="815"/>
      <c r="DK188" s="815"/>
      <c r="DL188" s="815"/>
      <c r="DM188" s="815"/>
      <c r="DN188" s="815"/>
      <c r="DO188" s="815"/>
      <c r="DP188" s="815"/>
      <c r="DQ188" s="815"/>
      <c r="DR188" s="815"/>
      <c r="DS188" s="815"/>
      <c r="DT188" s="815"/>
      <c r="DU188" s="815"/>
      <c r="DV188" s="815"/>
      <c r="DW188" s="815"/>
      <c r="DX188" s="815"/>
      <c r="DY188" s="815"/>
      <c r="DZ188" s="815"/>
      <c r="EA188" s="815"/>
      <c r="EB188" s="815"/>
      <c r="EC188" s="815"/>
      <c r="ED188" s="815"/>
      <c r="EE188" s="815"/>
      <c r="EF188" s="815"/>
      <c r="EG188" s="815"/>
      <c r="EH188" s="815"/>
      <c r="EI188" s="815"/>
      <c r="EJ188" s="815"/>
      <c r="EK188" s="815"/>
      <c r="EL188" s="815"/>
      <c r="EM188" s="815"/>
      <c r="EN188" s="815"/>
      <c r="EO188" s="815"/>
      <c r="EP188" s="815"/>
      <c r="EQ188" s="815"/>
      <c r="ER188" s="815"/>
      <c r="ES188" s="815"/>
      <c r="ET188" s="815"/>
      <c r="EU188" s="815"/>
      <c r="EV188" s="815"/>
      <c r="EW188" s="815"/>
      <c r="EX188" s="815"/>
      <c r="EY188" s="815"/>
      <c r="EZ188" s="815"/>
      <c r="FA188" s="815"/>
      <c r="FB188" s="815"/>
      <c r="FC188" s="815"/>
      <c r="FD188" s="815"/>
      <c r="FE188" s="815"/>
      <c r="FF188" s="815"/>
      <c r="FG188" s="815"/>
      <c r="FH188" s="815"/>
      <c r="FI188" s="815"/>
      <c r="FJ188" s="815"/>
      <c r="FK188" s="815"/>
      <c r="FL188" s="815"/>
      <c r="FM188" s="815"/>
      <c r="FN188" s="815"/>
      <c r="FO188" s="815"/>
      <c r="FP188" s="815"/>
      <c r="FQ188" s="815"/>
      <c r="FR188" s="815"/>
      <c r="FS188" s="815"/>
      <c r="FT188" s="815"/>
      <c r="FU188" s="815"/>
      <c r="FV188" s="815"/>
      <c r="FW188" s="815"/>
      <c r="FX188" s="815"/>
      <c r="FY188" s="815"/>
      <c r="FZ188" s="815"/>
      <c r="GA188" s="815"/>
      <c r="GB188" s="815"/>
      <c r="GC188" s="815"/>
      <c r="GD188" s="815"/>
      <c r="GE188" s="815"/>
      <c r="GF188" s="815"/>
      <c r="GG188" s="815"/>
      <c r="GH188" s="815"/>
      <c r="GI188" s="815"/>
      <c r="GJ188" s="815"/>
      <c r="GK188" s="815"/>
      <c r="GL188" s="815"/>
      <c r="GM188" s="815"/>
      <c r="GN188" s="815"/>
      <c r="GO188" s="815"/>
      <c r="GP188" s="815"/>
      <c r="GQ188" s="815"/>
      <c r="GR188" s="815"/>
      <c r="GS188" s="815"/>
      <c r="GT188" s="815"/>
      <c r="GU188" s="815"/>
      <c r="GV188" s="815"/>
      <c r="GW188" s="815"/>
      <c r="GX188" s="815"/>
      <c r="GY188" s="815"/>
      <c r="GZ188" s="815"/>
      <c r="HA188" s="815"/>
      <c r="HB188" s="815"/>
      <c r="HC188" s="815"/>
      <c r="HD188" s="815"/>
      <c r="HE188" s="815"/>
      <c r="HF188" s="815"/>
      <c r="HG188" s="815"/>
      <c r="HH188" s="815"/>
      <c r="HI188" s="815"/>
      <c r="HJ188" s="815"/>
      <c r="HK188" s="815"/>
      <c r="HL188" s="815"/>
      <c r="HM188" s="815"/>
      <c r="HN188" s="815"/>
      <c r="HO188" s="815"/>
      <c r="HP188" s="815"/>
      <c r="HQ188" s="815"/>
      <c r="HR188" s="815"/>
      <c r="HS188" s="815"/>
      <c r="HT188" s="815"/>
      <c r="HU188" s="815"/>
      <c r="HV188" s="815"/>
      <c r="HW188" s="815"/>
      <c r="HX188" s="815"/>
      <c r="HY188" s="815"/>
      <c r="HZ188" s="815"/>
      <c r="IA188" s="815"/>
      <c r="IB188" s="815"/>
      <c r="IC188" s="815"/>
      <c r="ID188" s="815"/>
      <c r="IE188" s="815"/>
      <c r="IF188" s="815"/>
      <c r="IG188" s="815"/>
      <c r="IH188" s="815"/>
      <c r="II188" s="815"/>
      <c r="IJ188" s="815"/>
      <c r="IK188" s="815"/>
      <c r="IL188" s="815"/>
      <c r="IM188" s="815"/>
      <c r="IN188" s="815"/>
      <c r="IO188" s="815"/>
      <c r="IP188" s="815"/>
      <c r="IQ188" s="815"/>
      <c r="IR188" s="815"/>
      <c r="IS188" s="815"/>
      <c r="IT188" s="815"/>
      <c r="IU188" s="815"/>
      <c r="IV188" s="815"/>
    </row>
    <row r="189" spans="1:256" s="181" customFormat="1" ht="13.5">
      <c r="A189" s="786" t="s">
        <v>3474</v>
      </c>
      <c r="B189" s="816"/>
      <c r="C189" s="816"/>
      <c r="D189" s="816"/>
      <c r="E189" s="816"/>
      <c r="F189" s="816"/>
      <c r="G189" s="816"/>
      <c r="H189" s="816"/>
      <c r="I189" s="816"/>
      <c r="J189" s="816"/>
      <c r="K189" s="816"/>
      <c r="L189" s="816"/>
      <c r="M189" s="816"/>
      <c r="N189" s="816"/>
      <c r="O189" s="816"/>
      <c r="P189" s="816"/>
      <c r="Q189" s="816"/>
      <c r="R189" s="816"/>
      <c r="S189" s="816"/>
      <c r="T189" s="816"/>
      <c r="U189" s="816"/>
      <c r="V189" s="816"/>
      <c r="W189" s="816"/>
      <c r="X189" s="816"/>
      <c r="Y189" s="816"/>
      <c r="Z189" s="816"/>
      <c r="AA189" s="816"/>
      <c r="AB189" s="816"/>
      <c r="AC189" s="816"/>
      <c r="AD189" s="816"/>
      <c r="AE189" s="816"/>
      <c r="AF189" s="816"/>
      <c r="AG189" s="816"/>
      <c r="AH189" s="816"/>
      <c r="AI189" s="816"/>
      <c r="AJ189" s="816"/>
      <c r="AK189" s="816"/>
      <c r="AL189" s="816"/>
      <c r="AM189" s="816"/>
      <c r="AN189" s="816"/>
      <c r="AO189" s="816"/>
      <c r="AP189" s="816"/>
      <c r="AQ189" s="816"/>
      <c r="AR189" s="816"/>
      <c r="AS189" s="816"/>
      <c r="AT189" s="816"/>
      <c r="AU189" s="816"/>
      <c r="AV189" s="816"/>
      <c r="AW189" s="816"/>
      <c r="AX189" s="816"/>
      <c r="AY189" s="816"/>
      <c r="AZ189" s="182"/>
      <c r="BA189" s="182"/>
      <c r="BB189" s="182"/>
    </row>
    <row r="190" spans="1:256" s="181" customFormat="1" ht="59.25" customHeight="1">
      <c r="A190" s="815" t="s">
        <v>3475</v>
      </c>
      <c r="B190" s="815"/>
      <c r="C190" s="815"/>
      <c r="D190" s="815"/>
      <c r="E190" s="815"/>
      <c r="F190" s="815"/>
      <c r="G190" s="815"/>
      <c r="H190" s="815"/>
      <c r="I190" s="815"/>
      <c r="J190" s="815"/>
      <c r="K190" s="815"/>
      <c r="L190" s="815"/>
      <c r="M190" s="815"/>
      <c r="N190" s="815"/>
      <c r="O190" s="815"/>
      <c r="P190" s="815"/>
      <c r="Q190" s="815"/>
      <c r="R190" s="815"/>
      <c r="S190" s="815"/>
      <c r="T190" s="815"/>
      <c r="U190" s="815"/>
      <c r="V190" s="815"/>
      <c r="W190" s="815"/>
      <c r="X190" s="815"/>
      <c r="Y190" s="815"/>
      <c r="Z190" s="815"/>
      <c r="AA190" s="815"/>
      <c r="AB190" s="815"/>
      <c r="AC190" s="815"/>
      <c r="AD190" s="815"/>
      <c r="AE190" s="815"/>
      <c r="AF190" s="815"/>
      <c r="AG190" s="815"/>
      <c r="AH190" s="815"/>
      <c r="AI190" s="815"/>
      <c r="AJ190" s="815"/>
      <c r="AK190" s="815"/>
      <c r="AL190" s="815"/>
      <c r="AM190" s="815"/>
      <c r="AN190" s="815"/>
      <c r="AO190" s="815"/>
      <c r="AP190" s="815"/>
      <c r="AQ190" s="815"/>
      <c r="AR190" s="815"/>
      <c r="AS190" s="815"/>
      <c r="AT190" s="815"/>
      <c r="AU190" s="815"/>
      <c r="AV190" s="815"/>
      <c r="AW190" s="815"/>
      <c r="AX190" s="815"/>
      <c r="AY190" s="815"/>
      <c r="AZ190" s="182"/>
      <c r="BA190" s="182"/>
      <c r="BB190" s="182"/>
    </row>
    <row r="191" spans="1:256" s="207" customFormat="1" ht="13.5">
      <c r="A191" s="204" t="s">
        <v>255</v>
      </c>
      <c r="B191" s="204"/>
      <c r="C191" s="204"/>
      <c r="D191" s="204"/>
      <c r="E191" s="204"/>
      <c r="F191" s="204"/>
      <c r="G191" s="204"/>
      <c r="H191" s="204"/>
      <c r="I191" s="204"/>
      <c r="J191" s="204"/>
      <c r="K191" s="204"/>
      <c r="L191" s="204"/>
      <c r="M191" s="204"/>
      <c r="N191" s="204"/>
      <c r="O191" s="204"/>
      <c r="P191" s="204"/>
      <c r="Q191" s="204"/>
      <c r="R191" s="204"/>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row>
    <row r="192" spans="1:256" s="181" customFormat="1" ht="13.15" customHeight="1">
      <c r="A192" s="834" t="s">
        <v>3476</v>
      </c>
      <c r="B192" s="834"/>
      <c r="C192" s="806" t="s">
        <v>4139</v>
      </c>
      <c r="D192" s="806"/>
      <c r="E192" s="835" t="s">
        <v>3477</v>
      </c>
      <c r="F192" s="835"/>
      <c r="G192" s="835"/>
      <c r="H192" s="835"/>
      <c r="I192" s="835"/>
      <c r="J192" s="835"/>
      <c r="K192" s="835"/>
      <c r="L192" s="835"/>
      <c r="M192" s="835"/>
      <c r="N192" s="835"/>
      <c r="O192" s="835"/>
      <c r="P192" s="835"/>
      <c r="Q192" s="835"/>
      <c r="R192" s="835"/>
      <c r="S192" s="835"/>
      <c r="T192" s="835"/>
      <c r="U192" s="835"/>
      <c r="V192" s="835"/>
      <c r="W192" s="835"/>
      <c r="X192" s="835"/>
      <c r="Y192" s="835"/>
      <c r="Z192" s="835"/>
      <c r="AA192" s="835"/>
      <c r="AB192" s="835"/>
      <c r="AC192" s="835"/>
      <c r="AD192" s="835"/>
      <c r="AE192" s="835"/>
      <c r="AF192" s="835"/>
      <c r="AG192" s="835"/>
      <c r="AH192" s="835"/>
      <c r="AI192" s="835"/>
      <c r="AJ192" s="835"/>
      <c r="AK192" s="835"/>
      <c r="AL192" s="835"/>
      <c r="AM192" s="835"/>
      <c r="AN192" s="208"/>
      <c r="AO192" s="208"/>
      <c r="AP192" s="208"/>
      <c r="AQ192" s="208"/>
      <c r="AR192" s="208"/>
      <c r="AS192" s="208"/>
      <c r="AT192" s="208"/>
      <c r="AU192" s="208"/>
      <c r="AV192" s="208"/>
      <c r="AW192" s="208"/>
      <c r="AX192" s="208"/>
      <c r="AY192" s="208"/>
      <c r="AZ192" s="182"/>
      <c r="BA192" s="182"/>
      <c r="BB192" s="182"/>
    </row>
    <row r="193" spans="1:256" s="207" customFormat="1" ht="13.5">
      <c r="A193" s="204" t="s">
        <v>3478</v>
      </c>
      <c r="B193" s="204"/>
      <c r="C193" s="204"/>
      <c r="D193" s="204"/>
      <c r="E193" s="204"/>
      <c r="F193" s="204"/>
      <c r="G193" s="204"/>
      <c r="H193" s="204"/>
      <c r="I193" s="204"/>
      <c r="J193" s="204"/>
      <c r="K193" s="204"/>
      <c r="L193" s="204"/>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row>
    <row r="194" spans="1:256" s="181" customFormat="1" ht="4.5" customHeight="1">
      <c r="A194" s="219"/>
      <c r="B194" s="219"/>
      <c r="C194" s="219"/>
      <c r="D194" s="219"/>
      <c r="E194" s="219"/>
      <c r="F194" s="219"/>
      <c r="G194" s="219"/>
      <c r="H194" s="219"/>
      <c r="I194" s="219"/>
      <c r="J194" s="219"/>
      <c r="K194" s="219"/>
      <c r="L194" s="219"/>
      <c r="M194" s="219"/>
      <c r="N194" s="219"/>
      <c r="O194" s="219"/>
      <c r="P194" s="219"/>
      <c r="Q194" s="219"/>
      <c r="R194" s="219"/>
      <c r="S194" s="219"/>
      <c r="T194" s="219"/>
      <c r="U194" s="219"/>
      <c r="V194" s="219"/>
      <c r="W194" s="219"/>
      <c r="X194" s="219"/>
      <c r="Y194" s="219"/>
      <c r="Z194" s="219"/>
      <c r="AA194" s="219"/>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c r="BB194" s="219"/>
    </row>
    <row r="195" spans="1:256" s="181" customFormat="1" ht="27" customHeight="1">
      <c r="A195" s="815" t="s">
        <v>254</v>
      </c>
      <c r="B195" s="815"/>
      <c r="C195" s="815"/>
      <c r="D195" s="815"/>
      <c r="E195" s="815"/>
      <c r="F195" s="815"/>
      <c r="G195" s="815"/>
      <c r="H195" s="815"/>
      <c r="I195" s="815"/>
      <c r="J195" s="815"/>
      <c r="K195" s="815"/>
      <c r="L195" s="815"/>
      <c r="M195" s="815"/>
      <c r="N195" s="815"/>
      <c r="O195" s="815"/>
      <c r="P195" s="815"/>
      <c r="Q195" s="815"/>
      <c r="R195" s="815"/>
      <c r="S195" s="815"/>
      <c r="T195" s="815"/>
      <c r="U195" s="815"/>
      <c r="V195" s="815"/>
      <c r="W195" s="815"/>
      <c r="X195" s="815"/>
      <c r="Y195" s="815"/>
      <c r="Z195" s="815"/>
      <c r="AA195" s="815"/>
      <c r="AB195" s="815"/>
      <c r="AC195" s="815"/>
      <c r="AD195" s="815"/>
      <c r="AE195" s="815"/>
      <c r="AF195" s="815"/>
      <c r="AG195" s="815"/>
      <c r="AH195" s="815"/>
      <c r="AI195" s="815"/>
      <c r="AJ195" s="815"/>
      <c r="AK195" s="815"/>
      <c r="AL195" s="815"/>
      <c r="AM195" s="815"/>
      <c r="AN195" s="815"/>
      <c r="AO195" s="815"/>
      <c r="AP195" s="815"/>
      <c r="AQ195" s="815"/>
      <c r="AR195" s="815"/>
      <c r="AS195" s="815"/>
      <c r="AT195" s="815"/>
      <c r="AU195" s="815"/>
      <c r="AV195" s="815"/>
      <c r="AW195" s="815"/>
      <c r="AX195" s="815"/>
      <c r="AY195" s="815"/>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815"/>
      <c r="CZ195" s="815"/>
      <c r="DA195" s="815"/>
      <c r="DB195" s="815"/>
      <c r="DC195" s="815"/>
      <c r="DD195" s="815"/>
      <c r="DE195" s="815"/>
      <c r="DF195" s="815"/>
      <c r="DG195" s="815"/>
      <c r="DH195" s="815"/>
      <c r="DI195" s="815"/>
      <c r="DJ195" s="815"/>
      <c r="DK195" s="815"/>
      <c r="DL195" s="815"/>
      <c r="DM195" s="815"/>
      <c r="DN195" s="815"/>
      <c r="DO195" s="815"/>
      <c r="DP195" s="815"/>
      <c r="DQ195" s="815"/>
      <c r="DR195" s="815"/>
      <c r="DS195" s="815"/>
      <c r="DT195" s="815"/>
      <c r="DU195" s="815"/>
      <c r="DV195" s="815"/>
      <c r="DW195" s="815"/>
      <c r="DX195" s="815"/>
      <c r="DY195" s="815"/>
      <c r="DZ195" s="815"/>
      <c r="EA195" s="815"/>
      <c r="EB195" s="815"/>
      <c r="EC195" s="815"/>
      <c r="ED195" s="815"/>
      <c r="EE195" s="815"/>
      <c r="EF195" s="815"/>
      <c r="EG195" s="815"/>
      <c r="EH195" s="815"/>
      <c r="EI195" s="815"/>
      <c r="EJ195" s="815"/>
      <c r="EK195" s="815"/>
      <c r="EL195" s="815"/>
      <c r="EM195" s="815"/>
      <c r="EN195" s="815"/>
      <c r="EO195" s="815"/>
      <c r="EP195" s="815"/>
      <c r="EQ195" s="815"/>
      <c r="ER195" s="815"/>
      <c r="ES195" s="815"/>
      <c r="ET195" s="815"/>
      <c r="EU195" s="815"/>
      <c r="EV195" s="815"/>
      <c r="EW195" s="815"/>
      <c r="EX195" s="815"/>
      <c r="EY195" s="815"/>
      <c r="EZ195" s="815"/>
      <c r="FA195" s="815"/>
      <c r="FB195" s="815"/>
      <c r="FC195" s="815"/>
      <c r="FD195" s="815"/>
      <c r="FE195" s="815"/>
      <c r="FF195" s="815"/>
      <c r="FG195" s="815"/>
      <c r="FH195" s="815"/>
      <c r="FI195" s="815"/>
      <c r="FJ195" s="815"/>
      <c r="FK195" s="815"/>
      <c r="FL195" s="815"/>
      <c r="FM195" s="815"/>
      <c r="FN195" s="815"/>
      <c r="FO195" s="815"/>
      <c r="FP195" s="815"/>
      <c r="FQ195" s="815"/>
      <c r="FR195" s="815"/>
      <c r="FS195" s="815"/>
      <c r="FT195" s="815"/>
      <c r="FU195" s="815"/>
      <c r="FV195" s="815"/>
      <c r="FW195" s="815"/>
      <c r="FX195" s="815"/>
      <c r="FY195" s="815"/>
      <c r="FZ195" s="815"/>
      <c r="GA195" s="815"/>
      <c r="GB195" s="815"/>
      <c r="GC195" s="815"/>
      <c r="GD195" s="815"/>
      <c r="GE195" s="815"/>
      <c r="GF195" s="815"/>
      <c r="GG195" s="815"/>
      <c r="GH195" s="815"/>
      <c r="GI195" s="815"/>
      <c r="GJ195" s="815"/>
      <c r="GK195" s="815"/>
      <c r="GL195" s="815"/>
      <c r="GM195" s="815"/>
      <c r="GN195" s="815"/>
      <c r="GO195" s="815"/>
      <c r="GP195" s="815"/>
      <c r="GQ195" s="815"/>
      <c r="GR195" s="815"/>
      <c r="GS195" s="815"/>
      <c r="GT195" s="815"/>
      <c r="GU195" s="815"/>
      <c r="GV195" s="815"/>
      <c r="GW195" s="815"/>
      <c r="GX195" s="815"/>
      <c r="GY195" s="815"/>
      <c r="GZ195" s="815"/>
      <c r="HA195" s="815"/>
      <c r="HB195" s="815"/>
      <c r="HC195" s="815"/>
      <c r="HD195" s="815"/>
      <c r="HE195" s="815"/>
      <c r="HF195" s="815"/>
      <c r="HG195" s="815"/>
      <c r="HH195" s="815"/>
      <c r="HI195" s="815"/>
      <c r="HJ195" s="815"/>
      <c r="HK195" s="815"/>
      <c r="HL195" s="815"/>
      <c r="HM195" s="815"/>
      <c r="HN195" s="815"/>
      <c r="HO195" s="815"/>
      <c r="HP195" s="815"/>
      <c r="HQ195" s="815"/>
      <c r="HR195" s="815"/>
      <c r="HS195" s="815"/>
      <c r="HT195" s="815"/>
      <c r="HU195" s="815"/>
      <c r="HV195" s="815"/>
      <c r="HW195" s="815"/>
      <c r="HX195" s="815"/>
      <c r="HY195" s="815"/>
      <c r="HZ195" s="815"/>
      <c r="IA195" s="815"/>
      <c r="IB195" s="815"/>
      <c r="IC195" s="815"/>
      <c r="ID195" s="815"/>
      <c r="IE195" s="815"/>
      <c r="IF195" s="815"/>
      <c r="IG195" s="815"/>
      <c r="IH195" s="815"/>
      <c r="II195" s="815"/>
      <c r="IJ195" s="815"/>
      <c r="IK195" s="815"/>
      <c r="IL195" s="815"/>
      <c r="IM195" s="815"/>
      <c r="IN195" s="815"/>
      <c r="IO195" s="815"/>
      <c r="IP195" s="815"/>
      <c r="IQ195" s="815"/>
      <c r="IR195" s="815"/>
      <c r="IS195" s="815"/>
      <c r="IT195" s="815"/>
      <c r="IU195" s="815"/>
      <c r="IV195" s="815"/>
    </row>
    <row r="196" spans="1:256" ht="12.6" customHeight="1">
      <c r="A196" s="220" t="s">
        <v>274</v>
      </c>
    </row>
    <row r="197" spans="1:256" ht="12.6" customHeight="1">
      <c r="A197" s="170" t="s">
        <v>3479</v>
      </c>
    </row>
    <row r="198" spans="1:256" ht="12.6" customHeight="1">
      <c r="A198" s="221"/>
      <c r="B198" s="222"/>
      <c r="C198" s="222"/>
      <c r="D198" s="222"/>
      <c r="E198" s="222"/>
      <c r="F198" s="222"/>
      <c r="G198" s="222"/>
      <c r="H198" s="222"/>
      <c r="I198" s="222"/>
      <c r="J198" s="222"/>
      <c r="K198" s="222"/>
      <c r="L198" s="836" t="s">
        <v>4147</v>
      </c>
      <c r="M198" s="837"/>
      <c r="N198" s="837"/>
      <c r="O198" s="837"/>
      <c r="P198" s="837"/>
      <c r="Q198" s="837"/>
      <c r="R198" s="837"/>
      <c r="S198" s="837"/>
      <c r="T198" s="837"/>
      <c r="U198" s="837"/>
      <c r="V198" s="837"/>
      <c r="W198" s="837"/>
      <c r="X198" s="837"/>
      <c r="Y198" s="837"/>
      <c r="Z198" s="837"/>
      <c r="AA198" s="837"/>
      <c r="AB198" s="837"/>
      <c r="AC198" s="837"/>
      <c r="AD198" s="837"/>
      <c r="AE198" s="837"/>
      <c r="AF198" s="837"/>
      <c r="AG198" s="837"/>
      <c r="AH198" s="837"/>
      <c r="AI198" s="837"/>
      <c r="AJ198" s="837"/>
      <c r="AK198" s="837"/>
      <c r="AL198" s="837"/>
      <c r="AM198" s="837"/>
      <c r="AN198" s="837"/>
      <c r="AO198" s="837"/>
      <c r="AP198" s="837"/>
      <c r="AQ198" s="837"/>
      <c r="AR198" s="837"/>
      <c r="AS198" s="837"/>
      <c r="AT198" s="837"/>
      <c r="AU198" s="837"/>
      <c r="AV198" s="837"/>
      <c r="AW198" s="837"/>
      <c r="AX198" s="838"/>
      <c r="AY198" s="186"/>
      <c r="AZ198" s="186"/>
      <c r="BA198" s="186"/>
      <c r="BB198" s="186"/>
      <c r="BC198" s="183"/>
    </row>
    <row r="199" spans="1:256" ht="12.6" customHeight="1">
      <c r="A199" s="223"/>
      <c r="B199" s="224"/>
      <c r="C199" s="224"/>
      <c r="D199" s="224"/>
      <c r="E199" s="224"/>
      <c r="F199" s="224"/>
      <c r="G199" s="224"/>
      <c r="H199" s="224"/>
      <c r="I199" s="224"/>
      <c r="J199" s="224"/>
      <c r="K199" s="224"/>
      <c r="L199" s="839" t="s">
        <v>3480</v>
      </c>
      <c r="M199" s="839"/>
      <c r="N199" s="839"/>
      <c r="O199" s="839"/>
      <c r="P199" s="840" t="s">
        <v>3408</v>
      </c>
      <c r="Q199" s="840"/>
      <c r="R199" s="840"/>
      <c r="S199" s="840"/>
      <c r="T199" s="839" t="s">
        <v>3481</v>
      </c>
      <c r="U199" s="839"/>
      <c r="V199" s="839"/>
      <c r="W199" s="839"/>
      <c r="X199" s="840" t="s">
        <v>4343</v>
      </c>
      <c r="Y199" s="840"/>
      <c r="Z199" s="840"/>
      <c r="AA199" s="840"/>
      <c r="AB199" s="840"/>
      <c r="AC199" s="839" t="s">
        <v>3482</v>
      </c>
      <c r="AD199" s="839"/>
      <c r="AE199" s="839"/>
      <c r="AF199" s="839"/>
      <c r="AG199" s="839"/>
      <c r="AH199" s="839" t="s">
        <v>3483</v>
      </c>
      <c r="AI199" s="839"/>
      <c r="AJ199" s="839"/>
      <c r="AK199" s="839"/>
      <c r="AL199" s="841"/>
      <c r="AM199" s="841" t="s">
        <v>3484</v>
      </c>
      <c r="AN199" s="842"/>
      <c r="AO199" s="842"/>
      <c r="AP199" s="842"/>
      <c r="AQ199" s="842"/>
      <c r="AR199" s="842"/>
      <c r="AS199" s="843"/>
      <c r="AT199" s="840" t="s">
        <v>3485</v>
      </c>
      <c r="AU199" s="840"/>
      <c r="AV199" s="840"/>
      <c r="AW199" s="844"/>
      <c r="AX199" s="225"/>
    </row>
    <row r="200" spans="1:256" ht="12.6" customHeight="1">
      <c r="A200" s="841" t="s">
        <v>3486</v>
      </c>
      <c r="B200" s="842"/>
      <c r="C200" s="842"/>
      <c r="D200" s="842"/>
      <c r="E200" s="842"/>
      <c r="F200" s="842"/>
      <c r="G200" s="842"/>
      <c r="H200" s="842"/>
      <c r="I200" s="842"/>
      <c r="J200" s="842"/>
      <c r="K200" s="842"/>
      <c r="L200" s="839" t="s">
        <v>3487</v>
      </c>
      <c r="M200" s="839"/>
      <c r="N200" s="839"/>
      <c r="O200" s="839"/>
      <c r="P200" s="840"/>
      <c r="Q200" s="840"/>
      <c r="R200" s="840"/>
      <c r="S200" s="840"/>
      <c r="T200" s="839" t="s">
        <v>3488</v>
      </c>
      <c r="U200" s="839"/>
      <c r="V200" s="839"/>
      <c r="W200" s="839"/>
      <c r="X200" s="840"/>
      <c r="Y200" s="840"/>
      <c r="Z200" s="840"/>
      <c r="AA200" s="840"/>
      <c r="AB200" s="840"/>
      <c r="AC200" s="839" t="s">
        <v>3489</v>
      </c>
      <c r="AD200" s="839"/>
      <c r="AE200" s="839"/>
      <c r="AF200" s="839"/>
      <c r="AG200" s="839"/>
      <c r="AH200" s="839" t="s">
        <v>3490</v>
      </c>
      <c r="AI200" s="839"/>
      <c r="AJ200" s="839"/>
      <c r="AK200" s="839"/>
      <c r="AL200" s="841"/>
      <c r="AM200" s="841" t="s">
        <v>3491</v>
      </c>
      <c r="AN200" s="842"/>
      <c r="AO200" s="842"/>
      <c r="AP200" s="842"/>
      <c r="AQ200" s="842"/>
      <c r="AR200" s="842"/>
      <c r="AS200" s="843"/>
      <c r="AT200" s="840"/>
      <c r="AU200" s="840"/>
      <c r="AV200" s="840"/>
      <c r="AW200" s="844"/>
      <c r="AX200" s="225"/>
    </row>
    <row r="201" spans="1:256" ht="12.6" customHeight="1">
      <c r="A201" s="841" t="s">
        <v>3492</v>
      </c>
      <c r="B201" s="842"/>
      <c r="C201" s="842"/>
      <c r="D201" s="842"/>
      <c r="E201" s="842"/>
      <c r="F201" s="842"/>
      <c r="G201" s="842"/>
      <c r="H201" s="842"/>
      <c r="I201" s="842"/>
      <c r="J201" s="842"/>
      <c r="K201" s="842"/>
      <c r="L201" s="839" t="s">
        <v>3493</v>
      </c>
      <c r="M201" s="839"/>
      <c r="N201" s="839"/>
      <c r="O201" s="839"/>
      <c r="P201" s="840"/>
      <c r="Q201" s="840"/>
      <c r="R201" s="840"/>
      <c r="S201" s="840"/>
      <c r="T201" s="839" t="s">
        <v>3494</v>
      </c>
      <c r="U201" s="839"/>
      <c r="V201" s="839"/>
      <c r="W201" s="839"/>
      <c r="X201" s="840"/>
      <c r="Y201" s="840"/>
      <c r="Z201" s="840"/>
      <c r="AA201" s="840"/>
      <c r="AB201" s="840"/>
      <c r="AC201" s="839" t="s">
        <v>3495</v>
      </c>
      <c r="AD201" s="839"/>
      <c r="AE201" s="839"/>
      <c r="AF201" s="839"/>
      <c r="AG201" s="839"/>
      <c r="AH201" s="839" t="s">
        <v>3495</v>
      </c>
      <c r="AI201" s="839"/>
      <c r="AJ201" s="839"/>
      <c r="AK201" s="839"/>
      <c r="AL201" s="841"/>
      <c r="AM201" s="841" t="s">
        <v>3496</v>
      </c>
      <c r="AN201" s="842"/>
      <c r="AO201" s="842"/>
      <c r="AP201" s="842"/>
      <c r="AQ201" s="842"/>
      <c r="AR201" s="842"/>
      <c r="AS201" s="843"/>
      <c r="AT201" s="840"/>
      <c r="AU201" s="840"/>
      <c r="AV201" s="840"/>
      <c r="AW201" s="844"/>
      <c r="AX201" s="225"/>
    </row>
    <row r="202" spans="1:256" ht="12.6" customHeight="1">
      <c r="A202" s="223"/>
      <c r="B202" s="224"/>
      <c r="C202" s="224"/>
      <c r="D202" s="224"/>
      <c r="E202" s="224"/>
      <c r="F202" s="224"/>
      <c r="G202" s="224"/>
      <c r="H202" s="224"/>
      <c r="I202" s="224"/>
      <c r="J202" s="224"/>
      <c r="K202" s="224"/>
      <c r="L202" s="839" t="s">
        <v>3497</v>
      </c>
      <c r="M202" s="839"/>
      <c r="N202" s="839"/>
      <c r="O202" s="839"/>
      <c r="P202" s="840"/>
      <c r="Q202" s="840"/>
      <c r="R202" s="840"/>
      <c r="S202" s="840"/>
      <c r="T202" s="839"/>
      <c r="U202" s="839"/>
      <c r="V202" s="839"/>
      <c r="W202" s="839"/>
      <c r="X202" s="840"/>
      <c r="Y202" s="840"/>
      <c r="Z202" s="840"/>
      <c r="AA202" s="840"/>
      <c r="AB202" s="840"/>
      <c r="AC202" s="841"/>
      <c r="AD202" s="842"/>
      <c r="AE202" s="842"/>
      <c r="AF202" s="842"/>
      <c r="AG202" s="843"/>
      <c r="AH202" s="841"/>
      <c r="AI202" s="842"/>
      <c r="AJ202" s="842"/>
      <c r="AK202" s="842"/>
      <c r="AL202" s="842"/>
      <c r="AM202" s="185"/>
      <c r="AN202" s="186"/>
      <c r="AO202" s="186"/>
      <c r="AP202" s="186"/>
      <c r="AQ202" s="186"/>
      <c r="AR202" s="186"/>
      <c r="AS202" s="186"/>
      <c r="AT202" s="840"/>
      <c r="AU202" s="840"/>
      <c r="AV202" s="840"/>
      <c r="AW202" s="844"/>
      <c r="AX202" s="225"/>
    </row>
    <row r="203" spans="1:256" ht="12.6" customHeight="1">
      <c r="A203" s="846" t="s">
        <v>3498</v>
      </c>
      <c r="B203" s="847"/>
      <c r="C203" s="847"/>
      <c r="D203" s="847"/>
      <c r="E203" s="847"/>
      <c r="F203" s="847"/>
      <c r="G203" s="847"/>
      <c r="H203" s="847"/>
      <c r="I203" s="847"/>
      <c r="J203" s="847"/>
      <c r="K203" s="847"/>
      <c r="L203" s="845" t="s">
        <v>3499</v>
      </c>
      <c r="M203" s="845"/>
      <c r="N203" s="845"/>
      <c r="O203" s="845"/>
      <c r="P203" s="845" t="s">
        <v>3500</v>
      </c>
      <c r="Q203" s="845"/>
      <c r="R203" s="845"/>
      <c r="S203" s="845"/>
      <c r="T203" s="845" t="s">
        <v>3501</v>
      </c>
      <c r="U203" s="845"/>
      <c r="V203" s="845"/>
      <c r="W203" s="845"/>
      <c r="X203" s="845" t="s">
        <v>3502</v>
      </c>
      <c r="Y203" s="845"/>
      <c r="Z203" s="845"/>
      <c r="AA203" s="845"/>
      <c r="AB203" s="845"/>
      <c r="AC203" s="845" t="s">
        <v>3503</v>
      </c>
      <c r="AD203" s="845"/>
      <c r="AE203" s="845"/>
      <c r="AF203" s="845"/>
      <c r="AG203" s="845"/>
      <c r="AH203" s="845" t="s">
        <v>3504</v>
      </c>
      <c r="AI203" s="845"/>
      <c r="AJ203" s="845"/>
      <c r="AK203" s="845"/>
      <c r="AL203" s="846"/>
      <c r="AM203" s="846" t="s">
        <v>3505</v>
      </c>
      <c r="AN203" s="847"/>
      <c r="AO203" s="847"/>
      <c r="AP203" s="847"/>
      <c r="AQ203" s="847"/>
      <c r="AR203" s="847"/>
      <c r="AS203" s="848"/>
      <c r="AT203" s="845" t="s">
        <v>3506</v>
      </c>
      <c r="AU203" s="845"/>
      <c r="AV203" s="845"/>
      <c r="AW203" s="846"/>
      <c r="AX203" s="225"/>
    </row>
    <row r="204" spans="1:256" ht="12.6" customHeight="1">
      <c r="A204" s="188" t="s">
        <v>3507</v>
      </c>
      <c r="B204" s="188"/>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97"/>
      <c r="AN204" s="197"/>
      <c r="AO204" s="197"/>
      <c r="AP204" s="197"/>
      <c r="AQ204" s="197"/>
      <c r="AR204" s="197"/>
      <c r="AS204" s="197"/>
      <c r="AT204" s="188"/>
      <c r="AU204" s="188"/>
      <c r="AV204" s="188"/>
      <c r="AW204" s="188"/>
      <c r="AX204" s="189"/>
    </row>
    <row r="205" spans="1:256" ht="12.6" customHeight="1">
      <c r="A205" s="221" t="s">
        <v>3508</v>
      </c>
      <c r="B205" s="194"/>
      <c r="C205" s="194"/>
      <c r="D205" s="194"/>
      <c r="E205" s="194"/>
      <c r="F205" s="194"/>
      <c r="G205" s="194"/>
      <c r="H205" s="194"/>
      <c r="I205" s="194"/>
      <c r="J205" s="194"/>
      <c r="K205" s="195"/>
      <c r="L205" s="849">
        <f ca="1">SUM('HL KNIHA VYPOC'!$D$8)</f>
        <v>0</v>
      </c>
      <c r="M205" s="850"/>
      <c r="N205" s="850"/>
      <c r="O205" s="851"/>
      <c r="P205" s="850">
        <f ca="1">SUM('HL KNIHA VYPOC'!$D$9)</f>
        <v>0</v>
      </c>
      <c r="Q205" s="850"/>
      <c r="R205" s="850"/>
      <c r="S205" s="851"/>
      <c r="T205" s="850">
        <f ca="1">SUM('HL KNIHA VYPOC'!$D$10)</f>
        <v>0</v>
      </c>
      <c r="U205" s="850"/>
      <c r="V205" s="850"/>
      <c r="W205" s="851"/>
      <c r="X205" s="849">
        <f ca="1">SUM('HL KNIHA VYPOC'!$D$11)</f>
        <v>0</v>
      </c>
      <c r="Y205" s="850"/>
      <c r="Z205" s="850"/>
      <c r="AA205" s="850"/>
      <c r="AB205" s="851"/>
      <c r="AC205" s="849">
        <f ca="1">SUM('HL KNIHA VYPOC'!$D$13)</f>
        <v>0</v>
      </c>
      <c r="AD205" s="850"/>
      <c r="AE205" s="850"/>
      <c r="AF205" s="850"/>
      <c r="AG205" s="851"/>
      <c r="AH205" s="849">
        <f ca="1">SUM('HL KNIHA VYPOC'!$D$31)</f>
        <v>0</v>
      </c>
      <c r="AI205" s="850"/>
      <c r="AJ205" s="850"/>
      <c r="AK205" s="850"/>
      <c r="AL205" s="851"/>
      <c r="AM205" s="855">
        <f ca="1">SUM('HL KNIHA VYPOC'!$D$37)</f>
        <v>0</v>
      </c>
      <c r="AN205" s="856"/>
      <c r="AO205" s="856"/>
      <c r="AP205" s="856"/>
      <c r="AQ205" s="856"/>
      <c r="AR205" s="856"/>
      <c r="AS205" s="857"/>
      <c r="AT205" s="861">
        <f>SUM(L205:AS206)</f>
        <v>0</v>
      </c>
      <c r="AU205" s="862"/>
      <c r="AV205" s="862"/>
      <c r="AW205" s="862"/>
      <c r="AX205" s="863"/>
    </row>
    <row r="206" spans="1:256" ht="12.6" customHeight="1">
      <c r="A206" s="226" t="s">
        <v>3509</v>
      </c>
      <c r="B206" s="197"/>
      <c r="C206" s="197"/>
      <c r="D206" s="197"/>
      <c r="E206" s="197"/>
      <c r="F206" s="197"/>
      <c r="G206" s="197"/>
      <c r="H206" s="197"/>
      <c r="I206" s="197"/>
      <c r="J206" s="197"/>
      <c r="K206" s="198"/>
      <c r="L206" s="852"/>
      <c r="M206" s="853"/>
      <c r="N206" s="853"/>
      <c r="O206" s="854"/>
      <c r="P206" s="853"/>
      <c r="Q206" s="853"/>
      <c r="R206" s="853"/>
      <c r="S206" s="854"/>
      <c r="T206" s="853"/>
      <c r="U206" s="853"/>
      <c r="V206" s="853"/>
      <c r="W206" s="854"/>
      <c r="X206" s="852"/>
      <c r="Y206" s="853"/>
      <c r="Z206" s="853"/>
      <c r="AA206" s="853"/>
      <c r="AB206" s="854"/>
      <c r="AC206" s="852"/>
      <c r="AD206" s="853"/>
      <c r="AE206" s="853"/>
      <c r="AF206" s="853"/>
      <c r="AG206" s="854"/>
      <c r="AH206" s="852"/>
      <c r="AI206" s="853"/>
      <c r="AJ206" s="853"/>
      <c r="AK206" s="853"/>
      <c r="AL206" s="854"/>
      <c r="AM206" s="858"/>
      <c r="AN206" s="859"/>
      <c r="AO206" s="859"/>
      <c r="AP206" s="859"/>
      <c r="AQ206" s="859"/>
      <c r="AR206" s="859"/>
      <c r="AS206" s="860"/>
      <c r="AT206" s="864"/>
      <c r="AU206" s="865"/>
      <c r="AV206" s="865"/>
      <c r="AW206" s="865"/>
      <c r="AX206" s="866"/>
    </row>
    <row r="207" spans="1:256" ht="12.6" customHeight="1">
      <c r="A207" s="187" t="s">
        <v>3510</v>
      </c>
      <c r="B207" s="188"/>
      <c r="C207" s="188"/>
      <c r="D207" s="188"/>
      <c r="E207" s="188"/>
      <c r="F207" s="188"/>
      <c r="G207" s="188"/>
      <c r="H207" s="188"/>
      <c r="I207" s="188"/>
      <c r="J207" s="188"/>
      <c r="K207" s="189"/>
      <c r="L207" s="867">
        <f ca="1">SUM('HL KNIHA VYPOC'!$E$8)</f>
        <v>0</v>
      </c>
      <c r="M207" s="868"/>
      <c r="N207" s="868"/>
      <c r="O207" s="869"/>
      <c r="P207" s="867">
        <f ca="1">SUM('HL KNIHA VYPOC'!$E$9)</f>
        <v>0</v>
      </c>
      <c r="Q207" s="868"/>
      <c r="R207" s="868"/>
      <c r="S207" s="869"/>
      <c r="T207" s="868">
        <f ca="1">SUM('HL KNIHA VYPOC'!$E$10)</f>
        <v>0</v>
      </c>
      <c r="U207" s="868"/>
      <c r="V207" s="868"/>
      <c r="W207" s="869"/>
      <c r="X207" s="870">
        <f ca="1">SUM('HL KNIHA VYPOC'!$E$11)</f>
        <v>0</v>
      </c>
      <c r="Y207" s="871"/>
      <c r="Z207" s="871"/>
      <c r="AA207" s="871"/>
      <c r="AB207" s="872"/>
      <c r="AC207" s="870">
        <f ca="1">SUM('HL KNIHA VYPOC'!$E$13)</f>
        <v>0</v>
      </c>
      <c r="AD207" s="871"/>
      <c r="AE207" s="871"/>
      <c r="AF207" s="871"/>
      <c r="AG207" s="872"/>
      <c r="AH207" s="870">
        <f ca="1">SUM('HL KNIHA VYPOC'!$E$31)</f>
        <v>0</v>
      </c>
      <c r="AI207" s="871"/>
      <c r="AJ207" s="871"/>
      <c r="AK207" s="871"/>
      <c r="AL207" s="872"/>
      <c r="AM207" s="873">
        <f ca="1">SUM('HL KNIHA VYPOC'!$E$37)</f>
        <v>0</v>
      </c>
      <c r="AN207" s="874"/>
      <c r="AO207" s="874"/>
      <c r="AP207" s="874"/>
      <c r="AQ207" s="874"/>
      <c r="AR207" s="874"/>
      <c r="AS207" s="875"/>
      <c r="AT207" s="876">
        <f>SUM(L207:AS207)</f>
        <v>0</v>
      </c>
      <c r="AU207" s="877"/>
      <c r="AV207" s="877"/>
      <c r="AW207" s="877"/>
      <c r="AX207" s="878"/>
    </row>
    <row r="208" spans="1:256" ht="12.6" customHeight="1">
      <c r="A208" s="187" t="s">
        <v>3511</v>
      </c>
      <c r="B208" s="188"/>
      <c r="C208" s="188"/>
      <c r="D208" s="188"/>
      <c r="E208" s="188"/>
      <c r="F208" s="188"/>
      <c r="G208" s="188"/>
      <c r="H208" s="188"/>
      <c r="I208" s="188"/>
      <c r="J208" s="188"/>
      <c r="K208" s="189"/>
      <c r="L208" s="870">
        <f ca="1">SUM('HL KNIHA VYPOC'!$F$8)</f>
        <v>0</v>
      </c>
      <c r="M208" s="871"/>
      <c r="N208" s="871"/>
      <c r="O208" s="872"/>
      <c r="P208" s="867">
        <f ca="1">SUM('HL KNIHA VYPOC'!$F$9)</f>
        <v>0</v>
      </c>
      <c r="Q208" s="868"/>
      <c r="R208" s="868"/>
      <c r="S208" s="869"/>
      <c r="T208" s="867">
        <f ca="1">SUM('HL KNIHA VYPOC'!$F$10)</f>
        <v>0</v>
      </c>
      <c r="U208" s="868"/>
      <c r="V208" s="868"/>
      <c r="W208" s="869"/>
      <c r="X208" s="870">
        <f ca="1">SUM('HL KNIHA VYPOC'!$F$11)</f>
        <v>0</v>
      </c>
      <c r="Y208" s="871"/>
      <c r="Z208" s="871"/>
      <c r="AA208" s="871"/>
      <c r="AB208" s="872"/>
      <c r="AC208" s="870">
        <f ca="1">SUM('HL KNIHA VYPOC'!$F$13)</f>
        <v>0</v>
      </c>
      <c r="AD208" s="871"/>
      <c r="AE208" s="871"/>
      <c r="AF208" s="871"/>
      <c r="AG208" s="872"/>
      <c r="AH208" s="870">
        <f ca="1">SUM('HL KNIHA VYPOC'!$F$31)</f>
        <v>0</v>
      </c>
      <c r="AI208" s="871"/>
      <c r="AJ208" s="871"/>
      <c r="AK208" s="871"/>
      <c r="AL208" s="872"/>
      <c r="AM208" s="873">
        <f ca="1">SUM('HL KNIHA VYPOC'!$F$37)</f>
        <v>0</v>
      </c>
      <c r="AN208" s="874"/>
      <c r="AO208" s="874"/>
      <c r="AP208" s="874"/>
      <c r="AQ208" s="874"/>
      <c r="AR208" s="874"/>
      <c r="AS208" s="875"/>
      <c r="AT208" s="876">
        <f>SUM(L208:AS208)</f>
        <v>0</v>
      </c>
      <c r="AU208" s="877"/>
      <c r="AV208" s="877"/>
      <c r="AW208" s="877"/>
      <c r="AX208" s="878"/>
    </row>
    <row r="209" spans="1:50" ht="12.6" customHeight="1">
      <c r="A209" s="187" t="s">
        <v>3512</v>
      </c>
      <c r="B209" s="188"/>
      <c r="C209" s="188"/>
      <c r="D209" s="188"/>
      <c r="E209" s="188"/>
      <c r="F209" s="188"/>
      <c r="G209" s="188"/>
      <c r="H209" s="188"/>
      <c r="I209" s="188"/>
      <c r="J209" s="188"/>
      <c r="K209" s="189"/>
      <c r="L209" s="879"/>
      <c r="M209" s="880"/>
      <c r="N209" s="880"/>
      <c r="O209" s="881"/>
      <c r="P209" s="882"/>
      <c r="Q209" s="883"/>
      <c r="R209" s="883"/>
      <c r="S209" s="884"/>
      <c r="T209" s="882"/>
      <c r="U209" s="883"/>
      <c r="V209" s="883"/>
      <c r="W209" s="884"/>
      <c r="X209" s="879"/>
      <c r="Y209" s="880"/>
      <c r="Z209" s="880"/>
      <c r="AA209" s="880"/>
      <c r="AB209" s="881"/>
      <c r="AC209" s="879"/>
      <c r="AD209" s="880"/>
      <c r="AE209" s="880"/>
      <c r="AF209" s="880"/>
      <c r="AG209" s="881"/>
      <c r="AH209" s="879"/>
      <c r="AI209" s="880"/>
      <c r="AJ209" s="880"/>
      <c r="AK209" s="880"/>
      <c r="AL209" s="881"/>
      <c r="AM209" s="888"/>
      <c r="AN209" s="889"/>
      <c r="AO209" s="889"/>
      <c r="AP209" s="889"/>
      <c r="AQ209" s="889"/>
      <c r="AR209" s="889"/>
      <c r="AS209" s="890"/>
      <c r="AT209" s="876">
        <f>SUM(L209:AS209)</f>
        <v>0</v>
      </c>
      <c r="AU209" s="877"/>
      <c r="AV209" s="877"/>
      <c r="AW209" s="877"/>
      <c r="AX209" s="878"/>
    </row>
    <row r="210" spans="1:50" ht="12.6" customHeight="1">
      <c r="A210" s="223" t="s">
        <v>3513</v>
      </c>
      <c r="B210" s="183"/>
      <c r="C210" s="183"/>
      <c r="D210" s="183"/>
      <c r="E210" s="183"/>
      <c r="F210" s="183"/>
      <c r="G210" s="183"/>
      <c r="H210" s="183"/>
      <c r="I210" s="183"/>
      <c r="J210" s="183"/>
      <c r="K210" s="225"/>
      <c r="L210" s="885">
        <f>SUM(L205+L207-L208+L209)</f>
        <v>0</v>
      </c>
      <c r="M210" s="886"/>
      <c r="N210" s="886"/>
      <c r="O210" s="887"/>
      <c r="P210" s="886">
        <f>SUM(P205+P207-P208+P209)</f>
        <v>0</v>
      </c>
      <c r="Q210" s="886"/>
      <c r="R210" s="886"/>
      <c r="S210" s="887"/>
      <c r="T210" s="886">
        <f>SUM(T205+T207-T208+T209)</f>
        <v>0</v>
      </c>
      <c r="U210" s="886"/>
      <c r="V210" s="886"/>
      <c r="W210" s="887"/>
      <c r="X210" s="885">
        <f>SUM(X205+X207-X208+X209)</f>
        <v>0</v>
      </c>
      <c r="Y210" s="886"/>
      <c r="Z210" s="886"/>
      <c r="AA210" s="886"/>
      <c r="AB210" s="887"/>
      <c r="AC210" s="885">
        <f>SUM(AC205+AC207-AC208+AC209)</f>
        <v>0</v>
      </c>
      <c r="AD210" s="886"/>
      <c r="AE210" s="886"/>
      <c r="AF210" s="886"/>
      <c r="AG210" s="887"/>
      <c r="AH210" s="885">
        <f>SUM(AH205+AH207-AH208+AH209)</f>
        <v>0</v>
      </c>
      <c r="AI210" s="886"/>
      <c r="AJ210" s="886"/>
      <c r="AK210" s="886"/>
      <c r="AL210" s="887"/>
      <c r="AM210" s="855">
        <f>SUM(AM205+AM207-AM208+AM209)</f>
        <v>0</v>
      </c>
      <c r="AN210" s="856"/>
      <c r="AO210" s="856"/>
      <c r="AP210" s="856"/>
      <c r="AQ210" s="856"/>
      <c r="AR210" s="856"/>
      <c r="AS210" s="857"/>
      <c r="AT210" s="861">
        <f>SUM(L210:AS211)</f>
        <v>0</v>
      </c>
      <c r="AU210" s="862"/>
      <c r="AV210" s="862"/>
      <c r="AW210" s="862"/>
      <c r="AX210" s="863"/>
    </row>
    <row r="211" spans="1:50" ht="12.6" customHeight="1">
      <c r="A211" s="226" t="s">
        <v>3509</v>
      </c>
      <c r="B211" s="197"/>
      <c r="C211" s="197"/>
      <c r="D211" s="197"/>
      <c r="E211" s="197"/>
      <c r="F211" s="197"/>
      <c r="G211" s="197"/>
      <c r="H211" s="197"/>
      <c r="I211" s="197"/>
      <c r="J211" s="197"/>
      <c r="K211" s="198"/>
      <c r="L211" s="852"/>
      <c r="M211" s="853"/>
      <c r="N211" s="853"/>
      <c r="O211" s="854"/>
      <c r="P211" s="853"/>
      <c r="Q211" s="853"/>
      <c r="R211" s="853"/>
      <c r="S211" s="854"/>
      <c r="T211" s="853"/>
      <c r="U211" s="853"/>
      <c r="V211" s="853"/>
      <c r="W211" s="854"/>
      <c r="X211" s="852"/>
      <c r="Y211" s="853"/>
      <c r="Z211" s="853"/>
      <c r="AA211" s="853"/>
      <c r="AB211" s="854"/>
      <c r="AC211" s="852"/>
      <c r="AD211" s="853"/>
      <c r="AE211" s="853"/>
      <c r="AF211" s="853"/>
      <c r="AG211" s="854"/>
      <c r="AH211" s="852"/>
      <c r="AI211" s="853"/>
      <c r="AJ211" s="853"/>
      <c r="AK211" s="853"/>
      <c r="AL211" s="854"/>
      <c r="AM211" s="858"/>
      <c r="AN211" s="859"/>
      <c r="AO211" s="859"/>
      <c r="AP211" s="859"/>
      <c r="AQ211" s="859"/>
      <c r="AR211" s="859"/>
      <c r="AS211" s="860"/>
      <c r="AT211" s="864"/>
      <c r="AU211" s="865"/>
      <c r="AV211" s="865"/>
      <c r="AW211" s="865"/>
      <c r="AX211" s="866"/>
    </row>
    <row r="212" spans="1:50" ht="12.6" customHeight="1">
      <c r="A212" s="188" t="s">
        <v>3514</v>
      </c>
      <c r="B212" s="188"/>
      <c r="C212" s="188"/>
      <c r="D212" s="188"/>
      <c r="E212" s="188"/>
      <c r="F212" s="188"/>
      <c r="G212" s="188"/>
      <c r="H212" s="188"/>
      <c r="I212" s="188"/>
      <c r="J212" s="188"/>
      <c r="K212" s="188"/>
      <c r="L212" s="227"/>
      <c r="M212" s="227"/>
      <c r="N212" s="227"/>
      <c r="O212" s="227"/>
      <c r="P212" s="227"/>
      <c r="Q212" s="227"/>
      <c r="R212" s="227"/>
      <c r="S212" s="227"/>
      <c r="T212" s="227"/>
      <c r="U212" s="227"/>
      <c r="V212" s="227"/>
      <c r="W212" s="227"/>
      <c r="X212" s="227"/>
      <c r="Y212" s="227"/>
      <c r="Z212" s="227"/>
      <c r="AA212" s="227"/>
      <c r="AB212" s="227"/>
      <c r="AC212" s="227"/>
      <c r="AD212" s="227"/>
      <c r="AE212" s="227"/>
      <c r="AF212" s="227"/>
      <c r="AG212" s="227"/>
      <c r="AH212" s="227"/>
      <c r="AI212" s="227"/>
      <c r="AJ212" s="227"/>
      <c r="AK212" s="227"/>
      <c r="AL212" s="227"/>
      <c r="AM212" s="227"/>
      <c r="AN212" s="227"/>
      <c r="AO212" s="227"/>
      <c r="AP212" s="227"/>
      <c r="AQ212" s="227"/>
      <c r="AR212" s="227"/>
      <c r="AS212" s="227"/>
      <c r="AT212" s="228"/>
      <c r="AU212" s="228"/>
      <c r="AV212" s="228"/>
      <c r="AW212" s="228"/>
      <c r="AX212" s="229"/>
    </row>
    <row r="213" spans="1:50" ht="12.6" customHeight="1">
      <c r="A213" s="221" t="s">
        <v>3508</v>
      </c>
      <c r="B213" s="193"/>
      <c r="C213" s="194"/>
      <c r="D213" s="194"/>
      <c r="E213" s="194"/>
      <c r="F213" s="194"/>
      <c r="G213" s="194"/>
      <c r="H213" s="194"/>
      <c r="I213" s="194"/>
      <c r="J213" s="194"/>
      <c r="K213" s="195"/>
      <c r="L213" s="850">
        <f ca="1">SUM('HL KNIHA VYPOC'!$D$53)*-1</f>
        <v>0</v>
      </c>
      <c r="M213" s="850"/>
      <c r="N213" s="850"/>
      <c r="O213" s="851"/>
      <c r="P213" s="850">
        <f ca="1">SUM('HL KNIHA VYPOC'!$D$54)*-1</f>
        <v>0</v>
      </c>
      <c r="Q213" s="850"/>
      <c r="R213" s="850"/>
      <c r="S213" s="851"/>
      <c r="T213" s="850">
        <f ca="1">SUM('HL KNIHA VYPOC'!$D$55)*-1</f>
        <v>0</v>
      </c>
      <c r="U213" s="850"/>
      <c r="V213" s="850"/>
      <c r="W213" s="851"/>
      <c r="X213" s="849">
        <f ca="1">SUM('HL KNIHA VYPOC'!$D$56)*-1</f>
        <v>0</v>
      </c>
      <c r="Y213" s="850"/>
      <c r="Z213" s="850"/>
      <c r="AA213" s="850"/>
      <c r="AB213" s="851"/>
      <c r="AC213" s="849">
        <f ca="1">SUM('HL KNIHA VYPOC'!$D$58)*-1</f>
        <v>0</v>
      </c>
      <c r="AD213" s="850"/>
      <c r="AE213" s="850"/>
      <c r="AF213" s="850"/>
      <c r="AG213" s="851"/>
      <c r="AH213" s="849"/>
      <c r="AI213" s="850"/>
      <c r="AJ213" s="850"/>
      <c r="AK213" s="850"/>
      <c r="AL213" s="851"/>
      <c r="AM213" s="855"/>
      <c r="AN213" s="856"/>
      <c r="AO213" s="856"/>
      <c r="AP213" s="856"/>
      <c r="AQ213" s="856"/>
      <c r="AR213" s="856"/>
      <c r="AS213" s="857"/>
      <c r="AT213" s="861">
        <f>SUM(L213:AS214)</f>
        <v>0</v>
      </c>
      <c r="AU213" s="862"/>
      <c r="AV213" s="862"/>
      <c r="AW213" s="862"/>
      <c r="AX213" s="863"/>
    </row>
    <row r="214" spans="1:50" ht="12.6" customHeight="1">
      <c r="A214" s="226" t="s">
        <v>3509</v>
      </c>
      <c r="B214" s="196"/>
      <c r="C214" s="197"/>
      <c r="D214" s="197"/>
      <c r="E214" s="197"/>
      <c r="F214" s="197"/>
      <c r="G214" s="197"/>
      <c r="H214" s="197"/>
      <c r="I214" s="197"/>
      <c r="J214" s="197"/>
      <c r="K214" s="198"/>
      <c r="L214" s="853"/>
      <c r="M214" s="853"/>
      <c r="N214" s="853"/>
      <c r="O214" s="854"/>
      <c r="P214" s="853"/>
      <c r="Q214" s="853"/>
      <c r="R214" s="853"/>
      <c r="S214" s="854"/>
      <c r="T214" s="853"/>
      <c r="U214" s="853"/>
      <c r="V214" s="853"/>
      <c r="W214" s="854"/>
      <c r="X214" s="852"/>
      <c r="Y214" s="853"/>
      <c r="Z214" s="853"/>
      <c r="AA214" s="853"/>
      <c r="AB214" s="854"/>
      <c r="AC214" s="852"/>
      <c r="AD214" s="853"/>
      <c r="AE214" s="853"/>
      <c r="AF214" s="853"/>
      <c r="AG214" s="854"/>
      <c r="AH214" s="852"/>
      <c r="AI214" s="853"/>
      <c r="AJ214" s="853"/>
      <c r="AK214" s="853"/>
      <c r="AL214" s="854"/>
      <c r="AM214" s="858"/>
      <c r="AN214" s="859"/>
      <c r="AO214" s="859"/>
      <c r="AP214" s="859"/>
      <c r="AQ214" s="859"/>
      <c r="AR214" s="859"/>
      <c r="AS214" s="860"/>
      <c r="AT214" s="864"/>
      <c r="AU214" s="865"/>
      <c r="AV214" s="865"/>
      <c r="AW214" s="865"/>
      <c r="AX214" s="866"/>
    </row>
    <row r="215" spans="1:50" ht="12.6" customHeight="1">
      <c r="A215" s="187" t="s">
        <v>3510</v>
      </c>
      <c r="B215" s="187"/>
      <c r="C215" s="188"/>
      <c r="D215" s="188"/>
      <c r="E215" s="188"/>
      <c r="F215" s="188"/>
      <c r="G215" s="188"/>
      <c r="H215" s="188"/>
      <c r="I215" s="188"/>
      <c r="J215" s="188"/>
      <c r="K215" s="189"/>
      <c r="L215" s="868">
        <f ca="1">SUM('HL KNIHA VYPOC'!$F$53)</f>
        <v>0</v>
      </c>
      <c r="M215" s="868"/>
      <c r="N215" s="868"/>
      <c r="O215" s="869"/>
      <c r="P215" s="867">
        <f ca="1">SUM('HL KNIHA VYPOC'!$F$54)</f>
        <v>0</v>
      </c>
      <c r="Q215" s="868"/>
      <c r="R215" s="868"/>
      <c r="S215" s="869"/>
      <c r="T215" s="868">
        <f ca="1">SUM('HL KNIHA VYPOC'!$F$55)</f>
        <v>0</v>
      </c>
      <c r="U215" s="868"/>
      <c r="V215" s="868"/>
      <c r="W215" s="869"/>
      <c r="X215" s="870">
        <f ca="1">SUM('HL KNIHA VYPOC'!$F$56)</f>
        <v>0</v>
      </c>
      <c r="Y215" s="871"/>
      <c r="Z215" s="871"/>
      <c r="AA215" s="871"/>
      <c r="AB215" s="872"/>
      <c r="AC215" s="870">
        <f ca="1">SUM('HL KNIHA VYPOC'!$F$58)</f>
        <v>0</v>
      </c>
      <c r="AD215" s="871"/>
      <c r="AE215" s="871"/>
      <c r="AF215" s="871"/>
      <c r="AG215" s="872"/>
      <c r="AH215" s="870"/>
      <c r="AI215" s="871"/>
      <c r="AJ215" s="871"/>
      <c r="AK215" s="871"/>
      <c r="AL215" s="872"/>
      <c r="AM215" s="873"/>
      <c r="AN215" s="874"/>
      <c r="AO215" s="874"/>
      <c r="AP215" s="874"/>
      <c r="AQ215" s="874"/>
      <c r="AR215" s="874"/>
      <c r="AS215" s="875"/>
      <c r="AT215" s="876">
        <f>SUM(L215:AS215)</f>
        <v>0</v>
      </c>
      <c r="AU215" s="877"/>
      <c r="AV215" s="877"/>
      <c r="AW215" s="877"/>
      <c r="AX215" s="878"/>
    </row>
    <row r="216" spans="1:50" ht="12.6" customHeight="1">
      <c r="A216" s="187" t="s">
        <v>3511</v>
      </c>
      <c r="B216" s="230"/>
      <c r="C216" s="188"/>
      <c r="D216" s="188"/>
      <c r="E216" s="188"/>
      <c r="F216" s="188"/>
      <c r="G216" s="188"/>
      <c r="H216" s="188"/>
      <c r="I216" s="188"/>
      <c r="J216" s="188"/>
      <c r="K216" s="188"/>
      <c r="L216" s="870">
        <f ca="1">SUM('HL KNIHA VYPOC'!$E$53)</f>
        <v>0</v>
      </c>
      <c r="M216" s="871"/>
      <c r="N216" s="871"/>
      <c r="O216" s="872"/>
      <c r="P216" s="867">
        <f ca="1">SUM('HL KNIHA VYPOC'!$E$54)</f>
        <v>0</v>
      </c>
      <c r="Q216" s="868"/>
      <c r="R216" s="868"/>
      <c r="S216" s="869"/>
      <c r="T216" s="868">
        <f ca="1">SUM('HL KNIHA VYPOC'!$E$55)</f>
        <v>0</v>
      </c>
      <c r="U216" s="868"/>
      <c r="V216" s="868"/>
      <c r="W216" s="869"/>
      <c r="X216" s="870">
        <f ca="1">SUM('HL KNIHA VYPOC'!$E$56)</f>
        <v>0</v>
      </c>
      <c r="Y216" s="871"/>
      <c r="Z216" s="871"/>
      <c r="AA216" s="871"/>
      <c r="AB216" s="872"/>
      <c r="AC216" s="870">
        <f ca="1">SUM('HL KNIHA VYPOC'!$E$58)</f>
        <v>0</v>
      </c>
      <c r="AD216" s="871"/>
      <c r="AE216" s="871"/>
      <c r="AF216" s="871"/>
      <c r="AG216" s="872"/>
      <c r="AH216" s="870"/>
      <c r="AI216" s="871"/>
      <c r="AJ216" s="871"/>
      <c r="AK216" s="871"/>
      <c r="AL216" s="872"/>
      <c r="AM216" s="873"/>
      <c r="AN216" s="874"/>
      <c r="AO216" s="874"/>
      <c r="AP216" s="874"/>
      <c r="AQ216" s="874"/>
      <c r="AR216" s="874"/>
      <c r="AS216" s="875"/>
      <c r="AT216" s="876">
        <f>SUM(L216:AS216)</f>
        <v>0</v>
      </c>
      <c r="AU216" s="877"/>
      <c r="AV216" s="877"/>
      <c r="AW216" s="877"/>
      <c r="AX216" s="878"/>
    </row>
    <row r="217" spans="1:50" ht="12.6" customHeight="1">
      <c r="A217" s="187" t="s">
        <v>3512</v>
      </c>
      <c r="B217" s="230"/>
      <c r="C217" s="188"/>
      <c r="D217" s="188"/>
      <c r="E217" s="188"/>
      <c r="F217" s="188"/>
      <c r="G217" s="188"/>
      <c r="H217" s="188"/>
      <c r="I217" s="188"/>
      <c r="J217" s="188"/>
      <c r="K217" s="188"/>
      <c r="L217" s="879"/>
      <c r="M217" s="880"/>
      <c r="N217" s="880"/>
      <c r="O217" s="881"/>
      <c r="P217" s="882"/>
      <c r="Q217" s="883"/>
      <c r="R217" s="883"/>
      <c r="S217" s="884"/>
      <c r="T217" s="883"/>
      <c r="U217" s="883"/>
      <c r="V217" s="883"/>
      <c r="W217" s="884"/>
      <c r="X217" s="879"/>
      <c r="Y217" s="880"/>
      <c r="Z217" s="880"/>
      <c r="AA217" s="880"/>
      <c r="AB217" s="881"/>
      <c r="AC217" s="879"/>
      <c r="AD217" s="880"/>
      <c r="AE217" s="880"/>
      <c r="AF217" s="880"/>
      <c r="AG217" s="881"/>
      <c r="AH217" s="879"/>
      <c r="AI217" s="880"/>
      <c r="AJ217" s="880"/>
      <c r="AK217" s="880"/>
      <c r="AL217" s="881"/>
      <c r="AM217" s="888"/>
      <c r="AN217" s="889"/>
      <c r="AO217" s="889"/>
      <c r="AP217" s="889"/>
      <c r="AQ217" s="889"/>
      <c r="AR217" s="889"/>
      <c r="AS217" s="890"/>
      <c r="AT217" s="876">
        <f>SUM(L217:AS217)</f>
        <v>0</v>
      </c>
      <c r="AU217" s="877"/>
      <c r="AV217" s="877"/>
      <c r="AW217" s="877"/>
      <c r="AX217" s="878"/>
    </row>
    <row r="218" spans="1:50" ht="12.6" customHeight="1">
      <c r="A218" s="223" t="s">
        <v>3513</v>
      </c>
      <c r="B218" s="231"/>
      <c r="C218" s="183"/>
      <c r="D218" s="183"/>
      <c r="E218" s="183"/>
      <c r="F218" s="183"/>
      <c r="G218" s="183"/>
      <c r="H218" s="183"/>
      <c r="I218" s="183"/>
      <c r="J218" s="183"/>
      <c r="K218" s="183"/>
      <c r="L218" s="885">
        <f>SUM(L213+L215-L216+L217)</f>
        <v>0</v>
      </c>
      <c r="M218" s="886"/>
      <c r="N218" s="886"/>
      <c r="O218" s="887"/>
      <c r="P218" s="886">
        <f>SUM(P213+P215-P216)</f>
        <v>0</v>
      </c>
      <c r="Q218" s="886"/>
      <c r="R218" s="886"/>
      <c r="S218" s="887"/>
      <c r="T218" s="886">
        <f>SUM(T213+T215-T216)</f>
        <v>0</v>
      </c>
      <c r="U218" s="886"/>
      <c r="V218" s="886"/>
      <c r="W218" s="887"/>
      <c r="X218" s="885">
        <f>SUM(X213+X215-X216)</f>
        <v>0</v>
      </c>
      <c r="Y218" s="886"/>
      <c r="Z218" s="886"/>
      <c r="AA218" s="886"/>
      <c r="AB218" s="887"/>
      <c r="AC218" s="885">
        <f>SUM(AC213+AC215-AC216)</f>
        <v>0</v>
      </c>
      <c r="AD218" s="886"/>
      <c r="AE218" s="886"/>
      <c r="AF218" s="886"/>
      <c r="AG218" s="887"/>
      <c r="AH218" s="885"/>
      <c r="AI218" s="886"/>
      <c r="AJ218" s="886"/>
      <c r="AK218" s="886"/>
      <c r="AL218" s="887"/>
      <c r="AM218" s="855"/>
      <c r="AN218" s="856"/>
      <c r="AO218" s="856"/>
      <c r="AP218" s="856"/>
      <c r="AQ218" s="856"/>
      <c r="AR218" s="856"/>
      <c r="AS218" s="857"/>
      <c r="AT218" s="861">
        <f>SUM(L218:AS219)</f>
        <v>0</v>
      </c>
      <c r="AU218" s="862"/>
      <c r="AV218" s="862"/>
      <c r="AW218" s="862"/>
      <c r="AX218" s="863"/>
    </row>
    <row r="219" spans="1:50" ht="12.6" customHeight="1">
      <c r="A219" s="226" t="s">
        <v>3509</v>
      </c>
      <c r="B219" s="232"/>
      <c r="C219" s="197"/>
      <c r="D219" s="197"/>
      <c r="E219" s="197"/>
      <c r="F219" s="197"/>
      <c r="G219" s="197"/>
      <c r="H219" s="197"/>
      <c r="I219" s="197"/>
      <c r="J219" s="197"/>
      <c r="K219" s="197"/>
      <c r="L219" s="852"/>
      <c r="M219" s="853"/>
      <c r="N219" s="853"/>
      <c r="O219" s="854"/>
      <c r="P219" s="853"/>
      <c r="Q219" s="853"/>
      <c r="R219" s="853"/>
      <c r="S219" s="854"/>
      <c r="T219" s="853"/>
      <c r="U219" s="853"/>
      <c r="V219" s="853"/>
      <c r="W219" s="854"/>
      <c r="X219" s="852"/>
      <c r="Y219" s="853"/>
      <c r="Z219" s="853"/>
      <c r="AA219" s="853"/>
      <c r="AB219" s="854"/>
      <c r="AC219" s="852"/>
      <c r="AD219" s="853"/>
      <c r="AE219" s="853"/>
      <c r="AF219" s="853"/>
      <c r="AG219" s="854"/>
      <c r="AH219" s="852"/>
      <c r="AI219" s="853"/>
      <c r="AJ219" s="853"/>
      <c r="AK219" s="853"/>
      <c r="AL219" s="854"/>
      <c r="AM219" s="858"/>
      <c r="AN219" s="859"/>
      <c r="AO219" s="859"/>
      <c r="AP219" s="859"/>
      <c r="AQ219" s="859"/>
      <c r="AR219" s="859"/>
      <c r="AS219" s="860"/>
      <c r="AT219" s="864"/>
      <c r="AU219" s="865"/>
      <c r="AV219" s="865"/>
      <c r="AW219" s="865"/>
      <c r="AX219" s="866"/>
    </row>
    <row r="220" spans="1:50" ht="12.6" customHeight="1">
      <c r="A220" s="183" t="s">
        <v>3515</v>
      </c>
      <c r="B220" s="183"/>
      <c r="C220" s="183"/>
      <c r="D220" s="183"/>
      <c r="E220" s="183"/>
      <c r="F220" s="183"/>
      <c r="G220" s="183"/>
      <c r="H220" s="183"/>
      <c r="I220" s="183"/>
      <c r="J220" s="183"/>
      <c r="K220" s="183"/>
      <c r="L220" s="233"/>
      <c r="M220" s="233"/>
      <c r="N220" s="233"/>
      <c r="O220" s="233"/>
      <c r="P220" s="233"/>
      <c r="Q220" s="233"/>
      <c r="R220" s="233"/>
      <c r="S220" s="233"/>
      <c r="T220" s="233"/>
      <c r="U220" s="233"/>
      <c r="V220" s="233"/>
      <c r="W220" s="233"/>
      <c r="X220" s="233"/>
      <c r="Y220" s="233"/>
      <c r="Z220" s="233"/>
      <c r="AA220" s="233"/>
      <c r="AB220" s="233"/>
      <c r="AC220" s="233"/>
      <c r="AD220" s="233"/>
      <c r="AE220" s="233"/>
      <c r="AF220" s="233"/>
      <c r="AG220" s="233"/>
      <c r="AH220" s="233"/>
      <c r="AI220" s="233"/>
      <c r="AJ220" s="233"/>
      <c r="AK220" s="233"/>
      <c r="AL220" s="233"/>
      <c r="AM220" s="233"/>
      <c r="AN220" s="233"/>
      <c r="AO220" s="233"/>
      <c r="AP220" s="233"/>
      <c r="AQ220" s="233"/>
      <c r="AR220" s="233"/>
      <c r="AS220" s="233"/>
      <c r="AT220" s="234"/>
      <c r="AU220" s="234"/>
      <c r="AV220" s="234"/>
      <c r="AW220" s="234"/>
      <c r="AX220" s="229"/>
    </row>
    <row r="221" spans="1:50" ht="12.6" customHeight="1">
      <c r="A221" s="221" t="s">
        <v>3508</v>
      </c>
      <c r="B221" s="194"/>
      <c r="C221" s="194"/>
      <c r="D221" s="194"/>
      <c r="E221" s="194"/>
      <c r="F221" s="194"/>
      <c r="G221" s="194"/>
      <c r="H221" s="194"/>
      <c r="I221" s="194"/>
      <c r="J221" s="194"/>
      <c r="K221" s="194"/>
      <c r="L221" s="849">
        <f>SUM(L226-L225+L224-L223)</f>
        <v>0</v>
      </c>
      <c r="M221" s="850"/>
      <c r="N221" s="850"/>
      <c r="O221" s="851"/>
      <c r="P221" s="850">
        <f>SUM(P226-P225+P224-P223)</f>
        <v>0</v>
      </c>
      <c r="Q221" s="850"/>
      <c r="R221" s="850"/>
      <c r="S221" s="851"/>
      <c r="T221" s="850">
        <f>SUM(T226-T225+T224-T223)</f>
        <v>0</v>
      </c>
      <c r="U221" s="850"/>
      <c r="V221" s="850"/>
      <c r="W221" s="851"/>
      <c r="X221" s="849">
        <f>SUM(X226-X225+X224-X223)</f>
        <v>0</v>
      </c>
      <c r="Y221" s="850"/>
      <c r="Z221" s="850"/>
      <c r="AA221" s="850"/>
      <c r="AB221" s="851"/>
      <c r="AC221" s="849">
        <f>SUM(AC226-AC225+AC224-AC223)</f>
        <v>0</v>
      </c>
      <c r="AD221" s="850"/>
      <c r="AE221" s="850"/>
      <c r="AF221" s="850"/>
      <c r="AG221" s="851"/>
      <c r="AH221" s="849">
        <f>SUM(AH226-AH225+AH224-AH223)</f>
        <v>0</v>
      </c>
      <c r="AI221" s="850"/>
      <c r="AJ221" s="850"/>
      <c r="AK221" s="850"/>
      <c r="AL221" s="851"/>
      <c r="AM221" s="855">
        <f>SUM(AM226-AM225+AM224-AM223)</f>
        <v>0</v>
      </c>
      <c r="AN221" s="856"/>
      <c r="AO221" s="856"/>
      <c r="AP221" s="856"/>
      <c r="AQ221" s="856"/>
      <c r="AR221" s="856"/>
      <c r="AS221" s="857"/>
      <c r="AT221" s="861">
        <f>SUM(L221:AS222)</f>
        <v>0</v>
      </c>
      <c r="AU221" s="862"/>
      <c r="AV221" s="862"/>
      <c r="AW221" s="862"/>
      <c r="AX221" s="863"/>
    </row>
    <row r="222" spans="1:50" ht="12.6" customHeight="1">
      <c r="A222" s="226" t="s">
        <v>3509</v>
      </c>
      <c r="B222" s="197"/>
      <c r="C222" s="197"/>
      <c r="D222" s="197"/>
      <c r="E222" s="197"/>
      <c r="F222" s="197"/>
      <c r="G222" s="197"/>
      <c r="H222" s="197"/>
      <c r="I222" s="197"/>
      <c r="J222" s="197"/>
      <c r="K222" s="197"/>
      <c r="L222" s="852"/>
      <c r="M222" s="853"/>
      <c r="N222" s="853"/>
      <c r="O222" s="854"/>
      <c r="P222" s="853"/>
      <c r="Q222" s="853"/>
      <c r="R222" s="853"/>
      <c r="S222" s="854"/>
      <c r="T222" s="853"/>
      <c r="U222" s="853"/>
      <c r="V222" s="853"/>
      <c r="W222" s="854"/>
      <c r="X222" s="852"/>
      <c r="Y222" s="853"/>
      <c r="Z222" s="853"/>
      <c r="AA222" s="853"/>
      <c r="AB222" s="854"/>
      <c r="AC222" s="852"/>
      <c r="AD222" s="853"/>
      <c r="AE222" s="853"/>
      <c r="AF222" s="853"/>
      <c r="AG222" s="854"/>
      <c r="AH222" s="852"/>
      <c r="AI222" s="853"/>
      <c r="AJ222" s="853"/>
      <c r="AK222" s="853"/>
      <c r="AL222" s="854"/>
      <c r="AM222" s="858"/>
      <c r="AN222" s="859"/>
      <c r="AO222" s="859"/>
      <c r="AP222" s="859"/>
      <c r="AQ222" s="859"/>
      <c r="AR222" s="859"/>
      <c r="AS222" s="860"/>
      <c r="AT222" s="864"/>
      <c r="AU222" s="865"/>
      <c r="AV222" s="865"/>
      <c r="AW222" s="865"/>
      <c r="AX222" s="866"/>
    </row>
    <row r="223" spans="1:50" ht="12.6" customHeight="1">
      <c r="A223" s="187" t="s">
        <v>3510</v>
      </c>
      <c r="B223" s="188"/>
      <c r="C223" s="188"/>
      <c r="D223" s="188"/>
      <c r="E223" s="188"/>
      <c r="F223" s="188"/>
      <c r="G223" s="188"/>
      <c r="H223" s="188"/>
      <c r="I223" s="188"/>
      <c r="J223" s="188"/>
      <c r="K223" s="188"/>
      <c r="L223" s="882"/>
      <c r="M223" s="883"/>
      <c r="N223" s="883"/>
      <c r="O223" s="884"/>
      <c r="P223" s="882"/>
      <c r="Q223" s="883"/>
      <c r="R223" s="883"/>
      <c r="S223" s="884"/>
      <c r="T223" s="883"/>
      <c r="U223" s="883"/>
      <c r="V223" s="883"/>
      <c r="W223" s="884"/>
      <c r="X223" s="879"/>
      <c r="Y223" s="880"/>
      <c r="Z223" s="880"/>
      <c r="AA223" s="880"/>
      <c r="AB223" s="881"/>
      <c r="AC223" s="879"/>
      <c r="AD223" s="880"/>
      <c r="AE223" s="880"/>
      <c r="AF223" s="880"/>
      <c r="AG223" s="881"/>
      <c r="AH223" s="879"/>
      <c r="AI223" s="880"/>
      <c r="AJ223" s="880"/>
      <c r="AK223" s="880"/>
      <c r="AL223" s="881"/>
      <c r="AM223" s="888"/>
      <c r="AN223" s="889"/>
      <c r="AO223" s="889"/>
      <c r="AP223" s="889"/>
      <c r="AQ223" s="889"/>
      <c r="AR223" s="889"/>
      <c r="AS223" s="890"/>
      <c r="AT223" s="876">
        <f>SUM(L223:AS223)</f>
        <v>0</v>
      </c>
      <c r="AU223" s="877"/>
      <c r="AV223" s="877"/>
      <c r="AW223" s="877"/>
      <c r="AX223" s="878"/>
    </row>
    <row r="224" spans="1:50" ht="12.6" customHeight="1">
      <c r="A224" s="187" t="s">
        <v>3511</v>
      </c>
      <c r="B224" s="188"/>
      <c r="C224" s="188"/>
      <c r="D224" s="188"/>
      <c r="E224" s="188"/>
      <c r="F224" s="188"/>
      <c r="G224" s="188"/>
      <c r="H224" s="188"/>
      <c r="I224" s="188"/>
      <c r="J224" s="188"/>
      <c r="K224" s="188"/>
      <c r="L224" s="879"/>
      <c r="M224" s="880"/>
      <c r="N224" s="880"/>
      <c r="O224" s="881"/>
      <c r="P224" s="882"/>
      <c r="Q224" s="883"/>
      <c r="R224" s="883"/>
      <c r="S224" s="884"/>
      <c r="T224" s="883"/>
      <c r="U224" s="883"/>
      <c r="V224" s="883"/>
      <c r="W224" s="884"/>
      <c r="X224" s="879"/>
      <c r="Y224" s="880"/>
      <c r="Z224" s="880"/>
      <c r="AA224" s="880"/>
      <c r="AB224" s="881"/>
      <c r="AC224" s="879"/>
      <c r="AD224" s="880"/>
      <c r="AE224" s="880"/>
      <c r="AF224" s="880"/>
      <c r="AG224" s="881"/>
      <c r="AH224" s="879"/>
      <c r="AI224" s="880"/>
      <c r="AJ224" s="880"/>
      <c r="AK224" s="880"/>
      <c r="AL224" s="881"/>
      <c r="AM224" s="888"/>
      <c r="AN224" s="889"/>
      <c r="AO224" s="889"/>
      <c r="AP224" s="889"/>
      <c r="AQ224" s="889"/>
      <c r="AR224" s="889"/>
      <c r="AS224" s="890"/>
      <c r="AT224" s="876">
        <f>SUM(L224:AS224)</f>
        <v>0</v>
      </c>
      <c r="AU224" s="877"/>
      <c r="AV224" s="877"/>
      <c r="AW224" s="877"/>
      <c r="AX224" s="878"/>
    </row>
    <row r="225" spans="1:55" ht="12.6" customHeight="1">
      <c r="A225" s="187" t="s">
        <v>3512</v>
      </c>
      <c r="B225" s="188"/>
      <c r="C225" s="188"/>
      <c r="D225" s="188"/>
      <c r="E225" s="188"/>
      <c r="F225" s="188"/>
      <c r="G225" s="188"/>
      <c r="H225" s="188"/>
      <c r="I225" s="188"/>
      <c r="J225" s="188"/>
      <c r="K225" s="188"/>
      <c r="L225" s="879"/>
      <c r="M225" s="880"/>
      <c r="N225" s="880"/>
      <c r="O225" s="881"/>
      <c r="P225" s="882"/>
      <c r="Q225" s="883"/>
      <c r="R225" s="883"/>
      <c r="S225" s="884"/>
      <c r="T225" s="883"/>
      <c r="U225" s="883"/>
      <c r="V225" s="883"/>
      <c r="W225" s="884"/>
      <c r="X225" s="879"/>
      <c r="Y225" s="880"/>
      <c r="Z225" s="880"/>
      <c r="AA225" s="880"/>
      <c r="AB225" s="881"/>
      <c r="AC225" s="879"/>
      <c r="AD225" s="880"/>
      <c r="AE225" s="880"/>
      <c r="AF225" s="880"/>
      <c r="AG225" s="881"/>
      <c r="AH225" s="879"/>
      <c r="AI225" s="880"/>
      <c r="AJ225" s="880"/>
      <c r="AK225" s="880"/>
      <c r="AL225" s="881"/>
      <c r="AM225" s="888"/>
      <c r="AN225" s="889"/>
      <c r="AO225" s="889"/>
      <c r="AP225" s="889"/>
      <c r="AQ225" s="889"/>
      <c r="AR225" s="889"/>
      <c r="AS225" s="890"/>
      <c r="AT225" s="876">
        <f>SUM(L225:AS225)</f>
        <v>0</v>
      </c>
      <c r="AU225" s="877"/>
      <c r="AV225" s="877"/>
      <c r="AW225" s="877"/>
      <c r="AX225" s="878"/>
    </row>
    <row r="226" spans="1:55" ht="12.6" customHeight="1">
      <c r="A226" s="223" t="s">
        <v>3513</v>
      </c>
      <c r="B226" s="183"/>
      <c r="C226" s="183"/>
      <c r="D226" s="183"/>
      <c r="E226" s="183"/>
      <c r="F226" s="183"/>
      <c r="G226" s="183"/>
      <c r="H226" s="183"/>
      <c r="I226" s="183"/>
      <c r="J226" s="183"/>
      <c r="K226" s="183"/>
      <c r="L226" s="885">
        <f ca="1">SUM(ANALYTIKAVUJ!$C$26)*-1</f>
        <v>0</v>
      </c>
      <c r="M226" s="886"/>
      <c r="N226" s="886"/>
      <c r="O226" s="887"/>
      <c r="P226" s="886">
        <f ca="1">SUM(ANALYTIKAVUJ!$C$27)*-1</f>
        <v>0</v>
      </c>
      <c r="Q226" s="886"/>
      <c r="R226" s="886"/>
      <c r="S226" s="887"/>
      <c r="T226" s="886">
        <f ca="1">SUM(ANALYTIKAVUJ!$C$28)*-1</f>
        <v>0</v>
      </c>
      <c r="U226" s="886"/>
      <c r="V226" s="886"/>
      <c r="W226" s="887"/>
      <c r="X226" s="885">
        <f ca="1">SUM(ANALYTIKAVUJ!$C$29)*-1</f>
        <v>0</v>
      </c>
      <c r="Y226" s="886"/>
      <c r="Z226" s="886"/>
      <c r="AA226" s="886"/>
      <c r="AB226" s="887"/>
      <c r="AC226" s="885">
        <f ca="1">SUM(ANALYTIKAVUJ!$C$30)*-1</f>
        <v>0</v>
      </c>
      <c r="AD226" s="886"/>
      <c r="AE226" s="886"/>
      <c r="AF226" s="886"/>
      <c r="AG226" s="887"/>
      <c r="AH226" s="885">
        <f ca="1">SUM('HL KNIHA VYPOC'!$G$73)*-1</f>
        <v>0</v>
      </c>
      <c r="AI226" s="886"/>
      <c r="AJ226" s="886"/>
      <c r="AK226" s="886"/>
      <c r="AL226" s="887"/>
      <c r="AM226" s="855">
        <f ca="1">SUM(ANALYTIKAVUJ!$C$41)*-1</f>
        <v>0</v>
      </c>
      <c r="AN226" s="856"/>
      <c r="AO226" s="856"/>
      <c r="AP226" s="856"/>
      <c r="AQ226" s="856"/>
      <c r="AR226" s="856"/>
      <c r="AS226" s="857"/>
      <c r="AT226" s="861">
        <f>SUM(L226:AS227)</f>
        <v>0</v>
      </c>
      <c r="AU226" s="862"/>
      <c r="AV226" s="862"/>
      <c r="AW226" s="862"/>
      <c r="AX226" s="863"/>
    </row>
    <row r="227" spans="1:55" ht="12.6" customHeight="1">
      <c r="A227" s="226" t="s">
        <v>3509</v>
      </c>
      <c r="B227" s="197"/>
      <c r="C227" s="197"/>
      <c r="D227" s="197"/>
      <c r="E227" s="197"/>
      <c r="F227" s="197"/>
      <c r="G227" s="197"/>
      <c r="H227" s="197"/>
      <c r="I227" s="197"/>
      <c r="J227" s="197"/>
      <c r="K227" s="197"/>
      <c r="L227" s="852"/>
      <c r="M227" s="853"/>
      <c r="N227" s="853"/>
      <c r="O227" s="854"/>
      <c r="P227" s="853"/>
      <c r="Q227" s="853"/>
      <c r="R227" s="853"/>
      <c r="S227" s="854"/>
      <c r="T227" s="853"/>
      <c r="U227" s="853"/>
      <c r="V227" s="853"/>
      <c r="W227" s="854"/>
      <c r="X227" s="852"/>
      <c r="Y227" s="853"/>
      <c r="Z227" s="853"/>
      <c r="AA227" s="853"/>
      <c r="AB227" s="854"/>
      <c r="AC227" s="852"/>
      <c r="AD227" s="853"/>
      <c r="AE227" s="853"/>
      <c r="AF227" s="853"/>
      <c r="AG227" s="854"/>
      <c r="AH227" s="852"/>
      <c r="AI227" s="853"/>
      <c r="AJ227" s="853"/>
      <c r="AK227" s="853"/>
      <c r="AL227" s="854"/>
      <c r="AM227" s="858"/>
      <c r="AN227" s="859"/>
      <c r="AO227" s="859"/>
      <c r="AP227" s="859"/>
      <c r="AQ227" s="859"/>
      <c r="AR227" s="859"/>
      <c r="AS227" s="860"/>
      <c r="AT227" s="864"/>
      <c r="AU227" s="865"/>
      <c r="AV227" s="865"/>
      <c r="AW227" s="865"/>
      <c r="AX227" s="866"/>
    </row>
    <row r="228" spans="1:55" ht="12.6" customHeight="1">
      <c r="A228" s="183" t="s">
        <v>3516</v>
      </c>
      <c r="B228" s="183"/>
      <c r="C228" s="183"/>
      <c r="D228" s="183"/>
      <c r="E228" s="183"/>
      <c r="F228" s="183"/>
      <c r="G228" s="183"/>
      <c r="H228" s="183"/>
      <c r="I228" s="183"/>
      <c r="J228" s="183"/>
      <c r="K228" s="183"/>
      <c r="L228" s="233"/>
      <c r="M228" s="233"/>
      <c r="N228" s="233"/>
      <c r="O228" s="233"/>
      <c r="P228" s="233"/>
      <c r="Q228" s="233"/>
      <c r="R228" s="233"/>
      <c r="S228" s="233"/>
      <c r="T228" s="233"/>
      <c r="U228" s="233"/>
      <c r="V228" s="233"/>
      <c r="W228" s="233"/>
      <c r="X228" s="233"/>
      <c r="Y228" s="233"/>
      <c r="Z228" s="233"/>
      <c r="AA228" s="233"/>
      <c r="AB228" s="233"/>
      <c r="AC228" s="233"/>
      <c r="AD228" s="233"/>
      <c r="AE228" s="233"/>
      <c r="AF228" s="233"/>
      <c r="AG228" s="233"/>
      <c r="AH228" s="233"/>
      <c r="AI228" s="233"/>
      <c r="AJ228" s="233"/>
      <c r="AK228" s="233"/>
      <c r="AL228" s="233"/>
      <c r="AM228" s="233"/>
      <c r="AN228" s="233"/>
      <c r="AO228" s="233"/>
      <c r="AP228" s="233"/>
      <c r="AQ228" s="233"/>
      <c r="AR228" s="233"/>
      <c r="AS228" s="233"/>
      <c r="AT228" s="234"/>
      <c r="AU228" s="234"/>
      <c r="AV228" s="234"/>
      <c r="AW228" s="234"/>
      <c r="AX228" s="229"/>
    </row>
    <row r="229" spans="1:55" ht="12.6" customHeight="1">
      <c r="A229" s="221" t="s">
        <v>3508</v>
      </c>
      <c r="B229" s="194"/>
      <c r="C229" s="194"/>
      <c r="D229" s="194"/>
      <c r="E229" s="194"/>
      <c r="F229" s="194"/>
      <c r="G229" s="194"/>
      <c r="H229" s="194"/>
      <c r="I229" s="194"/>
      <c r="J229" s="194"/>
      <c r="K229" s="195"/>
      <c r="L229" s="849">
        <f>SUM(L205-L213-L221)</f>
        <v>0</v>
      </c>
      <c r="M229" s="850"/>
      <c r="N229" s="850"/>
      <c r="O229" s="851"/>
      <c r="P229" s="850">
        <f>SUM(P205-P213-P221)</f>
        <v>0</v>
      </c>
      <c r="Q229" s="850"/>
      <c r="R229" s="850"/>
      <c r="S229" s="851"/>
      <c r="T229" s="850">
        <f>SUM(T205-T213-T221)</f>
        <v>0</v>
      </c>
      <c r="U229" s="850"/>
      <c r="V229" s="850"/>
      <c r="W229" s="851"/>
      <c r="X229" s="849">
        <f>SUM(X205-X213-X221)</f>
        <v>0</v>
      </c>
      <c r="Y229" s="850"/>
      <c r="Z229" s="850"/>
      <c r="AA229" s="850"/>
      <c r="AB229" s="851"/>
      <c r="AC229" s="849">
        <f>SUM(AC205-AC213-AC221)</f>
        <v>0</v>
      </c>
      <c r="AD229" s="850"/>
      <c r="AE229" s="850"/>
      <c r="AF229" s="850"/>
      <c r="AG229" s="851"/>
      <c r="AH229" s="849">
        <f>SUM(AH205-AH213-AH221)</f>
        <v>0</v>
      </c>
      <c r="AI229" s="850"/>
      <c r="AJ229" s="850"/>
      <c r="AK229" s="850"/>
      <c r="AL229" s="851"/>
      <c r="AM229" s="855">
        <f>SUM(AM205-AM213-AM221)</f>
        <v>0</v>
      </c>
      <c r="AN229" s="856"/>
      <c r="AO229" s="856"/>
      <c r="AP229" s="856"/>
      <c r="AQ229" s="856"/>
      <c r="AR229" s="856"/>
      <c r="AS229" s="857"/>
      <c r="AT229" s="861">
        <f>SUM(L229:AS230)</f>
        <v>0</v>
      </c>
      <c r="AU229" s="862"/>
      <c r="AV229" s="862"/>
      <c r="AW229" s="862"/>
      <c r="AX229" s="863"/>
    </row>
    <row r="230" spans="1:55" ht="12.6" customHeight="1">
      <c r="A230" s="226" t="s">
        <v>3509</v>
      </c>
      <c r="B230" s="197"/>
      <c r="C230" s="197"/>
      <c r="D230" s="197"/>
      <c r="E230" s="197"/>
      <c r="F230" s="197"/>
      <c r="G230" s="197"/>
      <c r="H230" s="197"/>
      <c r="I230" s="197"/>
      <c r="J230" s="197"/>
      <c r="K230" s="198"/>
      <c r="L230" s="852"/>
      <c r="M230" s="853"/>
      <c r="N230" s="853"/>
      <c r="O230" s="854"/>
      <c r="P230" s="853"/>
      <c r="Q230" s="853"/>
      <c r="R230" s="853"/>
      <c r="S230" s="854"/>
      <c r="T230" s="853"/>
      <c r="U230" s="853"/>
      <c r="V230" s="853"/>
      <c r="W230" s="854"/>
      <c r="X230" s="852"/>
      <c r="Y230" s="853"/>
      <c r="Z230" s="853"/>
      <c r="AA230" s="853"/>
      <c r="AB230" s="854"/>
      <c r="AC230" s="852"/>
      <c r="AD230" s="853"/>
      <c r="AE230" s="853"/>
      <c r="AF230" s="853"/>
      <c r="AG230" s="854"/>
      <c r="AH230" s="852"/>
      <c r="AI230" s="853"/>
      <c r="AJ230" s="853"/>
      <c r="AK230" s="853"/>
      <c r="AL230" s="854"/>
      <c r="AM230" s="858"/>
      <c r="AN230" s="859"/>
      <c r="AO230" s="859"/>
      <c r="AP230" s="859"/>
      <c r="AQ230" s="859"/>
      <c r="AR230" s="859"/>
      <c r="AS230" s="860"/>
      <c r="AT230" s="864"/>
      <c r="AU230" s="865"/>
      <c r="AV230" s="865"/>
      <c r="AW230" s="865"/>
      <c r="AX230" s="866"/>
    </row>
    <row r="231" spans="1:55" ht="12.6" customHeight="1">
      <c r="A231" s="223" t="s">
        <v>3513</v>
      </c>
      <c r="B231" s="183"/>
      <c r="C231" s="183"/>
      <c r="D231" s="183"/>
      <c r="E231" s="183"/>
      <c r="F231" s="183"/>
      <c r="G231" s="183"/>
      <c r="H231" s="183"/>
      <c r="I231" s="183"/>
      <c r="J231" s="183"/>
      <c r="K231" s="225"/>
      <c r="L231" s="885">
        <f>SUM(L210-L218-L226)</f>
        <v>0</v>
      </c>
      <c r="M231" s="886"/>
      <c r="N231" s="886"/>
      <c r="O231" s="887"/>
      <c r="P231" s="886">
        <f>SUM(P210-P218-P226)</f>
        <v>0</v>
      </c>
      <c r="Q231" s="886"/>
      <c r="R231" s="886"/>
      <c r="S231" s="887"/>
      <c r="T231" s="886">
        <f>SUM(T210-T218-T226)</f>
        <v>0</v>
      </c>
      <c r="U231" s="886"/>
      <c r="V231" s="886"/>
      <c r="W231" s="887"/>
      <c r="X231" s="885">
        <f>SUM(X210-X218-X226)</f>
        <v>0</v>
      </c>
      <c r="Y231" s="886"/>
      <c r="Z231" s="886"/>
      <c r="AA231" s="886"/>
      <c r="AB231" s="887"/>
      <c r="AC231" s="885">
        <f>SUM(AC210-AC218-AC226)</f>
        <v>0</v>
      </c>
      <c r="AD231" s="886"/>
      <c r="AE231" s="886"/>
      <c r="AF231" s="886"/>
      <c r="AG231" s="887"/>
      <c r="AH231" s="885">
        <f>SUM(AH210-AH218-AH226)</f>
        <v>0</v>
      </c>
      <c r="AI231" s="886"/>
      <c r="AJ231" s="886"/>
      <c r="AK231" s="886"/>
      <c r="AL231" s="887"/>
      <c r="AM231" s="855">
        <f>SUM(AM210-AM218-AM226)</f>
        <v>0</v>
      </c>
      <c r="AN231" s="856"/>
      <c r="AO231" s="856"/>
      <c r="AP231" s="856"/>
      <c r="AQ231" s="856"/>
      <c r="AR231" s="856"/>
      <c r="AS231" s="857"/>
      <c r="AT231" s="861">
        <f>SUM(L231:AS232)</f>
        <v>0</v>
      </c>
      <c r="AU231" s="862"/>
      <c r="AV231" s="862"/>
      <c r="AW231" s="862"/>
      <c r="AX231" s="863"/>
    </row>
    <row r="232" spans="1:55" ht="12.6" customHeight="1">
      <c r="A232" s="226" t="s">
        <v>3509</v>
      </c>
      <c r="B232" s="197"/>
      <c r="C232" s="197"/>
      <c r="D232" s="197"/>
      <c r="E232" s="197"/>
      <c r="F232" s="197"/>
      <c r="G232" s="197"/>
      <c r="H232" s="197"/>
      <c r="I232" s="197"/>
      <c r="J232" s="197"/>
      <c r="K232" s="198"/>
      <c r="L232" s="852"/>
      <c r="M232" s="853"/>
      <c r="N232" s="853"/>
      <c r="O232" s="854"/>
      <c r="P232" s="853"/>
      <c r="Q232" s="853"/>
      <c r="R232" s="853"/>
      <c r="S232" s="854"/>
      <c r="T232" s="853"/>
      <c r="U232" s="853"/>
      <c r="V232" s="853"/>
      <c r="W232" s="854"/>
      <c r="X232" s="852"/>
      <c r="Y232" s="853"/>
      <c r="Z232" s="853"/>
      <c r="AA232" s="853"/>
      <c r="AB232" s="854"/>
      <c r="AC232" s="852"/>
      <c r="AD232" s="853"/>
      <c r="AE232" s="853"/>
      <c r="AF232" s="853"/>
      <c r="AG232" s="854"/>
      <c r="AH232" s="852"/>
      <c r="AI232" s="853"/>
      <c r="AJ232" s="853"/>
      <c r="AK232" s="853"/>
      <c r="AL232" s="854"/>
      <c r="AM232" s="858"/>
      <c r="AN232" s="859"/>
      <c r="AO232" s="859"/>
      <c r="AP232" s="859"/>
      <c r="AQ232" s="859"/>
      <c r="AR232" s="859"/>
      <c r="AS232" s="860"/>
      <c r="AT232" s="864"/>
      <c r="AU232" s="865"/>
      <c r="AV232" s="865"/>
      <c r="AW232" s="865"/>
      <c r="AX232" s="866"/>
    </row>
    <row r="233" spans="1:55" ht="12.6" customHeight="1">
      <c r="A233" s="224"/>
      <c r="B233" s="183"/>
      <c r="C233" s="183"/>
      <c r="D233" s="183"/>
      <c r="E233" s="183"/>
      <c r="F233" s="183"/>
      <c r="G233" s="183"/>
      <c r="H233" s="183"/>
      <c r="I233" s="183"/>
      <c r="J233" s="183"/>
      <c r="K233" s="183"/>
      <c r="L233" s="235"/>
      <c r="M233" s="235"/>
      <c r="N233" s="235"/>
      <c r="O233" s="235"/>
      <c r="P233" s="235"/>
      <c r="Q233" s="235"/>
      <c r="R233" s="235"/>
      <c r="S233" s="235"/>
      <c r="T233" s="235"/>
      <c r="U233" s="235"/>
      <c r="V233" s="235"/>
      <c r="W233" s="235"/>
      <c r="X233" s="235"/>
      <c r="Y233" s="235"/>
      <c r="Z233" s="235"/>
      <c r="AA233" s="235"/>
      <c r="AB233" s="235"/>
      <c r="AC233" s="235"/>
      <c r="AD233" s="235"/>
      <c r="AE233" s="235"/>
      <c r="AF233" s="235"/>
      <c r="AG233" s="235"/>
      <c r="AH233" s="235"/>
      <c r="AI233" s="235"/>
      <c r="AJ233" s="235"/>
      <c r="AK233" s="235"/>
      <c r="AL233" s="235"/>
      <c r="AM233" s="235"/>
      <c r="AN233" s="235"/>
      <c r="AO233" s="235"/>
      <c r="AP233" s="235"/>
      <c r="AQ233" s="235"/>
      <c r="AR233" s="235"/>
      <c r="AS233" s="235"/>
      <c r="AT233" s="235"/>
      <c r="AU233" s="235"/>
      <c r="AV233" s="235"/>
      <c r="AW233" s="235"/>
      <c r="AX233" s="235"/>
      <c r="AY233" s="235"/>
      <c r="AZ233" s="235"/>
      <c r="BA233" s="235"/>
      <c r="BB233" s="235"/>
    </row>
    <row r="234" spans="1:55" ht="12.6" customHeight="1">
      <c r="A234" s="170" t="s">
        <v>3517</v>
      </c>
    </row>
    <row r="235" spans="1:55" ht="12.6" customHeight="1">
      <c r="A235" s="221"/>
      <c r="B235" s="222"/>
      <c r="C235" s="222"/>
      <c r="D235" s="222"/>
      <c r="E235" s="222"/>
      <c r="F235" s="222"/>
      <c r="G235" s="222"/>
      <c r="H235" s="222"/>
      <c r="I235" s="222"/>
      <c r="J235" s="222"/>
      <c r="K235" s="222"/>
      <c r="L235" s="836" t="s">
        <v>4161</v>
      </c>
      <c r="M235" s="837"/>
      <c r="N235" s="837"/>
      <c r="O235" s="837"/>
      <c r="P235" s="837"/>
      <c r="Q235" s="837"/>
      <c r="R235" s="837"/>
      <c r="S235" s="837"/>
      <c r="T235" s="837"/>
      <c r="U235" s="837"/>
      <c r="V235" s="837"/>
      <c r="W235" s="837"/>
      <c r="X235" s="837"/>
      <c r="Y235" s="837"/>
      <c r="Z235" s="837"/>
      <c r="AA235" s="837"/>
      <c r="AB235" s="837"/>
      <c r="AC235" s="837"/>
      <c r="AD235" s="837"/>
      <c r="AE235" s="837"/>
      <c r="AF235" s="837"/>
      <c r="AG235" s="837"/>
      <c r="AH235" s="837"/>
      <c r="AI235" s="837"/>
      <c r="AJ235" s="837"/>
      <c r="AK235" s="837"/>
      <c r="AL235" s="837"/>
      <c r="AM235" s="837"/>
      <c r="AN235" s="837"/>
      <c r="AO235" s="837"/>
      <c r="AP235" s="837"/>
      <c r="AQ235" s="837"/>
      <c r="AR235" s="837"/>
      <c r="AS235" s="837"/>
      <c r="AT235" s="837"/>
      <c r="AU235" s="837"/>
      <c r="AV235" s="837"/>
      <c r="AW235" s="837"/>
      <c r="AX235" s="838"/>
      <c r="AY235" s="186"/>
      <c r="AZ235" s="186"/>
      <c r="BA235" s="186"/>
      <c r="BB235" s="186"/>
      <c r="BC235" s="183"/>
    </row>
    <row r="236" spans="1:55" ht="12.6" customHeight="1">
      <c r="A236" s="223"/>
      <c r="B236" s="224"/>
      <c r="C236" s="224"/>
      <c r="D236" s="224"/>
      <c r="E236" s="224"/>
      <c r="F236" s="224"/>
      <c r="G236" s="224"/>
      <c r="H236" s="224"/>
      <c r="I236" s="224"/>
      <c r="J236" s="224"/>
      <c r="K236" s="224"/>
      <c r="L236" s="839" t="s">
        <v>3518</v>
      </c>
      <c r="M236" s="839"/>
      <c r="N236" s="839"/>
      <c r="O236" s="839"/>
      <c r="P236" s="840" t="s">
        <v>3408</v>
      </c>
      <c r="Q236" s="840"/>
      <c r="R236" s="840"/>
      <c r="S236" s="840"/>
      <c r="T236" s="839" t="s">
        <v>3481</v>
      </c>
      <c r="U236" s="839"/>
      <c r="V236" s="839"/>
      <c r="W236" s="839"/>
      <c r="X236" s="840" t="s">
        <v>4343</v>
      </c>
      <c r="Y236" s="840"/>
      <c r="Z236" s="840"/>
      <c r="AA236" s="840"/>
      <c r="AB236" s="840"/>
      <c r="AC236" s="839" t="s">
        <v>3482</v>
      </c>
      <c r="AD236" s="839"/>
      <c r="AE236" s="839"/>
      <c r="AF236" s="839"/>
      <c r="AG236" s="839"/>
      <c r="AH236" s="839" t="s">
        <v>3483</v>
      </c>
      <c r="AI236" s="839"/>
      <c r="AJ236" s="839"/>
      <c r="AK236" s="839"/>
      <c r="AL236" s="839"/>
      <c r="AM236" s="839" t="s">
        <v>3484</v>
      </c>
      <c r="AN236" s="839"/>
      <c r="AO236" s="839"/>
      <c r="AP236" s="839"/>
      <c r="AQ236" s="839"/>
      <c r="AR236" s="839"/>
      <c r="AS236" s="839"/>
      <c r="AT236" s="840" t="s">
        <v>3485</v>
      </c>
      <c r="AU236" s="840"/>
      <c r="AV236" s="840"/>
      <c r="AW236" s="844"/>
      <c r="AX236" s="225"/>
    </row>
    <row r="237" spans="1:55" ht="12.6" customHeight="1">
      <c r="A237" s="841" t="s">
        <v>3486</v>
      </c>
      <c r="B237" s="842"/>
      <c r="C237" s="842"/>
      <c r="D237" s="842"/>
      <c r="E237" s="842"/>
      <c r="F237" s="842"/>
      <c r="G237" s="842"/>
      <c r="H237" s="842"/>
      <c r="I237" s="842"/>
      <c r="J237" s="842"/>
      <c r="K237" s="842"/>
      <c r="L237" s="839" t="s">
        <v>3487</v>
      </c>
      <c r="M237" s="839"/>
      <c r="N237" s="839"/>
      <c r="O237" s="839"/>
      <c r="P237" s="840"/>
      <c r="Q237" s="840"/>
      <c r="R237" s="840"/>
      <c r="S237" s="840"/>
      <c r="T237" s="839" t="s">
        <v>3488</v>
      </c>
      <c r="U237" s="839"/>
      <c r="V237" s="839"/>
      <c r="W237" s="839"/>
      <c r="X237" s="840"/>
      <c r="Y237" s="840"/>
      <c r="Z237" s="840"/>
      <c r="AA237" s="840"/>
      <c r="AB237" s="840"/>
      <c r="AC237" s="839" t="s">
        <v>3489</v>
      </c>
      <c r="AD237" s="839"/>
      <c r="AE237" s="839"/>
      <c r="AF237" s="839"/>
      <c r="AG237" s="839"/>
      <c r="AH237" s="839" t="s">
        <v>3490</v>
      </c>
      <c r="AI237" s="839"/>
      <c r="AJ237" s="839"/>
      <c r="AK237" s="839"/>
      <c r="AL237" s="839"/>
      <c r="AM237" s="839" t="s">
        <v>3491</v>
      </c>
      <c r="AN237" s="839"/>
      <c r="AO237" s="839"/>
      <c r="AP237" s="839"/>
      <c r="AQ237" s="839"/>
      <c r="AR237" s="839"/>
      <c r="AS237" s="839"/>
      <c r="AT237" s="840"/>
      <c r="AU237" s="840"/>
      <c r="AV237" s="840"/>
      <c r="AW237" s="844"/>
      <c r="AX237" s="225"/>
    </row>
    <row r="238" spans="1:55" ht="12.6" customHeight="1">
      <c r="A238" s="841" t="s">
        <v>3492</v>
      </c>
      <c r="B238" s="842"/>
      <c r="C238" s="842"/>
      <c r="D238" s="842"/>
      <c r="E238" s="842"/>
      <c r="F238" s="842"/>
      <c r="G238" s="842"/>
      <c r="H238" s="842"/>
      <c r="I238" s="842"/>
      <c r="J238" s="842"/>
      <c r="K238" s="842"/>
      <c r="L238" s="839" t="s">
        <v>3493</v>
      </c>
      <c r="M238" s="839"/>
      <c r="N238" s="839"/>
      <c r="O238" s="839"/>
      <c r="P238" s="840"/>
      <c r="Q238" s="840"/>
      <c r="R238" s="840"/>
      <c r="S238" s="840"/>
      <c r="T238" s="839" t="s">
        <v>3494</v>
      </c>
      <c r="U238" s="839"/>
      <c r="V238" s="839"/>
      <c r="W238" s="839"/>
      <c r="X238" s="840"/>
      <c r="Y238" s="840"/>
      <c r="Z238" s="840"/>
      <c r="AA238" s="840"/>
      <c r="AB238" s="840"/>
      <c r="AC238" s="839" t="s">
        <v>3495</v>
      </c>
      <c r="AD238" s="839"/>
      <c r="AE238" s="839"/>
      <c r="AF238" s="839"/>
      <c r="AG238" s="839"/>
      <c r="AH238" s="839" t="s">
        <v>3495</v>
      </c>
      <c r="AI238" s="839"/>
      <c r="AJ238" s="839"/>
      <c r="AK238" s="839"/>
      <c r="AL238" s="839"/>
      <c r="AM238" s="839" t="s">
        <v>3496</v>
      </c>
      <c r="AN238" s="839"/>
      <c r="AO238" s="839"/>
      <c r="AP238" s="839"/>
      <c r="AQ238" s="839"/>
      <c r="AR238" s="839"/>
      <c r="AS238" s="839"/>
      <c r="AT238" s="840"/>
      <c r="AU238" s="840"/>
      <c r="AV238" s="840"/>
      <c r="AW238" s="844"/>
      <c r="AX238" s="225"/>
    </row>
    <row r="239" spans="1:55" ht="12.6" customHeight="1">
      <c r="A239" s="223"/>
      <c r="B239" s="224"/>
      <c r="C239" s="224"/>
      <c r="D239" s="224"/>
      <c r="E239" s="224"/>
      <c r="F239" s="224"/>
      <c r="G239" s="224"/>
      <c r="H239" s="224"/>
      <c r="I239" s="224"/>
      <c r="J239" s="224"/>
      <c r="K239" s="224"/>
      <c r="L239" s="839" t="s">
        <v>3497</v>
      </c>
      <c r="M239" s="839"/>
      <c r="N239" s="839"/>
      <c r="O239" s="839"/>
      <c r="P239" s="840"/>
      <c r="Q239" s="840"/>
      <c r="R239" s="840"/>
      <c r="S239" s="840"/>
      <c r="T239" s="839"/>
      <c r="U239" s="839"/>
      <c r="V239" s="839"/>
      <c r="W239" s="839"/>
      <c r="X239" s="840"/>
      <c r="Y239" s="840"/>
      <c r="Z239" s="840"/>
      <c r="AA239" s="840"/>
      <c r="AB239" s="840"/>
      <c r="AC239" s="841"/>
      <c r="AD239" s="842"/>
      <c r="AE239" s="842"/>
      <c r="AF239" s="842"/>
      <c r="AG239" s="843"/>
      <c r="AH239" s="841"/>
      <c r="AI239" s="842"/>
      <c r="AJ239" s="842"/>
      <c r="AK239" s="842"/>
      <c r="AL239" s="843"/>
      <c r="AM239" s="841"/>
      <c r="AN239" s="842"/>
      <c r="AO239" s="842"/>
      <c r="AP239" s="842"/>
      <c r="AQ239" s="842"/>
      <c r="AR239" s="842"/>
      <c r="AS239" s="843"/>
      <c r="AT239" s="840"/>
      <c r="AU239" s="840"/>
      <c r="AV239" s="840"/>
      <c r="AW239" s="844"/>
      <c r="AX239" s="225"/>
    </row>
    <row r="240" spans="1:55" ht="12.6" customHeight="1">
      <c r="A240" s="846" t="s">
        <v>3498</v>
      </c>
      <c r="B240" s="847"/>
      <c r="C240" s="847"/>
      <c r="D240" s="847"/>
      <c r="E240" s="847"/>
      <c r="F240" s="847"/>
      <c r="G240" s="847"/>
      <c r="H240" s="847"/>
      <c r="I240" s="847"/>
      <c r="J240" s="847"/>
      <c r="K240" s="847"/>
      <c r="L240" s="845" t="s">
        <v>3499</v>
      </c>
      <c r="M240" s="845"/>
      <c r="N240" s="845"/>
      <c r="O240" s="845"/>
      <c r="P240" s="845" t="s">
        <v>3500</v>
      </c>
      <c r="Q240" s="845"/>
      <c r="R240" s="845"/>
      <c r="S240" s="845"/>
      <c r="T240" s="845" t="s">
        <v>3501</v>
      </c>
      <c r="U240" s="845"/>
      <c r="V240" s="845"/>
      <c r="W240" s="845"/>
      <c r="X240" s="845" t="s">
        <v>3502</v>
      </c>
      <c r="Y240" s="845"/>
      <c r="Z240" s="845"/>
      <c r="AA240" s="845"/>
      <c r="AB240" s="845"/>
      <c r="AC240" s="845" t="s">
        <v>3503</v>
      </c>
      <c r="AD240" s="845"/>
      <c r="AE240" s="845"/>
      <c r="AF240" s="845"/>
      <c r="AG240" s="845"/>
      <c r="AH240" s="845" t="s">
        <v>3504</v>
      </c>
      <c r="AI240" s="845"/>
      <c r="AJ240" s="845"/>
      <c r="AK240" s="845"/>
      <c r="AL240" s="845"/>
      <c r="AM240" s="845" t="s">
        <v>3505</v>
      </c>
      <c r="AN240" s="845"/>
      <c r="AO240" s="845"/>
      <c r="AP240" s="845"/>
      <c r="AQ240" s="845"/>
      <c r="AR240" s="845"/>
      <c r="AS240" s="845"/>
      <c r="AT240" s="845" t="s">
        <v>3506</v>
      </c>
      <c r="AU240" s="845"/>
      <c r="AV240" s="845"/>
      <c r="AW240" s="846"/>
      <c r="AX240" s="225"/>
    </row>
    <row r="241" spans="1:50" ht="12.6" customHeight="1">
      <c r="A241" s="188" t="s">
        <v>3507</v>
      </c>
      <c r="B241" s="188"/>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9"/>
    </row>
    <row r="242" spans="1:50" ht="12.6" customHeight="1">
      <c r="A242" s="221" t="s">
        <v>3508</v>
      </c>
      <c r="B242" s="194"/>
      <c r="C242" s="194"/>
      <c r="D242" s="194"/>
      <c r="E242" s="194"/>
      <c r="F242" s="194"/>
      <c r="G242" s="194"/>
      <c r="H242" s="194"/>
      <c r="I242" s="194"/>
      <c r="J242" s="194"/>
      <c r="K242" s="195"/>
      <c r="L242" s="849">
        <f ca="1">SUM('HL KNIHA VYPOC'!$H$8)</f>
        <v>0</v>
      </c>
      <c r="M242" s="850"/>
      <c r="N242" s="850"/>
      <c r="O242" s="851"/>
      <c r="P242" s="850">
        <f ca="1">SUM('HL KNIHA VYPOC'!$H$9)</f>
        <v>0</v>
      </c>
      <c r="Q242" s="850"/>
      <c r="R242" s="850"/>
      <c r="S242" s="851"/>
      <c r="T242" s="850">
        <f ca="1">SUM('HL KNIHA VYPOC'!$H$10)</f>
        <v>0</v>
      </c>
      <c r="U242" s="850"/>
      <c r="V242" s="850"/>
      <c r="W242" s="851"/>
      <c r="X242" s="849">
        <f ca="1">SUM('HL KNIHA VYPOC'!$H$11)</f>
        <v>0</v>
      </c>
      <c r="Y242" s="850"/>
      <c r="Z242" s="850"/>
      <c r="AA242" s="850"/>
      <c r="AB242" s="851"/>
      <c r="AC242" s="849">
        <f ca="1">SUM('HL KNIHA VYPOC'!$H$13)</f>
        <v>0</v>
      </c>
      <c r="AD242" s="850"/>
      <c r="AE242" s="850"/>
      <c r="AF242" s="850"/>
      <c r="AG242" s="851"/>
      <c r="AH242" s="849">
        <f ca="1">SUM('HL KNIHA VYPOC'!$H$31)</f>
        <v>0</v>
      </c>
      <c r="AI242" s="850"/>
      <c r="AJ242" s="850"/>
      <c r="AK242" s="850"/>
      <c r="AL242" s="851"/>
      <c r="AM242" s="849">
        <f ca="1">SUM('HL KNIHA VYPOC'!$H$38)</f>
        <v>0</v>
      </c>
      <c r="AN242" s="850"/>
      <c r="AO242" s="850"/>
      <c r="AP242" s="850"/>
      <c r="AQ242" s="850"/>
      <c r="AR242" s="850"/>
      <c r="AS242" s="851"/>
      <c r="AT242" s="861">
        <f>SUM(L242:AS243)</f>
        <v>0</v>
      </c>
      <c r="AU242" s="862"/>
      <c r="AV242" s="862"/>
      <c r="AW242" s="862"/>
      <c r="AX242" s="863"/>
    </row>
    <row r="243" spans="1:50" ht="12.6" customHeight="1">
      <c r="A243" s="226" t="s">
        <v>3509</v>
      </c>
      <c r="B243" s="197"/>
      <c r="C243" s="197"/>
      <c r="D243" s="197"/>
      <c r="E243" s="197"/>
      <c r="F243" s="197"/>
      <c r="G243" s="197"/>
      <c r="H243" s="197"/>
      <c r="I243" s="197"/>
      <c r="J243" s="197"/>
      <c r="K243" s="198"/>
      <c r="L243" s="852"/>
      <c r="M243" s="853"/>
      <c r="N243" s="853"/>
      <c r="O243" s="854"/>
      <c r="P243" s="853"/>
      <c r="Q243" s="853"/>
      <c r="R243" s="853"/>
      <c r="S243" s="854"/>
      <c r="T243" s="853"/>
      <c r="U243" s="853"/>
      <c r="V243" s="853"/>
      <c r="W243" s="854"/>
      <c r="X243" s="852"/>
      <c r="Y243" s="853"/>
      <c r="Z243" s="853"/>
      <c r="AA243" s="853"/>
      <c r="AB243" s="854"/>
      <c r="AC243" s="852"/>
      <c r="AD243" s="853"/>
      <c r="AE243" s="853"/>
      <c r="AF243" s="853"/>
      <c r="AG243" s="854"/>
      <c r="AH243" s="852"/>
      <c r="AI243" s="853"/>
      <c r="AJ243" s="853"/>
      <c r="AK243" s="853"/>
      <c r="AL243" s="854"/>
      <c r="AM243" s="852"/>
      <c r="AN243" s="853"/>
      <c r="AO243" s="853"/>
      <c r="AP243" s="853"/>
      <c r="AQ243" s="853"/>
      <c r="AR243" s="853"/>
      <c r="AS243" s="854"/>
      <c r="AT243" s="864"/>
      <c r="AU243" s="865"/>
      <c r="AV243" s="865"/>
      <c r="AW243" s="865"/>
      <c r="AX243" s="866"/>
    </row>
    <row r="244" spans="1:50" ht="12.6" customHeight="1">
      <c r="A244" s="187" t="s">
        <v>3510</v>
      </c>
      <c r="B244" s="188"/>
      <c r="C244" s="188"/>
      <c r="D244" s="188"/>
      <c r="E244" s="188"/>
      <c r="F244" s="188"/>
      <c r="G244" s="188"/>
      <c r="H244" s="188"/>
      <c r="I244" s="188"/>
      <c r="J244" s="188"/>
      <c r="K244" s="189"/>
      <c r="L244" s="867">
        <f ca="1">SUM('HL KNIHA VYPOC'!$I$8)</f>
        <v>0</v>
      </c>
      <c r="M244" s="868"/>
      <c r="N244" s="868"/>
      <c r="O244" s="869"/>
      <c r="P244" s="867">
        <f ca="1">SUM('HL KNIHA VYPOC'!$I$9)</f>
        <v>0</v>
      </c>
      <c r="Q244" s="868"/>
      <c r="R244" s="868"/>
      <c r="S244" s="869"/>
      <c r="T244" s="868">
        <f ca="1">SUM('HL KNIHA VYPOC'!$I$10)</f>
        <v>0</v>
      </c>
      <c r="U244" s="868"/>
      <c r="V244" s="868"/>
      <c r="W244" s="869"/>
      <c r="X244" s="870">
        <f ca="1">SUM('HL KNIHA VYPOC'!$I$11)</f>
        <v>0</v>
      </c>
      <c r="Y244" s="871"/>
      <c r="Z244" s="871"/>
      <c r="AA244" s="871"/>
      <c r="AB244" s="872"/>
      <c r="AC244" s="870">
        <f ca="1">SUM('HL KNIHA VYPOC'!$I$13)</f>
        <v>0</v>
      </c>
      <c r="AD244" s="871"/>
      <c r="AE244" s="871"/>
      <c r="AF244" s="871"/>
      <c r="AG244" s="872"/>
      <c r="AH244" s="870">
        <f ca="1">SUM('HL KNIHA VYPOC'!$I$31)</f>
        <v>0</v>
      </c>
      <c r="AI244" s="871"/>
      <c r="AJ244" s="871"/>
      <c r="AK244" s="871"/>
      <c r="AL244" s="872"/>
      <c r="AM244" s="870">
        <f ca="1">SUM('HL KNIHA VYPOC'!$I$38)</f>
        <v>0</v>
      </c>
      <c r="AN244" s="871"/>
      <c r="AO244" s="871"/>
      <c r="AP244" s="871"/>
      <c r="AQ244" s="871"/>
      <c r="AR244" s="871"/>
      <c r="AS244" s="872"/>
      <c r="AT244" s="876">
        <f>SUM(L244:AS244)</f>
        <v>0</v>
      </c>
      <c r="AU244" s="877"/>
      <c r="AV244" s="877"/>
      <c r="AW244" s="877"/>
      <c r="AX244" s="878"/>
    </row>
    <row r="245" spans="1:50" ht="12.6" customHeight="1">
      <c r="A245" s="187" t="s">
        <v>3511</v>
      </c>
      <c r="B245" s="188"/>
      <c r="C245" s="188"/>
      <c r="D245" s="188"/>
      <c r="E245" s="188"/>
      <c r="F245" s="188"/>
      <c r="G245" s="188"/>
      <c r="H245" s="188"/>
      <c r="I245" s="188"/>
      <c r="J245" s="188"/>
      <c r="K245" s="189"/>
      <c r="L245" s="870">
        <f ca="1">SUM('HL KNIHA VYPOC'!$J$8)</f>
        <v>0</v>
      </c>
      <c r="M245" s="871"/>
      <c r="N245" s="871"/>
      <c r="O245" s="872"/>
      <c r="P245" s="867">
        <f ca="1">SUM('HL KNIHA VYPOC'!$J$9)</f>
        <v>0</v>
      </c>
      <c r="Q245" s="868"/>
      <c r="R245" s="868"/>
      <c r="S245" s="869"/>
      <c r="T245" s="867">
        <f ca="1">SUM('HL KNIHA VYPOC'!$J$10)</f>
        <v>0</v>
      </c>
      <c r="U245" s="868"/>
      <c r="V245" s="868"/>
      <c r="W245" s="869"/>
      <c r="X245" s="870">
        <f ca="1">SUM('HL KNIHA VYPOC'!$J$11)</f>
        <v>0</v>
      </c>
      <c r="Y245" s="871"/>
      <c r="Z245" s="871"/>
      <c r="AA245" s="871"/>
      <c r="AB245" s="872"/>
      <c r="AC245" s="870">
        <f ca="1">SUM('HL KNIHA VYPOC'!$J$13)</f>
        <v>0</v>
      </c>
      <c r="AD245" s="871"/>
      <c r="AE245" s="871"/>
      <c r="AF245" s="871"/>
      <c r="AG245" s="872"/>
      <c r="AH245" s="870">
        <f ca="1">SUM('HL KNIHA VYPOC'!$J$31)</f>
        <v>0</v>
      </c>
      <c r="AI245" s="871"/>
      <c r="AJ245" s="871"/>
      <c r="AK245" s="871"/>
      <c r="AL245" s="872"/>
      <c r="AM245" s="870">
        <f ca="1">SUM('HL KNIHA VYPOC'!$J$38)</f>
        <v>0</v>
      </c>
      <c r="AN245" s="871"/>
      <c r="AO245" s="871"/>
      <c r="AP245" s="871"/>
      <c r="AQ245" s="871"/>
      <c r="AR245" s="871"/>
      <c r="AS245" s="872"/>
      <c r="AT245" s="876">
        <f>SUM(L245:AS245)</f>
        <v>0</v>
      </c>
      <c r="AU245" s="877"/>
      <c r="AV245" s="877"/>
      <c r="AW245" s="877"/>
      <c r="AX245" s="878"/>
    </row>
    <row r="246" spans="1:50" ht="12.6" customHeight="1">
      <c r="A246" s="187" t="s">
        <v>3512</v>
      </c>
      <c r="B246" s="188"/>
      <c r="C246" s="188"/>
      <c r="D246" s="188"/>
      <c r="E246" s="188"/>
      <c r="F246" s="188"/>
      <c r="G246" s="188"/>
      <c r="H246" s="188"/>
      <c r="I246" s="188"/>
      <c r="J246" s="188"/>
      <c r="K246" s="189"/>
      <c r="L246" s="879"/>
      <c r="M246" s="880"/>
      <c r="N246" s="880"/>
      <c r="O246" s="881"/>
      <c r="P246" s="882"/>
      <c r="Q246" s="883"/>
      <c r="R246" s="883"/>
      <c r="S246" s="884"/>
      <c r="T246" s="882"/>
      <c r="U246" s="883"/>
      <c r="V246" s="883"/>
      <c r="W246" s="884"/>
      <c r="X246" s="879"/>
      <c r="Y246" s="880"/>
      <c r="Z246" s="880"/>
      <c r="AA246" s="880"/>
      <c r="AB246" s="881"/>
      <c r="AC246" s="879"/>
      <c r="AD246" s="880"/>
      <c r="AE246" s="880"/>
      <c r="AF246" s="880"/>
      <c r="AG246" s="881"/>
      <c r="AH246" s="879"/>
      <c r="AI246" s="880"/>
      <c r="AJ246" s="880"/>
      <c r="AK246" s="880"/>
      <c r="AL246" s="881"/>
      <c r="AM246" s="879"/>
      <c r="AN246" s="880"/>
      <c r="AO246" s="880"/>
      <c r="AP246" s="880"/>
      <c r="AQ246" s="880"/>
      <c r="AR246" s="880"/>
      <c r="AS246" s="881"/>
      <c r="AT246" s="876">
        <f>SUM(L246:AS246)</f>
        <v>0</v>
      </c>
      <c r="AU246" s="877"/>
      <c r="AV246" s="877"/>
      <c r="AW246" s="877"/>
      <c r="AX246" s="878"/>
    </row>
    <row r="247" spans="1:50" ht="12.6" customHeight="1">
      <c r="A247" s="223" t="s">
        <v>3513</v>
      </c>
      <c r="B247" s="183"/>
      <c r="C247" s="183"/>
      <c r="D247" s="183"/>
      <c r="E247" s="183"/>
      <c r="F247" s="183"/>
      <c r="G247" s="183"/>
      <c r="H247" s="183"/>
      <c r="I247" s="183"/>
      <c r="J247" s="183"/>
      <c r="K247" s="225"/>
      <c r="L247" s="885">
        <f>SUM(L242+L244-L245+L246)</f>
        <v>0</v>
      </c>
      <c r="M247" s="886"/>
      <c r="N247" s="886"/>
      <c r="O247" s="887"/>
      <c r="P247" s="886">
        <f>SUM(P242+P244-P245+P246)</f>
        <v>0</v>
      </c>
      <c r="Q247" s="886"/>
      <c r="R247" s="886"/>
      <c r="S247" s="887"/>
      <c r="T247" s="886">
        <f>SUM(T242+T244-T245+T246)</f>
        <v>0</v>
      </c>
      <c r="U247" s="886"/>
      <c r="V247" s="886"/>
      <c r="W247" s="887"/>
      <c r="X247" s="885">
        <f>SUM(X242+X244-X245+X246)</f>
        <v>0</v>
      </c>
      <c r="Y247" s="886"/>
      <c r="Z247" s="886"/>
      <c r="AA247" s="886"/>
      <c r="AB247" s="887"/>
      <c r="AC247" s="885">
        <f>SUM(AC242+AC244-AC245+AC246)</f>
        <v>0</v>
      </c>
      <c r="AD247" s="886"/>
      <c r="AE247" s="886"/>
      <c r="AF247" s="886"/>
      <c r="AG247" s="887"/>
      <c r="AH247" s="885">
        <f>SUM(AH242+AH244-AH245+AH246)</f>
        <v>0</v>
      </c>
      <c r="AI247" s="886"/>
      <c r="AJ247" s="886"/>
      <c r="AK247" s="886"/>
      <c r="AL247" s="887"/>
      <c r="AM247" s="885">
        <f>SUM(AM242+AM244-AM245+AM246)</f>
        <v>0</v>
      </c>
      <c r="AN247" s="886"/>
      <c r="AO247" s="886"/>
      <c r="AP247" s="886"/>
      <c r="AQ247" s="886"/>
      <c r="AR247" s="886"/>
      <c r="AS247" s="887"/>
      <c r="AT247" s="861">
        <f>SUM(L247:AS248)</f>
        <v>0</v>
      </c>
      <c r="AU247" s="862"/>
      <c r="AV247" s="862"/>
      <c r="AW247" s="862"/>
      <c r="AX247" s="863"/>
    </row>
    <row r="248" spans="1:50" ht="12.6" customHeight="1">
      <c r="A248" s="226" t="s">
        <v>3509</v>
      </c>
      <c r="B248" s="197"/>
      <c r="C248" s="197"/>
      <c r="D248" s="197"/>
      <c r="E248" s="197"/>
      <c r="F248" s="197"/>
      <c r="G248" s="197"/>
      <c r="H248" s="197"/>
      <c r="I248" s="197"/>
      <c r="J248" s="197"/>
      <c r="K248" s="198"/>
      <c r="L248" s="852"/>
      <c r="M248" s="853"/>
      <c r="N248" s="853"/>
      <c r="O248" s="854"/>
      <c r="P248" s="853"/>
      <c r="Q248" s="853"/>
      <c r="R248" s="853"/>
      <c r="S248" s="854"/>
      <c r="T248" s="853"/>
      <c r="U248" s="853"/>
      <c r="V248" s="853"/>
      <c r="W248" s="854"/>
      <c r="X248" s="852"/>
      <c r="Y248" s="853"/>
      <c r="Z248" s="853"/>
      <c r="AA248" s="853"/>
      <c r="AB248" s="854"/>
      <c r="AC248" s="852"/>
      <c r="AD248" s="853"/>
      <c r="AE248" s="853"/>
      <c r="AF248" s="853"/>
      <c r="AG248" s="854"/>
      <c r="AH248" s="852"/>
      <c r="AI248" s="853"/>
      <c r="AJ248" s="853"/>
      <c r="AK248" s="853"/>
      <c r="AL248" s="854"/>
      <c r="AM248" s="852"/>
      <c r="AN248" s="853"/>
      <c r="AO248" s="853"/>
      <c r="AP248" s="853"/>
      <c r="AQ248" s="853"/>
      <c r="AR248" s="853"/>
      <c r="AS248" s="854"/>
      <c r="AT248" s="864"/>
      <c r="AU248" s="865"/>
      <c r="AV248" s="865"/>
      <c r="AW248" s="865"/>
      <c r="AX248" s="866"/>
    </row>
    <row r="249" spans="1:50" ht="12.6" customHeight="1">
      <c r="A249" s="188" t="s">
        <v>3514</v>
      </c>
      <c r="B249" s="188"/>
      <c r="C249" s="188"/>
      <c r="D249" s="188"/>
      <c r="E249" s="188"/>
      <c r="F249" s="188"/>
      <c r="G249" s="188"/>
      <c r="H249" s="188"/>
      <c r="I249" s="188"/>
      <c r="J249" s="188"/>
      <c r="K249" s="188"/>
      <c r="L249" s="227"/>
      <c r="M249" s="227"/>
      <c r="N249" s="227"/>
      <c r="O249" s="227"/>
      <c r="P249" s="227"/>
      <c r="Q249" s="227"/>
      <c r="R249" s="227"/>
      <c r="S249" s="227"/>
      <c r="T249" s="227"/>
      <c r="U249" s="227"/>
      <c r="V249" s="227"/>
      <c r="W249" s="227"/>
      <c r="X249" s="227"/>
      <c r="Y249" s="227"/>
      <c r="Z249" s="227"/>
      <c r="AA249" s="227"/>
      <c r="AB249" s="227"/>
      <c r="AC249" s="227"/>
      <c r="AD249" s="227"/>
      <c r="AE249" s="227"/>
      <c r="AF249" s="227"/>
      <c r="AG249" s="227"/>
      <c r="AH249" s="227"/>
      <c r="AI249" s="227"/>
      <c r="AJ249" s="227"/>
      <c r="AK249" s="227"/>
      <c r="AL249" s="227"/>
      <c r="AM249" s="227"/>
      <c r="AN249" s="227"/>
      <c r="AO249" s="227"/>
      <c r="AP249" s="227"/>
      <c r="AQ249" s="227"/>
      <c r="AR249" s="227"/>
      <c r="AS249" s="227"/>
      <c r="AT249" s="228"/>
      <c r="AU249" s="228"/>
      <c r="AV249" s="228"/>
      <c r="AW249" s="228"/>
      <c r="AX249" s="229"/>
    </row>
    <row r="250" spans="1:50" ht="12.6" customHeight="1">
      <c r="A250" s="221" t="s">
        <v>3508</v>
      </c>
      <c r="B250" s="193"/>
      <c r="C250" s="194"/>
      <c r="D250" s="194"/>
      <c r="E250" s="194"/>
      <c r="F250" s="194"/>
      <c r="G250" s="194"/>
      <c r="H250" s="194"/>
      <c r="I250" s="194"/>
      <c r="J250" s="194"/>
      <c r="K250" s="195"/>
      <c r="L250" s="850">
        <f ca="1">SUM('HL KNIHA VYPOC'!$H$53)*-1</f>
        <v>0</v>
      </c>
      <c r="M250" s="850"/>
      <c r="N250" s="850"/>
      <c r="O250" s="851"/>
      <c r="P250" s="850">
        <f ca="1">SUM('HL KNIHA VYPOC'!$H$54)*-1</f>
        <v>0</v>
      </c>
      <c r="Q250" s="850"/>
      <c r="R250" s="850"/>
      <c r="S250" s="851"/>
      <c r="T250" s="850">
        <f ca="1">SUM('HL KNIHA VYPOC'!$H$55)*-1</f>
        <v>0</v>
      </c>
      <c r="U250" s="850"/>
      <c r="V250" s="850"/>
      <c r="W250" s="851"/>
      <c r="X250" s="849">
        <f ca="1">SUM('HL KNIHA VYPOC'!$H$56)*-1</f>
        <v>0</v>
      </c>
      <c r="Y250" s="850"/>
      <c r="Z250" s="850"/>
      <c r="AA250" s="850"/>
      <c r="AB250" s="851"/>
      <c r="AC250" s="849">
        <f ca="1">SUM('HL KNIHA VYPOC'!$H$58)*-1</f>
        <v>0</v>
      </c>
      <c r="AD250" s="850"/>
      <c r="AE250" s="850"/>
      <c r="AF250" s="850"/>
      <c r="AG250" s="851"/>
      <c r="AH250" s="849"/>
      <c r="AI250" s="850"/>
      <c r="AJ250" s="850"/>
      <c r="AK250" s="850"/>
      <c r="AL250" s="851"/>
      <c r="AM250" s="849"/>
      <c r="AN250" s="850"/>
      <c r="AO250" s="850"/>
      <c r="AP250" s="850"/>
      <c r="AQ250" s="850"/>
      <c r="AR250" s="850"/>
      <c r="AS250" s="851"/>
      <c r="AT250" s="861">
        <f>SUM(L250:AS251)</f>
        <v>0</v>
      </c>
      <c r="AU250" s="862"/>
      <c r="AV250" s="862"/>
      <c r="AW250" s="862"/>
      <c r="AX250" s="863"/>
    </row>
    <row r="251" spans="1:50" ht="12.6" customHeight="1">
      <c r="A251" s="226" t="s">
        <v>3509</v>
      </c>
      <c r="B251" s="196"/>
      <c r="C251" s="197"/>
      <c r="D251" s="197"/>
      <c r="E251" s="197"/>
      <c r="F251" s="197"/>
      <c r="G251" s="197"/>
      <c r="H251" s="197"/>
      <c r="I251" s="197"/>
      <c r="J251" s="197"/>
      <c r="K251" s="198"/>
      <c r="L251" s="853"/>
      <c r="M251" s="853"/>
      <c r="N251" s="853"/>
      <c r="O251" s="854"/>
      <c r="P251" s="853"/>
      <c r="Q251" s="853"/>
      <c r="R251" s="853"/>
      <c r="S251" s="854"/>
      <c r="T251" s="853"/>
      <c r="U251" s="853"/>
      <c r="V251" s="853"/>
      <c r="W251" s="854"/>
      <c r="X251" s="852"/>
      <c r="Y251" s="853"/>
      <c r="Z251" s="853"/>
      <c r="AA251" s="853"/>
      <c r="AB251" s="854"/>
      <c r="AC251" s="852"/>
      <c r="AD251" s="853"/>
      <c r="AE251" s="853"/>
      <c r="AF251" s="853"/>
      <c r="AG251" s="854"/>
      <c r="AH251" s="852"/>
      <c r="AI251" s="853"/>
      <c r="AJ251" s="853"/>
      <c r="AK251" s="853"/>
      <c r="AL251" s="854"/>
      <c r="AM251" s="852"/>
      <c r="AN251" s="853"/>
      <c r="AO251" s="853"/>
      <c r="AP251" s="853"/>
      <c r="AQ251" s="853"/>
      <c r="AR251" s="853"/>
      <c r="AS251" s="854"/>
      <c r="AT251" s="864"/>
      <c r="AU251" s="865"/>
      <c r="AV251" s="865"/>
      <c r="AW251" s="865"/>
      <c r="AX251" s="866"/>
    </row>
    <row r="252" spans="1:50" ht="12.6" customHeight="1">
      <c r="A252" s="187" t="s">
        <v>3510</v>
      </c>
      <c r="B252" s="187"/>
      <c r="C252" s="188"/>
      <c r="D252" s="188"/>
      <c r="E252" s="188"/>
      <c r="F252" s="188"/>
      <c r="G252" s="188"/>
      <c r="H252" s="188"/>
      <c r="I252" s="188"/>
      <c r="J252" s="188"/>
      <c r="K252" s="189"/>
      <c r="L252" s="868">
        <f ca="1">SUM('HL KNIHA VYPOC'!$J$53)</f>
        <v>0</v>
      </c>
      <c r="M252" s="868"/>
      <c r="N252" s="868"/>
      <c r="O252" s="869"/>
      <c r="P252" s="867">
        <f ca="1">SUM('HL KNIHA VYPOC'!$J$54)</f>
        <v>0</v>
      </c>
      <c r="Q252" s="868"/>
      <c r="R252" s="868"/>
      <c r="S252" s="869"/>
      <c r="T252" s="868">
        <f ca="1">SUM('HL KNIHA VYPOC'!$J$55)</f>
        <v>0</v>
      </c>
      <c r="U252" s="868"/>
      <c r="V252" s="868"/>
      <c r="W252" s="869"/>
      <c r="X252" s="870">
        <f ca="1">SUM('HL KNIHA VYPOC'!$J$56)</f>
        <v>0</v>
      </c>
      <c r="Y252" s="871"/>
      <c r="Z252" s="871"/>
      <c r="AA252" s="871"/>
      <c r="AB252" s="872"/>
      <c r="AC252" s="870">
        <f ca="1">SUM('HL KNIHA VYPOC'!$J$58)</f>
        <v>0</v>
      </c>
      <c r="AD252" s="871"/>
      <c r="AE252" s="871"/>
      <c r="AF252" s="871"/>
      <c r="AG252" s="872"/>
      <c r="AH252" s="870"/>
      <c r="AI252" s="871"/>
      <c r="AJ252" s="871"/>
      <c r="AK252" s="871"/>
      <c r="AL252" s="872"/>
      <c r="AM252" s="870"/>
      <c r="AN252" s="871"/>
      <c r="AO252" s="871"/>
      <c r="AP252" s="871"/>
      <c r="AQ252" s="871"/>
      <c r="AR252" s="871"/>
      <c r="AS252" s="872"/>
      <c r="AT252" s="876">
        <f>SUM(L252:AS252)</f>
        <v>0</v>
      </c>
      <c r="AU252" s="877"/>
      <c r="AV252" s="877"/>
      <c r="AW252" s="877"/>
      <c r="AX252" s="878"/>
    </row>
    <row r="253" spans="1:50" ht="12.6" customHeight="1">
      <c r="A253" s="187" t="s">
        <v>3511</v>
      </c>
      <c r="B253" s="230"/>
      <c r="C253" s="188"/>
      <c r="D253" s="188"/>
      <c r="E253" s="188"/>
      <c r="F253" s="188"/>
      <c r="G253" s="188"/>
      <c r="H253" s="188"/>
      <c r="I253" s="188"/>
      <c r="J253" s="188"/>
      <c r="K253" s="188"/>
      <c r="L253" s="870">
        <f ca="1">SUM('HL KNIHA VYPOC'!$I$53)</f>
        <v>0</v>
      </c>
      <c r="M253" s="871"/>
      <c r="N253" s="871"/>
      <c r="O253" s="872"/>
      <c r="P253" s="867">
        <f ca="1">SUM('HL KNIHA VYPOC'!$I$54)</f>
        <v>0</v>
      </c>
      <c r="Q253" s="868"/>
      <c r="R253" s="868"/>
      <c r="S253" s="869"/>
      <c r="T253" s="868">
        <f ca="1">SUM('HL KNIHA VYPOC'!$I$55)</f>
        <v>0</v>
      </c>
      <c r="U253" s="868"/>
      <c r="V253" s="868"/>
      <c r="W253" s="869"/>
      <c r="X253" s="870">
        <f ca="1">SUM('HL KNIHA VYPOC'!$I$56)</f>
        <v>0</v>
      </c>
      <c r="Y253" s="871"/>
      <c r="Z253" s="871"/>
      <c r="AA253" s="871"/>
      <c r="AB253" s="872"/>
      <c r="AC253" s="870">
        <f ca="1">SUM('HL KNIHA VYPOC'!$I$58)</f>
        <v>0</v>
      </c>
      <c r="AD253" s="871"/>
      <c r="AE253" s="871"/>
      <c r="AF253" s="871"/>
      <c r="AG253" s="872"/>
      <c r="AH253" s="870"/>
      <c r="AI253" s="871"/>
      <c r="AJ253" s="871"/>
      <c r="AK253" s="871"/>
      <c r="AL253" s="872"/>
      <c r="AM253" s="870"/>
      <c r="AN253" s="871"/>
      <c r="AO253" s="871"/>
      <c r="AP253" s="871"/>
      <c r="AQ253" s="871"/>
      <c r="AR253" s="871"/>
      <c r="AS253" s="872"/>
      <c r="AT253" s="876">
        <f>SUM(L253:AS253)</f>
        <v>0</v>
      </c>
      <c r="AU253" s="877"/>
      <c r="AV253" s="877"/>
      <c r="AW253" s="877"/>
      <c r="AX253" s="878"/>
    </row>
    <row r="254" spans="1:50" ht="12.6" customHeight="1">
      <c r="A254" s="187" t="s">
        <v>3512</v>
      </c>
      <c r="B254" s="230"/>
      <c r="C254" s="188"/>
      <c r="D254" s="188"/>
      <c r="E254" s="188"/>
      <c r="F254" s="188"/>
      <c r="G254" s="188"/>
      <c r="H254" s="188"/>
      <c r="I254" s="188"/>
      <c r="J254" s="188"/>
      <c r="K254" s="188"/>
      <c r="L254" s="879"/>
      <c r="M254" s="880"/>
      <c r="N254" s="880"/>
      <c r="O254" s="881"/>
      <c r="P254" s="882"/>
      <c r="Q254" s="883"/>
      <c r="R254" s="883"/>
      <c r="S254" s="884"/>
      <c r="T254" s="883"/>
      <c r="U254" s="883"/>
      <c r="V254" s="883"/>
      <c r="W254" s="884"/>
      <c r="X254" s="879"/>
      <c r="Y254" s="880"/>
      <c r="Z254" s="880"/>
      <c r="AA254" s="880"/>
      <c r="AB254" s="881"/>
      <c r="AC254" s="879"/>
      <c r="AD254" s="880"/>
      <c r="AE254" s="880"/>
      <c r="AF254" s="880"/>
      <c r="AG254" s="881"/>
      <c r="AH254" s="879"/>
      <c r="AI254" s="880"/>
      <c r="AJ254" s="880"/>
      <c r="AK254" s="880"/>
      <c r="AL254" s="881"/>
      <c r="AM254" s="879"/>
      <c r="AN254" s="880"/>
      <c r="AO254" s="880"/>
      <c r="AP254" s="880"/>
      <c r="AQ254" s="880"/>
      <c r="AR254" s="880"/>
      <c r="AS254" s="881"/>
      <c r="AT254" s="876">
        <f>SUM(L254:AS254)</f>
        <v>0</v>
      </c>
      <c r="AU254" s="877"/>
      <c r="AV254" s="877"/>
      <c r="AW254" s="877"/>
      <c r="AX254" s="878"/>
    </row>
    <row r="255" spans="1:50" ht="12.6" customHeight="1">
      <c r="A255" s="223" t="s">
        <v>3513</v>
      </c>
      <c r="B255" s="231"/>
      <c r="C255" s="183"/>
      <c r="D255" s="183"/>
      <c r="E255" s="183"/>
      <c r="F255" s="183"/>
      <c r="G255" s="183"/>
      <c r="H255" s="183"/>
      <c r="I255" s="183"/>
      <c r="J255" s="183"/>
      <c r="K255" s="183"/>
      <c r="L255" s="885">
        <f>SUM(L250+L252-L253+L254)</f>
        <v>0</v>
      </c>
      <c r="M255" s="886"/>
      <c r="N255" s="886"/>
      <c r="O255" s="887"/>
      <c r="P255" s="886">
        <f>SUM(P250+P252-P253)</f>
        <v>0</v>
      </c>
      <c r="Q255" s="886"/>
      <c r="R255" s="886"/>
      <c r="S255" s="887"/>
      <c r="T255" s="886">
        <f>SUM(T250+T252-T253)</f>
        <v>0</v>
      </c>
      <c r="U255" s="886"/>
      <c r="V255" s="886"/>
      <c r="W255" s="887"/>
      <c r="X255" s="885">
        <f>SUM(X250+X252-X253)</f>
        <v>0</v>
      </c>
      <c r="Y255" s="886"/>
      <c r="Z255" s="886"/>
      <c r="AA255" s="886"/>
      <c r="AB255" s="887"/>
      <c r="AC255" s="885">
        <f>SUM(AC250+AC252-AC253)</f>
        <v>0</v>
      </c>
      <c r="AD255" s="886"/>
      <c r="AE255" s="886"/>
      <c r="AF255" s="886"/>
      <c r="AG255" s="887"/>
      <c r="AH255" s="885"/>
      <c r="AI255" s="886"/>
      <c r="AJ255" s="886"/>
      <c r="AK255" s="886"/>
      <c r="AL255" s="887"/>
      <c r="AM255" s="885"/>
      <c r="AN255" s="886"/>
      <c r="AO255" s="886"/>
      <c r="AP255" s="886"/>
      <c r="AQ255" s="886"/>
      <c r="AR255" s="886"/>
      <c r="AS255" s="887"/>
      <c r="AT255" s="861">
        <f>SUM(L255:AS256)</f>
        <v>0</v>
      </c>
      <c r="AU255" s="862"/>
      <c r="AV255" s="862"/>
      <c r="AW255" s="862"/>
      <c r="AX255" s="863"/>
    </row>
    <row r="256" spans="1:50" ht="12.6" customHeight="1">
      <c r="A256" s="226" t="s">
        <v>3509</v>
      </c>
      <c r="B256" s="232"/>
      <c r="C256" s="197"/>
      <c r="D256" s="197"/>
      <c r="E256" s="197"/>
      <c r="F256" s="197"/>
      <c r="G256" s="197"/>
      <c r="H256" s="197"/>
      <c r="I256" s="197"/>
      <c r="J256" s="197"/>
      <c r="K256" s="197"/>
      <c r="L256" s="852"/>
      <c r="M256" s="853"/>
      <c r="N256" s="853"/>
      <c r="O256" s="854"/>
      <c r="P256" s="853"/>
      <c r="Q256" s="853"/>
      <c r="R256" s="853"/>
      <c r="S256" s="854"/>
      <c r="T256" s="853"/>
      <c r="U256" s="853"/>
      <c r="V256" s="853"/>
      <c r="W256" s="854"/>
      <c r="X256" s="852"/>
      <c r="Y256" s="853"/>
      <c r="Z256" s="853"/>
      <c r="AA256" s="853"/>
      <c r="AB256" s="854"/>
      <c r="AC256" s="852"/>
      <c r="AD256" s="853"/>
      <c r="AE256" s="853"/>
      <c r="AF256" s="853"/>
      <c r="AG256" s="854"/>
      <c r="AH256" s="852"/>
      <c r="AI256" s="853"/>
      <c r="AJ256" s="853"/>
      <c r="AK256" s="853"/>
      <c r="AL256" s="854"/>
      <c r="AM256" s="852"/>
      <c r="AN256" s="853"/>
      <c r="AO256" s="853"/>
      <c r="AP256" s="853"/>
      <c r="AQ256" s="853"/>
      <c r="AR256" s="853"/>
      <c r="AS256" s="854"/>
      <c r="AT256" s="864"/>
      <c r="AU256" s="865"/>
      <c r="AV256" s="865"/>
      <c r="AW256" s="865"/>
      <c r="AX256" s="866"/>
    </row>
    <row r="257" spans="1:54" ht="12.6" customHeight="1">
      <c r="A257" s="183" t="s">
        <v>3515</v>
      </c>
      <c r="B257" s="183"/>
      <c r="C257" s="183"/>
      <c r="D257" s="183"/>
      <c r="E257" s="183"/>
      <c r="F257" s="183"/>
      <c r="G257" s="183"/>
      <c r="H257" s="183"/>
      <c r="I257" s="183"/>
      <c r="J257" s="183"/>
      <c r="K257" s="183"/>
      <c r="L257" s="233"/>
      <c r="M257" s="233"/>
      <c r="N257" s="233"/>
      <c r="O257" s="233"/>
      <c r="P257" s="233"/>
      <c r="Q257" s="233"/>
      <c r="R257" s="233"/>
      <c r="S257" s="233"/>
      <c r="T257" s="233"/>
      <c r="U257" s="233"/>
      <c r="V257" s="233"/>
      <c r="W257" s="233"/>
      <c r="X257" s="233"/>
      <c r="Y257" s="233"/>
      <c r="Z257" s="233"/>
      <c r="AA257" s="233"/>
      <c r="AB257" s="233"/>
      <c r="AC257" s="233"/>
      <c r="AD257" s="233"/>
      <c r="AE257" s="233"/>
      <c r="AF257" s="233"/>
      <c r="AG257" s="233"/>
      <c r="AH257" s="233"/>
      <c r="AI257" s="233"/>
      <c r="AJ257" s="233"/>
      <c r="AK257" s="233"/>
      <c r="AL257" s="233"/>
      <c r="AM257" s="233"/>
      <c r="AN257" s="233"/>
      <c r="AO257" s="233"/>
      <c r="AP257" s="233"/>
      <c r="AQ257" s="233"/>
      <c r="AR257" s="233"/>
      <c r="AS257" s="233"/>
      <c r="AT257" s="234"/>
      <c r="AU257" s="234"/>
      <c r="AV257" s="234"/>
      <c r="AW257" s="234"/>
      <c r="AX257" s="229"/>
    </row>
    <row r="258" spans="1:54" ht="12.6" customHeight="1">
      <c r="A258" s="221" t="s">
        <v>3508</v>
      </c>
      <c r="B258" s="194"/>
      <c r="C258" s="194"/>
      <c r="D258" s="194"/>
      <c r="E258" s="194"/>
      <c r="F258" s="194"/>
      <c r="G258" s="194"/>
      <c r="H258" s="194"/>
      <c r="I258" s="194"/>
      <c r="J258" s="194"/>
      <c r="K258" s="194"/>
      <c r="L258" s="849">
        <f>SUM(L263-L262+L261-L260)</f>
        <v>0</v>
      </c>
      <c r="M258" s="850"/>
      <c r="N258" s="850"/>
      <c r="O258" s="851"/>
      <c r="P258" s="850">
        <f>SUM(P263-P262+P261-P260)</f>
        <v>0</v>
      </c>
      <c r="Q258" s="850"/>
      <c r="R258" s="850"/>
      <c r="S258" s="851"/>
      <c r="T258" s="850">
        <f>SUM(T263-T262+T261-T260)</f>
        <v>0</v>
      </c>
      <c r="U258" s="850"/>
      <c r="V258" s="850"/>
      <c r="W258" s="851"/>
      <c r="X258" s="849">
        <f>SUM(X263-X262+X261-X260)</f>
        <v>0</v>
      </c>
      <c r="Y258" s="850"/>
      <c r="Z258" s="850"/>
      <c r="AA258" s="850"/>
      <c r="AB258" s="851"/>
      <c r="AC258" s="849">
        <f>SUM(AC263-AC262+AC261-AC260)</f>
        <v>0</v>
      </c>
      <c r="AD258" s="850"/>
      <c r="AE258" s="850"/>
      <c r="AF258" s="850"/>
      <c r="AG258" s="851"/>
      <c r="AH258" s="849">
        <f>SUM(AH263-AH262+AH261-AH260)</f>
        <v>0</v>
      </c>
      <c r="AI258" s="850"/>
      <c r="AJ258" s="850"/>
      <c r="AK258" s="850"/>
      <c r="AL258" s="851"/>
      <c r="AM258" s="849">
        <f>SUM(AM263-AM262+AM261-AM260)</f>
        <v>0</v>
      </c>
      <c r="AN258" s="850"/>
      <c r="AO258" s="850"/>
      <c r="AP258" s="850"/>
      <c r="AQ258" s="850"/>
      <c r="AR258" s="850"/>
      <c r="AS258" s="851"/>
      <c r="AT258" s="861">
        <f>SUM(L258:AS259)</f>
        <v>0</v>
      </c>
      <c r="AU258" s="862"/>
      <c r="AV258" s="862"/>
      <c r="AW258" s="862"/>
      <c r="AX258" s="863"/>
    </row>
    <row r="259" spans="1:54" ht="12.6" customHeight="1">
      <c r="A259" s="226" t="s">
        <v>3509</v>
      </c>
      <c r="B259" s="197"/>
      <c r="C259" s="197"/>
      <c r="D259" s="197"/>
      <c r="E259" s="197"/>
      <c r="F259" s="197"/>
      <c r="G259" s="197"/>
      <c r="H259" s="197"/>
      <c r="I259" s="197"/>
      <c r="J259" s="197"/>
      <c r="K259" s="197"/>
      <c r="L259" s="852"/>
      <c r="M259" s="853"/>
      <c r="N259" s="853"/>
      <c r="O259" s="854"/>
      <c r="P259" s="853"/>
      <c r="Q259" s="853"/>
      <c r="R259" s="853"/>
      <c r="S259" s="854"/>
      <c r="T259" s="853"/>
      <c r="U259" s="853"/>
      <c r="V259" s="853"/>
      <c r="W259" s="854"/>
      <c r="X259" s="852"/>
      <c r="Y259" s="853"/>
      <c r="Z259" s="853"/>
      <c r="AA259" s="853"/>
      <c r="AB259" s="854"/>
      <c r="AC259" s="852"/>
      <c r="AD259" s="853"/>
      <c r="AE259" s="853"/>
      <c r="AF259" s="853"/>
      <c r="AG259" s="854"/>
      <c r="AH259" s="852"/>
      <c r="AI259" s="853"/>
      <c r="AJ259" s="853"/>
      <c r="AK259" s="853"/>
      <c r="AL259" s="854"/>
      <c r="AM259" s="852"/>
      <c r="AN259" s="853"/>
      <c r="AO259" s="853"/>
      <c r="AP259" s="853"/>
      <c r="AQ259" s="853"/>
      <c r="AR259" s="853"/>
      <c r="AS259" s="854"/>
      <c r="AT259" s="864"/>
      <c r="AU259" s="865"/>
      <c r="AV259" s="865"/>
      <c r="AW259" s="865"/>
      <c r="AX259" s="866"/>
    </row>
    <row r="260" spans="1:54" ht="12.6" customHeight="1">
      <c r="A260" s="187" t="s">
        <v>3510</v>
      </c>
      <c r="B260" s="188"/>
      <c r="C260" s="188"/>
      <c r="D260" s="188"/>
      <c r="E260" s="188"/>
      <c r="F260" s="188"/>
      <c r="G260" s="188"/>
      <c r="H260" s="188"/>
      <c r="I260" s="188"/>
      <c r="J260" s="188"/>
      <c r="K260" s="188"/>
      <c r="L260" s="882"/>
      <c r="M260" s="883"/>
      <c r="N260" s="883"/>
      <c r="O260" s="884"/>
      <c r="P260" s="882"/>
      <c r="Q260" s="883"/>
      <c r="R260" s="883"/>
      <c r="S260" s="884"/>
      <c r="T260" s="883"/>
      <c r="U260" s="883"/>
      <c r="V260" s="883"/>
      <c r="W260" s="884"/>
      <c r="X260" s="879"/>
      <c r="Y260" s="880"/>
      <c r="Z260" s="880"/>
      <c r="AA260" s="880"/>
      <c r="AB260" s="881"/>
      <c r="AC260" s="879"/>
      <c r="AD260" s="880"/>
      <c r="AE260" s="880"/>
      <c r="AF260" s="880"/>
      <c r="AG260" s="881"/>
      <c r="AH260" s="879"/>
      <c r="AI260" s="880"/>
      <c r="AJ260" s="880"/>
      <c r="AK260" s="880"/>
      <c r="AL260" s="881"/>
      <c r="AM260" s="879"/>
      <c r="AN260" s="880"/>
      <c r="AO260" s="880"/>
      <c r="AP260" s="880"/>
      <c r="AQ260" s="880"/>
      <c r="AR260" s="880"/>
      <c r="AS260" s="881"/>
      <c r="AT260" s="876">
        <f>SUM(L260:AS260)</f>
        <v>0</v>
      </c>
      <c r="AU260" s="877"/>
      <c r="AV260" s="877"/>
      <c r="AW260" s="877"/>
      <c r="AX260" s="878"/>
    </row>
    <row r="261" spans="1:54" ht="12.6" customHeight="1">
      <c r="A261" s="187" t="s">
        <v>3511</v>
      </c>
      <c r="B261" s="188"/>
      <c r="C261" s="188"/>
      <c r="D261" s="188"/>
      <c r="E261" s="188"/>
      <c r="F261" s="188"/>
      <c r="G261" s="188"/>
      <c r="H261" s="188"/>
      <c r="I261" s="188"/>
      <c r="J261" s="188"/>
      <c r="K261" s="188"/>
      <c r="L261" s="879"/>
      <c r="M261" s="880"/>
      <c r="N261" s="880"/>
      <c r="O261" s="881"/>
      <c r="P261" s="882"/>
      <c r="Q261" s="883"/>
      <c r="R261" s="883"/>
      <c r="S261" s="884"/>
      <c r="T261" s="883"/>
      <c r="U261" s="883"/>
      <c r="V261" s="883"/>
      <c r="W261" s="884"/>
      <c r="X261" s="879"/>
      <c r="Y261" s="880"/>
      <c r="Z261" s="880"/>
      <c r="AA261" s="880"/>
      <c r="AB261" s="881"/>
      <c r="AC261" s="879"/>
      <c r="AD261" s="880"/>
      <c r="AE261" s="880"/>
      <c r="AF261" s="880"/>
      <c r="AG261" s="881"/>
      <c r="AH261" s="879"/>
      <c r="AI261" s="880"/>
      <c r="AJ261" s="880"/>
      <c r="AK261" s="880"/>
      <c r="AL261" s="881"/>
      <c r="AM261" s="879"/>
      <c r="AN261" s="880"/>
      <c r="AO261" s="880"/>
      <c r="AP261" s="880"/>
      <c r="AQ261" s="880"/>
      <c r="AR261" s="880"/>
      <c r="AS261" s="881"/>
      <c r="AT261" s="876">
        <f>SUM(L261:AS261)</f>
        <v>0</v>
      </c>
      <c r="AU261" s="877"/>
      <c r="AV261" s="877"/>
      <c r="AW261" s="877"/>
      <c r="AX261" s="878"/>
    </row>
    <row r="262" spans="1:54" ht="12.6" customHeight="1">
      <c r="A262" s="187" t="s">
        <v>3512</v>
      </c>
      <c r="B262" s="188"/>
      <c r="C262" s="188"/>
      <c r="D262" s="188"/>
      <c r="E262" s="188"/>
      <c r="F262" s="188"/>
      <c r="G262" s="188"/>
      <c r="H262" s="188"/>
      <c r="I262" s="188"/>
      <c r="J262" s="188"/>
      <c r="K262" s="188"/>
      <c r="L262" s="879"/>
      <c r="M262" s="880"/>
      <c r="N262" s="880"/>
      <c r="O262" s="881"/>
      <c r="P262" s="882"/>
      <c r="Q262" s="883"/>
      <c r="R262" s="883"/>
      <c r="S262" s="884"/>
      <c r="T262" s="883"/>
      <c r="U262" s="883"/>
      <c r="V262" s="883"/>
      <c r="W262" s="884"/>
      <c r="X262" s="879"/>
      <c r="Y262" s="880"/>
      <c r="Z262" s="880"/>
      <c r="AA262" s="880"/>
      <c r="AB262" s="881"/>
      <c r="AC262" s="879"/>
      <c r="AD262" s="880"/>
      <c r="AE262" s="880"/>
      <c r="AF262" s="880"/>
      <c r="AG262" s="881"/>
      <c r="AH262" s="879"/>
      <c r="AI262" s="880"/>
      <c r="AJ262" s="880"/>
      <c r="AK262" s="880"/>
      <c r="AL262" s="881"/>
      <c r="AM262" s="879"/>
      <c r="AN262" s="880"/>
      <c r="AO262" s="880"/>
      <c r="AP262" s="880"/>
      <c r="AQ262" s="880"/>
      <c r="AR262" s="880"/>
      <c r="AS262" s="881"/>
      <c r="AT262" s="876">
        <f>SUM(L262:AS262)</f>
        <v>0</v>
      </c>
      <c r="AU262" s="877"/>
      <c r="AV262" s="877"/>
      <c r="AW262" s="877"/>
      <c r="AX262" s="878"/>
    </row>
    <row r="263" spans="1:54" ht="12.6" customHeight="1">
      <c r="A263" s="223" t="s">
        <v>3513</v>
      </c>
      <c r="B263" s="183"/>
      <c r="C263" s="183"/>
      <c r="D263" s="183"/>
      <c r="E263" s="183"/>
      <c r="F263" s="183"/>
      <c r="G263" s="183"/>
      <c r="H263" s="183"/>
      <c r="I263" s="183"/>
      <c r="J263" s="183"/>
      <c r="K263" s="183"/>
      <c r="L263" s="885">
        <f ca="1">SUM(ANALYTIKAVUJ!$D$26)*-1</f>
        <v>0</v>
      </c>
      <c r="M263" s="886"/>
      <c r="N263" s="886"/>
      <c r="O263" s="887"/>
      <c r="P263" s="886">
        <f ca="1">SUM(ANALYTIKAVUJ!$D$27)*-1</f>
        <v>0</v>
      </c>
      <c r="Q263" s="886"/>
      <c r="R263" s="886"/>
      <c r="S263" s="887"/>
      <c r="T263" s="886">
        <f ca="1">SUM(ANALYTIKAVUJ!$D$28)*-1</f>
        <v>0</v>
      </c>
      <c r="U263" s="886"/>
      <c r="V263" s="886"/>
      <c r="W263" s="887"/>
      <c r="X263" s="885">
        <f ca="1">SUM(ANALYTIKAVUJ!$D$29)*-1</f>
        <v>0</v>
      </c>
      <c r="Y263" s="886"/>
      <c r="Z263" s="886"/>
      <c r="AA263" s="886"/>
      <c r="AB263" s="887"/>
      <c r="AC263" s="885">
        <f ca="1">SUM(ANALYTIKAVUJ!$D$30)*-1</f>
        <v>0</v>
      </c>
      <c r="AD263" s="886"/>
      <c r="AE263" s="886"/>
      <c r="AF263" s="886"/>
      <c r="AG263" s="887"/>
      <c r="AH263" s="885">
        <f ca="1">SUM('HL KNIHA VYPOC'!$K$73)*-1</f>
        <v>0</v>
      </c>
      <c r="AI263" s="886"/>
      <c r="AJ263" s="886"/>
      <c r="AK263" s="886"/>
      <c r="AL263" s="887"/>
      <c r="AM263" s="885">
        <f ca="1">SUM(ANALYTIKAVUJ!$D$41)*-1</f>
        <v>0</v>
      </c>
      <c r="AN263" s="886"/>
      <c r="AO263" s="886"/>
      <c r="AP263" s="886"/>
      <c r="AQ263" s="886"/>
      <c r="AR263" s="886"/>
      <c r="AS263" s="887"/>
      <c r="AT263" s="861">
        <f>SUM(L263:AS264)</f>
        <v>0</v>
      </c>
      <c r="AU263" s="862"/>
      <c r="AV263" s="862"/>
      <c r="AW263" s="862"/>
      <c r="AX263" s="863"/>
    </row>
    <row r="264" spans="1:54" ht="12.6" customHeight="1">
      <c r="A264" s="226" t="s">
        <v>3509</v>
      </c>
      <c r="B264" s="197"/>
      <c r="C264" s="197"/>
      <c r="D264" s="197"/>
      <c r="E264" s="197"/>
      <c r="F264" s="197"/>
      <c r="G264" s="197"/>
      <c r="H264" s="197"/>
      <c r="I264" s="197"/>
      <c r="J264" s="197"/>
      <c r="K264" s="197"/>
      <c r="L264" s="852"/>
      <c r="M264" s="853"/>
      <c r="N264" s="853"/>
      <c r="O264" s="854"/>
      <c r="P264" s="853"/>
      <c r="Q264" s="853"/>
      <c r="R264" s="853"/>
      <c r="S264" s="854"/>
      <c r="T264" s="853"/>
      <c r="U264" s="853"/>
      <c r="V264" s="853"/>
      <c r="W264" s="854"/>
      <c r="X264" s="852"/>
      <c r="Y264" s="853"/>
      <c r="Z264" s="853"/>
      <c r="AA264" s="853"/>
      <c r="AB264" s="854"/>
      <c r="AC264" s="852"/>
      <c r="AD264" s="853"/>
      <c r="AE264" s="853"/>
      <c r="AF264" s="853"/>
      <c r="AG264" s="854"/>
      <c r="AH264" s="852"/>
      <c r="AI264" s="853"/>
      <c r="AJ264" s="853"/>
      <c r="AK264" s="853"/>
      <c r="AL264" s="854"/>
      <c r="AM264" s="852"/>
      <c r="AN264" s="853"/>
      <c r="AO264" s="853"/>
      <c r="AP264" s="853"/>
      <c r="AQ264" s="853"/>
      <c r="AR264" s="853"/>
      <c r="AS264" s="854"/>
      <c r="AT264" s="864"/>
      <c r="AU264" s="865"/>
      <c r="AV264" s="865"/>
      <c r="AW264" s="865"/>
      <c r="AX264" s="866"/>
    </row>
    <row r="265" spans="1:54" ht="12.6" customHeight="1">
      <c r="A265" s="183" t="s">
        <v>3516</v>
      </c>
      <c r="B265" s="183"/>
      <c r="C265" s="183"/>
      <c r="D265" s="183"/>
      <c r="E265" s="183"/>
      <c r="F265" s="183"/>
      <c r="G265" s="183"/>
      <c r="H265" s="183"/>
      <c r="I265" s="183"/>
      <c r="J265" s="183"/>
      <c r="K265" s="183"/>
      <c r="L265" s="233"/>
      <c r="M265" s="233"/>
      <c r="N265" s="233"/>
      <c r="O265" s="233"/>
      <c r="P265" s="233"/>
      <c r="Q265" s="233"/>
      <c r="R265" s="233"/>
      <c r="S265" s="233"/>
      <c r="T265" s="233"/>
      <c r="U265" s="233"/>
      <c r="V265" s="233"/>
      <c r="W265" s="233"/>
      <c r="X265" s="233"/>
      <c r="Y265" s="233"/>
      <c r="Z265" s="233"/>
      <c r="AA265" s="233"/>
      <c r="AB265" s="233"/>
      <c r="AC265" s="233"/>
      <c r="AD265" s="233"/>
      <c r="AE265" s="233"/>
      <c r="AF265" s="233"/>
      <c r="AG265" s="233"/>
      <c r="AH265" s="233"/>
      <c r="AI265" s="233"/>
      <c r="AJ265" s="233"/>
      <c r="AK265" s="233"/>
      <c r="AL265" s="233"/>
      <c r="AM265" s="233"/>
      <c r="AN265" s="233"/>
      <c r="AO265" s="233"/>
      <c r="AP265" s="233"/>
      <c r="AQ265" s="233"/>
      <c r="AR265" s="233"/>
      <c r="AS265" s="233"/>
      <c r="AT265" s="234"/>
      <c r="AU265" s="234"/>
      <c r="AV265" s="234"/>
      <c r="AW265" s="234"/>
      <c r="AX265" s="229"/>
    </row>
    <row r="266" spans="1:54" ht="12.6" customHeight="1">
      <c r="A266" s="221" t="s">
        <v>3508</v>
      </c>
      <c r="B266" s="194"/>
      <c r="C266" s="194"/>
      <c r="D266" s="194"/>
      <c r="E266" s="194"/>
      <c r="F266" s="194"/>
      <c r="G266" s="194"/>
      <c r="H266" s="194"/>
      <c r="I266" s="194"/>
      <c r="J266" s="194"/>
      <c r="K266" s="195"/>
      <c r="L266" s="849">
        <f>SUM(L242-L250-L258)</f>
        <v>0</v>
      </c>
      <c r="M266" s="850"/>
      <c r="N266" s="850"/>
      <c r="O266" s="851"/>
      <c r="P266" s="850">
        <f>SUM(P242-P250-P258)</f>
        <v>0</v>
      </c>
      <c r="Q266" s="850"/>
      <c r="R266" s="850"/>
      <c r="S266" s="851"/>
      <c r="T266" s="850">
        <f>SUM(T242-T250-T258)</f>
        <v>0</v>
      </c>
      <c r="U266" s="850"/>
      <c r="V266" s="850"/>
      <c r="W266" s="851"/>
      <c r="X266" s="849">
        <f>SUM(X242-X250-X258)</f>
        <v>0</v>
      </c>
      <c r="Y266" s="850"/>
      <c r="Z266" s="850"/>
      <c r="AA266" s="850"/>
      <c r="AB266" s="851"/>
      <c r="AC266" s="849">
        <f>SUM(AC242-AC250-AC258)</f>
        <v>0</v>
      </c>
      <c r="AD266" s="850"/>
      <c r="AE266" s="850"/>
      <c r="AF266" s="850"/>
      <c r="AG266" s="851"/>
      <c r="AH266" s="849">
        <f>SUM(AH242-AH250-AH258)</f>
        <v>0</v>
      </c>
      <c r="AI266" s="850"/>
      <c r="AJ266" s="850"/>
      <c r="AK266" s="850"/>
      <c r="AL266" s="851"/>
      <c r="AM266" s="849">
        <f>SUM(AM242-AM250-AM258)</f>
        <v>0</v>
      </c>
      <c r="AN266" s="850"/>
      <c r="AO266" s="850"/>
      <c r="AP266" s="850"/>
      <c r="AQ266" s="850"/>
      <c r="AR266" s="850"/>
      <c r="AS266" s="851"/>
      <c r="AT266" s="861">
        <f>SUM(L266:AS267)</f>
        <v>0</v>
      </c>
      <c r="AU266" s="862"/>
      <c r="AV266" s="862"/>
      <c r="AW266" s="862"/>
      <c r="AX266" s="863"/>
    </row>
    <row r="267" spans="1:54" ht="12.6" customHeight="1">
      <c r="A267" s="226" t="s">
        <v>3509</v>
      </c>
      <c r="B267" s="197"/>
      <c r="C267" s="197"/>
      <c r="D267" s="197"/>
      <c r="E267" s="197"/>
      <c r="F267" s="197"/>
      <c r="G267" s="197"/>
      <c r="H267" s="197"/>
      <c r="I267" s="197"/>
      <c r="J267" s="197"/>
      <c r="K267" s="198"/>
      <c r="L267" s="852"/>
      <c r="M267" s="853"/>
      <c r="N267" s="853"/>
      <c r="O267" s="854"/>
      <c r="P267" s="853"/>
      <c r="Q267" s="853"/>
      <c r="R267" s="853"/>
      <c r="S267" s="854"/>
      <c r="T267" s="853"/>
      <c r="U267" s="853"/>
      <c r="V267" s="853"/>
      <c r="W267" s="854"/>
      <c r="X267" s="852"/>
      <c r="Y267" s="853"/>
      <c r="Z267" s="853"/>
      <c r="AA267" s="853"/>
      <c r="AB267" s="854"/>
      <c r="AC267" s="852"/>
      <c r="AD267" s="853"/>
      <c r="AE267" s="853"/>
      <c r="AF267" s="853"/>
      <c r="AG267" s="854"/>
      <c r="AH267" s="852"/>
      <c r="AI267" s="853"/>
      <c r="AJ267" s="853"/>
      <c r="AK267" s="853"/>
      <c r="AL267" s="854"/>
      <c r="AM267" s="852"/>
      <c r="AN267" s="853"/>
      <c r="AO267" s="853"/>
      <c r="AP267" s="853"/>
      <c r="AQ267" s="853"/>
      <c r="AR267" s="853"/>
      <c r="AS267" s="854"/>
      <c r="AT267" s="864"/>
      <c r="AU267" s="865"/>
      <c r="AV267" s="865"/>
      <c r="AW267" s="865"/>
      <c r="AX267" s="866"/>
    </row>
    <row r="268" spans="1:54" ht="12.6" customHeight="1">
      <c r="A268" s="223" t="s">
        <v>3513</v>
      </c>
      <c r="B268" s="183"/>
      <c r="C268" s="183"/>
      <c r="D268" s="183"/>
      <c r="E268" s="183"/>
      <c r="F268" s="183"/>
      <c r="G268" s="183"/>
      <c r="H268" s="183"/>
      <c r="I268" s="183"/>
      <c r="J268" s="183"/>
      <c r="K268" s="225"/>
      <c r="L268" s="885">
        <f>SUM(L247-L255-L263)</f>
        <v>0</v>
      </c>
      <c r="M268" s="886"/>
      <c r="N268" s="886"/>
      <c r="O268" s="887"/>
      <c r="P268" s="886">
        <f>SUM(P247-P255-P263)</f>
        <v>0</v>
      </c>
      <c r="Q268" s="886"/>
      <c r="R268" s="886"/>
      <c r="S268" s="887"/>
      <c r="T268" s="886">
        <f>SUM(T247-T255-T263)</f>
        <v>0</v>
      </c>
      <c r="U268" s="886"/>
      <c r="V268" s="886"/>
      <c r="W268" s="887"/>
      <c r="X268" s="885">
        <f>SUM(X247-X255-X263)</f>
        <v>0</v>
      </c>
      <c r="Y268" s="886"/>
      <c r="Z268" s="886"/>
      <c r="AA268" s="886"/>
      <c r="AB268" s="887"/>
      <c r="AC268" s="885">
        <f>SUM(AC247-AC255-AC263)</f>
        <v>0</v>
      </c>
      <c r="AD268" s="886"/>
      <c r="AE268" s="886"/>
      <c r="AF268" s="886"/>
      <c r="AG268" s="887"/>
      <c r="AH268" s="885">
        <f>SUM(AH247-AH255-AH263)</f>
        <v>0</v>
      </c>
      <c r="AI268" s="886"/>
      <c r="AJ268" s="886"/>
      <c r="AK268" s="886"/>
      <c r="AL268" s="887"/>
      <c r="AM268" s="885">
        <f>SUM(AM247-AM255-AM263)</f>
        <v>0</v>
      </c>
      <c r="AN268" s="886"/>
      <c r="AO268" s="886"/>
      <c r="AP268" s="886"/>
      <c r="AQ268" s="886"/>
      <c r="AR268" s="886"/>
      <c r="AS268" s="887"/>
      <c r="AT268" s="861">
        <f>SUM(L268:AS269)</f>
        <v>0</v>
      </c>
      <c r="AU268" s="862"/>
      <c r="AV268" s="862"/>
      <c r="AW268" s="862"/>
      <c r="AX268" s="863"/>
    </row>
    <row r="269" spans="1:54" ht="12.6" customHeight="1">
      <c r="A269" s="226" t="s">
        <v>3509</v>
      </c>
      <c r="B269" s="197"/>
      <c r="C269" s="197"/>
      <c r="D269" s="197"/>
      <c r="E269" s="197"/>
      <c r="F269" s="197"/>
      <c r="G269" s="197"/>
      <c r="H269" s="197"/>
      <c r="I269" s="197"/>
      <c r="J269" s="197"/>
      <c r="K269" s="198"/>
      <c r="L269" s="852"/>
      <c r="M269" s="853"/>
      <c r="N269" s="853"/>
      <c r="O269" s="854"/>
      <c r="P269" s="853"/>
      <c r="Q269" s="853"/>
      <c r="R269" s="853"/>
      <c r="S269" s="854"/>
      <c r="T269" s="853"/>
      <c r="U269" s="853"/>
      <c r="V269" s="853"/>
      <c r="W269" s="854"/>
      <c r="X269" s="852"/>
      <c r="Y269" s="853"/>
      <c r="Z269" s="853"/>
      <c r="AA269" s="853"/>
      <c r="AB269" s="854"/>
      <c r="AC269" s="852"/>
      <c r="AD269" s="853"/>
      <c r="AE269" s="853"/>
      <c r="AF269" s="853"/>
      <c r="AG269" s="854"/>
      <c r="AH269" s="852"/>
      <c r="AI269" s="853"/>
      <c r="AJ269" s="853"/>
      <c r="AK269" s="853"/>
      <c r="AL269" s="854"/>
      <c r="AM269" s="852"/>
      <c r="AN269" s="853"/>
      <c r="AO269" s="853"/>
      <c r="AP269" s="853"/>
      <c r="AQ269" s="853"/>
      <c r="AR269" s="853"/>
      <c r="AS269" s="854"/>
      <c r="AT269" s="864"/>
      <c r="AU269" s="865"/>
      <c r="AV269" s="865"/>
      <c r="AW269" s="865"/>
      <c r="AX269" s="866"/>
    </row>
    <row r="270" spans="1:54" ht="12.6" customHeight="1">
      <c r="A270" s="220" t="s">
        <v>275</v>
      </c>
    </row>
    <row r="271" spans="1:54" ht="15" customHeight="1">
      <c r="A271" s="897"/>
      <c r="B271" s="898"/>
      <c r="C271" s="898"/>
      <c r="D271" s="898"/>
      <c r="E271" s="898"/>
      <c r="F271" s="898"/>
      <c r="G271" s="898"/>
      <c r="H271" s="898"/>
      <c r="I271" s="898"/>
      <c r="J271" s="898"/>
      <c r="K271" s="898"/>
      <c r="L271" s="898"/>
      <c r="M271" s="898"/>
      <c r="N271" s="898"/>
      <c r="O271" s="898"/>
      <c r="P271" s="898"/>
      <c r="Q271" s="898"/>
      <c r="R271" s="898"/>
      <c r="S271" s="898"/>
      <c r="T271" s="898"/>
      <c r="U271" s="898"/>
      <c r="V271" s="898"/>
      <c r="W271" s="898"/>
      <c r="X271" s="898"/>
      <c r="Y271" s="898"/>
      <c r="Z271" s="898"/>
      <c r="AA271" s="898"/>
      <c r="AB271" s="898"/>
      <c r="AC271" s="898"/>
      <c r="AD271" s="898"/>
      <c r="AE271" s="898"/>
      <c r="AF271" s="898"/>
      <c r="AG271" s="898"/>
      <c r="AH271" s="898"/>
      <c r="AI271" s="898"/>
      <c r="AJ271" s="898"/>
      <c r="AK271" s="898"/>
      <c r="AL271" s="898"/>
      <c r="AM271" s="898"/>
      <c r="AN271" s="898"/>
      <c r="AO271" s="898"/>
      <c r="AP271" s="898"/>
      <c r="AQ271" s="898"/>
      <c r="AR271" s="898"/>
      <c r="AS271" s="898"/>
      <c r="AT271" s="898"/>
      <c r="AU271" s="898"/>
      <c r="AV271" s="898"/>
      <c r="AW271" s="898"/>
      <c r="AX271" s="898"/>
      <c r="AY271" s="550"/>
      <c r="AZ271" s="550"/>
      <c r="BA271" s="550"/>
      <c r="BB271" s="550"/>
    </row>
    <row r="272" spans="1:54" ht="15" customHeight="1">
      <c r="A272" s="899"/>
      <c r="B272" s="900"/>
      <c r="C272" s="900"/>
      <c r="D272" s="900"/>
      <c r="E272" s="900"/>
      <c r="F272" s="900"/>
      <c r="G272" s="900"/>
      <c r="H272" s="900"/>
      <c r="I272" s="900"/>
      <c r="J272" s="900"/>
      <c r="K272" s="900"/>
      <c r="L272" s="900"/>
      <c r="M272" s="900"/>
      <c r="N272" s="900"/>
      <c r="O272" s="900"/>
      <c r="P272" s="900"/>
      <c r="Q272" s="900"/>
      <c r="R272" s="900"/>
      <c r="S272" s="900"/>
      <c r="T272" s="900"/>
      <c r="U272" s="900"/>
      <c r="V272" s="900"/>
      <c r="W272" s="900"/>
      <c r="X272" s="900"/>
      <c r="Y272" s="900"/>
      <c r="Z272" s="900"/>
      <c r="AA272" s="900"/>
      <c r="AB272" s="900"/>
      <c r="AC272" s="900"/>
      <c r="AD272" s="900"/>
      <c r="AE272" s="900"/>
      <c r="AF272" s="900"/>
      <c r="AG272" s="900"/>
      <c r="AH272" s="900"/>
      <c r="AI272" s="900"/>
      <c r="AJ272" s="900"/>
      <c r="AK272" s="900"/>
      <c r="AL272" s="900"/>
      <c r="AM272" s="900"/>
      <c r="AN272" s="900"/>
      <c r="AO272" s="900"/>
      <c r="AP272" s="900"/>
      <c r="AQ272" s="900"/>
      <c r="AR272" s="900"/>
      <c r="AS272" s="900"/>
      <c r="AT272" s="900"/>
      <c r="AU272" s="900"/>
      <c r="AV272" s="900"/>
      <c r="AW272" s="900"/>
      <c r="AX272" s="900"/>
      <c r="AY272" s="550"/>
      <c r="AZ272" s="550"/>
      <c r="BA272" s="550"/>
      <c r="BB272" s="550"/>
    </row>
    <row r="274" spans="1:55" ht="12.6" customHeight="1">
      <c r="A274" s="220" t="s">
        <v>276</v>
      </c>
    </row>
    <row r="275" spans="1:55" ht="12.6" customHeight="1">
      <c r="A275" s="891" t="s">
        <v>3519</v>
      </c>
      <c r="B275" s="892"/>
      <c r="C275" s="892"/>
      <c r="D275" s="892"/>
      <c r="E275" s="892"/>
      <c r="F275" s="892"/>
      <c r="G275" s="892"/>
      <c r="H275" s="892"/>
      <c r="I275" s="892"/>
      <c r="J275" s="892"/>
      <c r="K275" s="892"/>
      <c r="L275" s="892"/>
      <c r="M275" s="892"/>
      <c r="N275" s="892"/>
      <c r="O275" s="892"/>
      <c r="P275" s="892"/>
      <c r="Q275" s="892"/>
      <c r="R275" s="892"/>
      <c r="S275" s="892"/>
      <c r="T275" s="892"/>
      <c r="U275" s="892"/>
      <c r="V275" s="892"/>
      <c r="W275" s="892"/>
      <c r="X275" s="892"/>
      <c r="Y275" s="892"/>
      <c r="Z275" s="892"/>
      <c r="AA275" s="892"/>
      <c r="AB275" s="892"/>
      <c r="AC275" s="892"/>
      <c r="AD275" s="892"/>
      <c r="AE275" s="892"/>
      <c r="AF275" s="892"/>
      <c r="AG275" s="893"/>
      <c r="AH275" s="901" t="s">
        <v>3520</v>
      </c>
      <c r="AI275" s="902"/>
      <c r="AJ275" s="902"/>
      <c r="AK275" s="902"/>
      <c r="AL275" s="902"/>
      <c r="AM275" s="902"/>
      <c r="AN275" s="902"/>
      <c r="AO275" s="902"/>
      <c r="AP275" s="902"/>
      <c r="AQ275" s="902"/>
      <c r="AR275" s="902"/>
      <c r="AS275" s="902"/>
      <c r="AT275" s="902"/>
      <c r="AU275" s="902"/>
      <c r="AV275" s="902"/>
      <c r="AW275" s="902"/>
      <c r="AX275" s="902"/>
      <c r="AY275" s="185"/>
      <c r="AZ275" s="186"/>
      <c r="BA275" s="186"/>
      <c r="BB275" s="186"/>
    </row>
    <row r="276" spans="1:55" ht="12.6" customHeight="1">
      <c r="A276" s="894"/>
      <c r="B276" s="895"/>
      <c r="C276" s="895"/>
      <c r="D276" s="895"/>
      <c r="E276" s="895"/>
      <c r="F276" s="895"/>
      <c r="G276" s="895"/>
      <c r="H276" s="895"/>
      <c r="I276" s="895"/>
      <c r="J276" s="895"/>
      <c r="K276" s="895"/>
      <c r="L276" s="895"/>
      <c r="M276" s="895"/>
      <c r="N276" s="895"/>
      <c r="O276" s="895"/>
      <c r="P276" s="895"/>
      <c r="Q276" s="895"/>
      <c r="R276" s="895"/>
      <c r="S276" s="895"/>
      <c r="T276" s="895"/>
      <c r="U276" s="895"/>
      <c r="V276" s="895"/>
      <c r="W276" s="895"/>
      <c r="X276" s="895"/>
      <c r="Y276" s="895"/>
      <c r="Z276" s="895"/>
      <c r="AA276" s="895"/>
      <c r="AB276" s="895"/>
      <c r="AC276" s="895"/>
      <c r="AD276" s="895"/>
      <c r="AE276" s="895"/>
      <c r="AF276" s="895"/>
      <c r="AG276" s="896"/>
      <c r="AH276" s="894" t="s">
        <v>3521</v>
      </c>
      <c r="AI276" s="895"/>
      <c r="AJ276" s="895"/>
      <c r="AK276" s="895"/>
      <c r="AL276" s="895"/>
      <c r="AM276" s="895"/>
      <c r="AN276" s="895"/>
      <c r="AO276" s="895"/>
      <c r="AP276" s="895"/>
      <c r="AQ276" s="895"/>
      <c r="AR276" s="895"/>
      <c r="AS276" s="895"/>
      <c r="AT276" s="895"/>
      <c r="AU276" s="895"/>
      <c r="AV276" s="895"/>
      <c r="AW276" s="895"/>
      <c r="AX276" s="895"/>
      <c r="AY276" s="551"/>
      <c r="AZ276" s="552"/>
      <c r="BA276" s="552"/>
      <c r="BB276" s="552"/>
    </row>
    <row r="277" spans="1:55" ht="12.6" customHeight="1">
      <c r="A277" s="187" t="s">
        <v>3522</v>
      </c>
      <c r="B277" s="188"/>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903">
        <v>0</v>
      </c>
      <c r="AI277" s="904"/>
      <c r="AJ277" s="904"/>
      <c r="AK277" s="904"/>
      <c r="AL277" s="904"/>
      <c r="AM277" s="904"/>
      <c r="AN277" s="904"/>
      <c r="AO277" s="904"/>
      <c r="AP277" s="904"/>
      <c r="AQ277" s="904"/>
      <c r="AR277" s="904"/>
      <c r="AS277" s="904"/>
      <c r="AT277" s="904"/>
      <c r="AU277" s="904"/>
      <c r="AV277" s="904"/>
      <c r="AW277" s="904"/>
      <c r="AX277" s="904"/>
      <c r="AY277" s="190"/>
      <c r="AZ277" s="191"/>
      <c r="BA277" s="191"/>
      <c r="BB277" s="191"/>
    </row>
    <row r="278" spans="1:55" ht="30.75" customHeight="1">
      <c r="A278" s="935" t="s">
        <v>277</v>
      </c>
      <c r="B278" s="936"/>
      <c r="C278" s="936"/>
      <c r="D278" s="936"/>
      <c r="E278" s="936"/>
      <c r="F278" s="936"/>
      <c r="G278" s="936"/>
      <c r="H278" s="936"/>
      <c r="I278" s="936"/>
      <c r="J278" s="936"/>
      <c r="K278" s="936"/>
      <c r="L278" s="936"/>
      <c r="M278" s="936"/>
      <c r="N278" s="936"/>
      <c r="O278" s="936"/>
      <c r="P278" s="936"/>
      <c r="Q278" s="936"/>
      <c r="R278" s="936"/>
      <c r="S278" s="936"/>
      <c r="T278" s="936"/>
      <c r="U278" s="936"/>
      <c r="V278" s="936"/>
      <c r="W278" s="936"/>
      <c r="X278" s="936"/>
      <c r="Y278" s="936"/>
      <c r="Z278" s="936"/>
      <c r="AA278" s="936"/>
      <c r="AB278" s="936"/>
      <c r="AC278" s="936"/>
      <c r="AD278" s="936"/>
      <c r="AE278" s="936"/>
      <c r="AF278" s="936"/>
      <c r="AG278" s="937"/>
      <c r="AH278" s="903"/>
      <c r="AI278" s="904"/>
      <c r="AJ278" s="904"/>
      <c r="AK278" s="904"/>
      <c r="AL278" s="904"/>
      <c r="AM278" s="904"/>
      <c r="AN278" s="904"/>
      <c r="AO278" s="904"/>
      <c r="AP278" s="904"/>
      <c r="AQ278" s="904"/>
      <c r="AR278" s="904"/>
      <c r="AS278" s="904"/>
      <c r="AT278" s="904"/>
      <c r="AU278" s="904"/>
      <c r="AV278" s="904"/>
      <c r="AW278" s="904"/>
      <c r="AX278" s="904"/>
      <c r="AY278" s="190"/>
      <c r="AZ278" s="191"/>
      <c r="BA278" s="191"/>
      <c r="BB278" s="191"/>
    </row>
    <row r="279" spans="1:55" ht="12.6" customHeight="1">
      <c r="A279" s="220" t="s">
        <v>236</v>
      </c>
    </row>
    <row r="280" spans="1:55" ht="15" customHeight="1">
      <c r="A280" s="897"/>
      <c r="B280" s="898"/>
      <c r="C280" s="898"/>
      <c r="D280" s="898"/>
      <c r="E280" s="898"/>
      <c r="F280" s="898"/>
      <c r="G280" s="898"/>
      <c r="H280" s="898"/>
      <c r="I280" s="898"/>
      <c r="J280" s="898"/>
      <c r="K280" s="898"/>
      <c r="L280" s="898"/>
      <c r="M280" s="898"/>
      <c r="N280" s="898"/>
      <c r="O280" s="898"/>
      <c r="P280" s="898"/>
      <c r="Q280" s="898"/>
      <c r="R280" s="898"/>
      <c r="S280" s="898"/>
      <c r="T280" s="898"/>
      <c r="U280" s="898"/>
      <c r="V280" s="898"/>
      <c r="W280" s="898"/>
      <c r="X280" s="898"/>
      <c r="Y280" s="898"/>
      <c r="Z280" s="898"/>
      <c r="AA280" s="898"/>
      <c r="AB280" s="898"/>
      <c r="AC280" s="898"/>
      <c r="AD280" s="898"/>
      <c r="AE280" s="898"/>
      <c r="AF280" s="898"/>
      <c r="AG280" s="898"/>
      <c r="AH280" s="898"/>
      <c r="AI280" s="898"/>
      <c r="AJ280" s="898"/>
      <c r="AK280" s="898"/>
      <c r="AL280" s="898"/>
      <c r="AM280" s="898"/>
      <c r="AN280" s="898"/>
      <c r="AO280" s="898"/>
      <c r="AP280" s="898"/>
      <c r="AQ280" s="898"/>
      <c r="AR280" s="898"/>
      <c r="AS280" s="898"/>
      <c r="AT280" s="898"/>
      <c r="AU280" s="898"/>
      <c r="AV280" s="898"/>
      <c r="AW280" s="898"/>
      <c r="AX280" s="898"/>
      <c r="AY280" s="550"/>
      <c r="AZ280" s="550"/>
      <c r="BA280" s="550"/>
      <c r="BB280" s="550"/>
    </row>
    <row r="281" spans="1:55" ht="15" customHeight="1">
      <c r="A281" s="899"/>
      <c r="B281" s="900"/>
      <c r="C281" s="900"/>
      <c r="D281" s="900"/>
      <c r="E281" s="900"/>
      <c r="F281" s="900"/>
      <c r="G281" s="900"/>
      <c r="H281" s="900"/>
      <c r="I281" s="900"/>
      <c r="J281" s="900"/>
      <c r="K281" s="900"/>
      <c r="L281" s="900"/>
      <c r="M281" s="900"/>
      <c r="N281" s="900"/>
      <c r="O281" s="900"/>
      <c r="P281" s="900"/>
      <c r="Q281" s="900"/>
      <c r="R281" s="900"/>
      <c r="S281" s="900"/>
      <c r="T281" s="900"/>
      <c r="U281" s="900"/>
      <c r="V281" s="900"/>
      <c r="W281" s="900"/>
      <c r="X281" s="900"/>
      <c r="Y281" s="900"/>
      <c r="Z281" s="900"/>
      <c r="AA281" s="900"/>
      <c r="AB281" s="900"/>
      <c r="AC281" s="900"/>
      <c r="AD281" s="900"/>
      <c r="AE281" s="900"/>
      <c r="AF281" s="900"/>
      <c r="AG281" s="900"/>
      <c r="AH281" s="900"/>
      <c r="AI281" s="900"/>
      <c r="AJ281" s="900"/>
      <c r="AK281" s="900"/>
      <c r="AL281" s="900"/>
      <c r="AM281" s="900"/>
      <c r="AN281" s="900"/>
      <c r="AO281" s="900"/>
      <c r="AP281" s="900"/>
      <c r="AQ281" s="900"/>
      <c r="AR281" s="900"/>
      <c r="AS281" s="900"/>
      <c r="AT281" s="900"/>
      <c r="AU281" s="900"/>
      <c r="AV281" s="900"/>
      <c r="AW281" s="900"/>
      <c r="AX281" s="900"/>
      <c r="AY281" s="550"/>
      <c r="AZ281" s="550"/>
      <c r="BA281" s="550"/>
      <c r="BB281" s="550"/>
    </row>
    <row r="282" spans="1:55" ht="0.75" customHeight="1">
      <c r="A282" s="236"/>
      <c r="B282" s="236"/>
      <c r="C282" s="236"/>
      <c r="D282" s="236"/>
      <c r="E282" s="236"/>
      <c r="F282" s="236"/>
      <c r="G282" s="236"/>
      <c r="H282" s="236"/>
      <c r="I282" s="236"/>
      <c r="J282" s="236"/>
      <c r="K282" s="236"/>
      <c r="L282" s="236"/>
      <c r="M282" s="236"/>
      <c r="N282" s="236"/>
      <c r="O282" s="236"/>
      <c r="P282" s="236"/>
      <c r="Q282" s="236"/>
      <c r="R282" s="236"/>
      <c r="S282" s="236"/>
      <c r="T282" s="236"/>
      <c r="U282" s="236"/>
      <c r="V282" s="236"/>
      <c r="W282" s="236"/>
      <c r="X282" s="236"/>
      <c r="Y282" s="236"/>
      <c r="Z282" s="236"/>
      <c r="AA282" s="236"/>
      <c r="AB282" s="236"/>
      <c r="AC282" s="236"/>
      <c r="AD282" s="236"/>
      <c r="AE282" s="236"/>
      <c r="AF282" s="236"/>
      <c r="AG282" s="236"/>
      <c r="AH282" s="236"/>
      <c r="AI282" s="236"/>
      <c r="AJ282" s="236"/>
      <c r="AK282" s="236"/>
      <c r="AL282" s="236"/>
      <c r="AM282" s="236"/>
      <c r="AN282" s="236"/>
      <c r="AO282" s="236"/>
      <c r="AP282" s="236"/>
      <c r="AQ282" s="236"/>
      <c r="AR282" s="236"/>
      <c r="AS282" s="236"/>
      <c r="AT282" s="236"/>
      <c r="AU282" s="236"/>
      <c r="AV282" s="236"/>
      <c r="AW282" s="236"/>
      <c r="AX282" s="236"/>
      <c r="AY282" s="236"/>
      <c r="AZ282" s="236"/>
      <c r="BA282" s="236"/>
      <c r="BB282" s="236"/>
    </row>
    <row r="283" spans="1:55" s="183" customFormat="1" ht="4.5" customHeight="1"/>
    <row r="284" spans="1:55" ht="12.6" customHeight="1">
      <c r="A284" s="220" t="s">
        <v>278</v>
      </c>
    </row>
    <row r="285" spans="1:55" ht="12.6" customHeight="1">
      <c r="A285" s="170" t="s">
        <v>3479</v>
      </c>
    </row>
    <row r="286" spans="1:55" ht="12.6" customHeight="1">
      <c r="A286" s="221"/>
      <c r="B286" s="222"/>
      <c r="C286" s="222"/>
      <c r="D286" s="222"/>
      <c r="E286" s="222"/>
      <c r="F286" s="222"/>
      <c r="G286" s="222"/>
      <c r="H286" s="836" t="s">
        <v>4147</v>
      </c>
      <c r="I286" s="837"/>
      <c r="J286" s="837"/>
      <c r="K286" s="837"/>
      <c r="L286" s="837"/>
      <c r="M286" s="837"/>
      <c r="N286" s="837"/>
      <c r="O286" s="837"/>
      <c r="P286" s="837"/>
      <c r="Q286" s="837"/>
      <c r="R286" s="837"/>
      <c r="S286" s="837"/>
      <c r="T286" s="837"/>
      <c r="U286" s="837"/>
      <c r="V286" s="837"/>
      <c r="W286" s="837"/>
      <c r="X286" s="837"/>
      <c r="Y286" s="837"/>
      <c r="Z286" s="837"/>
      <c r="AA286" s="837"/>
      <c r="AB286" s="837"/>
      <c r="AC286" s="837"/>
      <c r="AD286" s="837"/>
      <c r="AE286" s="837"/>
      <c r="AF286" s="837"/>
      <c r="AG286" s="837"/>
      <c r="AH286" s="837"/>
      <c r="AI286" s="837"/>
      <c r="AJ286" s="837"/>
      <c r="AK286" s="837"/>
      <c r="AL286" s="837"/>
      <c r="AM286" s="837"/>
      <c r="AN286" s="837"/>
      <c r="AO286" s="837"/>
      <c r="AP286" s="837"/>
      <c r="AQ286" s="837"/>
      <c r="AR286" s="837"/>
      <c r="AS286" s="837"/>
      <c r="AT286" s="837"/>
      <c r="AU286" s="837"/>
      <c r="AV286" s="837"/>
      <c r="AW286" s="837"/>
      <c r="AX286" s="838"/>
      <c r="AY286" s="186"/>
      <c r="AZ286" s="186"/>
      <c r="BA286" s="186"/>
      <c r="BB286" s="186"/>
      <c r="BC286" s="186"/>
    </row>
    <row r="287" spans="1:55" ht="12.6" customHeight="1">
      <c r="A287" s="223"/>
      <c r="B287" s="224"/>
      <c r="C287" s="224"/>
      <c r="D287" s="224"/>
      <c r="E287" s="224"/>
      <c r="F287" s="224"/>
      <c r="G287" s="224"/>
      <c r="H287" s="905"/>
      <c r="I287" s="905"/>
      <c r="J287" s="905"/>
      <c r="K287" s="905"/>
      <c r="L287" s="905"/>
      <c r="M287" s="905"/>
      <c r="N287" s="905"/>
      <c r="O287" s="905"/>
      <c r="P287" s="905"/>
      <c r="Q287" s="905"/>
      <c r="R287" s="905" t="s">
        <v>3523</v>
      </c>
      <c r="S287" s="905"/>
      <c r="T287" s="905"/>
      <c r="U287" s="905"/>
      <c r="V287" s="905"/>
      <c r="W287" s="905"/>
      <c r="X287" s="905"/>
      <c r="Y287" s="905"/>
      <c r="Z287" s="905"/>
      <c r="AA287" s="905"/>
      <c r="AB287" s="905"/>
      <c r="AC287" s="905"/>
      <c r="AD287" s="905"/>
      <c r="AE287" s="905"/>
      <c r="AF287" s="905"/>
      <c r="AG287" s="221"/>
      <c r="AH287" s="222"/>
      <c r="AI287" s="222"/>
      <c r="AJ287" s="237"/>
      <c r="AK287" s="221"/>
      <c r="AL287" s="222"/>
      <c r="AM287" s="222"/>
      <c r="AN287" s="237"/>
      <c r="AO287" s="221"/>
      <c r="AP287" s="222"/>
      <c r="AQ287" s="222"/>
      <c r="AR287" s="222"/>
      <c r="AS287" s="237"/>
      <c r="AT287" s="221"/>
      <c r="AU287" s="222"/>
      <c r="AV287" s="222"/>
      <c r="AW287" s="222"/>
      <c r="AX287" s="225"/>
    </row>
    <row r="288" spans="1:55" ht="12.6" customHeight="1">
      <c r="A288" s="223"/>
      <c r="B288" s="224"/>
      <c r="C288" s="224"/>
      <c r="D288" s="224"/>
      <c r="E288" s="224"/>
      <c r="F288" s="224"/>
      <c r="G288" s="224"/>
      <c r="H288" s="839"/>
      <c r="I288" s="839"/>
      <c r="J288" s="839"/>
      <c r="K288" s="839"/>
      <c r="L288" s="839"/>
      <c r="M288" s="839"/>
      <c r="N288" s="839"/>
      <c r="O288" s="839"/>
      <c r="P288" s="839"/>
      <c r="Q288" s="839"/>
      <c r="R288" s="839" t="s">
        <v>3524</v>
      </c>
      <c r="S288" s="839"/>
      <c r="T288" s="839"/>
      <c r="U288" s="839"/>
      <c r="V288" s="839"/>
      <c r="W288" s="839"/>
      <c r="X288" s="839"/>
      <c r="Y288" s="839"/>
      <c r="Z288" s="839"/>
      <c r="AA288" s="839"/>
      <c r="AB288" s="839"/>
      <c r="AC288" s="839"/>
      <c r="AD288" s="839"/>
      <c r="AE288" s="839"/>
      <c r="AF288" s="839"/>
      <c r="AG288" s="223"/>
      <c r="AH288" s="224"/>
      <c r="AI288" s="224"/>
      <c r="AJ288" s="238"/>
      <c r="AK288" s="223"/>
      <c r="AL288" s="224"/>
      <c r="AM288" s="224"/>
      <c r="AN288" s="238"/>
      <c r="AO288" s="841" t="s">
        <v>3525</v>
      </c>
      <c r="AP288" s="842"/>
      <c r="AQ288" s="842"/>
      <c r="AR288" s="842"/>
      <c r="AS288" s="843"/>
      <c r="AT288" s="223"/>
      <c r="AU288" s="224"/>
      <c r="AV288" s="224"/>
      <c r="AW288" s="224"/>
      <c r="AX288" s="225"/>
    </row>
    <row r="289" spans="1:57" ht="12.6" customHeight="1">
      <c r="A289" s="841" t="s">
        <v>3526</v>
      </c>
      <c r="B289" s="842"/>
      <c r="C289" s="842"/>
      <c r="D289" s="842"/>
      <c r="E289" s="842"/>
      <c r="F289" s="842"/>
      <c r="G289" s="842"/>
      <c r="H289" s="839"/>
      <c r="I289" s="839"/>
      <c r="J289" s="839"/>
      <c r="K289" s="839"/>
      <c r="L289" s="839"/>
      <c r="M289" s="839"/>
      <c r="N289" s="839"/>
      <c r="O289" s="839"/>
      <c r="P289" s="839"/>
      <c r="Q289" s="839"/>
      <c r="R289" s="839" t="s">
        <v>3527</v>
      </c>
      <c r="S289" s="839"/>
      <c r="T289" s="839"/>
      <c r="U289" s="839"/>
      <c r="V289" s="839"/>
      <c r="W289" s="839" t="s">
        <v>3528</v>
      </c>
      <c r="X289" s="839"/>
      <c r="Y289" s="839"/>
      <c r="Z289" s="839"/>
      <c r="AA289" s="839"/>
      <c r="AB289" s="839"/>
      <c r="AC289" s="839"/>
      <c r="AD289" s="839"/>
      <c r="AE289" s="839"/>
      <c r="AF289" s="839"/>
      <c r="AG289" s="223"/>
      <c r="AH289" s="224"/>
      <c r="AI289" s="224"/>
      <c r="AJ289" s="238"/>
      <c r="AK289" s="223"/>
      <c r="AL289" s="224"/>
      <c r="AM289" s="224"/>
      <c r="AN289" s="238"/>
      <c r="AO289" s="841" t="s">
        <v>3529</v>
      </c>
      <c r="AP289" s="842"/>
      <c r="AQ289" s="842"/>
      <c r="AR289" s="842"/>
      <c r="AS289" s="843"/>
      <c r="AT289" s="223"/>
      <c r="AU289" s="224"/>
      <c r="AV289" s="224"/>
      <c r="AW289" s="224"/>
      <c r="AX289" s="225"/>
    </row>
    <row r="290" spans="1:57" ht="12.6" customHeight="1">
      <c r="A290" s="841" t="s">
        <v>3530</v>
      </c>
      <c r="B290" s="842"/>
      <c r="C290" s="842"/>
      <c r="D290" s="842"/>
      <c r="E290" s="842"/>
      <c r="F290" s="842"/>
      <c r="G290" s="842"/>
      <c r="H290" s="839" t="s">
        <v>3531</v>
      </c>
      <c r="I290" s="839"/>
      <c r="J290" s="839"/>
      <c r="K290" s="839"/>
      <c r="L290" s="839"/>
      <c r="M290" s="839" t="s">
        <v>3532</v>
      </c>
      <c r="N290" s="839"/>
      <c r="O290" s="839"/>
      <c r="P290" s="839"/>
      <c r="Q290" s="839"/>
      <c r="R290" s="839" t="s">
        <v>3533</v>
      </c>
      <c r="S290" s="839"/>
      <c r="T290" s="839"/>
      <c r="U290" s="839"/>
      <c r="V290" s="839"/>
      <c r="W290" s="839" t="s">
        <v>3534</v>
      </c>
      <c r="X290" s="839"/>
      <c r="Y290" s="839"/>
      <c r="Z290" s="839"/>
      <c r="AA290" s="839"/>
      <c r="AB290" s="839" t="s">
        <v>3535</v>
      </c>
      <c r="AC290" s="839"/>
      <c r="AD290" s="839"/>
      <c r="AE290" s="839"/>
      <c r="AF290" s="839"/>
      <c r="AG290" s="841"/>
      <c r="AH290" s="842"/>
      <c r="AI290" s="842"/>
      <c r="AJ290" s="843"/>
      <c r="AK290" s="841" t="s">
        <v>3536</v>
      </c>
      <c r="AL290" s="842"/>
      <c r="AM290" s="842"/>
      <c r="AN290" s="843"/>
      <c r="AO290" s="841" t="s">
        <v>3537</v>
      </c>
      <c r="AP290" s="842"/>
      <c r="AQ290" s="842"/>
      <c r="AR290" s="842"/>
      <c r="AS290" s="843"/>
      <c r="AT290" s="841" t="s">
        <v>3485</v>
      </c>
      <c r="AU290" s="842"/>
      <c r="AV290" s="842"/>
      <c r="AW290" s="842"/>
      <c r="AX290" s="225"/>
      <c r="BD290" s="183"/>
      <c r="BE290" s="183"/>
    </row>
    <row r="291" spans="1:57" ht="12.6" customHeight="1">
      <c r="A291" s="223"/>
      <c r="B291" s="224"/>
      <c r="C291" s="224"/>
      <c r="D291" s="224"/>
      <c r="E291" s="224"/>
      <c r="F291" s="224"/>
      <c r="G291" s="224"/>
      <c r="H291" s="839"/>
      <c r="I291" s="839"/>
      <c r="J291" s="839"/>
      <c r="K291" s="839"/>
      <c r="L291" s="839"/>
      <c r="M291" s="839"/>
      <c r="N291" s="839"/>
      <c r="O291" s="839"/>
      <c r="P291" s="839"/>
      <c r="Q291" s="839"/>
      <c r="R291" s="839" t="s">
        <v>3498</v>
      </c>
      <c r="S291" s="839"/>
      <c r="T291" s="839"/>
      <c r="U291" s="839"/>
      <c r="V291" s="839"/>
      <c r="W291" s="839" t="s">
        <v>3538</v>
      </c>
      <c r="X291" s="839"/>
      <c r="Y291" s="839"/>
      <c r="Z291" s="839"/>
      <c r="AA291" s="839"/>
      <c r="AB291" s="839" t="s">
        <v>3539</v>
      </c>
      <c r="AC291" s="839"/>
      <c r="AD291" s="839"/>
      <c r="AE291" s="839"/>
      <c r="AF291" s="839"/>
      <c r="AG291" s="841" t="s">
        <v>3540</v>
      </c>
      <c r="AH291" s="842"/>
      <c r="AI291" s="842"/>
      <c r="AJ291" s="843"/>
      <c r="AK291" s="841" t="s">
        <v>3541</v>
      </c>
      <c r="AL291" s="842"/>
      <c r="AM291" s="842"/>
      <c r="AN291" s="843"/>
      <c r="AO291" s="841" t="s">
        <v>3542</v>
      </c>
      <c r="AP291" s="842"/>
      <c r="AQ291" s="842"/>
      <c r="AR291" s="842"/>
      <c r="AS291" s="843"/>
      <c r="AT291" s="223"/>
      <c r="AU291" s="224"/>
      <c r="AV291" s="224"/>
      <c r="AW291" s="224"/>
      <c r="AX291" s="225"/>
    </row>
    <row r="292" spans="1:57" ht="12.6" customHeight="1">
      <c r="A292" s="223"/>
      <c r="B292" s="224"/>
      <c r="C292" s="224"/>
      <c r="D292" s="224"/>
      <c r="E292" s="224"/>
      <c r="F292" s="224"/>
      <c r="G292" s="224"/>
      <c r="H292" s="839"/>
      <c r="I292" s="839"/>
      <c r="J292" s="839"/>
      <c r="K292" s="839"/>
      <c r="L292" s="839"/>
      <c r="M292" s="839"/>
      <c r="N292" s="839"/>
      <c r="O292" s="839"/>
      <c r="P292" s="839"/>
      <c r="Q292" s="839"/>
      <c r="R292" s="839" t="s">
        <v>3543</v>
      </c>
      <c r="S292" s="839"/>
      <c r="T292" s="839"/>
      <c r="U292" s="839"/>
      <c r="V292" s="839"/>
      <c r="W292" s="839" t="s">
        <v>3544</v>
      </c>
      <c r="X292" s="839"/>
      <c r="Y292" s="839"/>
      <c r="Z292" s="839"/>
      <c r="AA292" s="839"/>
      <c r="AB292" s="839" t="s">
        <v>3545</v>
      </c>
      <c r="AC292" s="839"/>
      <c r="AD292" s="839"/>
      <c r="AE292" s="839"/>
      <c r="AF292" s="839"/>
      <c r="AG292" s="841" t="s">
        <v>3546</v>
      </c>
      <c r="AH292" s="842"/>
      <c r="AI292" s="842"/>
      <c r="AJ292" s="843"/>
      <c r="AK292" s="841" t="s">
        <v>3547</v>
      </c>
      <c r="AL292" s="842"/>
      <c r="AM292" s="842"/>
      <c r="AN292" s="843"/>
      <c r="AO292" s="841" t="s">
        <v>3548</v>
      </c>
      <c r="AP292" s="842"/>
      <c r="AQ292" s="842"/>
      <c r="AR292" s="842"/>
      <c r="AS292" s="843"/>
      <c r="AT292" s="223"/>
      <c r="AU292" s="224"/>
      <c r="AV292" s="224"/>
      <c r="AW292" s="224"/>
      <c r="AX292" s="225"/>
    </row>
    <row r="293" spans="1:57" ht="12.6" customHeight="1">
      <c r="A293" s="223"/>
      <c r="B293" s="224"/>
      <c r="C293" s="224"/>
      <c r="D293" s="224"/>
      <c r="E293" s="224"/>
      <c r="F293" s="224"/>
      <c r="G293" s="224"/>
      <c r="H293" s="839"/>
      <c r="I293" s="839"/>
      <c r="J293" s="839"/>
      <c r="K293" s="839"/>
      <c r="L293" s="839"/>
      <c r="M293" s="839"/>
      <c r="N293" s="839"/>
      <c r="O293" s="839"/>
      <c r="P293" s="839"/>
      <c r="Q293" s="839"/>
      <c r="R293" s="839" t="s">
        <v>3527</v>
      </c>
      <c r="S293" s="839"/>
      <c r="T293" s="839"/>
      <c r="U293" s="839"/>
      <c r="V293" s="839"/>
      <c r="W293" s="839" t="s">
        <v>3549</v>
      </c>
      <c r="X293" s="839"/>
      <c r="Y293" s="839"/>
      <c r="Z293" s="839"/>
      <c r="AA293" s="839"/>
      <c r="AB293" s="839" t="s">
        <v>3550</v>
      </c>
      <c r="AC293" s="839"/>
      <c r="AD293" s="839"/>
      <c r="AE293" s="839"/>
      <c r="AF293" s="839"/>
      <c r="AG293" s="841" t="s">
        <v>3551</v>
      </c>
      <c r="AH293" s="842"/>
      <c r="AI293" s="842"/>
      <c r="AJ293" s="843"/>
      <c r="AK293" s="841" t="s">
        <v>3551</v>
      </c>
      <c r="AL293" s="842"/>
      <c r="AM293" s="842"/>
      <c r="AN293" s="843"/>
      <c r="AO293" s="841" t="s">
        <v>3551</v>
      </c>
      <c r="AP293" s="842"/>
      <c r="AQ293" s="842"/>
      <c r="AR293" s="842"/>
      <c r="AS293" s="843"/>
      <c r="AT293" s="223"/>
      <c r="AU293" s="224"/>
      <c r="AV293" s="224"/>
      <c r="AW293" s="224"/>
      <c r="AX293" s="225"/>
    </row>
    <row r="294" spans="1:57" ht="12.6" customHeight="1">
      <c r="A294" s="223"/>
      <c r="B294" s="224"/>
      <c r="C294" s="224"/>
      <c r="D294" s="224"/>
      <c r="E294" s="224"/>
      <c r="F294" s="224"/>
      <c r="G294" s="224"/>
      <c r="H294" s="839"/>
      <c r="I294" s="839"/>
      <c r="J294" s="839"/>
      <c r="K294" s="839"/>
      <c r="L294" s="839"/>
      <c r="M294" s="839"/>
      <c r="N294" s="839"/>
      <c r="O294" s="839"/>
      <c r="P294" s="839"/>
      <c r="Q294" s="839"/>
      <c r="R294" s="839" t="s">
        <v>3552</v>
      </c>
      <c r="S294" s="839"/>
      <c r="T294" s="839"/>
      <c r="U294" s="839"/>
      <c r="V294" s="839"/>
      <c r="W294" s="839"/>
      <c r="X294" s="839"/>
      <c r="Y294" s="839"/>
      <c r="Z294" s="839"/>
      <c r="AA294" s="839"/>
      <c r="AB294" s="839"/>
      <c r="AC294" s="839"/>
      <c r="AD294" s="839"/>
      <c r="AE294" s="839"/>
      <c r="AF294" s="839"/>
      <c r="AG294" s="223"/>
      <c r="AH294" s="224"/>
      <c r="AI294" s="224"/>
      <c r="AJ294" s="238"/>
      <c r="AK294" s="223"/>
      <c r="AL294" s="224"/>
      <c r="AM294" s="224"/>
      <c r="AN294" s="238"/>
      <c r="AO294" s="223"/>
      <c r="AP294" s="224"/>
      <c r="AQ294" s="224"/>
      <c r="AR294" s="224"/>
      <c r="AS294" s="238"/>
      <c r="AT294" s="223"/>
      <c r="AU294" s="224"/>
      <c r="AV294" s="224"/>
      <c r="AW294" s="224"/>
      <c r="AX294" s="225"/>
    </row>
    <row r="295" spans="1:57" ht="12.6" customHeight="1">
      <c r="A295" s="223"/>
      <c r="B295" s="224"/>
      <c r="C295" s="224"/>
      <c r="D295" s="224"/>
      <c r="E295" s="224"/>
      <c r="F295" s="224"/>
      <c r="G295" s="224"/>
      <c r="H295" s="839"/>
      <c r="I295" s="839"/>
      <c r="J295" s="839"/>
      <c r="K295" s="839"/>
      <c r="L295" s="839"/>
      <c r="M295" s="839"/>
      <c r="N295" s="839"/>
      <c r="O295" s="839"/>
      <c r="P295" s="839"/>
      <c r="Q295" s="839"/>
      <c r="R295" s="839" t="s">
        <v>3553</v>
      </c>
      <c r="S295" s="839"/>
      <c r="T295" s="839"/>
      <c r="U295" s="839"/>
      <c r="V295" s="839"/>
      <c r="W295" s="839"/>
      <c r="X295" s="839"/>
      <c r="Y295" s="839"/>
      <c r="Z295" s="839"/>
      <c r="AA295" s="839"/>
      <c r="AB295" s="839"/>
      <c r="AC295" s="839"/>
      <c r="AD295" s="839"/>
      <c r="AE295" s="839"/>
      <c r="AF295" s="839"/>
      <c r="AG295" s="223"/>
      <c r="AH295" s="224"/>
      <c r="AI295" s="224"/>
      <c r="AJ295" s="238"/>
      <c r="AK295" s="223"/>
      <c r="AL295" s="224"/>
      <c r="AM295" s="224"/>
      <c r="AN295" s="238"/>
      <c r="AO295" s="223"/>
      <c r="AP295" s="224"/>
      <c r="AQ295" s="224"/>
      <c r="AR295" s="224"/>
      <c r="AS295" s="238"/>
      <c r="AT295" s="223"/>
      <c r="AU295" s="224"/>
      <c r="AV295" s="224"/>
      <c r="AW295" s="224"/>
      <c r="AX295" s="225"/>
    </row>
    <row r="296" spans="1:57" ht="12.6" customHeight="1">
      <c r="A296" s="846" t="s">
        <v>3498</v>
      </c>
      <c r="B296" s="847"/>
      <c r="C296" s="847"/>
      <c r="D296" s="847"/>
      <c r="E296" s="847"/>
      <c r="F296" s="847"/>
      <c r="G296" s="847"/>
      <c r="H296" s="845" t="s">
        <v>3499</v>
      </c>
      <c r="I296" s="845"/>
      <c r="J296" s="845"/>
      <c r="K296" s="845"/>
      <c r="L296" s="845"/>
      <c r="M296" s="845" t="s">
        <v>3500</v>
      </c>
      <c r="N296" s="845"/>
      <c r="O296" s="845"/>
      <c r="P296" s="845"/>
      <c r="Q296" s="845"/>
      <c r="R296" s="845" t="s">
        <v>3501</v>
      </c>
      <c r="S296" s="845"/>
      <c r="T296" s="845"/>
      <c r="U296" s="845"/>
      <c r="V296" s="845"/>
      <c r="W296" s="845" t="s">
        <v>3502</v>
      </c>
      <c r="X296" s="845"/>
      <c r="Y296" s="845"/>
      <c r="Z296" s="845"/>
      <c r="AA296" s="845"/>
      <c r="AB296" s="845" t="s">
        <v>3503</v>
      </c>
      <c r="AC296" s="845"/>
      <c r="AD296" s="845"/>
      <c r="AE296" s="845"/>
      <c r="AF296" s="845"/>
      <c r="AG296" s="846" t="s">
        <v>3504</v>
      </c>
      <c r="AH296" s="847"/>
      <c r="AI296" s="847"/>
      <c r="AJ296" s="848"/>
      <c r="AK296" s="846" t="s">
        <v>3505</v>
      </c>
      <c r="AL296" s="847"/>
      <c r="AM296" s="847"/>
      <c r="AN296" s="848"/>
      <c r="AO296" s="846" t="s">
        <v>3506</v>
      </c>
      <c r="AP296" s="847"/>
      <c r="AQ296" s="847"/>
      <c r="AR296" s="847"/>
      <c r="AS296" s="848"/>
      <c r="AT296" s="846" t="s">
        <v>3554</v>
      </c>
      <c r="AU296" s="847"/>
      <c r="AV296" s="847"/>
      <c r="AW296" s="847"/>
      <c r="AX296" s="225"/>
    </row>
    <row r="297" spans="1:57" ht="12.6" customHeight="1">
      <c r="A297" s="183" t="s">
        <v>3507</v>
      </c>
      <c r="B297" s="183"/>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c r="AB297" s="183"/>
      <c r="AC297" s="183"/>
      <c r="AD297" s="183"/>
      <c r="AE297" s="183"/>
      <c r="AF297" s="183"/>
      <c r="AG297" s="183"/>
      <c r="AH297" s="183"/>
      <c r="AI297" s="183"/>
      <c r="AJ297" s="183"/>
      <c r="AK297" s="183"/>
      <c r="AL297" s="183"/>
      <c r="AM297" s="183"/>
      <c r="AN297" s="183"/>
      <c r="AO297" s="183"/>
      <c r="AP297" s="183"/>
      <c r="AQ297" s="183"/>
      <c r="AR297" s="183"/>
      <c r="AS297" s="183"/>
      <c r="AT297" s="183"/>
      <c r="AU297" s="183"/>
      <c r="AV297" s="183"/>
      <c r="AW297" s="183"/>
      <c r="AX297" s="189"/>
    </row>
    <row r="298" spans="1:57" ht="12.6" customHeight="1">
      <c r="A298" s="221" t="s">
        <v>3555</v>
      </c>
      <c r="B298" s="239"/>
      <c r="C298" s="194"/>
      <c r="D298" s="194"/>
      <c r="E298" s="194"/>
      <c r="F298" s="194"/>
      <c r="G298" s="194"/>
      <c r="H298" s="906">
        <f ca="1">SUM('HL KNIHA VYPOC'!$D$26)</f>
        <v>0</v>
      </c>
      <c r="I298" s="906"/>
      <c r="J298" s="906"/>
      <c r="K298" s="906"/>
      <c r="L298" s="906"/>
      <c r="M298" s="906">
        <f ca="1">SUM('HL KNIHA VYPOC'!$D$16)</f>
        <v>0</v>
      </c>
      <c r="N298" s="906"/>
      <c r="O298" s="906"/>
      <c r="P298" s="906"/>
      <c r="Q298" s="906"/>
      <c r="R298" s="906">
        <f ca="1">SUM('HL KNIHA VYPOC'!$D$17)</f>
        <v>0</v>
      </c>
      <c r="S298" s="906"/>
      <c r="T298" s="906"/>
      <c r="U298" s="906"/>
      <c r="V298" s="906"/>
      <c r="W298" s="906">
        <f ca="1">SUM('HL KNIHA VYPOC'!$D$20)</f>
        <v>0</v>
      </c>
      <c r="X298" s="906"/>
      <c r="Y298" s="906"/>
      <c r="Z298" s="906"/>
      <c r="AA298" s="906"/>
      <c r="AB298" s="906">
        <f ca="1">SUM('HL KNIHA VYPOC'!$D$21)</f>
        <v>0</v>
      </c>
      <c r="AC298" s="906"/>
      <c r="AD298" s="906"/>
      <c r="AE298" s="906"/>
      <c r="AF298" s="906"/>
      <c r="AG298" s="906">
        <f ca="1">SUM('HL KNIHA VYPOC'!$D$22+'HL KNIHA VYPOC'!$D$23+'HL KNIHA VYPOC'!D27)</f>
        <v>0</v>
      </c>
      <c r="AH298" s="906"/>
      <c r="AI298" s="906"/>
      <c r="AJ298" s="906"/>
      <c r="AK298" s="906">
        <f ca="1">SUM('HL KNIHA VYPOC'!$D$32)</f>
        <v>0</v>
      </c>
      <c r="AL298" s="906"/>
      <c r="AM298" s="906"/>
      <c r="AN298" s="906"/>
      <c r="AO298" s="906">
        <f ca="1">SUM('HL KNIHA VYPOC'!$D$38)</f>
        <v>0</v>
      </c>
      <c r="AP298" s="906"/>
      <c r="AQ298" s="906"/>
      <c r="AR298" s="906"/>
      <c r="AS298" s="906"/>
      <c r="AT298" s="849">
        <f>SUM(H298:AS301)</f>
        <v>0</v>
      </c>
      <c r="AU298" s="850"/>
      <c r="AV298" s="850"/>
      <c r="AW298" s="850"/>
      <c r="AX298" s="851"/>
    </row>
    <row r="299" spans="1:57" ht="12.6" customHeight="1">
      <c r="A299" s="223" t="s">
        <v>3556</v>
      </c>
      <c r="B299" s="231"/>
      <c r="C299" s="183"/>
      <c r="D299" s="183"/>
      <c r="E299" s="183"/>
      <c r="F299" s="183"/>
      <c r="G299" s="183"/>
      <c r="H299" s="906"/>
      <c r="I299" s="906"/>
      <c r="J299" s="906"/>
      <c r="K299" s="906"/>
      <c r="L299" s="906"/>
      <c r="M299" s="906"/>
      <c r="N299" s="906"/>
      <c r="O299" s="906"/>
      <c r="P299" s="906"/>
      <c r="Q299" s="906"/>
      <c r="R299" s="906"/>
      <c r="S299" s="906"/>
      <c r="T299" s="906"/>
      <c r="U299" s="906"/>
      <c r="V299" s="906"/>
      <c r="W299" s="906"/>
      <c r="X299" s="906"/>
      <c r="Y299" s="906"/>
      <c r="Z299" s="906"/>
      <c r="AA299" s="906"/>
      <c r="AB299" s="906"/>
      <c r="AC299" s="906"/>
      <c r="AD299" s="906"/>
      <c r="AE299" s="906"/>
      <c r="AF299" s="906"/>
      <c r="AG299" s="906"/>
      <c r="AH299" s="906"/>
      <c r="AI299" s="906"/>
      <c r="AJ299" s="906"/>
      <c r="AK299" s="906"/>
      <c r="AL299" s="906"/>
      <c r="AM299" s="906"/>
      <c r="AN299" s="906"/>
      <c r="AO299" s="906"/>
      <c r="AP299" s="906"/>
      <c r="AQ299" s="906"/>
      <c r="AR299" s="906"/>
      <c r="AS299" s="906"/>
      <c r="AT299" s="885"/>
      <c r="AU299" s="886"/>
      <c r="AV299" s="886"/>
      <c r="AW299" s="886"/>
      <c r="AX299" s="887"/>
    </row>
    <row r="300" spans="1:57" ht="12.6" customHeight="1">
      <c r="A300" s="223" t="s">
        <v>3557</v>
      </c>
      <c r="B300" s="231"/>
      <c r="C300" s="183"/>
      <c r="D300" s="183"/>
      <c r="E300" s="183"/>
      <c r="F300" s="183"/>
      <c r="G300" s="183"/>
      <c r="H300" s="906"/>
      <c r="I300" s="906"/>
      <c r="J300" s="906"/>
      <c r="K300" s="906"/>
      <c r="L300" s="906"/>
      <c r="M300" s="906"/>
      <c r="N300" s="906"/>
      <c r="O300" s="906"/>
      <c r="P300" s="906"/>
      <c r="Q300" s="906"/>
      <c r="R300" s="906"/>
      <c r="S300" s="906"/>
      <c r="T300" s="906"/>
      <c r="U300" s="906"/>
      <c r="V300" s="906"/>
      <c r="W300" s="906"/>
      <c r="X300" s="906"/>
      <c r="Y300" s="906"/>
      <c r="Z300" s="906"/>
      <c r="AA300" s="906"/>
      <c r="AB300" s="906"/>
      <c r="AC300" s="906"/>
      <c r="AD300" s="906"/>
      <c r="AE300" s="906"/>
      <c r="AF300" s="906"/>
      <c r="AG300" s="906"/>
      <c r="AH300" s="906"/>
      <c r="AI300" s="906"/>
      <c r="AJ300" s="906"/>
      <c r="AK300" s="906"/>
      <c r="AL300" s="906"/>
      <c r="AM300" s="906"/>
      <c r="AN300" s="906"/>
      <c r="AO300" s="906"/>
      <c r="AP300" s="906"/>
      <c r="AQ300" s="906"/>
      <c r="AR300" s="906"/>
      <c r="AS300" s="906"/>
      <c r="AT300" s="885"/>
      <c r="AU300" s="886"/>
      <c r="AV300" s="886"/>
      <c r="AW300" s="886"/>
      <c r="AX300" s="887"/>
    </row>
    <row r="301" spans="1:57" ht="12.6" customHeight="1">
      <c r="A301" s="223" t="s">
        <v>3558</v>
      </c>
      <c r="B301" s="231"/>
      <c r="C301" s="183"/>
      <c r="D301" s="183"/>
      <c r="E301" s="183"/>
      <c r="F301" s="183"/>
      <c r="G301" s="183"/>
      <c r="H301" s="906"/>
      <c r="I301" s="906"/>
      <c r="J301" s="906"/>
      <c r="K301" s="906"/>
      <c r="L301" s="906"/>
      <c r="M301" s="906"/>
      <c r="N301" s="906"/>
      <c r="O301" s="906"/>
      <c r="P301" s="906"/>
      <c r="Q301" s="906"/>
      <c r="R301" s="906"/>
      <c r="S301" s="906"/>
      <c r="T301" s="906"/>
      <c r="U301" s="906"/>
      <c r="V301" s="906"/>
      <c r="W301" s="906"/>
      <c r="X301" s="906"/>
      <c r="Y301" s="906"/>
      <c r="Z301" s="906"/>
      <c r="AA301" s="906"/>
      <c r="AB301" s="906"/>
      <c r="AC301" s="906"/>
      <c r="AD301" s="906"/>
      <c r="AE301" s="906"/>
      <c r="AF301" s="906"/>
      <c r="AG301" s="906"/>
      <c r="AH301" s="906"/>
      <c r="AI301" s="906"/>
      <c r="AJ301" s="906"/>
      <c r="AK301" s="906"/>
      <c r="AL301" s="906"/>
      <c r="AM301" s="906"/>
      <c r="AN301" s="906"/>
      <c r="AO301" s="906"/>
      <c r="AP301" s="906"/>
      <c r="AQ301" s="906"/>
      <c r="AR301" s="906"/>
      <c r="AS301" s="906"/>
      <c r="AT301" s="852"/>
      <c r="AU301" s="853"/>
      <c r="AV301" s="853"/>
      <c r="AW301" s="853"/>
      <c r="AX301" s="854"/>
    </row>
    <row r="302" spans="1:57" ht="12.6" customHeight="1">
      <c r="A302" s="187" t="s">
        <v>3510</v>
      </c>
      <c r="B302" s="230"/>
      <c r="C302" s="188"/>
      <c r="D302" s="188"/>
      <c r="E302" s="188"/>
      <c r="F302" s="188"/>
      <c r="G302" s="188"/>
      <c r="H302" s="906">
        <f ca="1">SUM('HL KNIHA VYPOC'!$E$26)</f>
        <v>0</v>
      </c>
      <c r="I302" s="906"/>
      <c r="J302" s="906"/>
      <c r="K302" s="906"/>
      <c r="L302" s="906"/>
      <c r="M302" s="906">
        <f ca="1">SUM('HL KNIHA VYPOC'!$E$16)</f>
        <v>0</v>
      </c>
      <c r="N302" s="906"/>
      <c r="O302" s="906"/>
      <c r="P302" s="906"/>
      <c r="Q302" s="906"/>
      <c r="R302" s="906">
        <f ca="1">SUM('HL KNIHA VYPOC'!$E$17)</f>
        <v>0</v>
      </c>
      <c r="S302" s="906"/>
      <c r="T302" s="906"/>
      <c r="U302" s="906"/>
      <c r="V302" s="906"/>
      <c r="W302" s="906">
        <f ca="1">SUM('HL KNIHA VYPOC'!$E$20)</f>
        <v>0</v>
      </c>
      <c r="X302" s="906"/>
      <c r="Y302" s="906"/>
      <c r="Z302" s="906"/>
      <c r="AA302" s="906"/>
      <c r="AB302" s="906">
        <f ca="1">SUM('HL KNIHA VYPOC'!$E$21)</f>
        <v>0</v>
      </c>
      <c r="AC302" s="906"/>
      <c r="AD302" s="906"/>
      <c r="AE302" s="906"/>
      <c r="AF302" s="906"/>
      <c r="AG302" s="906">
        <f ca="1">SUM('HL KNIHA VYPOC'!$E$22+'HL KNIHA VYPOC'!$E$23+'HL KNIHA VYPOC'!E27)</f>
        <v>0</v>
      </c>
      <c r="AH302" s="906"/>
      <c r="AI302" s="906"/>
      <c r="AJ302" s="906"/>
      <c r="AK302" s="906">
        <f ca="1">SUM('HL KNIHA VYPOC'!$E$32)</f>
        <v>0</v>
      </c>
      <c r="AL302" s="906"/>
      <c r="AM302" s="906"/>
      <c r="AN302" s="906"/>
      <c r="AO302" s="906">
        <f ca="1">SUM('HL KNIHA VYPOC'!$E$38)</f>
        <v>0</v>
      </c>
      <c r="AP302" s="906"/>
      <c r="AQ302" s="906"/>
      <c r="AR302" s="906"/>
      <c r="AS302" s="906"/>
      <c r="AT302" s="870">
        <f>SUM(H302:AS302)</f>
        <v>0</v>
      </c>
      <c r="AU302" s="871"/>
      <c r="AV302" s="871"/>
      <c r="AW302" s="871"/>
      <c r="AX302" s="872"/>
    </row>
    <row r="303" spans="1:57" ht="12.6" customHeight="1">
      <c r="A303" s="187" t="s">
        <v>3511</v>
      </c>
      <c r="B303" s="230"/>
      <c r="C303" s="188"/>
      <c r="D303" s="188"/>
      <c r="E303" s="188"/>
      <c r="F303" s="188"/>
      <c r="G303" s="188"/>
      <c r="H303" s="906">
        <f ca="1">SUM('HL KNIHA VYPOC'!$F$26)</f>
        <v>0</v>
      </c>
      <c r="I303" s="906"/>
      <c r="J303" s="906"/>
      <c r="K303" s="906"/>
      <c r="L303" s="906"/>
      <c r="M303" s="906">
        <f ca="1">SUM('HL KNIHA VYPOC'!$F$16)</f>
        <v>0</v>
      </c>
      <c r="N303" s="906"/>
      <c r="O303" s="906"/>
      <c r="P303" s="906"/>
      <c r="Q303" s="906"/>
      <c r="R303" s="906">
        <f ca="1">SUM('HL KNIHA VYPOC'!$F$17)</f>
        <v>0</v>
      </c>
      <c r="S303" s="906"/>
      <c r="T303" s="906"/>
      <c r="U303" s="906"/>
      <c r="V303" s="906"/>
      <c r="W303" s="906">
        <f ca="1">SUM('HL KNIHA VYPOC'!$F$20)</f>
        <v>0</v>
      </c>
      <c r="X303" s="906"/>
      <c r="Y303" s="906"/>
      <c r="Z303" s="906"/>
      <c r="AA303" s="906"/>
      <c r="AB303" s="906">
        <f ca="1">SUM('HL KNIHA VYPOC'!$F$21)</f>
        <v>0</v>
      </c>
      <c r="AC303" s="906"/>
      <c r="AD303" s="906"/>
      <c r="AE303" s="906"/>
      <c r="AF303" s="906"/>
      <c r="AG303" s="906">
        <f ca="1">SUM('HL KNIHA VYPOC'!$F$22+'HL KNIHA VYPOC'!$F$23+'HL KNIHA VYPOC'!F27)</f>
        <v>0</v>
      </c>
      <c r="AH303" s="906"/>
      <c r="AI303" s="906"/>
      <c r="AJ303" s="906"/>
      <c r="AK303" s="906">
        <f ca="1">SUM('HL KNIHA VYPOC'!$F$32)</f>
        <v>0</v>
      </c>
      <c r="AL303" s="906"/>
      <c r="AM303" s="906"/>
      <c r="AN303" s="906"/>
      <c r="AO303" s="906">
        <f ca="1">SUM('HL KNIHA VYPOC'!$F$38)</f>
        <v>0</v>
      </c>
      <c r="AP303" s="906"/>
      <c r="AQ303" s="906"/>
      <c r="AR303" s="906"/>
      <c r="AS303" s="906"/>
      <c r="AT303" s="870">
        <f>SUM(H303:AS303)</f>
        <v>0</v>
      </c>
      <c r="AU303" s="871"/>
      <c r="AV303" s="871"/>
      <c r="AW303" s="871"/>
      <c r="AX303" s="872"/>
    </row>
    <row r="304" spans="1:57" ht="12.6" customHeight="1">
      <c r="A304" s="187" t="s">
        <v>3512</v>
      </c>
      <c r="B304" s="230"/>
      <c r="C304" s="188"/>
      <c r="D304" s="188"/>
      <c r="E304" s="188"/>
      <c r="F304" s="188"/>
      <c r="G304" s="188"/>
      <c r="H304" s="907"/>
      <c r="I304" s="907"/>
      <c r="J304" s="907"/>
      <c r="K304" s="907"/>
      <c r="L304" s="907"/>
      <c r="M304" s="907"/>
      <c r="N304" s="907"/>
      <c r="O304" s="907"/>
      <c r="P304" s="907"/>
      <c r="Q304" s="907"/>
      <c r="R304" s="907"/>
      <c r="S304" s="907"/>
      <c r="T304" s="907"/>
      <c r="U304" s="907"/>
      <c r="V304" s="907"/>
      <c r="W304" s="907"/>
      <c r="X304" s="907"/>
      <c r="Y304" s="907"/>
      <c r="Z304" s="907"/>
      <c r="AA304" s="907"/>
      <c r="AB304" s="907"/>
      <c r="AC304" s="907"/>
      <c r="AD304" s="907"/>
      <c r="AE304" s="907"/>
      <c r="AF304" s="907"/>
      <c r="AG304" s="907"/>
      <c r="AH304" s="907"/>
      <c r="AI304" s="907"/>
      <c r="AJ304" s="907"/>
      <c r="AK304" s="907"/>
      <c r="AL304" s="907"/>
      <c r="AM304" s="907"/>
      <c r="AN304" s="907"/>
      <c r="AO304" s="907"/>
      <c r="AP304" s="907"/>
      <c r="AQ304" s="907"/>
      <c r="AR304" s="907"/>
      <c r="AS304" s="907"/>
      <c r="AT304" s="870">
        <f>SUM(H304:AS304)</f>
        <v>0</v>
      </c>
      <c r="AU304" s="871"/>
      <c r="AV304" s="871"/>
      <c r="AW304" s="871"/>
      <c r="AX304" s="872"/>
    </row>
    <row r="305" spans="1:50" ht="12.6" customHeight="1">
      <c r="A305" s="223" t="s">
        <v>3513</v>
      </c>
      <c r="B305" s="231"/>
      <c r="C305" s="183"/>
      <c r="D305" s="183"/>
      <c r="E305" s="183"/>
      <c r="F305" s="183"/>
      <c r="G305" s="183"/>
      <c r="H305" s="906">
        <f>SUM(H298+H302-H303+H304)</f>
        <v>0</v>
      </c>
      <c r="I305" s="906"/>
      <c r="J305" s="906"/>
      <c r="K305" s="906"/>
      <c r="L305" s="906"/>
      <c r="M305" s="906">
        <f>SUM(M298+M302-M303+M304)</f>
        <v>0</v>
      </c>
      <c r="N305" s="906"/>
      <c r="O305" s="906"/>
      <c r="P305" s="906"/>
      <c r="Q305" s="906"/>
      <c r="R305" s="906">
        <f>SUM(R298+R302-R303+R304)</f>
        <v>0</v>
      </c>
      <c r="S305" s="906"/>
      <c r="T305" s="906"/>
      <c r="U305" s="906"/>
      <c r="V305" s="906"/>
      <c r="W305" s="906">
        <f>SUM(W298+W302-W303+W304)</f>
        <v>0</v>
      </c>
      <c r="X305" s="906"/>
      <c r="Y305" s="906"/>
      <c r="Z305" s="906"/>
      <c r="AA305" s="906"/>
      <c r="AB305" s="906">
        <f>SUM(AB298+AB302-AB303+AB304)</f>
        <v>0</v>
      </c>
      <c r="AC305" s="906"/>
      <c r="AD305" s="906"/>
      <c r="AE305" s="906"/>
      <c r="AF305" s="906"/>
      <c r="AG305" s="906">
        <f>SUM(AG298+AG302-AG303+AG304)</f>
        <v>0</v>
      </c>
      <c r="AH305" s="906"/>
      <c r="AI305" s="906"/>
      <c r="AJ305" s="906"/>
      <c r="AK305" s="906">
        <f>SUM(AK298+AK302-AK303+AK304)</f>
        <v>0</v>
      </c>
      <c r="AL305" s="906"/>
      <c r="AM305" s="906"/>
      <c r="AN305" s="906"/>
      <c r="AO305" s="906">
        <f>SUM(AO298+AO302-AO303+AO304)</f>
        <v>0</v>
      </c>
      <c r="AP305" s="906"/>
      <c r="AQ305" s="906"/>
      <c r="AR305" s="906"/>
      <c r="AS305" s="906"/>
      <c r="AT305" s="849">
        <f>SUM(H305:AS307)</f>
        <v>0</v>
      </c>
      <c r="AU305" s="850"/>
      <c r="AV305" s="850"/>
      <c r="AW305" s="850"/>
      <c r="AX305" s="851"/>
    </row>
    <row r="306" spans="1:50" ht="12.6" customHeight="1">
      <c r="A306" s="223" t="s">
        <v>3557</v>
      </c>
      <c r="B306" s="231"/>
      <c r="C306" s="183"/>
      <c r="D306" s="183"/>
      <c r="E306" s="183"/>
      <c r="F306" s="183"/>
      <c r="G306" s="183"/>
      <c r="H306" s="906"/>
      <c r="I306" s="906"/>
      <c r="J306" s="906"/>
      <c r="K306" s="906"/>
      <c r="L306" s="906"/>
      <c r="M306" s="906"/>
      <c r="N306" s="906"/>
      <c r="O306" s="906"/>
      <c r="P306" s="906"/>
      <c r="Q306" s="906"/>
      <c r="R306" s="906"/>
      <c r="S306" s="906"/>
      <c r="T306" s="906"/>
      <c r="U306" s="906"/>
      <c r="V306" s="906"/>
      <c r="W306" s="906"/>
      <c r="X306" s="906"/>
      <c r="Y306" s="906"/>
      <c r="Z306" s="906"/>
      <c r="AA306" s="906"/>
      <c r="AB306" s="906"/>
      <c r="AC306" s="906"/>
      <c r="AD306" s="906"/>
      <c r="AE306" s="906"/>
      <c r="AF306" s="906"/>
      <c r="AG306" s="906"/>
      <c r="AH306" s="906"/>
      <c r="AI306" s="906"/>
      <c r="AJ306" s="906"/>
      <c r="AK306" s="906"/>
      <c r="AL306" s="906"/>
      <c r="AM306" s="906"/>
      <c r="AN306" s="906"/>
      <c r="AO306" s="906"/>
      <c r="AP306" s="906"/>
      <c r="AQ306" s="906"/>
      <c r="AR306" s="906"/>
      <c r="AS306" s="906"/>
      <c r="AT306" s="885"/>
      <c r="AU306" s="886"/>
      <c r="AV306" s="886"/>
      <c r="AW306" s="886"/>
      <c r="AX306" s="887"/>
    </row>
    <row r="307" spans="1:50" ht="12.6" customHeight="1">
      <c r="A307" s="226" t="s">
        <v>3558</v>
      </c>
      <c r="B307" s="232"/>
      <c r="C307" s="197"/>
      <c r="D307" s="197"/>
      <c r="E307" s="197"/>
      <c r="F307" s="197"/>
      <c r="G307" s="197"/>
      <c r="H307" s="906"/>
      <c r="I307" s="906"/>
      <c r="J307" s="906"/>
      <c r="K307" s="906"/>
      <c r="L307" s="906"/>
      <c r="M307" s="906"/>
      <c r="N307" s="906"/>
      <c r="O307" s="906"/>
      <c r="P307" s="906"/>
      <c r="Q307" s="906"/>
      <c r="R307" s="906"/>
      <c r="S307" s="906"/>
      <c r="T307" s="906"/>
      <c r="U307" s="906"/>
      <c r="V307" s="906"/>
      <c r="W307" s="906"/>
      <c r="X307" s="906"/>
      <c r="Y307" s="906"/>
      <c r="Z307" s="906"/>
      <c r="AA307" s="906"/>
      <c r="AB307" s="906"/>
      <c r="AC307" s="906"/>
      <c r="AD307" s="906"/>
      <c r="AE307" s="906"/>
      <c r="AF307" s="906"/>
      <c r="AG307" s="906"/>
      <c r="AH307" s="906"/>
      <c r="AI307" s="906"/>
      <c r="AJ307" s="906"/>
      <c r="AK307" s="906"/>
      <c r="AL307" s="906"/>
      <c r="AM307" s="906"/>
      <c r="AN307" s="906"/>
      <c r="AO307" s="906"/>
      <c r="AP307" s="906"/>
      <c r="AQ307" s="906"/>
      <c r="AR307" s="906"/>
      <c r="AS307" s="906"/>
      <c r="AT307" s="885"/>
      <c r="AU307" s="886"/>
      <c r="AV307" s="886"/>
      <c r="AW307" s="886"/>
      <c r="AX307" s="887"/>
    </row>
    <row r="308" spans="1:50" ht="12.6" customHeight="1">
      <c r="A308" s="194" t="s">
        <v>3514</v>
      </c>
      <c r="B308" s="194"/>
      <c r="C308" s="194"/>
      <c r="D308" s="194"/>
      <c r="E308" s="194"/>
      <c r="F308" s="194"/>
      <c r="G308" s="194"/>
      <c r="H308" s="240"/>
      <c r="I308" s="240"/>
      <c r="J308" s="240"/>
      <c r="K308" s="240"/>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1"/>
      <c r="AT308" s="240"/>
      <c r="AU308" s="240"/>
      <c r="AV308" s="240"/>
      <c r="AW308" s="240"/>
      <c r="AX308" s="242"/>
    </row>
    <row r="309" spans="1:50" ht="12.6" customHeight="1">
      <c r="A309" s="221" t="s">
        <v>3555</v>
      </c>
      <c r="B309" s="194"/>
      <c r="C309" s="194"/>
      <c r="D309" s="194"/>
      <c r="E309" s="194"/>
      <c r="F309" s="194"/>
      <c r="G309" s="194"/>
      <c r="H309" s="908"/>
      <c r="I309" s="908"/>
      <c r="J309" s="908"/>
      <c r="K309" s="908"/>
      <c r="L309" s="908"/>
      <c r="M309" s="906">
        <f ca="1">SUM('HL KNIHA VYPOC'!$D$61)*-1</f>
        <v>0</v>
      </c>
      <c r="N309" s="906"/>
      <c r="O309" s="906"/>
      <c r="P309" s="906"/>
      <c r="Q309" s="906"/>
      <c r="R309" s="906">
        <f ca="1">SUM('HL KNIHA VYPOC'!$D$62)*-1</f>
        <v>0</v>
      </c>
      <c r="S309" s="906"/>
      <c r="T309" s="906"/>
      <c r="U309" s="906"/>
      <c r="V309" s="906"/>
      <c r="W309" s="906">
        <f ca="1">SUM('HL KNIHA VYPOC'!$D$65)*-1</f>
        <v>0</v>
      </c>
      <c r="X309" s="906"/>
      <c r="Y309" s="906"/>
      <c r="Z309" s="906"/>
      <c r="AA309" s="906"/>
      <c r="AB309" s="906">
        <f ca="1">SUM('HL KNIHA VYPOC'!$D$66)*-1</f>
        <v>0</v>
      </c>
      <c r="AC309" s="906"/>
      <c r="AD309" s="906"/>
      <c r="AE309" s="906"/>
      <c r="AF309" s="906"/>
      <c r="AG309" s="906">
        <f ca="1">SUM('HL KNIHA VYPOC'!$D$68)*-1+'HL KNIHA VYPOC'!$D$67</f>
        <v>0</v>
      </c>
      <c r="AH309" s="906"/>
      <c r="AI309" s="906"/>
      <c r="AJ309" s="906"/>
      <c r="AK309" s="906"/>
      <c r="AL309" s="906"/>
      <c r="AM309" s="906"/>
      <c r="AN309" s="906"/>
      <c r="AO309" s="906"/>
      <c r="AP309" s="906"/>
      <c r="AQ309" s="906"/>
      <c r="AR309" s="906"/>
      <c r="AS309" s="906"/>
      <c r="AT309" s="849">
        <f>SUM(H309:AS312)</f>
        <v>0</v>
      </c>
      <c r="AU309" s="850"/>
      <c r="AV309" s="850"/>
      <c r="AW309" s="850"/>
      <c r="AX309" s="851"/>
    </row>
    <row r="310" spans="1:50" ht="12.6" customHeight="1">
      <c r="A310" s="223" t="s">
        <v>3556</v>
      </c>
      <c r="B310" s="183"/>
      <c r="C310" s="183"/>
      <c r="D310" s="183"/>
      <c r="E310" s="183"/>
      <c r="F310" s="183"/>
      <c r="G310" s="183"/>
      <c r="H310" s="908"/>
      <c r="I310" s="908"/>
      <c r="J310" s="908"/>
      <c r="K310" s="908"/>
      <c r="L310" s="908"/>
      <c r="M310" s="906"/>
      <c r="N310" s="906"/>
      <c r="O310" s="906"/>
      <c r="P310" s="906"/>
      <c r="Q310" s="906"/>
      <c r="R310" s="906"/>
      <c r="S310" s="906"/>
      <c r="T310" s="906"/>
      <c r="U310" s="906"/>
      <c r="V310" s="906"/>
      <c r="W310" s="906"/>
      <c r="X310" s="906"/>
      <c r="Y310" s="906"/>
      <c r="Z310" s="906"/>
      <c r="AA310" s="906"/>
      <c r="AB310" s="906"/>
      <c r="AC310" s="906"/>
      <c r="AD310" s="906"/>
      <c r="AE310" s="906"/>
      <c r="AF310" s="906"/>
      <c r="AG310" s="906"/>
      <c r="AH310" s="906"/>
      <c r="AI310" s="906"/>
      <c r="AJ310" s="906"/>
      <c r="AK310" s="906"/>
      <c r="AL310" s="906"/>
      <c r="AM310" s="906"/>
      <c r="AN310" s="906"/>
      <c r="AO310" s="906"/>
      <c r="AP310" s="906"/>
      <c r="AQ310" s="906"/>
      <c r="AR310" s="906"/>
      <c r="AS310" s="906"/>
      <c r="AT310" s="885"/>
      <c r="AU310" s="886"/>
      <c r="AV310" s="886"/>
      <c r="AW310" s="886"/>
      <c r="AX310" s="887"/>
    </row>
    <row r="311" spans="1:50" ht="12.6" customHeight="1">
      <c r="A311" s="223" t="s">
        <v>3557</v>
      </c>
      <c r="B311" s="183"/>
      <c r="C311" s="183"/>
      <c r="D311" s="183"/>
      <c r="E311" s="183"/>
      <c r="F311" s="183"/>
      <c r="G311" s="183"/>
      <c r="H311" s="908"/>
      <c r="I311" s="908"/>
      <c r="J311" s="908"/>
      <c r="K311" s="908"/>
      <c r="L311" s="908"/>
      <c r="M311" s="906"/>
      <c r="N311" s="906"/>
      <c r="O311" s="906"/>
      <c r="P311" s="906"/>
      <c r="Q311" s="906"/>
      <c r="R311" s="906"/>
      <c r="S311" s="906"/>
      <c r="T311" s="906"/>
      <c r="U311" s="906"/>
      <c r="V311" s="906"/>
      <c r="W311" s="906"/>
      <c r="X311" s="906"/>
      <c r="Y311" s="906"/>
      <c r="Z311" s="906"/>
      <c r="AA311" s="906"/>
      <c r="AB311" s="906"/>
      <c r="AC311" s="906"/>
      <c r="AD311" s="906"/>
      <c r="AE311" s="906"/>
      <c r="AF311" s="906"/>
      <c r="AG311" s="906"/>
      <c r="AH311" s="906"/>
      <c r="AI311" s="906"/>
      <c r="AJ311" s="906"/>
      <c r="AK311" s="906"/>
      <c r="AL311" s="906"/>
      <c r="AM311" s="906"/>
      <c r="AN311" s="906"/>
      <c r="AO311" s="906"/>
      <c r="AP311" s="906"/>
      <c r="AQ311" s="906"/>
      <c r="AR311" s="906"/>
      <c r="AS311" s="906"/>
      <c r="AT311" s="885"/>
      <c r="AU311" s="886"/>
      <c r="AV311" s="886"/>
      <c r="AW311" s="886"/>
      <c r="AX311" s="887"/>
    </row>
    <row r="312" spans="1:50" ht="12.6" customHeight="1">
      <c r="A312" s="226" t="s">
        <v>3558</v>
      </c>
      <c r="B312" s="197"/>
      <c r="C312" s="197"/>
      <c r="D312" s="197"/>
      <c r="E312" s="197"/>
      <c r="F312" s="197"/>
      <c r="G312" s="197"/>
      <c r="H312" s="908"/>
      <c r="I312" s="908"/>
      <c r="J312" s="908"/>
      <c r="K312" s="908"/>
      <c r="L312" s="908"/>
      <c r="M312" s="906"/>
      <c r="N312" s="906"/>
      <c r="O312" s="906"/>
      <c r="P312" s="906"/>
      <c r="Q312" s="906"/>
      <c r="R312" s="906"/>
      <c r="S312" s="906"/>
      <c r="T312" s="906"/>
      <c r="U312" s="906"/>
      <c r="V312" s="906"/>
      <c r="W312" s="906"/>
      <c r="X312" s="906"/>
      <c r="Y312" s="906"/>
      <c r="Z312" s="906"/>
      <c r="AA312" s="906"/>
      <c r="AB312" s="906"/>
      <c r="AC312" s="906"/>
      <c r="AD312" s="906"/>
      <c r="AE312" s="906"/>
      <c r="AF312" s="906"/>
      <c r="AG312" s="906"/>
      <c r="AH312" s="906"/>
      <c r="AI312" s="906"/>
      <c r="AJ312" s="906"/>
      <c r="AK312" s="906"/>
      <c r="AL312" s="906"/>
      <c r="AM312" s="906"/>
      <c r="AN312" s="906"/>
      <c r="AO312" s="906"/>
      <c r="AP312" s="906"/>
      <c r="AQ312" s="906"/>
      <c r="AR312" s="906"/>
      <c r="AS312" s="906"/>
      <c r="AT312" s="852"/>
      <c r="AU312" s="853"/>
      <c r="AV312" s="853"/>
      <c r="AW312" s="853"/>
      <c r="AX312" s="854"/>
    </row>
    <row r="313" spans="1:50" ht="12.6" customHeight="1">
      <c r="A313" s="187" t="s">
        <v>3510</v>
      </c>
      <c r="B313" s="188"/>
      <c r="C313" s="188"/>
      <c r="D313" s="188"/>
      <c r="E313" s="188"/>
      <c r="F313" s="188"/>
      <c r="G313" s="188"/>
      <c r="H313" s="908"/>
      <c r="I313" s="908"/>
      <c r="J313" s="908"/>
      <c r="K313" s="908"/>
      <c r="L313" s="908"/>
      <c r="M313" s="906">
        <f ca="1">SUM('HL KNIHA VYPOC'!$F$61)</f>
        <v>0</v>
      </c>
      <c r="N313" s="906"/>
      <c r="O313" s="906"/>
      <c r="P313" s="906"/>
      <c r="Q313" s="906"/>
      <c r="R313" s="906">
        <f ca="1">SUM('HL KNIHA VYPOC'!$F$62)</f>
        <v>0</v>
      </c>
      <c r="S313" s="906"/>
      <c r="T313" s="906"/>
      <c r="U313" s="906"/>
      <c r="V313" s="906"/>
      <c r="W313" s="906">
        <f ca="1">SUM('HL KNIHA VYPOC'!$F$65)</f>
        <v>0</v>
      </c>
      <c r="X313" s="906"/>
      <c r="Y313" s="906"/>
      <c r="Z313" s="906"/>
      <c r="AA313" s="906"/>
      <c r="AB313" s="906">
        <f ca="1">SUM('HL KNIHA VYPOC'!$F$66)</f>
        <v>0</v>
      </c>
      <c r="AC313" s="906"/>
      <c r="AD313" s="906"/>
      <c r="AE313" s="906"/>
      <c r="AF313" s="906"/>
      <c r="AG313" s="906">
        <f ca="1">SUM('HL KNIHA VYPOC'!$F$68+'HL KNIHA VYPOC'!$F$67)</f>
        <v>0</v>
      </c>
      <c r="AH313" s="906"/>
      <c r="AI313" s="906"/>
      <c r="AJ313" s="906"/>
      <c r="AK313" s="906"/>
      <c r="AL313" s="906"/>
      <c r="AM313" s="906"/>
      <c r="AN313" s="906"/>
      <c r="AO313" s="906"/>
      <c r="AP313" s="906"/>
      <c r="AQ313" s="906"/>
      <c r="AR313" s="906"/>
      <c r="AS313" s="906"/>
      <c r="AT313" s="870">
        <f>SUM(H313:AS313)</f>
        <v>0</v>
      </c>
      <c r="AU313" s="871"/>
      <c r="AV313" s="871"/>
      <c r="AW313" s="871"/>
      <c r="AX313" s="872"/>
    </row>
    <row r="314" spans="1:50" ht="12.6" customHeight="1">
      <c r="A314" s="187" t="s">
        <v>3511</v>
      </c>
      <c r="B314" s="230"/>
      <c r="C314" s="188"/>
      <c r="D314" s="188"/>
      <c r="E314" s="188"/>
      <c r="F314" s="188"/>
      <c r="G314" s="188"/>
      <c r="H314" s="908"/>
      <c r="I314" s="908"/>
      <c r="J314" s="908"/>
      <c r="K314" s="908"/>
      <c r="L314" s="908"/>
      <c r="M314" s="906">
        <f ca="1">SUM('HL KNIHA VYPOC'!$E$61)</f>
        <v>0</v>
      </c>
      <c r="N314" s="906"/>
      <c r="O314" s="906"/>
      <c r="P314" s="906"/>
      <c r="Q314" s="906"/>
      <c r="R314" s="906">
        <f ca="1">SUM('HL KNIHA VYPOC'!$E$62)</f>
        <v>0</v>
      </c>
      <c r="S314" s="906"/>
      <c r="T314" s="906"/>
      <c r="U314" s="906"/>
      <c r="V314" s="906"/>
      <c r="W314" s="906">
        <f ca="1">SUM('HL KNIHA VYPOC'!$E$65)</f>
        <v>0</v>
      </c>
      <c r="X314" s="906"/>
      <c r="Y314" s="906"/>
      <c r="Z314" s="906"/>
      <c r="AA314" s="906"/>
      <c r="AB314" s="906">
        <f ca="1">SUM('HL KNIHA VYPOC'!$E$66)</f>
        <v>0</v>
      </c>
      <c r="AC314" s="906"/>
      <c r="AD314" s="906"/>
      <c r="AE314" s="906"/>
      <c r="AF314" s="906"/>
      <c r="AG314" s="906">
        <f ca="1">SUM('HL KNIHA VYPOC'!$E$68)+'HL KNIHA VYPOC'!$E$67</f>
        <v>0</v>
      </c>
      <c r="AH314" s="906"/>
      <c r="AI314" s="906"/>
      <c r="AJ314" s="906"/>
      <c r="AK314" s="906"/>
      <c r="AL314" s="906"/>
      <c r="AM314" s="906"/>
      <c r="AN314" s="906"/>
      <c r="AO314" s="906"/>
      <c r="AP314" s="906"/>
      <c r="AQ314" s="906"/>
      <c r="AR314" s="906"/>
      <c r="AS314" s="906"/>
      <c r="AT314" s="870">
        <f>SUM(H314:AS314)</f>
        <v>0</v>
      </c>
      <c r="AU314" s="871"/>
      <c r="AV314" s="871"/>
      <c r="AW314" s="871"/>
      <c r="AX314" s="872"/>
    </row>
    <row r="315" spans="1:50" ht="12.6" customHeight="1">
      <c r="A315" s="187" t="s">
        <v>3512</v>
      </c>
      <c r="B315" s="230"/>
      <c r="C315" s="188"/>
      <c r="D315" s="188"/>
      <c r="E315" s="188"/>
      <c r="F315" s="188"/>
      <c r="G315" s="188"/>
      <c r="H315" s="907"/>
      <c r="I315" s="907"/>
      <c r="J315" s="907"/>
      <c r="K315" s="907"/>
      <c r="L315" s="907"/>
      <c r="M315" s="907"/>
      <c r="N315" s="907"/>
      <c r="O315" s="907"/>
      <c r="P315" s="907"/>
      <c r="Q315" s="907"/>
      <c r="R315" s="907"/>
      <c r="S315" s="907"/>
      <c r="T315" s="907"/>
      <c r="U315" s="907"/>
      <c r="V315" s="907"/>
      <c r="W315" s="907"/>
      <c r="X315" s="907"/>
      <c r="Y315" s="907"/>
      <c r="Z315" s="907"/>
      <c r="AA315" s="907"/>
      <c r="AB315" s="907"/>
      <c r="AC315" s="907"/>
      <c r="AD315" s="907"/>
      <c r="AE315" s="907"/>
      <c r="AF315" s="907"/>
      <c r="AG315" s="907"/>
      <c r="AH315" s="907"/>
      <c r="AI315" s="907"/>
      <c r="AJ315" s="907"/>
      <c r="AK315" s="907"/>
      <c r="AL315" s="907"/>
      <c r="AM315" s="907"/>
      <c r="AN315" s="907"/>
      <c r="AO315" s="907"/>
      <c r="AP315" s="907"/>
      <c r="AQ315" s="907"/>
      <c r="AR315" s="907"/>
      <c r="AS315" s="907"/>
      <c r="AT315" s="870">
        <f>SUM(H315:AS315)</f>
        <v>0</v>
      </c>
      <c r="AU315" s="871"/>
      <c r="AV315" s="871"/>
      <c r="AW315" s="871"/>
      <c r="AX315" s="872"/>
    </row>
    <row r="316" spans="1:50" ht="12.6" customHeight="1">
      <c r="A316" s="223" t="s">
        <v>3513</v>
      </c>
      <c r="B316" s="183"/>
      <c r="C316" s="183"/>
      <c r="D316" s="183"/>
      <c r="E316" s="183"/>
      <c r="F316" s="183"/>
      <c r="G316" s="183"/>
      <c r="H316" s="908"/>
      <c r="I316" s="908"/>
      <c r="J316" s="908"/>
      <c r="K316" s="908"/>
      <c r="L316" s="908"/>
      <c r="M316" s="906">
        <f>SUM(M309+M313-M314+M315)</f>
        <v>0</v>
      </c>
      <c r="N316" s="906"/>
      <c r="O316" s="906"/>
      <c r="P316" s="906"/>
      <c r="Q316" s="906"/>
      <c r="R316" s="906">
        <f>SUM(R309+R313-R314+R315)</f>
        <v>0</v>
      </c>
      <c r="S316" s="906"/>
      <c r="T316" s="906"/>
      <c r="U316" s="906"/>
      <c r="V316" s="906"/>
      <c r="W316" s="906">
        <f>SUM(W309+W313-W314+W315)</f>
        <v>0</v>
      </c>
      <c r="X316" s="906"/>
      <c r="Y316" s="906"/>
      <c r="Z316" s="906"/>
      <c r="AA316" s="906"/>
      <c r="AB316" s="906">
        <f>SUM(AB309+AB313-AB314+AB315)</f>
        <v>0</v>
      </c>
      <c r="AC316" s="906"/>
      <c r="AD316" s="906"/>
      <c r="AE316" s="906"/>
      <c r="AF316" s="906"/>
      <c r="AG316" s="906">
        <f>SUM(AG309+AG313-AG314+AG315)</f>
        <v>0</v>
      </c>
      <c r="AH316" s="906"/>
      <c r="AI316" s="906"/>
      <c r="AJ316" s="906"/>
      <c r="AK316" s="906"/>
      <c r="AL316" s="906"/>
      <c r="AM316" s="906"/>
      <c r="AN316" s="906"/>
      <c r="AO316" s="906"/>
      <c r="AP316" s="906"/>
      <c r="AQ316" s="906"/>
      <c r="AR316" s="906"/>
      <c r="AS316" s="906"/>
      <c r="AT316" s="849">
        <f>SUM(H316:AS318)</f>
        <v>0</v>
      </c>
      <c r="AU316" s="850"/>
      <c r="AV316" s="850"/>
      <c r="AW316" s="850"/>
      <c r="AX316" s="851"/>
    </row>
    <row r="317" spans="1:50" ht="12.6" customHeight="1">
      <c r="A317" s="223" t="s">
        <v>3557</v>
      </c>
      <c r="B317" s="183"/>
      <c r="C317" s="183"/>
      <c r="D317" s="183"/>
      <c r="E317" s="183"/>
      <c r="F317" s="183"/>
      <c r="G317" s="183"/>
      <c r="H317" s="908"/>
      <c r="I317" s="908"/>
      <c r="J317" s="908"/>
      <c r="K317" s="908"/>
      <c r="L317" s="908"/>
      <c r="M317" s="906"/>
      <c r="N317" s="906"/>
      <c r="O317" s="906"/>
      <c r="P317" s="906"/>
      <c r="Q317" s="906"/>
      <c r="R317" s="906"/>
      <c r="S317" s="906"/>
      <c r="T317" s="906"/>
      <c r="U317" s="906"/>
      <c r="V317" s="906"/>
      <c r="W317" s="906"/>
      <c r="X317" s="906"/>
      <c r="Y317" s="906"/>
      <c r="Z317" s="906"/>
      <c r="AA317" s="906"/>
      <c r="AB317" s="906"/>
      <c r="AC317" s="906"/>
      <c r="AD317" s="906"/>
      <c r="AE317" s="906"/>
      <c r="AF317" s="906"/>
      <c r="AG317" s="906"/>
      <c r="AH317" s="906"/>
      <c r="AI317" s="906"/>
      <c r="AJ317" s="906"/>
      <c r="AK317" s="906"/>
      <c r="AL317" s="906"/>
      <c r="AM317" s="906"/>
      <c r="AN317" s="906"/>
      <c r="AO317" s="906"/>
      <c r="AP317" s="906"/>
      <c r="AQ317" s="906"/>
      <c r="AR317" s="906"/>
      <c r="AS317" s="906"/>
      <c r="AT317" s="885"/>
      <c r="AU317" s="886"/>
      <c r="AV317" s="886"/>
      <c r="AW317" s="886"/>
      <c r="AX317" s="887"/>
    </row>
    <row r="318" spans="1:50" ht="12.6" customHeight="1">
      <c r="A318" s="226" t="s">
        <v>3558</v>
      </c>
      <c r="B318" s="197"/>
      <c r="C318" s="197"/>
      <c r="D318" s="197"/>
      <c r="E318" s="197"/>
      <c r="F318" s="197"/>
      <c r="G318" s="197"/>
      <c r="H318" s="908"/>
      <c r="I318" s="908"/>
      <c r="J318" s="908"/>
      <c r="K318" s="908"/>
      <c r="L318" s="908"/>
      <c r="M318" s="906"/>
      <c r="N318" s="906"/>
      <c r="O318" s="906"/>
      <c r="P318" s="906"/>
      <c r="Q318" s="906"/>
      <c r="R318" s="906"/>
      <c r="S318" s="906"/>
      <c r="T318" s="906"/>
      <c r="U318" s="906"/>
      <c r="V318" s="906"/>
      <c r="W318" s="906"/>
      <c r="X318" s="906"/>
      <c r="Y318" s="906"/>
      <c r="Z318" s="906"/>
      <c r="AA318" s="906"/>
      <c r="AB318" s="906"/>
      <c r="AC318" s="906"/>
      <c r="AD318" s="906"/>
      <c r="AE318" s="906"/>
      <c r="AF318" s="906"/>
      <c r="AG318" s="906"/>
      <c r="AH318" s="906"/>
      <c r="AI318" s="906"/>
      <c r="AJ318" s="906"/>
      <c r="AK318" s="906"/>
      <c r="AL318" s="906"/>
      <c r="AM318" s="906"/>
      <c r="AN318" s="906"/>
      <c r="AO318" s="906"/>
      <c r="AP318" s="906"/>
      <c r="AQ318" s="906"/>
      <c r="AR318" s="906"/>
      <c r="AS318" s="906"/>
      <c r="AT318" s="852"/>
      <c r="AU318" s="853"/>
      <c r="AV318" s="853"/>
      <c r="AW318" s="853"/>
      <c r="AX318" s="854"/>
    </row>
    <row r="319" spans="1:50" ht="12.6" customHeight="1">
      <c r="A319" s="183" t="s">
        <v>3515</v>
      </c>
      <c r="B319" s="183"/>
      <c r="C319" s="183"/>
      <c r="D319" s="183"/>
      <c r="E319" s="183"/>
      <c r="F319" s="183"/>
      <c r="G319" s="183"/>
      <c r="H319" s="233"/>
      <c r="I319" s="233"/>
      <c r="J319" s="233"/>
      <c r="K319" s="233"/>
      <c r="L319" s="233"/>
      <c r="M319" s="233"/>
      <c r="N319" s="233"/>
      <c r="O319" s="233"/>
      <c r="P319" s="233"/>
      <c r="Q319" s="233"/>
      <c r="R319" s="233"/>
      <c r="S319" s="233"/>
      <c r="T319" s="233"/>
      <c r="U319" s="233"/>
      <c r="V319" s="233"/>
      <c r="W319" s="233"/>
      <c r="X319" s="233"/>
      <c r="Y319" s="233"/>
      <c r="Z319" s="233"/>
      <c r="AA319" s="233"/>
      <c r="AB319" s="233"/>
      <c r="AC319" s="233"/>
      <c r="AD319" s="233"/>
      <c r="AE319" s="233"/>
      <c r="AF319" s="233"/>
      <c r="AG319" s="233"/>
      <c r="AH319" s="233"/>
      <c r="AI319" s="233"/>
      <c r="AJ319" s="233"/>
      <c r="AK319" s="233"/>
      <c r="AL319" s="233"/>
      <c r="AM319" s="233"/>
      <c r="AN319" s="233"/>
      <c r="AO319" s="233"/>
      <c r="AP319" s="233"/>
      <c r="AQ319" s="233"/>
      <c r="AR319" s="233"/>
      <c r="AS319" s="233"/>
      <c r="AT319" s="233"/>
      <c r="AU319" s="233"/>
      <c r="AV319" s="233"/>
      <c r="AW319" s="233"/>
      <c r="AX319" s="242"/>
    </row>
    <row r="320" spans="1:50" ht="12.6" customHeight="1">
      <c r="A320" s="221" t="s">
        <v>3555</v>
      </c>
      <c r="B320" s="194"/>
      <c r="C320" s="194"/>
      <c r="D320" s="194"/>
      <c r="E320" s="194"/>
      <c r="F320" s="194"/>
      <c r="G320" s="194"/>
      <c r="H320" s="906">
        <f>SUM(H327-H326+H325-H324)</f>
        <v>0</v>
      </c>
      <c r="I320" s="906"/>
      <c r="J320" s="906"/>
      <c r="K320" s="906"/>
      <c r="L320" s="906"/>
      <c r="M320" s="906">
        <f>SUM(M327-M326+M325-M324)</f>
        <v>0</v>
      </c>
      <c r="N320" s="906"/>
      <c r="O320" s="906"/>
      <c r="P320" s="906"/>
      <c r="Q320" s="906"/>
      <c r="R320" s="906">
        <f>SUM(R327-R326+R325-R324)</f>
        <v>0</v>
      </c>
      <c r="S320" s="906"/>
      <c r="T320" s="906"/>
      <c r="U320" s="906"/>
      <c r="V320" s="906"/>
      <c r="W320" s="906">
        <f>SUM(W327-W326+W325-W324)</f>
        <v>0</v>
      </c>
      <c r="X320" s="906"/>
      <c r="Y320" s="906"/>
      <c r="Z320" s="906"/>
      <c r="AA320" s="906"/>
      <c r="AB320" s="906">
        <f>SUM(AB327-AB326+AB325-AB324)</f>
        <v>0</v>
      </c>
      <c r="AC320" s="906"/>
      <c r="AD320" s="906"/>
      <c r="AE320" s="906"/>
      <c r="AF320" s="906"/>
      <c r="AG320" s="906">
        <f>SUM(AG327-AG326+AG325-AG324)</f>
        <v>0</v>
      </c>
      <c r="AH320" s="906"/>
      <c r="AI320" s="906"/>
      <c r="AJ320" s="906"/>
      <c r="AK320" s="906">
        <f>SUM(AK327-AK326+AK325-AK324)</f>
        <v>0</v>
      </c>
      <c r="AL320" s="906"/>
      <c r="AM320" s="906"/>
      <c r="AN320" s="906"/>
      <c r="AO320" s="906">
        <f>SUM(AO327-AO326+AO325-AO324)</f>
        <v>0</v>
      </c>
      <c r="AP320" s="906"/>
      <c r="AQ320" s="906"/>
      <c r="AR320" s="906"/>
      <c r="AS320" s="906"/>
      <c r="AT320" s="849">
        <f>SUM(H320:AS323)</f>
        <v>0</v>
      </c>
      <c r="AU320" s="850"/>
      <c r="AV320" s="850"/>
      <c r="AW320" s="850"/>
      <c r="AX320" s="851"/>
    </row>
    <row r="321" spans="1:50" ht="12.6" customHeight="1">
      <c r="A321" s="223" t="s">
        <v>3556</v>
      </c>
      <c r="B321" s="183"/>
      <c r="C321" s="183"/>
      <c r="D321" s="183"/>
      <c r="E321" s="183"/>
      <c r="F321" s="183"/>
      <c r="G321" s="183"/>
      <c r="H321" s="906"/>
      <c r="I321" s="906"/>
      <c r="J321" s="906"/>
      <c r="K321" s="906"/>
      <c r="L321" s="906"/>
      <c r="M321" s="906"/>
      <c r="N321" s="906"/>
      <c r="O321" s="906"/>
      <c r="P321" s="906"/>
      <c r="Q321" s="906"/>
      <c r="R321" s="906"/>
      <c r="S321" s="906"/>
      <c r="T321" s="906"/>
      <c r="U321" s="906"/>
      <c r="V321" s="906"/>
      <c r="W321" s="906"/>
      <c r="X321" s="906"/>
      <c r="Y321" s="906"/>
      <c r="Z321" s="906"/>
      <c r="AA321" s="906"/>
      <c r="AB321" s="906"/>
      <c r="AC321" s="906"/>
      <c r="AD321" s="906"/>
      <c r="AE321" s="906"/>
      <c r="AF321" s="906"/>
      <c r="AG321" s="906"/>
      <c r="AH321" s="906"/>
      <c r="AI321" s="906"/>
      <c r="AJ321" s="906"/>
      <c r="AK321" s="906"/>
      <c r="AL321" s="906"/>
      <c r="AM321" s="906"/>
      <c r="AN321" s="906"/>
      <c r="AO321" s="906"/>
      <c r="AP321" s="906"/>
      <c r="AQ321" s="906"/>
      <c r="AR321" s="906"/>
      <c r="AS321" s="906"/>
      <c r="AT321" s="885"/>
      <c r="AU321" s="886"/>
      <c r="AV321" s="886"/>
      <c r="AW321" s="886"/>
      <c r="AX321" s="887"/>
    </row>
    <row r="322" spans="1:50" ht="12.6" customHeight="1">
      <c r="A322" s="223" t="s">
        <v>3557</v>
      </c>
      <c r="B322" s="183"/>
      <c r="C322" s="183"/>
      <c r="D322" s="183"/>
      <c r="E322" s="183"/>
      <c r="F322" s="183"/>
      <c r="G322" s="183"/>
      <c r="H322" s="906"/>
      <c r="I322" s="906"/>
      <c r="J322" s="906"/>
      <c r="K322" s="906"/>
      <c r="L322" s="906"/>
      <c r="M322" s="906"/>
      <c r="N322" s="906"/>
      <c r="O322" s="906"/>
      <c r="P322" s="906"/>
      <c r="Q322" s="906"/>
      <c r="R322" s="906"/>
      <c r="S322" s="906"/>
      <c r="T322" s="906"/>
      <c r="U322" s="906"/>
      <c r="V322" s="906"/>
      <c r="W322" s="906"/>
      <c r="X322" s="906"/>
      <c r="Y322" s="906"/>
      <c r="Z322" s="906"/>
      <c r="AA322" s="906"/>
      <c r="AB322" s="906"/>
      <c r="AC322" s="906"/>
      <c r="AD322" s="906"/>
      <c r="AE322" s="906"/>
      <c r="AF322" s="906"/>
      <c r="AG322" s="906"/>
      <c r="AH322" s="906"/>
      <c r="AI322" s="906"/>
      <c r="AJ322" s="906"/>
      <c r="AK322" s="906"/>
      <c r="AL322" s="906"/>
      <c r="AM322" s="906"/>
      <c r="AN322" s="906"/>
      <c r="AO322" s="906"/>
      <c r="AP322" s="906"/>
      <c r="AQ322" s="906"/>
      <c r="AR322" s="906"/>
      <c r="AS322" s="906"/>
      <c r="AT322" s="885"/>
      <c r="AU322" s="886"/>
      <c r="AV322" s="886"/>
      <c r="AW322" s="886"/>
      <c r="AX322" s="887"/>
    </row>
    <row r="323" spans="1:50" ht="12.6" customHeight="1">
      <c r="A323" s="223" t="s">
        <v>3558</v>
      </c>
      <c r="B323" s="183"/>
      <c r="C323" s="183"/>
      <c r="D323" s="183"/>
      <c r="E323" s="183"/>
      <c r="F323" s="183"/>
      <c r="G323" s="183"/>
      <c r="H323" s="906"/>
      <c r="I323" s="906"/>
      <c r="J323" s="906"/>
      <c r="K323" s="906"/>
      <c r="L323" s="906"/>
      <c r="M323" s="906"/>
      <c r="N323" s="906"/>
      <c r="O323" s="906"/>
      <c r="P323" s="906"/>
      <c r="Q323" s="906"/>
      <c r="R323" s="906"/>
      <c r="S323" s="906"/>
      <c r="T323" s="906"/>
      <c r="U323" s="906"/>
      <c r="V323" s="906"/>
      <c r="W323" s="906"/>
      <c r="X323" s="906"/>
      <c r="Y323" s="906"/>
      <c r="Z323" s="906"/>
      <c r="AA323" s="906"/>
      <c r="AB323" s="906"/>
      <c r="AC323" s="906"/>
      <c r="AD323" s="906"/>
      <c r="AE323" s="906"/>
      <c r="AF323" s="906"/>
      <c r="AG323" s="906"/>
      <c r="AH323" s="906"/>
      <c r="AI323" s="906"/>
      <c r="AJ323" s="906"/>
      <c r="AK323" s="906"/>
      <c r="AL323" s="906"/>
      <c r="AM323" s="906"/>
      <c r="AN323" s="906"/>
      <c r="AO323" s="906"/>
      <c r="AP323" s="906"/>
      <c r="AQ323" s="906"/>
      <c r="AR323" s="906"/>
      <c r="AS323" s="906"/>
      <c r="AT323" s="852"/>
      <c r="AU323" s="853"/>
      <c r="AV323" s="853"/>
      <c r="AW323" s="853"/>
      <c r="AX323" s="854"/>
    </row>
    <row r="324" spans="1:50" ht="12.6" customHeight="1">
      <c r="A324" s="187" t="s">
        <v>3510</v>
      </c>
      <c r="B324" s="188"/>
      <c r="C324" s="188"/>
      <c r="D324" s="188"/>
      <c r="E324" s="188"/>
      <c r="F324" s="188"/>
      <c r="G324" s="188"/>
      <c r="H324" s="907"/>
      <c r="I324" s="907"/>
      <c r="J324" s="907"/>
      <c r="K324" s="907"/>
      <c r="L324" s="907"/>
      <c r="M324" s="907"/>
      <c r="N324" s="907"/>
      <c r="O324" s="907"/>
      <c r="P324" s="907"/>
      <c r="Q324" s="907"/>
      <c r="R324" s="907"/>
      <c r="S324" s="907"/>
      <c r="T324" s="907"/>
      <c r="U324" s="907"/>
      <c r="V324" s="907"/>
      <c r="W324" s="907"/>
      <c r="X324" s="907"/>
      <c r="Y324" s="907"/>
      <c r="Z324" s="907"/>
      <c r="AA324" s="907"/>
      <c r="AB324" s="907"/>
      <c r="AC324" s="907"/>
      <c r="AD324" s="907"/>
      <c r="AE324" s="907"/>
      <c r="AF324" s="907"/>
      <c r="AG324" s="907"/>
      <c r="AH324" s="907"/>
      <c r="AI324" s="907"/>
      <c r="AJ324" s="907"/>
      <c r="AK324" s="907"/>
      <c r="AL324" s="907"/>
      <c r="AM324" s="907"/>
      <c r="AN324" s="907"/>
      <c r="AO324" s="907"/>
      <c r="AP324" s="907"/>
      <c r="AQ324" s="907"/>
      <c r="AR324" s="907"/>
      <c r="AS324" s="907"/>
      <c r="AT324" s="870">
        <f>SUM(H324:AS324)</f>
        <v>0</v>
      </c>
      <c r="AU324" s="871"/>
      <c r="AV324" s="871"/>
      <c r="AW324" s="871"/>
      <c r="AX324" s="872"/>
    </row>
    <row r="325" spans="1:50" ht="12.6" customHeight="1">
      <c r="A325" s="187" t="s">
        <v>3511</v>
      </c>
      <c r="B325" s="230"/>
      <c r="C325" s="188"/>
      <c r="D325" s="188"/>
      <c r="E325" s="188"/>
      <c r="F325" s="188"/>
      <c r="G325" s="188"/>
      <c r="H325" s="907"/>
      <c r="I325" s="907"/>
      <c r="J325" s="907"/>
      <c r="K325" s="907"/>
      <c r="L325" s="907"/>
      <c r="M325" s="907"/>
      <c r="N325" s="907"/>
      <c r="O325" s="907"/>
      <c r="P325" s="907"/>
      <c r="Q325" s="907"/>
      <c r="R325" s="907"/>
      <c r="S325" s="907"/>
      <c r="T325" s="907"/>
      <c r="U325" s="907"/>
      <c r="V325" s="907"/>
      <c r="W325" s="907"/>
      <c r="X325" s="907"/>
      <c r="Y325" s="907"/>
      <c r="Z325" s="907"/>
      <c r="AA325" s="907"/>
      <c r="AB325" s="907"/>
      <c r="AC325" s="907"/>
      <c r="AD325" s="907"/>
      <c r="AE325" s="907"/>
      <c r="AF325" s="907"/>
      <c r="AG325" s="907"/>
      <c r="AH325" s="907"/>
      <c r="AI325" s="907"/>
      <c r="AJ325" s="907"/>
      <c r="AK325" s="907"/>
      <c r="AL325" s="907"/>
      <c r="AM325" s="907"/>
      <c r="AN325" s="907"/>
      <c r="AO325" s="907"/>
      <c r="AP325" s="907"/>
      <c r="AQ325" s="907"/>
      <c r="AR325" s="907"/>
      <c r="AS325" s="907"/>
      <c r="AT325" s="870">
        <f>SUM(H325:AS325)</f>
        <v>0</v>
      </c>
      <c r="AU325" s="871"/>
      <c r="AV325" s="871"/>
      <c r="AW325" s="871"/>
      <c r="AX325" s="872"/>
    </row>
    <row r="326" spans="1:50" ht="12.6" customHeight="1">
      <c r="A326" s="187" t="s">
        <v>3512</v>
      </c>
      <c r="B326" s="230"/>
      <c r="C326" s="188"/>
      <c r="D326" s="188"/>
      <c r="E326" s="188"/>
      <c r="F326" s="188"/>
      <c r="G326" s="188"/>
      <c r="H326" s="907"/>
      <c r="I326" s="907"/>
      <c r="J326" s="907"/>
      <c r="K326" s="907"/>
      <c r="L326" s="907"/>
      <c r="M326" s="907"/>
      <c r="N326" s="907"/>
      <c r="O326" s="907"/>
      <c r="P326" s="907"/>
      <c r="Q326" s="907"/>
      <c r="R326" s="907"/>
      <c r="S326" s="907"/>
      <c r="T326" s="907"/>
      <c r="U326" s="907"/>
      <c r="V326" s="907"/>
      <c r="W326" s="907"/>
      <c r="X326" s="907"/>
      <c r="Y326" s="907"/>
      <c r="Z326" s="907"/>
      <c r="AA326" s="907"/>
      <c r="AB326" s="907"/>
      <c r="AC326" s="907"/>
      <c r="AD326" s="907"/>
      <c r="AE326" s="907"/>
      <c r="AF326" s="907"/>
      <c r="AG326" s="907"/>
      <c r="AH326" s="907"/>
      <c r="AI326" s="907"/>
      <c r="AJ326" s="907"/>
      <c r="AK326" s="907"/>
      <c r="AL326" s="907"/>
      <c r="AM326" s="907"/>
      <c r="AN326" s="907"/>
      <c r="AO326" s="907"/>
      <c r="AP326" s="907"/>
      <c r="AQ326" s="907"/>
      <c r="AR326" s="907"/>
      <c r="AS326" s="907"/>
      <c r="AT326" s="870">
        <f>SUM(H326:AS326)</f>
        <v>0</v>
      </c>
      <c r="AU326" s="871"/>
      <c r="AV326" s="871"/>
      <c r="AW326" s="871"/>
      <c r="AX326" s="872"/>
    </row>
    <row r="327" spans="1:50" ht="12.6" customHeight="1">
      <c r="A327" s="223" t="s">
        <v>3513</v>
      </c>
      <c r="B327" s="183"/>
      <c r="C327" s="183"/>
      <c r="D327" s="183"/>
      <c r="E327" s="183"/>
      <c r="F327" s="183"/>
      <c r="G327" s="183"/>
      <c r="H327" s="906">
        <f ca="1">SUM(ANALYTIKAVUJ!$C$33)*-1</f>
        <v>0</v>
      </c>
      <c r="I327" s="906"/>
      <c r="J327" s="906"/>
      <c r="K327" s="906"/>
      <c r="L327" s="906"/>
      <c r="M327" s="906">
        <f ca="1">SUM(ANALYTIKAVUJ!$C$34)*-1</f>
        <v>0</v>
      </c>
      <c r="N327" s="906"/>
      <c r="O327" s="906"/>
      <c r="P327" s="906"/>
      <c r="Q327" s="906"/>
      <c r="R327" s="906">
        <f ca="1">SUM(ANALYTIKAVUJ!$C$35)*-1</f>
        <v>0</v>
      </c>
      <c r="S327" s="906"/>
      <c r="T327" s="906"/>
      <c r="U327" s="906"/>
      <c r="V327" s="906"/>
      <c r="W327" s="906">
        <f ca="1">SUM(ANALYTIKAVUJ!$C$36)*-1</f>
        <v>0</v>
      </c>
      <c r="X327" s="906"/>
      <c r="Y327" s="906"/>
      <c r="Z327" s="906"/>
      <c r="AA327" s="906"/>
      <c r="AB327" s="906">
        <f ca="1">SUM(ANALYTIKAVUJ!$C$37)*-1</f>
        <v>0</v>
      </c>
      <c r="AC327" s="906"/>
      <c r="AD327" s="906"/>
      <c r="AE327" s="906"/>
      <c r="AF327" s="906"/>
      <c r="AG327" s="906">
        <f ca="1">SUM(ANALYTIKAVUJ!$C$38)*-1</f>
        <v>0</v>
      </c>
      <c r="AH327" s="906"/>
      <c r="AI327" s="906"/>
      <c r="AJ327" s="906"/>
      <c r="AK327" s="906">
        <f ca="1">SUM('HL KNIHA VYPOC'!$G$74)*-1</f>
        <v>0</v>
      </c>
      <c r="AL327" s="906"/>
      <c r="AM327" s="906"/>
      <c r="AN327" s="906"/>
      <c r="AO327" s="906">
        <f ca="1">SUM(ANALYTIKAVUJ!$C$42)*-1</f>
        <v>0</v>
      </c>
      <c r="AP327" s="906"/>
      <c r="AQ327" s="906"/>
      <c r="AR327" s="906"/>
      <c r="AS327" s="906"/>
      <c r="AT327" s="861">
        <f>SUM(H327:AS329)</f>
        <v>0</v>
      </c>
      <c r="AU327" s="862"/>
      <c r="AV327" s="862"/>
      <c r="AW327" s="862"/>
      <c r="AX327" s="863"/>
    </row>
    <row r="328" spans="1:50" ht="12.6" customHeight="1">
      <c r="A328" s="223" t="s">
        <v>3557</v>
      </c>
      <c r="B328" s="183"/>
      <c r="C328" s="183"/>
      <c r="D328" s="183"/>
      <c r="E328" s="183"/>
      <c r="F328" s="183"/>
      <c r="G328" s="183"/>
      <c r="H328" s="906"/>
      <c r="I328" s="906"/>
      <c r="J328" s="906"/>
      <c r="K328" s="906"/>
      <c r="L328" s="906"/>
      <c r="M328" s="906"/>
      <c r="N328" s="906"/>
      <c r="O328" s="906"/>
      <c r="P328" s="906"/>
      <c r="Q328" s="906"/>
      <c r="R328" s="906"/>
      <c r="S328" s="906"/>
      <c r="T328" s="906"/>
      <c r="U328" s="906"/>
      <c r="V328" s="906"/>
      <c r="W328" s="906"/>
      <c r="X328" s="906"/>
      <c r="Y328" s="906"/>
      <c r="Z328" s="906"/>
      <c r="AA328" s="906"/>
      <c r="AB328" s="906"/>
      <c r="AC328" s="906"/>
      <c r="AD328" s="906"/>
      <c r="AE328" s="906"/>
      <c r="AF328" s="906"/>
      <c r="AG328" s="906"/>
      <c r="AH328" s="906"/>
      <c r="AI328" s="906"/>
      <c r="AJ328" s="906"/>
      <c r="AK328" s="906"/>
      <c r="AL328" s="906"/>
      <c r="AM328" s="906"/>
      <c r="AN328" s="906"/>
      <c r="AO328" s="906"/>
      <c r="AP328" s="906"/>
      <c r="AQ328" s="906"/>
      <c r="AR328" s="906"/>
      <c r="AS328" s="906"/>
      <c r="AT328" s="909"/>
      <c r="AU328" s="910"/>
      <c r="AV328" s="910"/>
      <c r="AW328" s="910"/>
      <c r="AX328" s="911"/>
    </row>
    <row r="329" spans="1:50" ht="12.6" customHeight="1">
      <c r="A329" s="226" t="s">
        <v>3558</v>
      </c>
      <c r="B329" s="197"/>
      <c r="C329" s="197"/>
      <c r="D329" s="197"/>
      <c r="E329" s="197"/>
      <c r="F329" s="197"/>
      <c r="G329" s="197"/>
      <c r="H329" s="906"/>
      <c r="I329" s="906"/>
      <c r="J329" s="906"/>
      <c r="K329" s="906"/>
      <c r="L329" s="906"/>
      <c r="M329" s="906"/>
      <c r="N329" s="906"/>
      <c r="O329" s="906"/>
      <c r="P329" s="906"/>
      <c r="Q329" s="906"/>
      <c r="R329" s="906"/>
      <c r="S329" s="906"/>
      <c r="T329" s="906"/>
      <c r="U329" s="906"/>
      <c r="V329" s="906"/>
      <c r="W329" s="906"/>
      <c r="X329" s="906"/>
      <c r="Y329" s="906"/>
      <c r="Z329" s="906"/>
      <c r="AA329" s="906"/>
      <c r="AB329" s="906"/>
      <c r="AC329" s="906"/>
      <c r="AD329" s="906"/>
      <c r="AE329" s="906"/>
      <c r="AF329" s="906"/>
      <c r="AG329" s="906"/>
      <c r="AH329" s="906"/>
      <c r="AI329" s="906"/>
      <c r="AJ329" s="906"/>
      <c r="AK329" s="906"/>
      <c r="AL329" s="906"/>
      <c r="AM329" s="906"/>
      <c r="AN329" s="906"/>
      <c r="AO329" s="906"/>
      <c r="AP329" s="906"/>
      <c r="AQ329" s="906"/>
      <c r="AR329" s="906"/>
      <c r="AS329" s="906"/>
      <c r="AT329" s="864"/>
      <c r="AU329" s="865"/>
      <c r="AV329" s="865"/>
      <c r="AW329" s="865"/>
      <c r="AX329" s="866"/>
    </row>
    <row r="330" spans="1:50" ht="12.6" customHeight="1">
      <c r="A330" s="188" t="s">
        <v>3516</v>
      </c>
      <c r="B330" s="188"/>
      <c r="C330" s="188"/>
      <c r="D330" s="188"/>
      <c r="E330" s="188"/>
      <c r="F330" s="188"/>
      <c r="G330" s="188"/>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43"/>
      <c r="AV330" s="243"/>
      <c r="AW330" s="243"/>
      <c r="AX330" s="242"/>
    </row>
    <row r="331" spans="1:50" ht="12.6" customHeight="1">
      <c r="A331" s="221" t="s">
        <v>3555</v>
      </c>
      <c r="B331" s="194"/>
      <c r="C331" s="194"/>
      <c r="D331" s="194"/>
      <c r="E331" s="194"/>
      <c r="F331" s="194"/>
      <c r="G331" s="194"/>
      <c r="H331" s="906">
        <f>SUM(H298-H309-H320)</f>
        <v>0</v>
      </c>
      <c r="I331" s="906"/>
      <c r="J331" s="906"/>
      <c r="K331" s="906"/>
      <c r="L331" s="906"/>
      <c r="M331" s="906">
        <f>SUM(M298-M309-M320)</f>
        <v>0</v>
      </c>
      <c r="N331" s="906"/>
      <c r="O331" s="906"/>
      <c r="P331" s="906"/>
      <c r="Q331" s="906"/>
      <c r="R331" s="906">
        <f>SUM(R298-R309-R320)</f>
        <v>0</v>
      </c>
      <c r="S331" s="906"/>
      <c r="T331" s="906"/>
      <c r="U331" s="906"/>
      <c r="V331" s="906"/>
      <c r="W331" s="906">
        <f>SUM(W298-W309-W320)</f>
        <v>0</v>
      </c>
      <c r="X331" s="906"/>
      <c r="Y331" s="906"/>
      <c r="Z331" s="906"/>
      <c r="AA331" s="906"/>
      <c r="AB331" s="906">
        <f>SUM(AB298-AB309-AB320)</f>
        <v>0</v>
      </c>
      <c r="AC331" s="906"/>
      <c r="AD331" s="906"/>
      <c r="AE331" s="906"/>
      <c r="AF331" s="906"/>
      <c r="AG331" s="906">
        <f>SUM(AG298-AG309-AG320)</f>
        <v>0</v>
      </c>
      <c r="AH331" s="906"/>
      <c r="AI331" s="906"/>
      <c r="AJ331" s="906"/>
      <c r="AK331" s="906">
        <f>SUM(AK298-AK309-AK320)</f>
        <v>0</v>
      </c>
      <c r="AL331" s="906"/>
      <c r="AM331" s="906"/>
      <c r="AN331" s="906"/>
      <c r="AO331" s="906">
        <f>SUM(AO298-AO309-AO320)</f>
        <v>0</v>
      </c>
      <c r="AP331" s="906"/>
      <c r="AQ331" s="906"/>
      <c r="AR331" s="906"/>
      <c r="AS331" s="906"/>
      <c r="AT331" s="912">
        <f>SUM(AT298-AT309-AT320)</f>
        <v>0</v>
      </c>
      <c r="AU331" s="913"/>
      <c r="AV331" s="913"/>
      <c r="AW331" s="913"/>
      <c r="AX331" s="914"/>
    </row>
    <row r="332" spans="1:50" ht="12.6" customHeight="1">
      <c r="A332" s="223" t="s">
        <v>3556</v>
      </c>
      <c r="B332" s="183"/>
      <c r="C332" s="183"/>
      <c r="D332" s="183"/>
      <c r="E332" s="183"/>
      <c r="F332" s="183"/>
      <c r="G332" s="183"/>
      <c r="H332" s="906"/>
      <c r="I332" s="906"/>
      <c r="J332" s="906"/>
      <c r="K332" s="906"/>
      <c r="L332" s="906"/>
      <c r="M332" s="906"/>
      <c r="N332" s="906"/>
      <c r="O332" s="906"/>
      <c r="P332" s="906"/>
      <c r="Q332" s="906"/>
      <c r="R332" s="906"/>
      <c r="S332" s="906"/>
      <c r="T332" s="906"/>
      <c r="U332" s="906"/>
      <c r="V332" s="906"/>
      <c r="W332" s="906"/>
      <c r="X332" s="906"/>
      <c r="Y332" s="906"/>
      <c r="Z332" s="906"/>
      <c r="AA332" s="906"/>
      <c r="AB332" s="906"/>
      <c r="AC332" s="906"/>
      <c r="AD332" s="906"/>
      <c r="AE332" s="906"/>
      <c r="AF332" s="906"/>
      <c r="AG332" s="906"/>
      <c r="AH332" s="906"/>
      <c r="AI332" s="906"/>
      <c r="AJ332" s="906"/>
      <c r="AK332" s="906"/>
      <c r="AL332" s="906"/>
      <c r="AM332" s="906"/>
      <c r="AN332" s="906"/>
      <c r="AO332" s="906"/>
      <c r="AP332" s="906"/>
      <c r="AQ332" s="906"/>
      <c r="AR332" s="906"/>
      <c r="AS332" s="906"/>
      <c r="AT332" s="915"/>
      <c r="AU332" s="916"/>
      <c r="AV332" s="916"/>
      <c r="AW332" s="916"/>
      <c r="AX332" s="917"/>
    </row>
    <row r="333" spans="1:50" ht="12.6" customHeight="1">
      <c r="A333" s="223" t="s">
        <v>3557</v>
      </c>
      <c r="B333" s="183"/>
      <c r="C333" s="183"/>
      <c r="D333" s="183"/>
      <c r="E333" s="183"/>
      <c r="F333" s="183"/>
      <c r="G333" s="183"/>
      <c r="H333" s="906"/>
      <c r="I333" s="906"/>
      <c r="J333" s="906"/>
      <c r="K333" s="906"/>
      <c r="L333" s="906"/>
      <c r="M333" s="906"/>
      <c r="N333" s="906"/>
      <c r="O333" s="906"/>
      <c r="P333" s="906"/>
      <c r="Q333" s="906"/>
      <c r="R333" s="906"/>
      <c r="S333" s="906"/>
      <c r="T333" s="906"/>
      <c r="U333" s="906"/>
      <c r="V333" s="906"/>
      <c r="W333" s="906"/>
      <c r="X333" s="906"/>
      <c r="Y333" s="906"/>
      <c r="Z333" s="906"/>
      <c r="AA333" s="906"/>
      <c r="AB333" s="906"/>
      <c r="AC333" s="906"/>
      <c r="AD333" s="906"/>
      <c r="AE333" s="906"/>
      <c r="AF333" s="906"/>
      <c r="AG333" s="906"/>
      <c r="AH333" s="906"/>
      <c r="AI333" s="906"/>
      <c r="AJ333" s="906"/>
      <c r="AK333" s="906"/>
      <c r="AL333" s="906"/>
      <c r="AM333" s="906"/>
      <c r="AN333" s="906"/>
      <c r="AO333" s="906"/>
      <c r="AP333" s="906"/>
      <c r="AQ333" s="906"/>
      <c r="AR333" s="906"/>
      <c r="AS333" s="906"/>
      <c r="AT333" s="915"/>
      <c r="AU333" s="916"/>
      <c r="AV333" s="916"/>
      <c r="AW333" s="916"/>
      <c r="AX333" s="917"/>
    </row>
    <row r="334" spans="1:50" ht="12.6" customHeight="1">
      <c r="A334" s="223" t="s">
        <v>3558</v>
      </c>
      <c r="B334" s="183"/>
      <c r="C334" s="183"/>
      <c r="D334" s="183"/>
      <c r="E334" s="183"/>
      <c r="F334" s="183"/>
      <c r="G334" s="183"/>
      <c r="H334" s="906"/>
      <c r="I334" s="906"/>
      <c r="J334" s="906"/>
      <c r="K334" s="906"/>
      <c r="L334" s="906"/>
      <c r="M334" s="906"/>
      <c r="N334" s="906"/>
      <c r="O334" s="906"/>
      <c r="P334" s="906"/>
      <c r="Q334" s="906"/>
      <c r="R334" s="906"/>
      <c r="S334" s="906"/>
      <c r="T334" s="906"/>
      <c r="U334" s="906"/>
      <c r="V334" s="906"/>
      <c r="W334" s="906"/>
      <c r="X334" s="906"/>
      <c r="Y334" s="906"/>
      <c r="Z334" s="906"/>
      <c r="AA334" s="906"/>
      <c r="AB334" s="906"/>
      <c r="AC334" s="906"/>
      <c r="AD334" s="906"/>
      <c r="AE334" s="906"/>
      <c r="AF334" s="906"/>
      <c r="AG334" s="906"/>
      <c r="AH334" s="906"/>
      <c r="AI334" s="906"/>
      <c r="AJ334" s="906"/>
      <c r="AK334" s="906"/>
      <c r="AL334" s="906"/>
      <c r="AM334" s="906"/>
      <c r="AN334" s="906"/>
      <c r="AO334" s="906"/>
      <c r="AP334" s="906"/>
      <c r="AQ334" s="906"/>
      <c r="AR334" s="906"/>
      <c r="AS334" s="906"/>
      <c r="AT334" s="918"/>
      <c r="AU334" s="919"/>
      <c r="AV334" s="919"/>
      <c r="AW334" s="919"/>
      <c r="AX334" s="920"/>
    </row>
    <row r="335" spans="1:50" ht="12.6" customHeight="1">
      <c r="A335" s="221" t="s">
        <v>3513</v>
      </c>
      <c r="B335" s="194"/>
      <c r="C335" s="194"/>
      <c r="D335" s="194"/>
      <c r="E335" s="194"/>
      <c r="F335" s="194"/>
      <c r="G335" s="195"/>
      <c r="H335" s="906">
        <f>SUM(H305-H316-H327)</f>
        <v>0</v>
      </c>
      <c r="I335" s="906"/>
      <c r="J335" s="906"/>
      <c r="K335" s="906"/>
      <c r="L335" s="906"/>
      <c r="M335" s="906">
        <f>SUM(M305-M316-M327)</f>
        <v>0</v>
      </c>
      <c r="N335" s="906"/>
      <c r="O335" s="906"/>
      <c r="P335" s="906"/>
      <c r="Q335" s="906"/>
      <c r="R335" s="906">
        <f>SUM(R305-R316-R327)</f>
        <v>0</v>
      </c>
      <c r="S335" s="906"/>
      <c r="T335" s="906"/>
      <c r="U335" s="906"/>
      <c r="V335" s="906"/>
      <c r="W335" s="906">
        <f>SUM(W305-W316-W327)</f>
        <v>0</v>
      </c>
      <c r="X335" s="906"/>
      <c r="Y335" s="906"/>
      <c r="Z335" s="906"/>
      <c r="AA335" s="906"/>
      <c r="AB335" s="906">
        <f>SUM(AB305-AB316-AB327)</f>
        <v>0</v>
      </c>
      <c r="AC335" s="906"/>
      <c r="AD335" s="906"/>
      <c r="AE335" s="906"/>
      <c r="AF335" s="906"/>
      <c r="AG335" s="906">
        <f>SUM(AG305-AG316-AG327)</f>
        <v>0</v>
      </c>
      <c r="AH335" s="906"/>
      <c r="AI335" s="906"/>
      <c r="AJ335" s="906"/>
      <c r="AK335" s="906">
        <f>SUM(AK305-AK316-AK327)</f>
        <v>0</v>
      </c>
      <c r="AL335" s="906"/>
      <c r="AM335" s="906"/>
      <c r="AN335" s="906"/>
      <c r="AO335" s="906">
        <f>SUM(AO305-AO316-AO327)</f>
        <v>0</v>
      </c>
      <c r="AP335" s="906"/>
      <c r="AQ335" s="906"/>
      <c r="AR335" s="906"/>
      <c r="AS335" s="906"/>
      <c r="AT335" s="912">
        <f>SUM(H335:AS337)</f>
        <v>0</v>
      </c>
      <c r="AU335" s="913"/>
      <c r="AV335" s="913"/>
      <c r="AW335" s="913"/>
      <c r="AX335" s="914"/>
    </row>
    <row r="336" spans="1:50" ht="12.6" customHeight="1">
      <c r="A336" s="223" t="s">
        <v>3557</v>
      </c>
      <c r="B336" s="183"/>
      <c r="C336" s="183"/>
      <c r="D336" s="183"/>
      <c r="E336" s="183"/>
      <c r="F336" s="183"/>
      <c r="G336" s="225"/>
      <c r="H336" s="906"/>
      <c r="I336" s="906"/>
      <c r="J336" s="906"/>
      <c r="K336" s="906"/>
      <c r="L336" s="906"/>
      <c r="M336" s="906"/>
      <c r="N336" s="906"/>
      <c r="O336" s="906"/>
      <c r="P336" s="906"/>
      <c r="Q336" s="906"/>
      <c r="R336" s="906"/>
      <c r="S336" s="906"/>
      <c r="T336" s="906"/>
      <c r="U336" s="906"/>
      <c r="V336" s="906"/>
      <c r="W336" s="906"/>
      <c r="X336" s="906"/>
      <c r="Y336" s="906"/>
      <c r="Z336" s="906"/>
      <c r="AA336" s="906"/>
      <c r="AB336" s="906"/>
      <c r="AC336" s="906"/>
      <c r="AD336" s="906"/>
      <c r="AE336" s="906"/>
      <c r="AF336" s="906"/>
      <c r="AG336" s="906"/>
      <c r="AH336" s="906"/>
      <c r="AI336" s="906"/>
      <c r="AJ336" s="906"/>
      <c r="AK336" s="906"/>
      <c r="AL336" s="906"/>
      <c r="AM336" s="906"/>
      <c r="AN336" s="906"/>
      <c r="AO336" s="906"/>
      <c r="AP336" s="906"/>
      <c r="AQ336" s="906"/>
      <c r="AR336" s="906"/>
      <c r="AS336" s="906"/>
      <c r="AT336" s="915"/>
      <c r="AU336" s="916"/>
      <c r="AV336" s="916"/>
      <c r="AW336" s="916"/>
      <c r="AX336" s="917"/>
    </row>
    <row r="337" spans="1:55" ht="12.6" customHeight="1">
      <c r="A337" s="226" t="s">
        <v>3558</v>
      </c>
      <c r="B337" s="197"/>
      <c r="C337" s="197"/>
      <c r="D337" s="197"/>
      <c r="E337" s="197"/>
      <c r="F337" s="197"/>
      <c r="G337" s="198"/>
      <c r="H337" s="906"/>
      <c r="I337" s="906"/>
      <c r="J337" s="906"/>
      <c r="K337" s="906"/>
      <c r="L337" s="906"/>
      <c r="M337" s="906"/>
      <c r="N337" s="906"/>
      <c r="O337" s="906"/>
      <c r="P337" s="906"/>
      <c r="Q337" s="906"/>
      <c r="R337" s="906"/>
      <c r="S337" s="906"/>
      <c r="T337" s="906"/>
      <c r="U337" s="906"/>
      <c r="V337" s="906"/>
      <c r="W337" s="906"/>
      <c r="X337" s="906"/>
      <c r="Y337" s="906"/>
      <c r="Z337" s="906"/>
      <c r="AA337" s="906"/>
      <c r="AB337" s="906"/>
      <c r="AC337" s="906"/>
      <c r="AD337" s="906"/>
      <c r="AE337" s="906"/>
      <c r="AF337" s="906"/>
      <c r="AG337" s="906"/>
      <c r="AH337" s="906"/>
      <c r="AI337" s="906"/>
      <c r="AJ337" s="906"/>
      <c r="AK337" s="906"/>
      <c r="AL337" s="906"/>
      <c r="AM337" s="906"/>
      <c r="AN337" s="906"/>
      <c r="AO337" s="906"/>
      <c r="AP337" s="906"/>
      <c r="AQ337" s="906"/>
      <c r="AR337" s="906"/>
      <c r="AS337" s="906"/>
      <c r="AT337" s="918"/>
      <c r="AU337" s="919"/>
      <c r="AV337" s="919"/>
      <c r="AW337" s="919"/>
      <c r="AX337" s="920"/>
    </row>
    <row r="338" spans="1:55" s="183" customFormat="1" ht="12.6" customHeight="1"/>
    <row r="339" spans="1:55" ht="12.6" customHeight="1">
      <c r="A339" s="170" t="s">
        <v>3517</v>
      </c>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c r="AA339" s="220"/>
      <c r="AB339" s="220"/>
      <c r="AC339" s="220"/>
      <c r="AD339" s="220"/>
      <c r="AE339" s="220"/>
      <c r="AF339" s="220"/>
      <c r="AG339" s="220"/>
      <c r="AH339" s="220"/>
      <c r="AI339" s="220"/>
      <c r="AJ339" s="220"/>
      <c r="AK339" s="220"/>
      <c r="AL339" s="220"/>
      <c r="AM339" s="220"/>
      <c r="AN339" s="220"/>
      <c r="AO339" s="220"/>
      <c r="AP339" s="220"/>
      <c r="AQ339" s="220"/>
      <c r="AR339" s="220"/>
      <c r="AS339" s="220"/>
      <c r="AT339" s="220"/>
      <c r="AU339" s="220"/>
      <c r="AV339" s="220"/>
      <c r="AW339" s="220"/>
      <c r="AX339" s="220"/>
      <c r="AY339" s="220"/>
      <c r="AZ339" s="220"/>
      <c r="BA339" s="220"/>
      <c r="BB339" s="220"/>
    </row>
    <row r="340" spans="1:55" ht="12.6" customHeight="1">
      <c r="A340" s="221"/>
      <c r="B340" s="222"/>
      <c r="C340" s="222"/>
      <c r="D340" s="222"/>
      <c r="E340" s="222"/>
      <c r="F340" s="222"/>
      <c r="G340" s="222"/>
      <c r="H340" s="836" t="s">
        <v>4161</v>
      </c>
      <c r="I340" s="837"/>
      <c r="J340" s="837"/>
      <c r="K340" s="837"/>
      <c r="L340" s="837"/>
      <c r="M340" s="837"/>
      <c r="N340" s="837"/>
      <c r="O340" s="837"/>
      <c r="P340" s="837"/>
      <c r="Q340" s="837"/>
      <c r="R340" s="837"/>
      <c r="S340" s="837"/>
      <c r="T340" s="837"/>
      <c r="U340" s="837"/>
      <c r="V340" s="837"/>
      <c r="W340" s="837"/>
      <c r="X340" s="837"/>
      <c r="Y340" s="837"/>
      <c r="Z340" s="837"/>
      <c r="AA340" s="837"/>
      <c r="AB340" s="837"/>
      <c r="AC340" s="837"/>
      <c r="AD340" s="837"/>
      <c r="AE340" s="837"/>
      <c r="AF340" s="837"/>
      <c r="AG340" s="837"/>
      <c r="AH340" s="837"/>
      <c r="AI340" s="837"/>
      <c r="AJ340" s="837"/>
      <c r="AK340" s="837"/>
      <c r="AL340" s="837"/>
      <c r="AM340" s="837"/>
      <c r="AN340" s="837"/>
      <c r="AO340" s="837"/>
      <c r="AP340" s="837"/>
      <c r="AQ340" s="837"/>
      <c r="AR340" s="837"/>
      <c r="AS340" s="837"/>
      <c r="AT340" s="837"/>
      <c r="AU340" s="837"/>
      <c r="AV340" s="837"/>
      <c r="AW340" s="837"/>
      <c r="AX340" s="838"/>
      <c r="AY340" s="186"/>
      <c r="AZ340" s="186"/>
      <c r="BA340" s="186"/>
      <c r="BB340" s="186"/>
      <c r="BC340" s="183"/>
    </row>
    <row r="341" spans="1:55" ht="12.6" customHeight="1">
      <c r="A341" s="223"/>
      <c r="B341" s="224"/>
      <c r="C341" s="224"/>
      <c r="D341" s="224"/>
      <c r="E341" s="224"/>
      <c r="F341" s="224"/>
      <c r="G341" s="224"/>
      <c r="H341" s="839"/>
      <c r="I341" s="839"/>
      <c r="J341" s="839"/>
      <c r="K341" s="839"/>
      <c r="L341" s="839"/>
      <c r="M341" s="839"/>
      <c r="N341" s="839"/>
      <c r="O341" s="839"/>
      <c r="P341" s="839"/>
      <c r="Q341" s="839"/>
      <c r="R341" s="839" t="s">
        <v>3523</v>
      </c>
      <c r="S341" s="839"/>
      <c r="T341" s="839"/>
      <c r="U341" s="839"/>
      <c r="V341" s="839"/>
      <c r="W341" s="839"/>
      <c r="X341" s="839"/>
      <c r="Y341" s="839"/>
      <c r="Z341" s="839"/>
      <c r="AA341" s="839"/>
      <c r="AB341" s="839"/>
      <c r="AC341" s="839"/>
      <c r="AD341" s="839"/>
      <c r="AE341" s="839"/>
      <c r="AF341" s="839"/>
      <c r="AG341" s="223"/>
      <c r="AH341" s="224"/>
      <c r="AI341" s="224"/>
      <c r="AJ341" s="238"/>
      <c r="AK341" s="223"/>
      <c r="AL341" s="224"/>
      <c r="AM341" s="224"/>
      <c r="AN341" s="238"/>
      <c r="AO341" s="223"/>
      <c r="AP341" s="224"/>
      <c r="AQ341" s="224"/>
      <c r="AR341" s="224"/>
      <c r="AS341" s="238"/>
      <c r="AT341" s="223"/>
      <c r="AU341" s="224"/>
      <c r="AV341" s="224"/>
      <c r="AW341" s="224"/>
      <c r="AX341" s="225"/>
    </row>
    <row r="342" spans="1:55" ht="12.6" customHeight="1">
      <c r="A342" s="223"/>
      <c r="B342" s="224"/>
      <c r="C342" s="224"/>
      <c r="D342" s="224"/>
      <c r="E342" s="224"/>
      <c r="F342" s="224"/>
      <c r="G342" s="224"/>
      <c r="H342" s="839"/>
      <c r="I342" s="839"/>
      <c r="J342" s="839"/>
      <c r="K342" s="839"/>
      <c r="L342" s="839"/>
      <c r="M342" s="839"/>
      <c r="N342" s="839"/>
      <c r="O342" s="839"/>
      <c r="P342" s="839"/>
      <c r="Q342" s="839"/>
      <c r="R342" s="839" t="s">
        <v>3524</v>
      </c>
      <c r="S342" s="839"/>
      <c r="T342" s="839"/>
      <c r="U342" s="839"/>
      <c r="V342" s="839"/>
      <c r="W342" s="839"/>
      <c r="X342" s="839"/>
      <c r="Y342" s="839"/>
      <c r="Z342" s="839"/>
      <c r="AA342" s="839"/>
      <c r="AB342" s="839"/>
      <c r="AC342" s="839"/>
      <c r="AD342" s="839"/>
      <c r="AE342" s="839"/>
      <c r="AF342" s="839"/>
      <c r="AG342" s="223"/>
      <c r="AH342" s="224"/>
      <c r="AI342" s="224"/>
      <c r="AJ342" s="238"/>
      <c r="AK342" s="223"/>
      <c r="AL342" s="224"/>
      <c r="AM342" s="224"/>
      <c r="AN342" s="238"/>
      <c r="AO342" s="841" t="s">
        <v>3525</v>
      </c>
      <c r="AP342" s="842"/>
      <c r="AQ342" s="842"/>
      <c r="AR342" s="842"/>
      <c r="AS342" s="843"/>
      <c r="AT342" s="223"/>
      <c r="AU342" s="224"/>
      <c r="AV342" s="224"/>
      <c r="AW342" s="224"/>
      <c r="AX342" s="225"/>
    </row>
    <row r="343" spans="1:55" ht="12.6" customHeight="1">
      <c r="A343" s="841" t="s">
        <v>3526</v>
      </c>
      <c r="B343" s="842"/>
      <c r="C343" s="842"/>
      <c r="D343" s="842"/>
      <c r="E343" s="842"/>
      <c r="F343" s="842"/>
      <c r="G343" s="842"/>
      <c r="H343" s="839"/>
      <c r="I343" s="839"/>
      <c r="J343" s="839"/>
      <c r="K343" s="839"/>
      <c r="L343" s="839"/>
      <c r="M343" s="839"/>
      <c r="N343" s="839"/>
      <c r="O343" s="839"/>
      <c r="P343" s="839"/>
      <c r="Q343" s="839"/>
      <c r="R343" s="839" t="s">
        <v>3527</v>
      </c>
      <c r="S343" s="839"/>
      <c r="T343" s="839"/>
      <c r="U343" s="839"/>
      <c r="V343" s="839"/>
      <c r="W343" s="839" t="s">
        <v>3528</v>
      </c>
      <c r="X343" s="839"/>
      <c r="Y343" s="839"/>
      <c r="Z343" s="839"/>
      <c r="AA343" s="839"/>
      <c r="AB343" s="839"/>
      <c r="AC343" s="839"/>
      <c r="AD343" s="839"/>
      <c r="AE343" s="839"/>
      <c r="AF343" s="839"/>
      <c r="AG343" s="223"/>
      <c r="AH343" s="224"/>
      <c r="AI343" s="224"/>
      <c r="AJ343" s="238"/>
      <c r="AK343" s="223"/>
      <c r="AL343" s="224"/>
      <c r="AM343" s="224"/>
      <c r="AN343" s="238"/>
      <c r="AO343" s="841" t="s">
        <v>3529</v>
      </c>
      <c r="AP343" s="842"/>
      <c r="AQ343" s="842"/>
      <c r="AR343" s="842"/>
      <c r="AS343" s="843"/>
      <c r="AT343" s="223"/>
      <c r="AU343" s="224"/>
      <c r="AV343" s="224"/>
      <c r="AW343" s="224"/>
      <c r="AX343" s="225"/>
    </row>
    <row r="344" spans="1:55" ht="12.6" customHeight="1">
      <c r="A344" s="841" t="s">
        <v>3530</v>
      </c>
      <c r="B344" s="842"/>
      <c r="C344" s="842"/>
      <c r="D344" s="842"/>
      <c r="E344" s="842"/>
      <c r="F344" s="842"/>
      <c r="G344" s="842"/>
      <c r="H344" s="839" t="s">
        <v>3531</v>
      </c>
      <c r="I344" s="839"/>
      <c r="J344" s="839"/>
      <c r="K344" s="839"/>
      <c r="L344" s="839"/>
      <c r="M344" s="839" t="s">
        <v>3532</v>
      </c>
      <c r="N344" s="839"/>
      <c r="O344" s="839"/>
      <c r="P344" s="839"/>
      <c r="Q344" s="839"/>
      <c r="R344" s="839" t="s">
        <v>3533</v>
      </c>
      <c r="S344" s="839"/>
      <c r="T344" s="839"/>
      <c r="U344" s="839"/>
      <c r="V344" s="839"/>
      <c r="W344" s="839" t="s">
        <v>3534</v>
      </c>
      <c r="X344" s="839"/>
      <c r="Y344" s="839"/>
      <c r="Z344" s="839"/>
      <c r="AA344" s="839"/>
      <c r="AB344" s="839" t="s">
        <v>3535</v>
      </c>
      <c r="AC344" s="839"/>
      <c r="AD344" s="839"/>
      <c r="AE344" s="839"/>
      <c r="AF344" s="839"/>
      <c r="AG344" s="841"/>
      <c r="AH344" s="842"/>
      <c r="AI344" s="842"/>
      <c r="AJ344" s="843"/>
      <c r="AK344" s="841" t="s">
        <v>3536</v>
      </c>
      <c r="AL344" s="842"/>
      <c r="AM344" s="842"/>
      <c r="AN344" s="843"/>
      <c r="AO344" s="841" t="s">
        <v>3537</v>
      </c>
      <c r="AP344" s="842"/>
      <c r="AQ344" s="842"/>
      <c r="AR344" s="842"/>
      <c r="AS344" s="843"/>
      <c r="AT344" s="841" t="s">
        <v>3485</v>
      </c>
      <c r="AU344" s="842"/>
      <c r="AV344" s="842"/>
      <c r="AW344" s="842"/>
      <c r="AX344" s="225"/>
    </row>
    <row r="345" spans="1:55" ht="12.6" customHeight="1">
      <c r="A345" s="223"/>
      <c r="B345" s="224"/>
      <c r="C345" s="224"/>
      <c r="D345" s="224"/>
      <c r="E345" s="224"/>
      <c r="F345" s="224"/>
      <c r="G345" s="224"/>
      <c r="H345" s="839"/>
      <c r="I345" s="839"/>
      <c r="J345" s="839"/>
      <c r="K345" s="839"/>
      <c r="L345" s="839"/>
      <c r="M345" s="839"/>
      <c r="N345" s="839"/>
      <c r="O345" s="839"/>
      <c r="P345" s="839"/>
      <c r="Q345" s="839"/>
      <c r="R345" s="839" t="s">
        <v>3498</v>
      </c>
      <c r="S345" s="839"/>
      <c r="T345" s="839"/>
      <c r="U345" s="839"/>
      <c r="V345" s="839"/>
      <c r="W345" s="839" t="s">
        <v>3538</v>
      </c>
      <c r="X345" s="839"/>
      <c r="Y345" s="839"/>
      <c r="Z345" s="839"/>
      <c r="AA345" s="839"/>
      <c r="AB345" s="839" t="s">
        <v>3539</v>
      </c>
      <c r="AC345" s="839"/>
      <c r="AD345" s="839"/>
      <c r="AE345" s="839"/>
      <c r="AF345" s="839"/>
      <c r="AG345" s="841" t="s">
        <v>3540</v>
      </c>
      <c r="AH345" s="842"/>
      <c r="AI345" s="842"/>
      <c r="AJ345" s="843"/>
      <c r="AK345" s="841" t="s">
        <v>3541</v>
      </c>
      <c r="AL345" s="842"/>
      <c r="AM345" s="842"/>
      <c r="AN345" s="843"/>
      <c r="AO345" s="841" t="s">
        <v>3559</v>
      </c>
      <c r="AP345" s="842"/>
      <c r="AQ345" s="842"/>
      <c r="AR345" s="842"/>
      <c r="AS345" s="843"/>
      <c r="AT345" s="223"/>
      <c r="AU345" s="224"/>
      <c r="AV345" s="224"/>
      <c r="AW345" s="224"/>
      <c r="AX345" s="225"/>
    </row>
    <row r="346" spans="1:55" ht="12.6" customHeight="1">
      <c r="A346" s="223"/>
      <c r="B346" s="224"/>
      <c r="C346" s="224"/>
      <c r="D346" s="224"/>
      <c r="E346" s="224"/>
      <c r="F346" s="224"/>
      <c r="G346" s="224"/>
      <c r="H346" s="839"/>
      <c r="I346" s="839"/>
      <c r="J346" s="839"/>
      <c r="K346" s="839"/>
      <c r="L346" s="839"/>
      <c r="M346" s="839"/>
      <c r="N346" s="839"/>
      <c r="O346" s="839"/>
      <c r="P346" s="839"/>
      <c r="Q346" s="839"/>
      <c r="R346" s="839" t="s">
        <v>3543</v>
      </c>
      <c r="S346" s="839"/>
      <c r="T346" s="839"/>
      <c r="U346" s="839"/>
      <c r="V346" s="839"/>
      <c r="W346" s="839" t="s">
        <v>3544</v>
      </c>
      <c r="X346" s="839"/>
      <c r="Y346" s="839"/>
      <c r="Z346" s="839"/>
      <c r="AA346" s="839"/>
      <c r="AB346" s="839" t="s">
        <v>3545</v>
      </c>
      <c r="AC346" s="839"/>
      <c r="AD346" s="839"/>
      <c r="AE346" s="839"/>
      <c r="AF346" s="839"/>
      <c r="AG346" s="841" t="s">
        <v>3546</v>
      </c>
      <c r="AH346" s="842"/>
      <c r="AI346" s="842"/>
      <c r="AJ346" s="843"/>
      <c r="AK346" s="841" t="s">
        <v>3547</v>
      </c>
      <c r="AL346" s="842"/>
      <c r="AM346" s="842"/>
      <c r="AN346" s="843"/>
      <c r="AO346" s="841" t="s">
        <v>3548</v>
      </c>
      <c r="AP346" s="842"/>
      <c r="AQ346" s="842"/>
      <c r="AR346" s="842"/>
      <c r="AS346" s="843"/>
      <c r="AT346" s="223"/>
      <c r="AU346" s="224"/>
      <c r="AV346" s="224"/>
      <c r="AW346" s="224"/>
      <c r="AX346" s="225"/>
    </row>
    <row r="347" spans="1:55" ht="12.6" customHeight="1">
      <c r="A347" s="223"/>
      <c r="B347" s="224"/>
      <c r="C347" s="224"/>
      <c r="D347" s="224"/>
      <c r="E347" s="224"/>
      <c r="F347" s="224"/>
      <c r="G347" s="224"/>
      <c r="H347" s="839"/>
      <c r="I347" s="839"/>
      <c r="J347" s="839"/>
      <c r="K347" s="839"/>
      <c r="L347" s="839"/>
      <c r="M347" s="839"/>
      <c r="N347" s="839"/>
      <c r="O347" s="839"/>
      <c r="P347" s="839"/>
      <c r="Q347" s="839"/>
      <c r="R347" s="839" t="s">
        <v>3527</v>
      </c>
      <c r="S347" s="839"/>
      <c r="T347" s="839"/>
      <c r="U347" s="839"/>
      <c r="V347" s="839"/>
      <c r="W347" s="839" t="s">
        <v>3549</v>
      </c>
      <c r="X347" s="839"/>
      <c r="Y347" s="839"/>
      <c r="Z347" s="839"/>
      <c r="AA347" s="839"/>
      <c r="AB347" s="839" t="s">
        <v>3550</v>
      </c>
      <c r="AC347" s="839"/>
      <c r="AD347" s="839"/>
      <c r="AE347" s="839"/>
      <c r="AF347" s="839"/>
      <c r="AG347" s="841" t="s">
        <v>3551</v>
      </c>
      <c r="AH347" s="842"/>
      <c r="AI347" s="842"/>
      <c r="AJ347" s="843"/>
      <c r="AK347" s="841" t="s">
        <v>3551</v>
      </c>
      <c r="AL347" s="842"/>
      <c r="AM347" s="842"/>
      <c r="AN347" s="843"/>
      <c r="AO347" s="841" t="s">
        <v>3551</v>
      </c>
      <c r="AP347" s="842"/>
      <c r="AQ347" s="842"/>
      <c r="AR347" s="842"/>
      <c r="AS347" s="843"/>
      <c r="AT347" s="223"/>
      <c r="AU347" s="224"/>
      <c r="AV347" s="224"/>
      <c r="AW347" s="224"/>
      <c r="AX347" s="225"/>
    </row>
    <row r="348" spans="1:55" ht="12.6" customHeight="1">
      <c r="A348" s="223"/>
      <c r="B348" s="224"/>
      <c r="C348" s="224"/>
      <c r="D348" s="224"/>
      <c r="E348" s="224"/>
      <c r="F348" s="224"/>
      <c r="G348" s="224"/>
      <c r="H348" s="839"/>
      <c r="I348" s="839"/>
      <c r="J348" s="839"/>
      <c r="K348" s="839"/>
      <c r="L348" s="839"/>
      <c r="M348" s="839"/>
      <c r="N348" s="839"/>
      <c r="O348" s="839"/>
      <c r="P348" s="839"/>
      <c r="Q348" s="839"/>
      <c r="R348" s="839" t="s">
        <v>3552</v>
      </c>
      <c r="S348" s="839"/>
      <c r="T348" s="839"/>
      <c r="U348" s="839"/>
      <c r="V348" s="839"/>
      <c r="W348" s="839"/>
      <c r="X348" s="839"/>
      <c r="Y348" s="839"/>
      <c r="Z348" s="839"/>
      <c r="AA348" s="839"/>
      <c r="AB348" s="839"/>
      <c r="AC348" s="839"/>
      <c r="AD348" s="839"/>
      <c r="AE348" s="839"/>
      <c r="AF348" s="839"/>
      <c r="AG348" s="223"/>
      <c r="AH348" s="224"/>
      <c r="AI348" s="224"/>
      <c r="AJ348" s="238"/>
      <c r="AK348" s="223"/>
      <c r="AL348" s="224"/>
      <c r="AM348" s="224"/>
      <c r="AN348" s="238"/>
      <c r="AO348" s="223"/>
      <c r="AP348" s="224"/>
      <c r="AQ348" s="224"/>
      <c r="AR348" s="224"/>
      <c r="AS348" s="238"/>
      <c r="AT348" s="223"/>
      <c r="AU348" s="224"/>
      <c r="AV348" s="224"/>
      <c r="AW348" s="224"/>
      <c r="AX348" s="225"/>
    </row>
    <row r="349" spans="1:55" ht="12.6" customHeight="1">
      <c r="A349" s="223"/>
      <c r="B349" s="224"/>
      <c r="C349" s="224"/>
      <c r="D349" s="224"/>
      <c r="E349" s="224"/>
      <c r="F349" s="224"/>
      <c r="G349" s="224"/>
      <c r="H349" s="839"/>
      <c r="I349" s="839"/>
      <c r="J349" s="839"/>
      <c r="K349" s="839"/>
      <c r="L349" s="839"/>
      <c r="M349" s="839"/>
      <c r="N349" s="839"/>
      <c r="O349" s="839"/>
      <c r="P349" s="839"/>
      <c r="Q349" s="839"/>
      <c r="R349" s="839" t="s">
        <v>3553</v>
      </c>
      <c r="S349" s="839"/>
      <c r="T349" s="839"/>
      <c r="U349" s="839"/>
      <c r="V349" s="839"/>
      <c r="W349" s="839"/>
      <c r="X349" s="839"/>
      <c r="Y349" s="839"/>
      <c r="Z349" s="839"/>
      <c r="AA349" s="839"/>
      <c r="AB349" s="839"/>
      <c r="AC349" s="839"/>
      <c r="AD349" s="839"/>
      <c r="AE349" s="839"/>
      <c r="AF349" s="839"/>
      <c r="AG349" s="223"/>
      <c r="AH349" s="224"/>
      <c r="AI349" s="224"/>
      <c r="AJ349" s="238"/>
      <c r="AK349" s="223"/>
      <c r="AL349" s="224"/>
      <c r="AM349" s="224"/>
      <c r="AN349" s="238"/>
      <c r="AO349" s="223"/>
      <c r="AP349" s="224"/>
      <c r="AQ349" s="224"/>
      <c r="AR349" s="224"/>
      <c r="AS349" s="238"/>
      <c r="AT349" s="223"/>
      <c r="AU349" s="224"/>
      <c r="AV349" s="224"/>
      <c r="AW349" s="224"/>
      <c r="AX349" s="225"/>
    </row>
    <row r="350" spans="1:55" ht="12.6" customHeight="1">
      <c r="A350" s="846" t="s">
        <v>3498</v>
      </c>
      <c r="B350" s="847"/>
      <c r="C350" s="847"/>
      <c r="D350" s="847"/>
      <c r="E350" s="847"/>
      <c r="F350" s="847"/>
      <c r="G350" s="847"/>
      <c r="H350" s="845" t="s">
        <v>3499</v>
      </c>
      <c r="I350" s="845"/>
      <c r="J350" s="845"/>
      <c r="K350" s="845"/>
      <c r="L350" s="845"/>
      <c r="M350" s="845" t="s">
        <v>3500</v>
      </c>
      <c r="N350" s="845"/>
      <c r="O350" s="845"/>
      <c r="P350" s="845"/>
      <c r="Q350" s="845"/>
      <c r="R350" s="845" t="s">
        <v>3501</v>
      </c>
      <c r="S350" s="845"/>
      <c r="T350" s="845"/>
      <c r="U350" s="845"/>
      <c r="V350" s="845"/>
      <c r="W350" s="845" t="s">
        <v>3502</v>
      </c>
      <c r="X350" s="845"/>
      <c r="Y350" s="845"/>
      <c r="Z350" s="845"/>
      <c r="AA350" s="845"/>
      <c r="AB350" s="845" t="s">
        <v>3503</v>
      </c>
      <c r="AC350" s="845"/>
      <c r="AD350" s="845"/>
      <c r="AE350" s="845"/>
      <c r="AF350" s="845"/>
      <c r="AG350" s="846" t="s">
        <v>3504</v>
      </c>
      <c r="AH350" s="847"/>
      <c r="AI350" s="847"/>
      <c r="AJ350" s="848"/>
      <c r="AK350" s="846" t="s">
        <v>3505</v>
      </c>
      <c r="AL350" s="847"/>
      <c r="AM350" s="847"/>
      <c r="AN350" s="848"/>
      <c r="AO350" s="846" t="s">
        <v>3506</v>
      </c>
      <c r="AP350" s="847"/>
      <c r="AQ350" s="847"/>
      <c r="AR350" s="847"/>
      <c r="AS350" s="848"/>
      <c r="AT350" s="846" t="s">
        <v>3554</v>
      </c>
      <c r="AU350" s="847"/>
      <c r="AV350" s="847"/>
      <c r="AW350" s="847"/>
      <c r="AX350" s="225"/>
    </row>
    <row r="351" spans="1:55" ht="12.6" customHeight="1">
      <c r="A351" s="183" t="s">
        <v>3507</v>
      </c>
      <c r="B351" s="183"/>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c r="AB351" s="183"/>
      <c r="AC351" s="183"/>
      <c r="AD351" s="183"/>
      <c r="AE351" s="183"/>
      <c r="AF351" s="183"/>
      <c r="AG351" s="183"/>
      <c r="AH351" s="183"/>
      <c r="AI351" s="183"/>
      <c r="AJ351" s="183"/>
      <c r="AK351" s="183"/>
      <c r="AL351" s="183"/>
      <c r="AM351" s="183"/>
      <c r="AN351" s="183"/>
      <c r="AO351" s="183"/>
      <c r="AP351" s="183"/>
      <c r="AQ351" s="183"/>
      <c r="AR351" s="183"/>
      <c r="AS351" s="183"/>
      <c r="AT351" s="183"/>
      <c r="AU351" s="183"/>
      <c r="AV351" s="183"/>
      <c r="AW351" s="183"/>
      <c r="AX351" s="189"/>
    </row>
    <row r="352" spans="1:55" ht="12.6" customHeight="1">
      <c r="A352" s="221" t="s">
        <v>3555</v>
      </c>
      <c r="B352" s="239"/>
      <c r="C352" s="194"/>
      <c r="D352" s="194"/>
      <c r="E352" s="194"/>
      <c r="F352" s="194"/>
      <c r="G352" s="194"/>
      <c r="H352" s="906">
        <f ca="1">SUM('HL KNIHA VYPOC'!$H$26)</f>
        <v>0</v>
      </c>
      <c r="I352" s="906"/>
      <c r="J352" s="906"/>
      <c r="K352" s="906"/>
      <c r="L352" s="906"/>
      <c r="M352" s="906">
        <f ca="1">SUM('HL KNIHA VYPOC'!$H$16)</f>
        <v>0</v>
      </c>
      <c r="N352" s="906"/>
      <c r="O352" s="906"/>
      <c r="P352" s="906"/>
      <c r="Q352" s="906"/>
      <c r="R352" s="906">
        <f ca="1">SUM('HL KNIHA VYPOC'!$H$17)</f>
        <v>0</v>
      </c>
      <c r="S352" s="906"/>
      <c r="T352" s="906"/>
      <c r="U352" s="906"/>
      <c r="V352" s="906"/>
      <c r="W352" s="906">
        <f ca="1">SUM('HL KNIHA VYPOC'!$H$20)</f>
        <v>0</v>
      </c>
      <c r="X352" s="906"/>
      <c r="Y352" s="906"/>
      <c r="Z352" s="906"/>
      <c r="AA352" s="906"/>
      <c r="AB352" s="906">
        <f ca="1">SUM('HL KNIHA VYPOC'!$H$21)</f>
        <v>0</v>
      </c>
      <c r="AC352" s="906"/>
      <c r="AD352" s="906"/>
      <c r="AE352" s="906"/>
      <c r="AF352" s="906"/>
      <c r="AG352" s="906">
        <f ca="1">SUM('HL KNIHA VYPOC'!$H$22+'HL KNIHA VYPOC'!$H$23+'HL KNIHA VYPOC'!H27)</f>
        <v>0</v>
      </c>
      <c r="AH352" s="906"/>
      <c r="AI352" s="906"/>
      <c r="AJ352" s="906"/>
      <c r="AK352" s="906">
        <f ca="1">SUM('HL KNIHA VYPOC'!$H$32)</f>
        <v>0</v>
      </c>
      <c r="AL352" s="906"/>
      <c r="AM352" s="906"/>
      <c r="AN352" s="906"/>
      <c r="AO352" s="906">
        <f ca="1">SUM('HL KNIHA VYPOC'!$H$38)</f>
        <v>0</v>
      </c>
      <c r="AP352" s="906"/>
      <c r="AQ352" s="906"/>
      <c r="AR352" s="906"/>
      <c r="AS352" s="906"/>
      <c r="AT352" s="849">
        <f>SUM(H352:AS355)</f>
        <v>0</v>
      </c>
      <c r="AU352" s="850"/>
      <c r="AV352" s="850"/>
      <c r="AW352" s="850"/>
      <c r="AX352" s="851"/>
    </row>
    <row r="353" spans="1:50" ht="12.6" customHeight="1">
      <c r="A353" s="223" t="s">
        <v>3556</v>
      </c>
      <c r="B353" s="231"/>
      <c r="C353" s="183"/>
      <c r="D353" s="183"/>
      <c r="E353" s="183"/>
      <c r="F353" s="183"/>
      <c r="G353" s="183"/>
      <c r="H353" s="906"/>
      <c r="I353" s="906"/>
      <c r="J353" s="906"/>
      <c r="K353" s="906"/>
      <c r="L353" s="906"/>
      <c r="M353" s="906"/>
      <c r="N353" s="906"/>
      <c r="O353" s="906"/>
      <c r="P353" s="906"/>
      <c r="Q353" s="906"/>
      <c r="R353" s="906"/>
      <c r="S353" s="906"/>
      <c r="T353" s="906"/>
      <c r="U353" s="906"/>
      <c r="V353" s="906"/>
      <c r="W353" s="906"/>
      <c r="X353" s="906"/>
      <c r="Y353" s="906"/>
      <c r="Z353" s="906"/>
      <c r="AA353" s="906"/>
      <c r="AB353" s="906"/>
      <c r="AC353" s="906"/>
      <c r="AD353" s="906"/>
      <c r="AE353" s="906"/>
      <c r="AF353" s="906"/>
      <c r="AG353" s="906"/>
      <c r="AH353" s="906"/>
      <c r="AI353" s="906"/>
      <c r="AJ353" s="906"/>
      <c r="AK353" s="906"/>
      <c r="AL353" s="906"/>
      <c r="AM353" s="906"/>
      <c r="AN353" s="906"/>
      <c r="AO353" s="906"/>
      <c r="AP353" s="906"/>
      <c r="AQ353" s="906"/>
      <c r="AR353" s="906"/>
      <c r="AS353" s="906"/>
      <c r="AT353" s="885"/>
      <c r="AU353" s="886"/>
      <c r="AV353" s="886"/>
      <c r="AW353" s="886"/>
      <c r="AX353" s="887"/>
    </row>
    <row r="354" spans="1:50" ht="12.6" customHeight="1">
      <c r="A354" s="223" t="s">
        <v>3557</v>
      </c>
      <c r="B354" s="231"/>
      <c r="C354" s="183"/>
      <c r="D354" s="183"/>
      <c r="E354" s="183"/>
      <c r="F354" s="183"/>
      <c r="G354" s="183"/>
      <c r="H354" s="906"/>
      <c r="I354" s="906"/>
      <c r="J354" s="906"/>
      <c r="K354" s="906"/>
      <c r="L354" s="906"/>
      <c r="M354" s="906"/>
      <c r="N354" s="906"/>
      <c r="O354" s="906"/>
      <c r="P354" s="906"/>
      <c r="Q354" s="906"/>
      <c r="R354" s="906"/>
      <c r="S354" s="906"/>
      <c r="T354" s="906"/>
      <c r="U354" s="906"/>
      <c r="V354" s="906"/>
      <c r="W354" s="906"/>
      <c r="X354" s="906"/>
      <c r="Y354" s="906"/>
      <c r="Z354" s="906"/>
      <c r="AA354" s="906"/>
      <c r="AB354" s="906"/>
      <c r="AC354" s="906"/>
      <c r="AD354" s="906"/>
      <c r="AE354" s="906"/>
      <c r="AF354" s="906"/>
      <c r="AG354" s="906"/>
      <c r="AH354" s="906"/>
      <c r="AI354" s="906"/>
      <c r="AJ354" s="906"/>
      <c r="AK354" s="906"/>
      <c r="AL354" s="906"/>
      <c r="AM354" s="906"/>
      <c r="AN354" s="906"/>
      <c r="AO354" s="906"/>
      <c r="AP354" s="906"/>
      <c r="AQ354" s="906"/>
      <c r="AR354" s="906"/>
      <c r="AS354" s="906"/>
      <c r="AT354" s="885"/>
      <c r="AU354" s="886"/>
      <c r="AV354" s="886"/>
      <c r="AW354" s="886"/>
      <c r="AX354" s="887"/>
    </row>
    <row r="355" spans="1:50" ht="12.6" customHeight="1">
      <c r="A355" s="223" t="s">
        <v>3558</v>
      </c>
      <c r="B355" s="231"/>
      <c r="C355" s="183"/>
      <c r="D355" s="183"/>
      <c r="E355" s="183"/>
      <c r="F355" s="183"/>
      <c r="G355" s="183"/>
      <c r="H355" s="906"/>
      <c r="I355" s="906"/>
      <c r="J355" s="906"/>
      <c r="K355" s="906"/>
      <c r="L355" s="906"/>
      <c r="M355" s="906"/>
      <c r="N355" s="906"/>
      <c r="O355" s="906"/>
      <c r="P355" s="906"/>
      <c r="Q355" s="906"/>
      <c r="R355" s="906"/>
      <c r="S355" s="906"/>
      <c r="T355" s="906"/>
      <c r="U355" s="906"/>
      <c r="V355" s="906"/>
      <c r="W355" s="906"/>
      <c r="X355" s="906"/>
      <c r="Y355" s="906"/>
      <c r="Z355" s="906"/>
      <c r="AA355" s="906"/>
      <c r="AB355" s="906"/>
      <c r="AC355" s="906"/>
      <c r="AD355" s="906"/>
      <c r="AE355" s="906"/>
      <c r="AF355" s="906"/>
      <c r="AG355" s="906"/>
      <c r="AH355" s="906"/>
      <c r="AI355" s="906"/>
      <c r="AJ355" s="906"/>
      <c r="AK355" s="906"/>
      <c r="AL355" s="906"/>
      <c r="AM355" s="906"/>
      <c r="AN355" s="906"/>
      <c r="AO355" s="906"/>
      <c r="AP355" s="906"/>
      <c r="AQ355" s="906"/>
      <c r="AR355" s="906"/>
      <c r="AS355" s="906"/>
      <c r="AT355" s="852"/>
      <c r="AU355" s="853"/>
      <c r="AV355" s="853"/>
      <c r="AW355" s="853"/>
      <c r="AX355" s="854"/>
    </row>
    <row r="356" spans="1:50" ht="12.6" customHeight="1">
      <c r="A356" s="187" t="s">
        <v>3510</v>
      </c>
      <c r="B356" s="230"/>
      <c r="C356" s="188"/>
      <c r="D356" s="188"/>
      <c r="E356" s="188"/>
      <c r="F356" s="188"/>
      <c r="G356" s="188"/>
      <c r="H356" s="906">
        <f ca="1">SUM('HL KNIHA VYPOC'!$I$26)</f>
        <v>0</v>
      </c>
      <c r="I356" s="906"/>
      <c r="J356" s="906"/>
      <c r="K356" s="906"/>
      <c r="L356" s="906"/>
      <c r="M356" s="906">
        <f ca="1">SUM('HL KNIHA VYPOC'!$I$16)</f>
        <v>0</v>
      </c>
      <c r="N356" s="906"/>
      <c r="O356" s="906"/>
      <c r="P356" s="906"/>
      <c r="Q356" s="906"/>
      <c r="R356" s="906">
        <f ca="1">SUM('HL KNIHA VYPOC'!$I$17)</f>
        <v>0</v>
      </c>
      <c r="S356" s="906"/>
      <c r="T356" s="906"/>
      <c r="U356" s="906"/>
      <c r="V356" s="906"/>
      <c r="W356" s="906">
        <f ca="1">SUM('HL KNIHA VYPOC'!$I$20)</f>
        <v>0</v>
      </c>
      <c r="X356" s="906"/>
      <c r="Y356" s="906"/>
      <c r="Z356" s="906"/>
      <c r="AA356" s="906"/>
      <c r="AB356" s="906">
        <f ca="1">SUM('HL KNIHA VYPOC'!$I$21)</f>
        <v>0</v>
      </c>
      <c r="AC356" s="906"/>
      <c r="AD356" s="906"/>
      <c r="AE356" s="906"/>
      <c r="AF356" s="906"/>
      <c r="AG356" s="906">
        <f ca="1">SUM('HL KNIHA VYPOC'!$I$22+'HL KNIHA VYPOC'!$I$23+'HL KNIHA VYPOC'!I27)</f>
        <v>0</v>
      </c>
      <c r="AH356" s="906"/>
      <c r="AI356" s="906"/>
      <c r="AJ356" s="906"/>
      <c r="AK356" s="906">
        <f ca="1">SUM('HL KNIHA VYPOC'!$I$32)</f>
        <v>0</v>
      </c>
      <c r="AL356" s="906"/>
      <c r="AM356" s="906"/>
      <c r="AN356" s="906"/>
      <c r="AO356" s="906">
        <f ca="1">SUM('HL KNIHA VYPOC'!$I$38)</f>
        <v>0</v>
      </c>
      <c r="AP356" s="906"/>
      <c r="AQ356" s="906"/>
      <c r="AR356" s="906"/>
      <c r="AS356" s="906"/>
      <c r="AT356" s="870">
        <f>SUM(H356:AS356)</f>
        <v>0</v>
      </c>
      <c r="AU356" s="871"/>
      <c r="AV356" s="871"/>
      <c r="AW356" s="871"/>
      <c r="AX356" s="872"/>
    </row>
    <row r="357" spans="1:50" ht="12.6" customHeight="1">
      <c r="A357" s="187" t="s">
        <v>3511</v>
      </c>
      <c r="B357" s="230"/>
      <c r="C357" s="188"/>
      <c r="D357" s="188"/>
      <c r="E357" s="188"/>
      <c r="F357" s="188"/>
      <c r="G357" s="188"/>
      <c r="H357" s="906">
        <f ca="1">SUM('HL KNIHA VYPOC'!$J$26)</f>
        <v>0</v>
      </c>
      <c r="I357" s="906"/>
      <c r="J357" s="906"/>
      <c r="K357" s="906"/>
      <c r="L357" s="906"/>
      <c r="M357" s="906">
        <f ca="1">SUM('HL KNIHA VYPOC'!$J$16)</f>
        <v>0</v>
      </c>
      <c r="N357" s="906"/>
      <c r="O357" s="906"/>
      <c r="P357" s="906"/>
      <c r="Q357" s="906"/>
      <c r="R357" s="906">
        <f ca="1">SUM('HL KNIHA VYPOC'!$J$17)</f>
        <v>0</v>
      </c>
      <c r="S357" s="906"/>
      <c r="T357" s="906"/>
      <c r="U357" s="906"/>
      <c r="V357" s="906"/>
      <c r="W357" s="906">
        <f ca="1">SUM('HL KNIHA VYPOC'!$J$20)</f>
        <v>0</v>
      </c>
      <c r="X357" s="906"/>
      <c r="Y357" s="906"/>
      <c r="Z357" s="906"/>
      <c r="AA357" s="906"/>
      <c r="AB357" s="906">
        <f ca="1">SUM('HL KNIHA VYPOC'!$J$21)</f>
        <v>0</v>
      </c>
      <c r="AC357" s="906"/>
      <c r="AD357" s="906"/>
      <c r="AE357" s="906"/>
      <c r="AF357" s="906"/>
      <c r="AG357" s="906">
        <f ca="1">SUM('HL KNIHA VYPOC'!$J$22+'HL KNIHA VYPOC'!$J$23+'HL KNIHA VYPOC'!J27)</f>
        <v>0</v>
      </c>
      <c r="AH357" s="906"/>
      <c r="AI357" s="906"/>
      <c r="AJ357" s="906"/>
      <c r="AK357" s="906">
        <f ca="1">SUM('HL KNIHA VYPOC'!$J$32)</f>
        <v>0</v>
      </c>
      <c r="AL357" s="906"/>
      <c r="AM357" s="906"/>
      <c r="AN357" s="906"/>
      <c r="AO357" s="906">
        <f ca="1">SUM('HL KNIHA VYPOC'!$J$38)</f>
        <v>0</v>
      </c>
      <c r="AP357" s="906"/>
      <c r="AQ357" s="906"/>
      <c r="AR357" s="906"/>
      <c r="AS357" s="906"/>
      <c r="AT357" s="870">
        <f>SUM(H357:AS357)</f>
        <v>0</v>
      </c>
      <c r="AU357" s="871"/>
      <c r="AV357" s="871"/>
      <c r="AW357" s="871"/>
      <c r="AX357" s="872"/>
    </row>
    <row r="358" spans="1:50" ht="12.6" customHeight="1">
      <c r="A358" s="187" t="s">
        <v>3512</v>
      </c>
      <c r="B358" s="230"/>
      <c r="C358" s="188"/>
      <c r="D358" s="188"/>
      <c r="E358" s="188"/>
      <c r="F358" s="188"/>
      <c r="G358" s="188"/>
      <c r="H358" s="907"/>
      <c r="I358" s="907"/>
      <c r="J358" s="907"/>
      <c r="K358" s="907"/>
      <c r="L358" s="907"/>
      <c r="M358" s="907"/>
      <c r="N358" s="907"/>
      <c r="O358" s="907"/>
      <c r="P358" s="907"/>
      <c r="Q358" s="907"/>
      <c r="R358" s="907"/>
      <c r="S358" s="907"/>
      <c r="T358" s="907"/>
      <c r="U358" s="907"/>
      <c r="V358" s="907"/>
      <c r="W358" s="907"/>
      <c r="X358" s="907"/>
      <c r="Y358" s="907"/>
      <c r="Z358" s="907"/>
      <c r="AA358" s="907"/>
      <c r="AB358" s="907"/>
      <c r="AC358" s="907"/>
      <c r="AD358" s="907"/>
      <c r="AE358" s="907"/>
      <c r="AF358" s="907"/>
      <c r="AG358" s="907"/>
      <c r="AH358" s="907"/>
      <c r="AI358" s="907"/>
      <c r="AJ358" s="907"/>
      <c r="AK358" s="907"/>
      <c r="AL358" s="907"/>
      <c r="AM358" s="907"/>
      <c r="AN358" s="907"/>
      <c r="AO358" s="907"/>
      <c r="AP358" s="907"/>
      <c r="AQ358" s="907"/>
      <c r="AR358" s="907"/>
      <c r="AS358" s="907"/>
      <c r="AT358" s="870">
        <f>SUM(H358:AS358)</f>
        <v>0</v>
      </c>
      <c r="AU358" s="871"/>
      <c r="AV358" s="871"/>
      <c r="AW358" s="871"/>
      <c r="AX358" s="872"/>
    </row>
    <row r="359" spans="1:50" ht="12.6" customHeight="1">
      <c r="A359" s="223" t="s">
        <v>3513</v>
      </c>
      <c r="B359" s="231"/>
      <c r="C359" s="183"/>
      <c r="D359" s="183"/>
      <c r="E359" s="183"/>
      <c r="F359" s="183"/>
      <c r="G359" s="183"/>
      <c r="H359" s="906">
        <f>SUM(H352+H356-H357+H358)</f>
        <v>0</v>
      </c>
      <c r="I359" s="906"/>
      <c r="J359" s="906"/>
      <c r="K359" s="906"/>
      <c r="L359" s="906"/>
      <c r="M359" s="906">
        <f>SUM(M352+M356-M357+M358)</f>
        <v>0</v>
      </c>
      <c r="N359" s="906"/>
      <c r="O359" s="906"/>
      <c r="P359" s="906"/>
      <c r="Q359" s="906"/>
      <c r="R359" s="906">
        <f>SUM(R352+R356-R357+R358)</f>
        <v>0</v>
      </c>
      <c r="S359" s="906"/>
      <c r="T359" s="906"/>
      <c r="U359" s="906"/>
      <c r="V359" s="906"/>
      <c r="W359" s="906">
        <f>SUM(W352+W356-W357+W358)</f>
        <v>0</v>
      </c>
      <c r="X359" s="906"/>
      <c r="Y359" s="906"/>
      <c r="Z359" s="906"/>
      <c r="AA359" s="906"/>
      <c r="AB359" s="906">
        <f>SUM(AB352+AB356-AB357+AB358)</f>
        <v>0</v>
      </c>
      <c r="AC359" s="906"/>
      <c r="AD359" s="906"/>
      <c r="AE359" s="906"/>
      <c r="AF359" s="906"/>
      <c r="AG359" s="906">
        <f>SUM(AG352+AG356-AG357+AG358)</f>
        <v>0</v>
      </c>
      <c r="AH359" s="906"/>
      <c r="AI359" s="906"/>
      <c r="AJ359" s="906"/>
      <c r="AK359" s="906">
        <f>SUM(AK352+AK356-AK357+AK358)</f>
        <v>0</v>
      </c>
      <c r="AL359" s="906"/>
      <c r="AM359" s="906"/>
      <c r="AN359" s="906"/>
      <c r="AO359" s="906">
        <f>SUM(AO352+AO356-AO357+AO358)</f>
        <v>0</v>
      </c>
      <c r="AP359" s="906"/>
      <c r="AQ359" s="906"/>
      <c r="AR359" s="906"/>
      <c r="AS359" s="906"/>
      <c r="AT359" s="849">
        <f>SUM(H359:AS361)</f>
        <v>0</v>
      </c>
      <c r="AU359" s="850"/>
      <c r="AV359" s="850"/>
      <c r="AW359" s="850"/>
      <c r="AX359" s="851"/>
    </row>
    <row r="360" spans="1:50" ht="12.6" customHeight="1">
      <c r="A360" s="223" t="s">
        <v>3557</v>
      </c>
      <c r="B360" s="231"/>
      <c r="C360" s="183"/>
      <c r="D360" s="183"/>
      <c r="E360" s="183"/>
      <c r="F360" s="183"/>
      <c r="G360" s="183"/>
      <c r="H360" s="906"/>
      <c r="I360" s="906"/>
      <c r="J360" s="906"/>
      <c r="K360" s="906"/>
      <c r="L360" s="906"/>
      <c r="M360" s="906"/>
      <c r="N360" s="906"/>
      <c r="O360" s="906"/>
      <c r="P360" s="906"/>
      <c r="Q360" s="906"/>
      <c r="R360" s="906"/>
      <c r="S360" s="906"/>
      <c r="T360" s="906"/>
      <c r="U360" s="906"/>
      <c r="V360" s="906"/>
      <c r="W360" s="906"/>
      <c r="X360" s="906"/>
      <c r="Y360" s="906"/>
      <c r="Z360" s="906"/>
      <c r="AA360" s="906"/>
      <c r="AB360" s="906"/>
      <c r="AC360" s="906"/>
      <c r="AD360" s="906"/>
      <c r="AE360" s="906"/>
      <c r="AF360" s="906"/>
      <c r="AG360" s="906"/>
      <c r="AH360" s="906"/>
      <c r="AI360" s="906"/>
      <c r="AJ360" s="906"/>
      <c r="AK360" s="906"/>
      <c r="AL360" s="906"/>
      <c r="AM360" s="906"/>
      <c r="AN360" s="906"/>
      <c r="AO360" s="906"/>
      <c r="AP360" s="906"/>
      <c r="AQ360" s="906"/>
      <c r="AR360" s="906"/>
      <c r="AS360" s="906"/>
      <c r="AT360" s="885"/>
      <c r="AU360" s="886"/>
      <c r="AV360" s="886"/>
      <c r="AW360" s="886"/>
      <c r="AX360" s="887"/>
    </row>
    <row r="361" spans="1:50" ht="12.6" customHeight="1">
      <c r="A361" s="226" t="s">
        <v>3558</v>
      </c>
      <c r="B361" s="232"/>
      <c r="C361" s="197"/>
      <c r="D361" s="197"/>
      <c r="E361" s="197"/>
      <c r="F361" s="197"/>
      <c r="G361" s="197"/>
      <c r="H361" s="906"/>
      <c r="I361" s="906"/>
      <c r="J361" s="906"/>
      <c r="K361" s="906"/>
      <c r="L361" s="906"/>
      <c r="M361" s="906"/>
      <c r="N361" s="906"/>
      <c r="O361" s="906"/>
      <c r="P361" s="906"/>
      <c r="Q361" s="906"/>
      <c r="R361" s="906"/>
      <c r="S361" s="906"/>
      <c r="T361" s="906"/>
      <c r="U361" s="906"/>
      <c r="V361" s="906"/>
      <c r="W361" s="906"/>
      <c r="X361" s="906"/>
      <c r="Y361" s="906"/>
      <c r="Z361" s="906"/>
      <c r="AA361" s="906"/>
      <c r="AB361" s="906"/>
      <c r="AC361" s="906"/>
      <c r="AD361" s="906"/>
      <c r="AE361" s="906"/>
      <c r="AF361" s="906"/>
      <c r="AG361" s="906"/>
      <c r="AH361" s="906"/>
      <c r="AI361" s="906"/>
      <c r="AJ361" s="906"/>
      <c r="AK361" s="906"/>
      <c r="AL361" s="906"/>
      <c r="AM361" s="906"/>
      <c r="AN361" s="906"/>
      <c r="AO361" s="906"/>
      <c r="AP361" s="906"/>
      <c r="AQ361" s="906"/>
      <c r="AR361" s="906"/>
      <c r="AS361" s="906"/>
      <c r="AT361" s="885"/>
      <c r="AU361" s="886"/>
      <c r="AV361" s="886"/>
      <c r="AW361" s="886"/>
      <c r="AX361" s="887"/>
    </row>
    <row r="362" spans="1:50" ht="12.6" customHeight="1">
      <c r="A362" s="183" t="s">
        <v>3514</v>
      </c>
      <c r="B362" s="183"/>
      <c r="C362" s="183"/>
      <c r="D362" s="183"/>
      <c r="E362" s="183"/>
      <c r="F362" s="183"/>
      <c r="G362" s="183"/>
      <c r="H362" s="233"/>
      <c r="I362" s="233"/>
      <c r="J362" s="233"/>
      <c r="K362" s="233"/>
      <c r="L362" s="233"/>
      <c r="M362" s="233"/>
      <c r="N362" s="233"/>
      <c r="O362" s="233"/>
      <c r="P362" s="233"/>
      <c r="Q362" s="233"/>
      <c r="R362" s="233"/>
      <c r="S362" s="233"/>
      <c r="T362" s="233"/>
      <c r="U362" s="233"/>
      <c r="V362" s="233"/>
      <c r="W362" s="233"/>
      <c r="X362" s="233"/>
      <c r="Y362" s="233"/>
      <c r="Z362" s="233"/>
      <c r="AA362" s="233"/>
      <c r="AB362" s="233"/>
      <c r="AC362" s="233"/>
      <c r="AD362" s="233"/>
      <c r="AE362" s="233"/>
      <c r="AF362" s="233"/>
      <c r="AG362" s="233"/>
      <c r="AH362" s="233"/>
      <c r="AI362" s="233"/>
      <c r="AJ362" s="233"/>
      <c r="AK362" s="233"/>
      <c r="AL362" s="233"/>
      <c r="AM362" s="233"/>
      <c r="AN362" s="233"/>
      <c r="AO362" s="233"/>
      <c r="AP362" s="233"/>
      <c r="AQ362" s="233"/>
      <c r="AR362" s="233"/>
      <c r="AS362" s="233"/>
      <c r="AT362" s="240"/>
      <c r="AU362" s="240"/>
      <c r="AV362" s="240"/>
      <c r="AW362" s="240"/>
      <c r="AX362" s="242"/>
    </row>
    <row r="363" spans="1:50" ht="12.6" customHeight="1">
      <c r="A363" s="221" t="s">
        <v>3555</v>
      </c>
      <c r="B363" s="194"/>
      <c r="C363" s="194"/>
      <c r="D363" s="194"/>
      <c r="E363" s="194"/>
      <c r="F363" s="194"/>
      <c r="G363" s="194"/>
      <c r="H363" s="921"/>
      <c r="I363" s="921"/>
      <c r="J363" s="921"/>
      <c r="K363" s="921"/>
      <c r="L363" s="921"/>
      <c r="M363" s="921">
        <f ca="1">SUM('HL KNIHA VYPOC'!$H$61)*-1</f>
        <v>0</v>
      </c>
      <c r="N363" s="921"/>
      <c r="O363" s="921"/>
      <c r="P363" s="921"/>
      <c r="Q363" s="921"/>
      <c r="R363" s="921">
        <f ca="1">SUM('HL KNIHA VYPOC'!$H$62)*-1</f>
        <v>0</v>
      </c>
      <c r="S363" s="921"/>
      <c r="T363" s="921"/>
      <c r="U363" s="921"/>
      <c r="V363" s="921"/>
      <c r="W363" s="921">
        <f ca="1">SUM('HL KNIHA VYPOC'!$H$65)*-1</f>
        <v>0</v>
      </c>
      <c r="X363" s="921"/>
      <c r="Y363" s="921"/>
      <c r="Z363" s="921"/>
      <c r="AA363" s="921"/>
      <c r="AB363" s="921">
        <f ca="1">SUM('HL KNIHA VYPOC'!$H$66)*-1</f>
        <v>0</v>
      </c>
      <c r="AC363" s="921"/>
      <c r="AD363" s="921"/>
      <c r="AE363" s="921"/>
      <c r="AF363" s="921"/>
      <c r="AG363" s="921">
        <f ca="1">SUM('HL KNIHA VYPOC'!$H$68)*-1+'HL KNIHA VYPOC'!$H$67</f>
        <v>0</v>
      </c>
      <c r="AH363" s="921"/>
      <c r="AI363" s="921"/>
      <c r="AJ363" s="921"/>
      <c r="AK363" s="921"/>
      <c r="AL363" s="921"/>
      <c r="AM363" s="921"/>
      <c r="AN363" s="921"/>
      <c r="AO363" s="921"/>
      <c r="AP363" s="921"/>
      <c r="AQ363" s="921"/>
      <c r="AR363" s="921"/>
      <c r="AS363" s="921"/>
      <c r="AT363" s="849">
        <f>SUM(H363:AS366)</f>
        <v>0</v>
      </c>
      <c r="AU363" s="850"/>
      <c r="AV363" s="850"/>
      <c r="AW363" s="850"/>
      <c r="AX363" s="851"/>
    </row>
    <row r="364" spans="1:50" ht="12.6" customHeight="1">
      <c r="A364" s="223" t="s">
        <v>3556</v>
      </c>
      <c r="B364" s="183"/>
      <c r="C364" s="183"/>
      <c r="D364" s="183"/>
      <c r="E364" s="183"/>
      <c r="F364" s="183"/>
      <c r="G364" s="183"/>
      <c r="H364" s="921"/>
      <c r="I364" s="921"/>
      <c r="J364" s="921"/>
      <c r="K364" s="921"/>
      <c r="L364" s="921"/>
      <c r="M364" s="921"/>
      <c r="N364" s="921"/>
      <c r="O364" s="921"/>
      <c r="P364" s="921"/>
      <c r="Q364" s="921"/>
      <c r="R364" s="921"/>
      <c r="S364" s="921"/>
      <c r="T364" s="921"/>
      <c r="U364" s="921"/>
      <c r="V364" s="921"/>
      <c r="W364" s="921"/>
      <c r="X364" s="921"/>
      <c r="Y364" s="921"/>
      <c r="Z364" s="921"/>
      <c r="AA364" s="921"/>
      <c r="AB364" s="921"/>
      <c r="AC364" s="921"/>
      <c r="AD364" s="921"/>
      <c r="AE364" s="921"/>
      <c r="AF364" s="921"/>
      <c r="AG364" s="921"/>
      <c r="AH364" s="921"/>
      <c r="AI364" s="921"/>
      <c r="AJ364" s="921"/>
      <c r="AK364" s="921"/>
      <c r="AL364" s="921"/>
      <c r="AM364" s="921"/>
      <c r="AN364" s="921"/>
      <c r="AO364" s="921"/>
      <c r="AP364" s="921"/>
      <c r="AQ364" s="921"/>
      <c r="AR364" s="921"/>
      <c r="AS364" s="921"/>
      <c r="AT364" s="885"/>
      <c r="AU364" s="886"/>
      <c r="AV364" s="886"/>
      <c r="AW364" s="886"/>
      <c r="AX364" s="887"/>
    </row>
    <row r="365" spans="1:50" ht="12.6" customHeight="1">
      <c r="A365" s="223" t="s">
        <v>3557</v>
      </c>
      <c r="B365" s="183"/>
      <c r="C365" s="183"/>
      <c r="D365" s="183"/>
      <c r="E365" s="183"/>
      <c r="F365" s="183"/>
      <c r="G365" s="183"/>
      <c r="H365" s="921"/>
      <c r="I365" s="921"/>
      <c r="J365" s="921"/>
      <c r="K365" s="921"/>
      <c r="L365" s="921"/>
      <c r="M365" s="921"/>
      <c r="N365" s="921"/>
      <c r="O365" s="921"/>
      <c r="P365" s="921"/>
      <c r="Q365" s="921"/>
      <c r="R365" s="921"/>
      <c r="S365" s="921"/>
      <c r="T365" s="921"/>
      <c r="U365" s="921"/>
      <c r="V365" s="921"/>
      <c r="W365" s="921"/>
      <c r="X365" s="921"/>
      <c r="Y365" s="921"/>
      <c r="Z365" s="921"/>
      <c r="AA365" s="921"/>
      <c r="AB365" s="921"/>
      <c r="AC365" s="921"/>
      <c r="AD365" s="921"/>
      <c r="AE365" s="921"/>
      <c r="AF365" s="921"/>
      <c r="AG365" s="921"/>
      <c r="AH365" s="921"/>
      <c r="AI365" s="921"/>
      <c r="AJ365" s="921"/>
      <c r="AK365" s="921"/>
      <c r="AL365" s="921"/>
      <c r="AM365" s="921"/>
      <c r="AN365" s="921"/>
      <c r="AO365" s="921"/>
      <c r="AP365" s="921"/>
      <c r="AQ365" s="921"/>
      <c r="AR365" s="921"/>
      <c r="AS365" s="921"/>
      <c r="AT365" s="885"/>
      <c r="AU365" s="886"/>
      <c r="AV365" s="886"/>
      <c r="AW365" s="886"/>
      <c r="AX365" s="887"/>
    </row>
    <row r="366" spans="1:50" ht="12.6" customHeight="1">
      <c r="A366" s="223" t="s">
        <v>3558</v>
      </c>
      <c r="B366" s="183"/>
      <c r="C366" s="183"/>
      <c r="D366" s="183"/>
      <c r="E366" s="183"/>
      <c r="F366" s="183"/>
      <c r="G366" s="183"/>
      <c r="H366" s="921"/>
      <c r="I366" s="921"/>
      <c r="J366" s="921"/>
      <c r="K366" s="921"/>
      <c r="L366" s="921"/>
      <c r="M366" s="921"/>
      <c r="N366" s="921"/>
      <c r="O366" s="921"/>
      <c r="P366" s="921"/>
      <c r="Q366" s="921"/>
      <c r="R366" s="921"/>
      <c r="S366" s="921"/>
      <c r="T366" s="921"/>
      <c r="U366" s="921"/>
      <c r="V366" s="921"/>
      <c r="W366" s="921"/>
      <c r="X366" s="921"/>
      <c r="Y366" s="921"/>
      <c r="Z366" s="921"/>
      <c r="AA366" s="921"/>
      <c r="AB366" s="921"/>
      <c r="AC366" s="921"/>
      <c r="AD366" s="921"/>
      <c r="AE366" s="921"/>
      <c r="AF366" s="921"/>
      <c r="AG366" s="921"/>
      <c r="AH366" s="921"/>
      <c r="AI366" s="921"/>
      <c r="AJ366" s="921"/>
      <c r="AK366" s="921"/>
      <c r="AL366" s="921"/>
      <c r="AM366" s="921"/>
      <c r="AN366" s="921"/>
      <c r="AO366" s="921"/>
      <c r="AP366" s="921"/>
      <c r="AQ366" s="921"/>
      <c r="AR366" s="921"/>
      <c r="AS366" s="921"/>
      <c r="AT366" s="852"/>
      <c r="AU366" s="853"/>
      <c r="AV366" s="853"/>
      <c r="AW366" s="853"/>
      <c r="AX366" s="854"/>
    </row>
    <row r="367" spans="1:50" ht="12.6" customHeight="1">
      <c r="A367" s="187" t="s">
        <v>3510</v>
      </c>
      <c r="B367" s="188"/>
      <c r="C367" s="188"/>
      <c r="D367" s="188"/>
      <c r="E367" s="188"/>
      <c r="F367" s="188"/>
      <c r="G367" s="188"/>
      <c r="H367" s="921"/>
      <c r="I367" s="921"/>
      <c r="J367" s="921"/>
      <c r="K367" s="921"/>
      <c r="L367" s="921"/>
      <c r="M367" s="921">
        <f ca="1">SUM('HL KNIHA VYPOC'!$J$61)</f>
        <v>0</v>
      </c>
      <c r="N367" s="921"/>
      <c r="O367" s="921"/>
      <c r="P367" s="921"/>
      <c r="Q367" s="921"/>
      <c r="R367" s="921">
        <f ca="1">SUM('HL KNIHA VYPOC'!$J$62)</f>
        <v>0</v>
      </c>
      <c r="S367" s="921"/>
      <c r="T367" s="921"/>
      <c r="U367" s="921"/>
      <c r="V367" s="921"/>
      <c r="W367" s="921">
        <f ca="1">SUM('HL KNIHA VYPOC'!$J$65)</f>
        <v>0</v>
      </c>
      <c r="X367" s="921"/>
      <c r="Y367" s="921"/>
      <c r="Z367" s="921"/>
      <c r="AA367" s="921"/>
      <c r="AB367" s="921">
        <f ca="1">SUM('HL KNIHA VYPOC'!$J$66)</f>
        <v>0</v>
      </c>
      <c r="AC367" s="921"/>
      <c r="AD367" s="921"/>
      <c r="AE367" s="921"/>
      <c r="AF367" s="921"/>
      <c r="AG367" s="921">
        <f ca="1">SUM('HL KNIHA VYPOC'!$J$68+'HL KNIHA VYPOC'!$J$67)</f>
        <v>0</v>
      </c>
      <c r="AH367" s="921"/>
      <c r="AI367" s="921"/>
      <c r="AJ367" s="921"/>
      <c r="AK367" s="921"/>
      <c r="AL367" s="921"/>
      <c r="AM367" s="921"/>
      <c r="AN367" s="921"/>
      <c r="AO367" s="921"/>
      <c r="AP367" s="921"/>
      <c r="AQ367" s="921"/>
      <c r="AR367" s="921"/>
      <c r="AS367" s="921"/>
      <c r="AT367" s="870">
        <f>SUM(H367:AS367)</f>
        <v>0</v>
      </c>
      <c r="AU367" s="871"/>
      <c r="AV367" s="871"/>
      <c r="AW367" s="871"/>
      <c r="AX367" s="872"/>
    </row>
    <row r="368" spans="1:50" ht="12.6" customHeight="1">
      <c r="A368" s="187" t="s">
        <v>3511</v>
      </c>
      <c r="B368" s="230"/>
      <c r="C368" s="188"/>
      <c r="D368" s="188"/>
      <c r="E368" s="188"/>
      <c r="F368" s="188"/>
      <c r="G368" s="188"/>
      <c r="H368" s="921"/>
      <c r="I368" s="921"/>
      <c r="J368" s="921"/>
      <c r="K368" s="921"/>
      <c r="L368" s="921"/>
      <c r="M368" s="921">
        <f ca="1">SUM('HL KNIHA VYPOC'!$I$61)</f>
        <v>0</v>
      </c>
      <c r="N368" s="921"/>
      <c r="O368" s="921"/>
      <c r="P368" s="921"/>
      <c r="Q368" s="921"/>
      <c r="R368" s="921">
        <f ca="1">SUM('HL KNIHA VYPOC'!$I$62)</f>
        <v>0</v>
      </c>
      <c r="S368" s="921"/>
      <c r="T368" s="921"/>
      <c r="U368" s="921"/>
      <c r="V368" s="921"/>
      <c r="W368" s="921">
        <f ca="1">SUM('HL KNIHA VYPOC'!$I$65)</f>
        <v>0</v>
      </c>
      <c r="X368" s="921"/>
      <c r="Y368" s="921"/>
      <c r="Z368" s="921"/>
      <c r="AA368" s="921"/>
      <c r="AB368" s="921">
        <f ca="1">SUM('HL KNIHA VYPOC'!$I$66)</f>
        <v>0</v>
      </c>
      <c r="AC368" s="921"/>
      <c r="AD368" s="921"/>
      <c r="AE368" s="921"/>
      <c r="AF368" s="921"/>
      <c r="AG368" s="921">
        <f ca="1">SUM('HL KNIHA VYPOC'!$I$68)+'HL KNIHA VYPOC'!$I$67</f>
        <v>0</v>
      </c>
      <c r="AH368" s="921"/>
      <c r="AI368" s="921"/>
      <c r="AJ368" s="921"/>
      <c r="AK368" s="921"/>
      <c r="AL368" s="921"/>
      <c r="AM368" s="921"/>
      <c r="AN368" s="921"/>
      <c r="AO368" s="921"/>
      <c r="AP368" s="921"/>
      <c r="AQ368" s="921"/>
      <c r="AR368" s="921"/>
      <c r="AS368" s="921"/>
      <c r="AT368" s="870">
        <f>SUM(H368:AS368)</f>
        <v>0</v>
      </c>
      <c r="AU368" s="871"/>
      <c r="AV368" s="871"/>
      <c r="AW368" s="871"/>
      <c r="AX368" s="872"/>
    </row>
    <row r="369" spans="1:50" ht="12.6" customHeight="1">
      <c r="A369" s="187" t="s">
        <v>3512</v>
      </c>
      <c r="B369" s="230"/>
      <c r="C369" s="188"/>
      <c r="D369" s="188"/>
      <c r="E369" s="188"/>
      <c r="F369" s="188"/>
      <c r="G369" s="188"/>
      <c r="H369" s="922"/>
      <c r="I369" s="922"/>
      <c r="J369" s="922"/>
      <c r="K369" s="922"/>
      <c r="L369" s="922"/>
      <c r="M369" s="922"/>
      <c r="N369" s="922"/>
      <c r="O369" s="922"/>
      <c r="P369" s="922"/>
      <c r="Q369" s="922"/>
      <c r="R369" s="922"/>
      <c r="S369" s="922"/>
      <c r="T369" s="922"/>
      <c r="U369" s="922"/>
      <c r="V369" s="922"/>
      <c r="W369" s="922"/>
      <c r="X369" s="922"/>
      <c r="Y369" s="922"/>
      <c r="Z369" s="922"/>
      <c r="AA369" s="922"/>
      <c r="AB369" s="922"/>
      <c r="AC369" s="922"/>
      <c r="AD369" s="922"/>
      <c r="AE369" s="922"/>
      <c r="AF369" s="922"/>
      <c r="AG369" s="922"/>
      <c r="AH369" s="922"/>
      <c r="AI369" s="922"/>
      <c r="AJ369" s="922"/>
      <c r="AK369" s="922"/>
      <c r="AL369" s="922"/>
      <c r="AM369" s="922"/>
      <c r="AN369" s="922"/>
      <c r="AO369" s="922"/>
      <c r="AP369" s="922"/>
      <c r="AQ369" s="922"/>
      <c r="AR369" s="922"/>
      <c r="AS369" s="922"/>
      <c r="AT369" s="870">
        <f>SUM(H369:AS369)</f>
        <v>0</v>
      </c>
      <c r="AU369" s="871"/>
      <c r="AV369" s="871"/>
      <c r="AW369" s="871"/>
      <c r="AX369" s="872"/>
    </row>
    <row r="370" spans="1:50" ht="12.6" customHeight="1">
      <c r="A370" s="223" t="s">
        <v>3513</v>
      </c>
      <c r="B370" s="183"/>
      <c r="C370" s="183"/>
      <c r="D370" s="183"/>
      <c r="E370" s="183"/>
      <c r="F370" s="183"/>
      <c r="G370" s="183"/>
      <c r="H370" s="921"/>
      <c r="I370" s="921"/>
      <c r="J370" s="921"/>
      <c r="K370" s="921"/>
      <c r="L370" s="921"/>
      <c r="M370" s="921">
        <f>SUM(M363+M367-M368+M369)</f>
        <v>0</v>
      </c>
      <c r="N370" s="921"/>
      <c r="O370" s="921"/>
      <c r="P370" s="921"/>
      <c r="Q370" s="921"/>
      <c r="R370" s="921">
        <f>SUM(R363+R367-R368+R369)</f>
        <v>0</v>
      </c>
      <c r="S370" s="921"/>
      <c r="T370" s="921"/>
      <c r="U370" s="921"/>
      <c r="V370" s="921"/>
      <c r="W370" s="921">
        <f>SUM(W363+W367-W368+W369)</f>
        <v>0</v>
      </c>
      <c r="X370" s="921"/>
      <c r="Y370" s="921"/>
      <c r="Z370" s="921"/>
      <c r="AA370" s="921"/>
      <c r="AB370" s="921">
        <f>SUM(AB363+AB367-AB368+AB369)</f>
        <v>0</v>
      </c>
      <c r="AC370" s="921"/>
      <c r="AD370" s="921"/>
      <c r="AE370" s="921"/>
      <c r="AF370" s="921"/>
      <c r="AG370" s="921">
        <f>SUM(AG363+AG367-AG368+AG369)</f>
        <v>0</v>
      </c>
      <c r="AH370" s="921"/>
      <c r="AI370" s="921"/>
      <c r="AJ370" s="921"/>
      <c r="AK370" s="921"/>
      <c r="AL370" s="921"/>
      <c r="AM370" s="921"/>
      <c r="AN370" s="921"/>
      <c r="AO370" s="921"/>
      <c r="AP370" s="921"/>
      <c r="AQ370" s="921"/>
      <c r="AR370" s="921"/>
      <c r="AS370" s="921"/>
      <c r="AT370" s="849">
        <f>SUM(H370:AS372)</f>
        <v>0</v>
      </c>
      <c r="AU370" s="850"/>
      <c r="AV370" s="850"/>
      <c r="AW370" s="850"/>
      <c r="AX370" s="851"/>
    </row>
    <row r="371" spans="1:50" ht="12.6" customHeight="1">
      <c r="A371" s="223" t="s">
        <v>3557</v>
      </c>
      <c r="B371" s="183"/>
      <c r="C371" s="183"/>
      <c r="D371" s="183"/>
      <c r="E371" s="183"/>
      <c r="F371" s="183"/>
      <c r="G371" s="183"/>
      <c r="H371" s="921"/>
      <c r="I371" s="921"/>
      <c r="J371" s="921"/>
      <c r="K371" s="921"/>
      <c r="L371" s="921"/>
      <c r="M371" s="921"/>
      <c r="N371" s="921"/>
      <c r="O371" s="921"/>
      <c r="P371" s="921"/>
      <c r="Q371" s="921"/>
      <c r="R371" s="921"/>
      <c r="S371" s="921"/>
      <c r="T371" s="921"/>
      <c r="U371" s="921"/>
      <c r="V371" s="921"/>
      <c r="W371" s="921"/>
      <c r="X371" s="921"/>
      <c r="Y371" s="921"/>
      <c r="Z371" s="921"/>
      <c r="AA371" s="921"/>
      <c r="AB371" s="921"/>
      <c r="AC371" s="921"/>
      <c r="AD371" s="921"/>
      <c r="AE371" s="921"/>
      <c r="AF371" s="921"/>
      <c r="AG371" s="921"/>
      <c r="AH371" s="921"/>
      <c r="AI371" s="921"/>
      <c r="AJ371" s="921"/>
      <c r="AK371" s="921"/>
      <c r="AL371" s="921"/>
      <c r="AM371" s="921"/>
      <c r="AN371" s="921"/>
      <c r="AO371" s="921"/>
      <c r="AP371" s="921"/>
      <c r="AQ371" s="921"/>
      <c r="AR371" s="921"/>
      <c r="AS371" s="921"/>
      <c r="AT371" s="885"/>
      <c r="AU371" s="886"/>
      <c r="AV371" s="886"/>
      <c r="AW371" s="886"/>
      <c r="AX371" s="887"/>
    </row>
    <row r="372" spans="1:50" ht="12.6" customHeight="1">
      <c r="A372" s="226" t="s">
        <v>3558</v>
      </c>
      <c r="B372" s="197"/>
      <c r="C372" s="197"/>
      <c r="D372" s="197"/>
      <c r="E372" s="197"/>
      <c r="F372" s="197"/>
      <c r="G372" s="197"/>
      <c r="H372" s="921"/>
      <c r="I372" s="921"/>
      <c r="J372" s="921"/>
      <c r="K372" s="921"/>
      <c r="L372" s="921"/>
      <c r="M372" s="921"/>
      <c r="N372" s="921"/>
      <c r="O372" s="921"/>
      <c r="P372" s="921"/>
      <c r="Q372" s="921"/>
      <c r="R372" s="921"/>
      <c r="S372" s="921"/>
      <c r="T372" s="921"/>
      <c r="U372" s="921"/>
      <c r="V372" s="921"/>
      <c r="W372" s="921"/>
      <c r="X372" s="921"/>
      <c r="Y372" s="921"/>
      <c r="Z372" s="921"/>
      <c r="AA372" s="921"/>
      <c r="AB372" s="921"/>
      <c r="AC372" s="921"/>
      <c r="AD372" s="921"/>
      <c r="AE372" s="921"/>
      <c r="AF372" s="921"/>
      <c r="AG372" s="921"/>
      <c r="AH372" s="921"/>
      <c r="AI372" s="921"/>
      <c r="AJ372" s="921"/>
      <c r="AK372" s="921"/>
      <c r="AL372" s="921"/>
      <c r="AM372" s="921"/>
      <c r="AN372" s="921"/>
      <c r="AO372" s="921"/>
      <c r="AP372" s="921"/>
      <c r="AQ372" s="921"/>
      <c r="AR372" s="921"/>
      <c r="AS372" s="921"/>
      <c r="AT372" s="852"/>
      <c r="AU372" s="853"/>
      <c r="AV372" s="853"/>
      <c r="AW372" s="853"/>
      <c r="AX372" s="854"/>
    </row>
    <row r="373" spans="1:50" ht="12.6" customHeight="1">
      <c r="A373" s="183" t="s">
        <v>3515</v>
      </c>
      <c r="B373" s="183"/>
      <c r="C373" s="183"/>
      <c r="D373" s="183"/>
      <c r="E373" s="183"/>
      <c r="F373" s="183"/>
      <c r="G373" s="183"/>
      <c r="H373" s="233"/>
      <c r="I373" s="233"/>
      <c r="J373" s="233"/>
      <c r="K373" s="233"/>
      <c r="L373" s="233"/>
      <c r="M373" s="233"/>
      <c r="N373" s="233"/>
      <c r="O373" s="233"/>
      <c r="P373" s="233"/>
      <c r="Q373" s="233"/>
      <c r="R373" s="233"/>
      <c r="S373" s="233"/>
      <c r="T373" s="233"/>
      <c r="U373" s="233"/>
      <c r="V373" s="233"/>
      <c r="W373" s="233"/>
      <c r="X373" s="233"/>
      <c r="Y373" s="233"/>
      <c r="Z373" s="233"/>
      <c r="AA373" s="233"/>
      <c r="AB373" s="233"/>
      <c r="AC373" s="233"/>
      <c r="AD373" s="233"/>
      <c r="AE373" s="233"/>
      <c r="AF373" s="233"/>
      <c r="AG373" s="233"/>
      <c r="AH373" s="233"/>
      <c r="AI373" s="233"/>
      <c r="AJ373" s="233"/>
      <c r="AK373" s="233"/>
      <c r="AL373" s="233"/>
      <c r="AM373" s="233"/>
      <c r="AN373" s="233"/>
      <c r="AO373" s="233"/>
      <c r="AP373" s="233"/>
      <c r="AQ373" s="233"/>
      <c r="AR373" s="233"/>
      <c r="AS373" s="233"/>
      <c r="AT373" s="227"/>
      <c r="AU373" s="227"/>
      <c r="AV373" s="227"/>
      <c r="AW373" s="227"/>
      <c r="AX373" s="243"/>
    </row>
    <row r="374" spans="1:50" ht="12.6" customHeight="1">
      <c r="A374" s="221" t="s">
        <v>3555</v>
      </c>
      <c r="B374" s="194"/>
      <c r="C374" s="194"/>
      <c r="D374" s="194"/>
      <c r="E374" s="194"/>
      <c r="F374" s="194"/>
      <c r="G374" s="194"/>
      <c r="H374" s="921">
        <f>SUM(H381-H380+H379-H378)</f>
        <v>0</v>
      </c>
      <c r="I374" s="921"/>
      <c r="J374" s="921"/>
      <c r="K374" s="921"/>
      <c r="L374" s="921"/>
      <c r="M374" s="921">
        <f>SUM(M381-M380+M379-M378)</f>
        <v>0</v>
      </c>
      <c r="N374" s="921"/>
      <c r="O374" s="921"/>
      <c r="P374" s="921"/>
      <c r="Q374" s="921"/>
      <c r="R374" s="921">
        <f>SUM(R381-R380+R379-R378)</f>
        <v>0</v>
      </c>
      <c r="S374" s="921"/>
      <c r="T374" s="921"/>
      <c r="U374" s="921"/>
      <c r="V374" s="921"/>
      <c r="W374" s="921">
        <f>SUM(W381-W380+W379-W378)</f>
        <v>0</v>
      </c>
      <c r="X374" s="921"/>
      <c r="Y374" s="921"/>
      <c r="Z374" s="921"/>
      <c r="AA374" s="921"/>
      <c r="AB374" s="921">
        <f>SUM(AB381-AB380+AB379-AB378)</f>
        <v>0</v>
      </c>
      <c r="AC374" s="921"/>
      <c r="AD374" s="921"/>
      <c r="AE374" s="921"/>
      <c r="AF374" s="921"/>
      <c r="AG374" s="921">
        <f>SUM(AG381-AG380+AG379-AG378)</f>
        <v>0</v>
      </c>
      <c r="AH374" s="921"/>
      <c r="AI374" s="921"/>
      <c r="AJ374" s="921"/>
      <c r="AK374" s="921">
        <f>SUM(AK381-AK380+AK379-AK378)</f>
        <v>0</v>
      </c>
      <c r="AL374" s="921"/>
      <c r="AM374" s="921"/>
      <c r="AN374" s="921"/>
      <c r="AO374" s="921">
        <f>SUM(AO381-AO380+AO379-AO378)</f>
        <v>0</v>
      </c>
      <c r="AP374" s="921"/>
      <c r="AQ374" s="921"/>
      <c r="AR374" s="921"/>
      <c r="AS374" s="921"/>
      <c r="AT374" s="849">
        <f>SUM(H374:AS377)</f>
        <v>0</v>
      </c>
      <c r="AU374" s="850"/>
      <c r="AV374" s="850"/>
      <c r="AW374" s="850"/>
      <c r="AX374" s="851"/>
    </row>
    <row r="375" spans="1:50" ht="12.6" customHeight="1">
      <c r="A375" s="223" t="s">
        <v>3556</v>
      </c>
      <c r="B375" s="183"/>
      <c r="C375" s="183"/>
      <c r="D375" s="183"/>
      <c r="E375" s="183"/>
      <c r="F375" s="183"/>
      <c r="G375" s="183"/>
      <c r="H375" s="921"/>
      <c r="I375" s="921"/>
      <c r="J375" s="921"/>
      <c r="K375" s="921"/>
      <c r="L375" s="921"/>
      <c r="M375" s="921"/>
      <c r="N375" s="921"/>
      <c r="O375" s="921"/>
      <c r="P375" s="921"/>
      <c r="Q375" s="921"/>
      <c r="R375" s="921"/>
      <c r="S375" s="921"/>
      <c r="T375" s="921"/>
      <c r="U375" s="921"/>
      <c r="V375" s="921"/>
      <c r="W375" s="921"/>
      <c r="X375" s="921"/>
      <c r="Y375" s="921"/>
      <c r="Z375" s="921"/>
      <c r="AA375" s="921"/>
      <c r="AB375" s="921"/>
      <c r="AC375" s="921"/>
      <c r="AD375" s="921"/>
      <c r="AE375" s="921"/>
      <c r="AF375" s="921"/>
      <c r="AG375" s="921"/>
      <c r="AH375" s="921"/>
      <c r="AI375" s="921"/>
      <c r="AJ375" s="921"/>
      <c r="AK375" s="921"/>
      <c r="AL375" s="921"/>
      <c r="AM375" s="921"/>
      <c r="AN375" s="921"/>
      <c r="AO375" s="921"/>
      <c r="AP375" s="921"/>
      <c r="AQ375" s="921"/>
      <c r="AR375" s="921"/>
      <c r="AS375" s="921"/>
      <c r="AT375" s="885"/>
      <c r="AU375" s="886"/>
      <c r="AV375" s="886"/>
      <c r="AW375" s="886"/>
      <c r="AX375" s="887"/>
    </row>
    <row r="376" spans="1:50" ht="12.6" customHeight="1">
      <c r="A376" s="223" t="s">
        <v>3557</v>
      </c>
      <c r="B376" s="183"/>
      <c r="C376" s="183"/>
      <c r="D376" s="183"/>
      <c r="E376" s="183"/>
      <c r="F376" s="183"/>
      <c r="G376" s="183"/>
      <c r="H376" s="921"/>
      <c r="I376" s="921"/>
      <c r="J376" s="921"/>
      <c r="K376" s="921"/>
      <c r="L376" s="921"/>
      <c r="M376" s="921"/>
      <c r="N376" s="921"/>
      <c r="O376" s="921"/>
      <c r="P376" s="921"/>
      <c r="Q376" s="921"/>
      <c r="R376" s="921"/>
      <c r="S376" s="921"/>
      <c r="T376" s="921"/>
      <c r="U376" s="921"/>
      <c r="V376" s="921"/>
      <c r="W376" s="921"/>
      <c r="X376" s="921"/>
      <c r="Y376" s="921"/>
      <c r="Z376" s="921"/>
      <c r="AA376" s="921"/>
      <c r="AB376" s="921"/>
      <c r="AC376" s="921"/>
      <c r="AD376" s="921"/>
      <c r="AE376" s="921"/>
      <c r="AF376" s="921"/>
      <c r="AG376" s="921"/>
      <c r="AH376" s="921"/>
      <c r="AI376" s="921"/>
      <c r="AJ376" s="921"/>
      <c r="AK376" s="921"/>
      <c r="AL376" s="921"/>
      <c r="AM376" s="921"/>
      <c r="AN376" s="921"/>
      <c r="AO376" s="921"/>
      <c r="AP376" s="921"/>
      <c r="AQ376" s="921"/>
      <c r="AR376" s="921"/>
      <c r="AS376" s="921"/>
      <c r="AT376" s="885"/>
      <c r="AU376" s="886"/>
      <c r="AV376" s="886"/>
      <c r="AW376" s="886"/>
      <c r="AX376" s="887"/>
    </row>
    <row r="377" spans="1:50" ht="12.6" customHeight="1">
      <c r="A377" s="223" t="s">
        <v>3558</v>
      </c>
      <c r="B377" s="183"/>
      <c r="C377" s="183"/>
      <c r="D377" s="183"/>
      <c r="E377" s="183"/>
      <c r="F377" s="183"/>
      <c r="G377" s="183"/>
      <c r="H377" s="921"/>
      <c r="I377" s="921"/>
      <c r="J377" s="921"/>
      <c r="K377" s="921"/>
      <c r="L377" s="921"/>
      <c r="M377" s="921"/>
      <c r="N377" s="921"/>
      <c r="O377" s="921"/>
      <c r="P377" s="921"/>
      <c r="Q377" s="921"/>
      <c r="R377" s="921"/>
      <c r="S377" s="921"/>
      <c r="T377" s="921"/>
      <c r="U377" s="921"/>
      <c r="V377" s="921"/>
      <c r="W377" s="921"/>
      <c r="X377" s="921"/>
      <c r="Y377" s="921"/>
      <c r="Z377" s="921"/>
      <c r="AA377" s="921"/>
      <c r="AB377" s="921"/>
      <c r="AC377" s="921"/>
      <c r="AD377" s="921"/>
      <c r="AE377" s="921"/>
      <c r="AF377" s="921"/>
      <c r="AG377" s="921"/>
      <c r="AH377" s="921"/>
      <c r="AI377" s="921"/>
      <c r="AJ377" s="921"/>
      <c r="AK377" s="921"/>
      <c r="AL377" s="921"/>
      <c r="AM377" s="921"/>
      <c r="AN377" s="921"/>
      <c r="AO377" s="921"/>
      <c r="AP377" s="921"/>
      <c r="AQ377" s="921"/>
      <c r="AR377" s="921"/>
      <c r="AS377" s="921"/>
      <c r="AT377" s="852"/>
      <c r="AU377" s="853"/>
      <c r="AV377" s="853"/>
      <c r="AW377" s="853"/>
      <c r="AX377" s="854"/>
    </row>
    <row r="378" spans="1:50" ht="12.6" customHeight="1">
      <c r="A378" s="187" t="s">
        <v>3510</v>
      </c>
      <c r="B378" s="188"/>
      <c r="C378" s="188"/>
      <c r="D378" s="188"/>
      <c r="E378" s="188"/>
      <c r="F378" s="188"/>
      <c r="G378" s="188"/>
      <c r="H378" s="922"/>
      <c r="I378" s="922"/>
      <c r="J378" s="922"/>
      <c r="K378" s="922"/>
      <c r="L378" s="922"/>
      <c r="M378" s="922"/>
      <c r="N378" s="922"/>
      <c r="O378" s="922"/>
      <c r="P378" s="922"/>
      <c r="Q378" s="922"/>
      <c r="R378" s="922"/>
      <c r="S378" s="922"/>
      <c r="T378" s="922"/>
      <c r="U378" s="922"/>
      <c r="V378" s="922"/>
      <c r="W378" s="922"/>
      <c r="X378" s="922"/>
      <c r="Y378" s="922"/>
      <c r="Z378" s="922"/>
      <c r="AA378" s="922"/>
      <c r="AB378" s="922"/>
      <c r="AC378" s="922"/>
      <c r="AD378" s="922"/>
      <c r="AE378" s="922"/>
      <c r="AF378" s="922"/>
      <c r="AG378" s="922"/>
      <c r="AH378" s="922"/>
      <c r="AI378" s="922"/>
      <c r="AJ378" s="922"/>
      <c r="AK378" s="922"/>
      <c r="AL378" s="922"/>
      <c r="AM378" s="922"/>
      <c r="AN378" s="922"/>
      <c r="AO378" s="922"/>
      <c r="AP378" s="922"/>
      <c r="AQ378" s="922"/>
      <c r="AR378" s="922"/>
      <c r="AS378" s="922"/>
      <c r="AT378" s="870">
        <f>SUM(H378:AS378)</f>
        <v>0</v>
      </c>
      <c r="AU378" s="871"/>
      <c r="AV378" s="871"/>
      <c r="AW378" s="871"/>
      <c r="AX378" s="872"/>
    </row>
    <row r="379" spans="1:50" ht="12.6" customHeight="1">
      <c r="A379" s="187" t="s">
        <v>3511</v>
      </c>
      <c r="B379" s="230"/>
      <c r="C379" s="188"/>
      <c r="D379" s="188"/>
      <c r="E379" s="188"/>
      <c r="F379" s="188"/>
      <c r="G379" s="188"/>
      <c r="H379" s="922"/>
      <c r="I379" s="922"/>
      <c r="J379" s="922"/>
      <c r="K379" s="922"/>
      <c r="L379" s="922"/>
      <c r="M379" s="907"/>
      <c r="N379" s="907"/>
      <c r="O379" s="907"/>
      <c r="P379" s="907"/>
      <c r="Q379" s="907"/>
      <c r="R379" s="907"/>
      <c r="S379" s="907"/>
      <c r="T379" s="907"/>
      <c r="U379" s="907"/>
      <c r="V379" s="907"/>
      <c r="W379" s="907"/>
      <c r="X379" s="907"/>
      <c r="Y379" s="907"/>
      <c r="Z379" s="907"/>
      <c r="AA379" s="907"/>
      <c r="AB379" s="907"/>
      <c r="AC379" s="907"/>
      <c r="AD379" s="907"/>
      <c r="AE379" s="907"/>
      <c r="AF379" s="907"/>
      <c r="AG379" s="907"/>
      <c r="AH379" s="907"/>
      <c r="AI379" s="907"/>
      <c r="AJ379" s="907"/>
      <c r="AK379" s="907"/>
      <c r="AL379" s="907"/>
      <c r="AM379" s="907"/>
      <c r="AN379" s="907"/>
      <c r="AO379" s="907"/>
      <c r="AP379" s="907"/>
      <c r="AQ379" s="907"/>
      <c r="AR379" s="907"/>
      <c r="AS379" s="907"/>
      <c r="AT379" s="870">
        <f>SUM(H379:AS379)</f>
        <v>0</v>
      </c>
      <c r="AU379" s="871"/>
      <c r="AV379" s="871"/>
      <c r="AW379" s="871"/>
      <c r="AX379" s="872"/>
    </row>
    <row r="380" spans="1:50" ht="12.6" customHeight="1">
      <c r="A380" s="187" t="s">
        <v>3512</v>
      </c>
      <c r="B380" s="230"/>
      <c r="C380" s="188"/>
      <c r="D380" s="188"/>
      <c r="E380" s="188"/>
      <c r="F380" s="188"/>
      <c r="G380" s="188"/>
      <c r="H380" s="907"/>
      <c r="I380" s="907"/>
      <c r="J380" s="907"/>
      <c r="K380" s="907"/>
      <c r="L380" s="907"/>
      <c r="M380" s="907"/>
      <c r="N380" s="907"/>
      <c r="O380" s="907"/>
      <c r="P380" s="907"/>
      <c r="Q380" s="907"/>
      <c r="R380" s="907"/>
      <c r="S380" s="907"/>
      <c r="T380" s="907"/>
      <c r="U380" s="907"/>
      <c r="V380" s="907"/>
      <c r="W380" s="907"/>
      <c r="X380" s="907"/>
      <c r="Y380" s="907"/>
      <c r="Z380" s="907"/>
      <c r="AA380" s="907"/>
      <c r="AB380" s="907"/>
      <c r="AC380" s="907"/>
      <c r="AD380" s="907"/>
      <c r="AE380" s="907"/>
      <c r="AF380" s="907"/>
      <c r="AG380" s="907"/>
      <c r="AH380" s="907"/>
      <c r="AI380" s="907"/>
      <c r="AJ380" s="907"/>
      <c r="AK380" s="907"/>
      <c r="AL380" s="907"/>
      <c r="AM380" s="907"/>
      <c r="AN380" s="907"/>
      <c r="AO380" s="907"/>
      <c r="AP380" s="907"/>
      <c r="AQ380" s="907"/>
      <c r="AR380" s="907"/>
      <c r="AS380" s="907"/>
      <c r="AT380" s="870">
        <f>SUM(H380:AS380)</f>
        <v>0</v>
      </c>
      <c r="AU380" s="871"/>
      <c r="AV380" s="871"/>
      <c r="AW380" s="871"/>
      <c r="AX380" s="872"/>
    </row>
    <row r="381" spans="1:50" ht="12.6" customHeight="1">
      <c r="A381" s="223" t="s">
        <v>3513</v>
      </c>
      <c r="B381" s="183"/>
      <c r="C381" s="183"/>
      <c r="D381" s="183"/>
      <c r="E381" s="183"/>
      <c r="F381" s="183"/>
      <c r="G381" s="183"/>
      <c r="H381" s="906">
        <f ca="1">SUM(ANALYTIKAVUJ!$D$33)*-1</f>
        <v>0</v>
      </c>
      <c r="I381" s="906"/>
      <c r="J381" s="906"/>
      <c r="K381" s="906"/>
      <c r="L381" s="906"/>
      <c r="M381" s="906">
        <f ca="1">SUM(ANALYTIKAVUJ!$D$34)*-1</f>
        <v>0</v>
      </c>
      <c r="N381" s="906"/>
      <c r="O381" s="906"/>
      <c r="P381" s="906"/>
      <c r="Q381" s="906"/>
      <c r="R381" s="906">
        <f ca="1">SUM(ANALYTIKAVUJ!$D$35)*-1</f>
        <v>0</v>
      </c>
      <c r="S381" s="906"/>
      <c r="T381" s="906"/>
      <c r="U381" s="906"/>
      <c r="V381" s="906"/>
      <c r="W381" s="906">
        <f ca="1">SUM(ANALYTIKAVUJ!$D$36)*-1</f>
        <v>0</v>
      </c>
      <c r="X381" s="906"/>
      <c r="Y381" s="906"/>
      <c r="Z381" s="906"/>
      <c r="AA381" s="906"/>
      <c r="AB381" s="906">
        <f ca="1">SUM(ANALYTIKAVUJ!$D$37)*-1</f>
        <v>0</v>
      </c>
      <c r="AC381" s="906"/>
      <c r="AD381" s="906"/>
      <c r="AE381" s="906"/>
      <c r="AF381" s="906"/>
      <c r="AG381" s="906">
        <f ca="1">SUM(ANALYTIKAVUJ!$D$38)*-1</f>
        <v>0</v>
      </c>
      <c r="AH381" s="906"/>
      <c r="AI381" s="906"/>
      <c r="AJ381" s="906"/>
      <c r="AK381" s="906">
        <f ca="1">SUM('HL KNIHA VYPOC'!$K$74)*-1</f>
        <v>0</v>
      </c>
      <c r="AL381" s="906"/>
      <c r="AM381" s="906"/>
      <c r="AN381" s="906"/>
      <c r="AO381" s="906">
        <f ca="1">SUM(ANALYTIKAVUJ!$D$42)*-1</f>
        <v>0</v>
      </c>
      <c r="AP381" s="906"/>
      <c r="AQ381" s="906"/>
      <c r="AR381" s="906"/>
      <c r="AS381" s="906"/>
      <c r="AT381" s="861">
        <f>SUM(H381:AS383)</f>
        <v>0</v>
      </c>
      <c r="AU381" s="862"/>
      <c r="AV381" s="862"/>
      <c r="AW381" s="862"/>
      <c r="AX381" s="863"/>
    </row>
    <row r="382" spans="1:50" ht="12.6" customHeight="1">
      <c r="A382" s="223" t="s">
        <v>3557</v>
      </c>
      <c r="B382" s="183"/>
      <c r="C382" s="183"/>
      <c r="D382" s="183"/>
      <c r="E382" s="183"/>
      <c r="F382" s="183"/>
      <c r="G382" s="183"/>
      <c r="H382" s="906"/>
      <c r="I382" s="906"/>
      <c r="J382" s="906"/>
      <c r="K382" s="906"/>
      <c r="L382" s="906"/>
      <c r="M382" s="906"/>
      <c r="N382" s="906"/>
      <c r="O382" s="906"/>
      <c r="P382" s="906"/>
      <c r="Q382" s="906"/>
      <c r="R382" s="906"/>
      <c r="S382" s="906"/>
      <c r="T382" s="906"/>
      <c r="U382" s="906"/>
      <c r="V382" s="906"/>
      <c r="W382" s="906"/>
      <c r="X382" s="906"/>
      <c r="Y382" s="906"/>
      <c r="Z382" s="906"/>
      <c r="AA382" s="906"/>
      <c r="AB382" s="906"/>
      <c r="AC382" s="906"/>
      <c r="AD382" s="906"/>
      <c r="AE382" s="906"/>
      <c r="AF382" s="906"/>
      <c r="AG382" s="906"/>
      <c r="AH382" s="906"/>
      <c r="AI382" s="906"/>
      <c r="AJ382" s="906"/>
      <c r="AK382" s="906"/>
      <c r="AL382" s="906"/>
      <c r="AM382" s="906"/>
      <c r="AN382" s="906"/>
      <c r="AO382" s="906"/>
      <c r="AP382" s="906"/>
      <c r="AQ382" s="906"/>
      <c r="AR382" s="906"/>
      <c r="AS382" s="906"/>
      <c r="AT382" s="909"/>
      <c r="AU382" s="910"/>
      <c r="AV382" s="910"/>
      <c r="AW382" s="910"/>
      <c r="AX382" s="911"/>
    </row>
    <row r="383" spans="1:50" ht="12.6" customHeight="1">
      <c r="A383" s="226" t="s">
        <v>3558</v>
      </c>
      <c r="B383" s="197"/>
      <c r="C383" s="197"/>
      <c r="D383" s="197"/>
      <c r="E383" s="197"/>
      <c r="F383" s="197"/>
      <c r="G383" s="197"/>
      <c r="H383" s="906"/>
      <c r="I383" s="906"/>
      <c r="J383" s="906"/>
      <c r="K383" s="906"/>
      <c r="L383" s="906"/>
      <c r="M383" s="906"/>
      <c r="N383" s="906"/>
      <c r="O383" s="906"/>
      <c r="P383" s="906"/>
      <c r="Q383" s="906"/>
      <c r="R383" s="906"/>
      <c r="S383" s="906"/>
      <c r="T383" s="906"/>
      <c r="U383" s="906"/>
      <c r="V383" s="906"/>
      <c r="W383" s="906"/>
      <c r="X383" s="906"/>
      <c r="Y383" s="906"/>
      <c r="Z383" s="906"/>
      <c r="AA383" s="906"/>
      <c r="AB383" s="906"/>
      <c r="AC383" s="906"/>
      <c r="AD383" s="906"/>
      <c r="AE383" s="906"/>
      <c r="AF383" s="906"/>
      <c r="AG383" s="906"/>
      <c r="AH383" s="906"/>
      <c r="AI383" s="906"/>
      <c r="AJ383" s="906"/>
      <c r="AK383" s="906"/>
      <c r="AL383" s="906"/>
      <c r="AM383" s="906"/>
      <c r="AN383" s="906"/>
      <c r="AO383" s="906"/>
      <c r="AP383" s="906"/>
      <c r="AQ383" s="906"/>
      <c r="AR383" s="906"/>
      <c r="AS383" s="906"/>
      <c r="AT383" s="864"/>
      <c r="AU383" s="865"/>
      <c r="AV383" s="865"/>
      <c r="AW383" s="865"/>
      <c r="AX383" s="866"/>
    </row>
    <row r="384" spans="1:50" ht="12.6" customHeight="1">
      <c r="A384" s="188" t="s">
        <v>3516</v>
      </c>
      <c r="B384" s="188"/>
      <c r="C384" s="188"/>
      <c r="D384" s="188"/>
      <c r="E384" s="188"/>
      <c r="F384" s="188"/>
      <c r="G384" s="18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28"/>
      <c r="AT384" s="243"/>
      <c r="AU384" s="243"/>
      <c r="AV384" s="243"/>
      <c r="AW384" s="243"/>
      <c r="AX384" s="242"/>
    </row>
    <row r="385" spans="1:54" ht="12.6" customHeight="1">
      <c r="A385" s="221" t="s">
        <v>3555</v>
      </c>
      <c r="B385" s="194"/>
      <c r="C385" s="194"/>
      <c r="D385" s="194"/>
      <c r="E385" s="194"/>
      <c r="F385" s="194"/>
      <c r="G385" s="195"/>
      <c r="H385" s="906">
        <f>SUM(H352-H363--H374)</f>
        <v>0</v>
      </c>
      <c r="I385" s="906"/>
      <c r="J385" s="906"/>
      <c r="K385" s="906"/>
      <c r="L385" s="906"/>
      <c r="M385" s="906">
        <f>SUM(M352-M363--M374)</f>
        <v>0</v>
      </c>
      <c r="N385" s="906"/>
      <c r="O385" s="906"/>
      <c r="P385" s="906"/>
      <c r="Q385" s="906"/>
      <c r="R385" s="906">
        <f>SUM(R352-R363-R374)</f>
        <v>0</v>
      </c>
      <c r="S385" s="906"/>
      <c r="T385" s="906"/>
      <c r="U385" s="906"/>
      <c r="V385" s="906"/>
      <c r="W385" s="906">
        <f>SUM(W352-W363--W374)</f>
        <v>0</v>
      </c>
      <c r="X385" s="906"/>
      <c r="Y385" s="906"/>
      <c r="Z385" s="906"/>
      <c r="AA385" s="906"/>
      <c r="AB385" s="906">
        <f>SUM(AB352-AB363--AB374)</f>
        <v>0</v>
      </c>
      <c r="AC385" s="906"/>
      <c r="AD385" s="906"/>
      <c r="AE385" s="906"/>
      <c r="AF385" s="906"/>
      <c r="AG385" s="906">
        <f>SUM(AG352-AG363-AG374)</f>
        <v>0</v>
      </c>
      <c r="AH385" s="906"/>
      <c r="AI385" s="906"/>
      <c r="AJ385" s="906"/>
      <c r="AK385" s="906">
        <f>SUM(AK352-AK363-AK374)</f>
        <v>0</v>
      </c>
      <c r="AL385" s="906"/>
      <c r="AM385" s="906"/>
      <c r="AN385" s="906"/>
      <c r="AO385" s="906">
        <f>SUM(AO352-AO363--AO374)</f>
        <v>0</v>
      </c>
      <c r="AP385" s="906"/>
      <c r="AQ385" s="906"/>
      <c r="AR385" s="906"/>
      <c r="AS385" s="906"/>
      <c r="AT385" s="849">
        <f>SUM(H385:AS388)</f>
        <v>0</v>
      </c>
      <c r="AU385" s="850"/>
      <c r="AV385" s="850"/>
      <c r="AW385" s="850"/>
      <c r="AX385" s="851"/>
    </row>
    <row r="386" spans="1:54" ht="12.6" customHeight="1">
      <c r="A386" s="223" t="s">
        <v>3556</v>
      </c>
      <c r="B386" s="183"/>
      <c r="C386" s="183"/>
      <c r="D386" s="183"/>
      <c r="E386" s="183"/>
      <c r="F386" s="183"/>
      <c r="G386" s="225"/>
      <c r="H386" s="906"/>
      <c r="I386" s="906"/>
      <c r="J386" s="906"/>
      <c r="K386" s="906"/>
      <c r="L386" s="906"/>
      <c r="M386" s="906"/>
      <c r="N386" s="906"/>
      <c r="O386" s="906"/>
      <c r="P386" s="906"/>
      <c r="Q386" s="906"/>
      <c r="R386" s="906"/>
      <c r="S386" s="906"/>
      <c r="T386" s="906"/>
      <c r="U386" s="906"/>
      <c r="V386" s="906"/>
      <c r="W386" s="906"/>
      <c r="X386" s="906"/>
      <c r="Y386" s="906"/>
      <c r="Z386" s="906"/>
      <c r="AA386" s="906"/>
      <c r="AB386" s="906"/>
      <c r="AC386" s="906"/>
      <c r="AD386" s="906"/>
      <c r="AE386" s="906"/>
      <c r="AF386" s="906"/>
      <c r="AG386" s="906"/>
      <c r="AH386" s="906"/>
      <c r="AI386" s="906"/>
      <c r="AJ386" s="906"/>
      <c r="AK386" s="906"/>
      <c r="AL386" s="906"/>
      <c r="AM386" s="906"/>
      <c r="AN386" s="906"/>
      <c r="AO386" s="906"/>
      <c r="AP386" s="906"/>
      <c r="AQ386" s="906"/>
      <c r="AR386" s="906"/>
      <c r="AS386" s="906"/>
      <c r="AT386" s="885"/>
      <c r="AU386" s="886"/>
      <c r="AV386" s="886"/>
      <c r="AW386" s="886"/>
      <c r="AX386" s="887"/>
    </row>
    <row r="387" spans="1:54" ht="12.6" customHeight="1">
      <c r="A387" s="223" t="s">
        <v>3557</v>
      </c>
      <c r="B387" s="183"/>
      <c r="C387" s="183"/>
      <c r="D387" s="183"/>
      <c r="E387" s="183"/>
      <c r="F387" s="183"/>
      <c r="G387" s="225"/>
      <c r="H387" s="906"/>
      <c r="I387" s="906"/>
      <c r="J387" s="906"/>
      <c r="K387" s="906"/>
      <c r="L387" s="906"/>
      <c r="M387" s="906"/>
      <c r="N387" s="906"/>
      <c r="O387" s="906"/>
      <c r="P387" s="906"/>
      <c r="Q387" s="906"/>
      <c r="R387" s="906"/>
      <c r="S387" s="906"/>
      <c r="T387" s="906"/>
      <c r="U387" s="906"/>
      <c r="V387" s="906"/>
      <c r="W387" s="906"/>
      <c r="X387" s="906"/>
      <c r="Y387" s="906"/>
      <c r="Z387" s="906"/>
      <c r="AA387" s="906"/>
      <c r="AB387" s="906"/>
      <c r="AC387" s="906"/>
      <c r="AD387" s="906"/>
      <c r="AE387" s="906"/>
      <c r="AF387" s="906"/>
      <c r="AG387" s="906"/>
      <c r="AH387" s="906"/>
      <c r="AI387" s="906"/>
      <c r="AJ387" s="906"/>
      <c r="AK387" s="906"/>
      <c r="AL387" s="906"/>
      <c r="AM387" s="906"/>
      <c r="AN387" s="906"/>
      <c r="AO387" s="906"/>
      <c r="AP387" s="906"/>
      <c r="AQ387" s="906"/>
      <c r="AR387" s="906"/>
      <c r="AS387" s="906"/>
      <c r="AT387" s="885"/>
      <c r="AU387" s="886"/>
      <c r="AV387" s="886"/>
      <c r="AW387" s="886"/>
      <c r="AX387" s="887"/>
    </row>
    <row r="388" spans="1:54" ht="12.6" customHeight="1">
      <c r="A388" s="226" t="s">
        <v>3558</v>
      </c>
      <c r="B388" s="197"/>
      <c r="C388" s="197"/>
      <c r="D388" s="197"/>
      <c r="E388" s="197"/>
      <c r="F388" s="197"/>
      <c r="G388" s="198"/>
      <c r="H388" s="906"/>
      <c r="I388" s="906"/>
      <c r="J388" s="906"/>
      <c r="K388" s="906"/>
      <c r="L388" s="906"/>
      <c r="M388" s="906"/>
      <c r="N388" s="906"/>
      <c r="O388" s="906"/>
      <c r="P388" s="906"/>
      <c r="Q388" s="906"/>
      <c r="R388" s="906"/>
      <c r="S388" s="906"/>
      <c r="T388" s="906"/>
      <c r="U388" s="906"/>
      <c r="V388" s="906"/>
      <c r="W388" s="906"/>
      <c r="X388" s="906"/>
      <c r="Y388" s="906"/>
      <c r="Z388" s="906"/>
      <c r="AA388" s="906"/>
      <c r="AB388" s="906"/>
      <c r="AC388" s="906"/>
      <c r="AD388" s="906"/>
      <c r="AE388" s="906"/>
      <c r="AF388" s="906"/>
      <c r="AG388" s="906"/>
      <c r="AH388" s="906"/>
      <c r="AI388" s="906"/>
      <c r="AJ388" s="906"/>
      <c r="AK388" s="906"/>
      <c r="AL388" s="906"/>
      <c r="AM388" s="906"/>
      <c r="AN388" s="906"/>
      <c r="AO388" s="906"/>
      <c r="AP388" s="906"/>
      <c r="AQ388" s="906"/>
      <c r="AR388" s="906"/>
      <c r="AS388" s="906"/>
      <c r="AT388" s="852"/>
      <c r="AU388" s="853"/>
      <c r="AV388" s="853"/>
      <c r="AW388" s="853"/>
      <c r="AX388" s="854"/>
    </row>
    <row r="389" spans="1:54" ht="12.6" customHeight="1">
      <c r="A389" s="223" t="s">
        <v>3513</v>
      </c>
      <c r="B389" s="183"/>
      <c r="C389" s="183"/>
      <c r="D389" s="183"/>
      <c r="E389" s="183"/>
      <c r="F389" s="183"/>
      <c r="G389" s="183"/>
      <c r="H389" s="906">
        <f>SUM(H359-H370-H381)</f>
        <v>0</v>
      </c>
      <c r="I389" s="906"/>
      <c r="J389" s="906"/>
      <c r="K389" s="906"/>
      <c r="L389" s="906"/>
      <c r="M389" s="906">
        <f>SUM(M359-M370-M381)</f>
        <v>0</v>
      </c>
      <c r="N389" s="906"/>
      <c r="O389" s="906"/>
      <c r="P389" s="906"/>
      <c r="Q389" s="906"/>
      <c r="R389" s="906">
        <f>SUM(R359-R370-R381)</f>
        <v>0</v>
      </c>
      <c r="S389" s="906"/>
      <c r="T389" s="906"/>
      <c r="U389" s="906"/>
      <c r="V389" s="906"/>
      <c r="W389" s="906">
        <f>SUM(W359-W370-W381)</f>
        <v>0</v>
      </c>
      <c r="X389" s="906"/>
      <c r="Y389" s="906"/>
      <c r="Z389" s="906"/>
      <c r="AA389" s="906"/>
      <c r="AB389" s="906">
        <f>SUM(AB359-AB370-AB381)</f>
        <v>0</v>
      </c>
      <c r="AC389" s="906"/>
      <c r="AD389" s="906"/>
      <c r="AE389" s="906"/>
      <c r="AF389" s="906"/>
      <c r="AG389" s="906">
        <f>SUM(AG359-AG370-AG381)</f>
        <v>0</v>
      </c>
      <c r="AH389" s="906"/>
      <c r="AI389" s="906"/>
      <c r="AJ389" s="906"/>
      <c r="AK389" s="906">
        <f>SUM(AK359-AK370-AK381)</f>
        <v>0</v>
      </c>
      <c r="AL389" s="906"/>
      <c r="AM389" s="906"/>
      <c r="AN389" s="906"/>
      <c r="AO389" s="906">
        <f>SUM(AO359-AO370-AO381)</f>
        <v>0</v>
      </c>
      <c r="AP389" s="906"/>
      <c r="AQ389" s="906"/>
      <c r="AR389" s="906"/>
      <c r="AS389" s="906"/>
      <c r="AT389" s="912">
        <f ca="1">SUVAHAVUJ!$X$13</f>
        <v>0</v>
      </c>
      <c r="AU389" s="913"/>
      <c r="AV389" s="913"/>
      <c r="AW389" s="913"/>
      <c r="AX389" s="914"/>
    </row>
    <row r="390" spans="1:54" ht="12.6" customHeight="1">
      <c r="A390" s="223" t="s">
        <v>3557</v>
      </c>
      <c r="B390" s="183"/>
      <c r="C390" s="183"/>
      <c r="D390" s="183"/>
      <c r="E390" s="183"/>
      <c r="F390" s="183"/>
      <c r="G390" s="183"/>
      <c r="H390" s="906"/>
      <c r="I390" s="906"/>
      <c r="J390" s="906"/>
      <c r="K390" s="906"/>
      <c r="L390" s="906"/>
      <c r="M390" s="906"/>
      <c r="N390" s="906"/>
      <c r="O390" s="906"/>
      <c r="P390" s="906"/>
      <c r="Q390" s="906"/>
      <c r="R390" s="906"/>
      <c r="S390" s="906"/>
      <c r="T390" s="906"/>
      <c r="U390" s="906"/>
      <c r="V390" s="906"/>
      <c r="W390" s="906"/>
      <c r="X390" s="906"/>
      <c r="Y390" s="906"/>
      <c r="Z390" s="906"/>
      <c r="AA390" s="906"/>
      <c r="AB390" s="906"/>
      <c r="AC390" s="906"/>
      <c r="AD390" s="906"/>
      <c r="AE390" s="906"/>
      <c r="AF390" s="906"/>
      <c r="AG390" s="906"/>
      <c r="AH390" s="906"/>
      <c r="AI390" s="906"/>
      <c r="AJ390" s="906"/>
      <c r="AK390" s="906"/>
      <c r="AL390" s="906"/>
      <c r="AM390" s="906"/>
      <c r="AN390" s="906"/>
      <c r="AO390" s="906"/>
      <c r="AP390" s="906"/>
      <c r="AQ390" s="906"/>
      <c r="AR390" s="906"/>
      <c r="AS390" s="906"/>
      <c r="AT390" s="915"/>
      <c r="AU390" s="916"/>
      <c r="AV390" s="916"/>
      <c r="AW390" s="916"/>
      <c r="AX390" s="917"/>
    </row>
    <row r="391" spans="1:54" ht="12.6" customHeight="1">
      <c r="A391" s="226" t="s">
        <v>3558</v>
      </c>
      <c r="B391" s="197"/>
      <c r="C391" s="197"/>
      <c r="D391" s="197"/>
      <c r="E391" s="197"/>
      <c r="F391" s="197"/>
      <c r="G391" s="197"/>
      <c r="H391" s="906"/>
      <c r="I391" s="906"/>
      <c r="J391" s="906"/>
      <c r="K391" s="906"/>
      <c r="L391" s="906"/>
      <c r="M391" s="906"/>
      <c r="N391" s="906"/>
      <c r="O391" s="906"/>
      <c r="P391" s="906"/>
      <c r="Q391" s="906"/>
      <c r="R391" s="906"/>
      <c r="S391" s="906"/>
      <c r="T391" s="906"/>
      <c r="U391" s="906"/>
      <c r="V391" s="906"/>
      <c r="W391" s="906"/>
      <c r="X391" s="906"/>
      <c r="Y391" s="906"/>
      <c r="Z391" s="906"/>
      <c r="AA391" s="906"/>
      <c r="AB391" s="906"/>
      <c r="AC391" s="906"/>
      <c r="AD391" s="906"/>
      <c r="AE391" s="906"/>
      <c r="AF391" s="906"/>
      <c r="AG391" s="906"/>
      <c r="AH391" s="906"/>
      <c r="AI391" s="906"/>
      <c r="AJ391" s="906"/>
      <c r="AK391" s="906"/>
      <c r="AL391" s="906"/>
      <c r="AM391" s="906"/>
      <c r="AN391" s="906"/>
      <c r="AO391" s="906"/>
      <c r="AP391" s="906"/>
      <c r="AQ391" s="906"/>
      <c r="AR391" s="906"/>
      <c r="AS391" s="906"/>
      <c r="AT391" s="918"/>
      <c r="AU391" s="919"/>
      <c r="AV391" s="919"/>
      <c r="AW391" s="919"/>
      <c r="AX391" s="920"/>
    </row>
    <row r="392" spans="1:54" ht="12.6" customHeight="1">
      <c r="A392" s="220" t="s">
        <v>275</v>
      </c>
    </row>
    <row r="393" spans="1:54" ht="15" customHeight="1">
      <c r="A393" s="897"/>
      <c r="B393" s="898"/>
      <c r="C393" s="898"/>
      <c r="D393" s="898"/>
      <c r="E393" s="898"/>
      <c r="F393" s="898"/>
      <c r="G393" s="898"/>
      <c r="H393" s="898"/>
      <c r="I393" s="898"/>
      <c r="J393" s="898"/>
      <c r="K393" s="898"/>
      <c r="L393" s="898"/>
      <c r="M393" s="898"/>
      <c r="N393" s="898"/>
      <c r="O393" s="898"/>
      <c r="P393" s="898"/>
      <c r="Q393" s="898"/>
      <c r="R393" s="898"/>
      <c r="S393" s="898"/>
      <c r="T393" s="898"/>
      <c r="U393" s="898"/>
      <c r="V393" s="898"/>
      <c r="W393" s="898"/>
      <c r="X393" s="898"/>
      <c r="Y393" s="898"/>
      <c r="Z393" s="898"/>
      <c r="AA393" s="898"/>
      <c r="AB393" s="898"/>
      <c r="AC393" s="898"/>
      <c r="AD393" s="898"/>
      <c r="AE393" s="898"/>
      <c r="AF393" s="898"/>
      <c r="AG393" s="898"/>
      <c r="AH393" s="898"/>
      <c r="AI393" s="898"/>
      <c r="AJ393" s="898"/>
      <c r="AK393" s="898"/>
      <c r="AL393" s="898"/>
      <c r="AM393" s="898"/>
      <c r="AN393" s="898"/>
      <c r="AO393" s="898"/>
      <c r="AP393" s="898"/>
      <c r="AQ393" s="898"/>
      <c r="AR393" s="898"/>
      <c r="AS393" s="898"/>
      <c r="AT393" s="898"/>
      <c r="AU393" s="898"/>
      <c r="AV393" s="898"/>
      <c r="AW393" s="898"/>
      <c r="AX393" s="898"/>
      <c r="AY393" s="550"/>
      <c r="AZ393" s="550"/>
      <c r="BA393" s="550"/>
      <c r="BB393" s="550"/>
    </row>
    <row r="394" spans="1:54" ht="15" customHeight="1">
      <c r="A394" s="899"/>
      <c r="B394" s="900"/>
      <c r="C394" s="900"/>
      <c r="D394" s="900"/>
      <c r="E394" s="900"/>
      <c r="F394" s="900"/>
      <c r="G394" s="900"/>
      <c r="H394" s="900"/>
      <c r="I394" s="900"/>
      <c r="J394" s="900"/>
      <c r="K394" s="900"/>
      <c r="L394" s="900"/>
      <c r="M394" s="900"/>
      <c r="N394" s="900"/>
      <c r="O394" s="900"/>
      <c r="P394" s="900"/>
      <c r="Q394" s="900"/>
      <c r="R394" s="900"/>
      <c r="S394" s="900"/>
      <c r="T394" s="900"/>
      <c r="U394" s="900"/>
      <c r="V394" s="900"/>
      <c r="W394" s="900"/>
      <c r="X394" s="900"/>
      <c r="Y394" s="900"/>
      <c r="Z394" s="900"/>
      <c r="AA394" s="900"/>
      <c r="AB394" s="900"/>
      <c r="AC394" s="900"/>
      <c r="AD394" s="900"/>
      <c r="AE394" s="900"/>
      <c r="AF394" s="900"/>
      <c r="AG394" s="900"/>
      <c r="AH394" s="900"/>
      <c r="AI394" s="900"/>
      <c r="AJ394" s="900"/>
      <c r="AK394" s="900"/>
      <c r="AL394" s="900"/>
      <c r="AM394" s="900"/>
      <c r="AN394" s="900"/>
      <c r="AO394" s="900"/>
      <c r="AP394" s="900"/>
      <c r="AQ394" s="900"/>
      <c r="AR394" s="900"/>
      <c r="AS394" s="900"/>
      <c r="AT394" s="900"/>
      <c r="AU394" s="900"/>
      <c r="AV394" s="900"/>
      <c r="AW394" s="900"/>
      <c r="AX394" s="900"/>
      <c r="AY394" s="550"/>
      <c r="AZ394" s="550"/>
      <c r="BA394" s="550"/>
      <c r="BB394" s="550"/>
    </row>
    <row r="395" spans="1:54" s="183" customFormat="1" ht="12.6" customHeight="1"/>
    <row r="396" spans="1:54" ht="12.6" customHeight="1">
      <c r="A396" s="220" t="s">
        <v>279</v>
      </c>
    </row>
    <row r="397" spans="1:54" ht="12.6" customHeight="1">
      <c r="A397" s="891" t="s">
        <v>3560</v>
      </c>
      <c r="B397" s="892"/>
      <c r="C397" s="892"/>
      <c r="D397" s="892"/>
      <c r="E397" s="892"/>
      <c r="F397" s="892"/>
      <c r="G397" s="892"/>
      <c r="H397" s="892"/>
      <c r="I397" s="892"/>
      <c r="J397" s="892"/>
      <c r="K397" s="892"/>
      <c r="L397" s="892"/>
      <c r="M397" s="892"/>
      <c r="N397" s="892"/>
      <c r="O397" s="892"/>
      <c r="P397" s="892"/>
      <c r="Q397" s="892"/>
      <c r="R397" s="892"/>
      <c r="S397" s="892"/>
      <c r="T397" s="892"/>
      <c r="U397" s="892"/>
      <c r="V397" s="892"/>
      <c r="W397" s="892"/>
      <c r="X397" s="892"/>
      <c r="Y397" s="892"/>
      <c r="Z397" s="892"/>
      <c r="AA397" s="892"/>
      <c r="AB397" s="892"/>
      <c r="AC397" s="892"/>
      <c r="AD397" s="892"/>
      <c r="AE397" s="892"/>
      <c r="AF397" s="892"/>
      <c r="AG397" s="893"/>
      <c r="AH397" s="901" t="s">
        <v>3520</v>
      </c>
      <c r="AI397" s="902"/>
      <c r="AJ397" s="902"/>
      <c r="AK397" s="902"/>
      <c r="AL397" s="902"/>
      <c r="AM397" s="902"/>
      <c r="AN397" s="902"/>
      <c r="AO397" s="902"/>
      <c r="AP397" s="902"/>
      <c r="AQ397" s="902"/>
      <c r="AR397" s="902"/>
      <c r="AS397" s="902"/>
      <c r="AT397" s="902"/>
      <c r="AU397" s="902"/>
      <c r="AV397" s="902"/>
      <c r="AW397" s="902"/>
      <c r="AX397" s="902"/>
      <c r="AY397" s="185"/>
      <c r="AZ397" s="186"/>
      <c r="BA397" s="186"/>
      <c r="BB397" s="186"/>
    </row>
    <row r="398" spans="1:54" ht="12.6" customHeight="1">
      <c r="A398" s="894"/>
      <c r="B398" s="895"/>
      <c r="C398" s="895"/>
      <c r="D398" s="895"/>
      <c r="E398" s="895"/>
      <c r="F398" s="895"/>
      <c r="G398" s="895"/>
      <c r="H398" s="895"/>
      <c r="I398" s="895"/>
      <c r="J398" s="895"/>
      <c r="K398" s="895"/>
      <c r="L398" s="895"/>
      <c r="M398" s="895"/>
      <c r="N398" s="895"/>
      <c r="O398" s="895"/>
      <c r="P398" s="895"/>
      <c r="Q398" s="895"/>
      <c r="R398" s="895"/>
      <c r="S398" s="895"/>
      <c r="T398" s="895"/>
      <c r="U398" s="895"/>
      <c r="V398" s="895"/>
      <c r="W398" s="895"/>
      <c r="X398" s="895"/>
      <c r="Y398" s="895"/>
      <c r="Z398" s="895"/>
      <c r="AA398" s="895"/>
      <c r="AB398" s="895"/>
      <c r="AC398" s="895"/>
      <c r="AD398" s="895"/>
      <c r="AE398" s="895"/>
      <c r="AF398" s="895"/>
      <c r="AG398" s="896"/>
      <c r="AH398" s="894" t="s">
        <v>3521</v>
      </c>
      <c r="AI398" s="895"/>
      <c r="AJ398" s="895"/>
      <c r="AK398" s="895"/>
      <c r="AL398" s="895"/>
      <c r="AM398" s="895"/>
      <c r="AN398" s="895"/>
      <c r="AO398" s="895"/>
      <c r="AP398" s="895"/>
      <c r="AQ398" s="895"/>
      <c r="AR398" s="895"/>
      <c r="AS398" s="895"/>
      <c r="AT398" s="895"/>
      <c r="AU398" s="895"/>
      <c r="AV398" s="895"/>
      <c r="AW398" s="895"/>
      <c r="AX398" s="895"/>
      <c r="AY398" s="551"/>
      <c r="AZ398" s="552"/>
      <c r="BA398" s="552"/>
      <c r="BB398" s="552"/>
    </row>
    <row r="399" spans="1:54" ht="12.6" customHeight="1">
      <c r="A399" s="187" t="s">
        <v>3561</v>
      </c>
      <c r="B399" s="188"/>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903">
        <v>0</v>
      </c>
      <c r="AI399" s="904"/>
      <c r="AJ399" s="904"/>
      <c r="AK399" s="904"/>
      <c r="AL399" s="904"/>
      <c r="AM399" s="904"/>
      <c r="AN399" s="904"/>
      <c r="AO399" s="904"/>
      <c r="AP399" s="904"/>
      <c r="AQ399" s="904"/>
      <c r="AR399" s="904"/>
      <c r="AS399" s="904"/>
      <c r="AT399" s="904"/>
      <c r="AU399" s="904"/>
      <c r="AV399" s="904"/>
      <c r="AW399" s="904"/>
      <c r="AX399" s="904"/>
      <c r="AY399" s="190"/>
      <c r="AZ399" s="191"/>
      <c r="BA399" s="191"/>
      <c r="BB399" s="191"/>
    </row>
    <row r="400" spans="1:54" ht="27.75" customHeight="1">
      <c r="A400" s="935" t="s">
        <v>280</v>
      </c>
      <c r="B400" s="936"/>
      <c r="C400" s="936"/>
      <c r="D400" s="936"/>
      <c r="E400" s="936"/>
      <c r="F400" s="936"/>
      <c r="G400" s="936"/>
      <c r="H400" s="936"/>
      <c r="I400" s="936"/>
      <c r="J400" s="936"/>
      <c r="K400" s="936"/>
      <c r="L400" s="936"/>
      <c r="M400" s="936"/>
      <c r="N400" s="936"/>
      <c r="O400" s="936"/>
      <c r="P400" s="936"/>
      <c r="Q400" s="936"/>
      <c r="R400" s="936"/>
      <c r="S400" s="936"/>
      <c r="T400" s="936"/>
      <c r="U400" s="936"/>
      <c r="V400" s="936"/>
      <c r="W400" s="936"/>
      <c r="X400" s="936"/>
      <c r="Y400" s="936"/>
      <c r="Z400" s="936"/>
      <c r="AA400" s="936"/>
      <c r="AB400" s="936"/>
      <c r="AC400" s="936"/>
      <c r="AD400" s="936"/>
      <c r="AE400" s="936"/>
      <c r="AF400" s="936"/>
      <c r="AG400" s="937"/>
      <c r="AH400" s="903">
        <v>0</v>
      </c>
      <c r="AI400" s="904"/>
      <c r="AJ400" s="904"/>
      <c r="AK400" s="904"/>
      <c r="AL400" s="904"/>
      <c r="AM400" s="904"/>
      <c r="AN400" s="904"/>
      <c r="AO400" s="904"/>
      <c r="AP400" s="904"/>
      <c r="AQ400" s="904"/>
      <c r="AR400" s="904"/>
      <c r="AS400" s="904"/>
      <c r="AT400" s="904"/>
      <c r="AU400" s="904"/>
      <c r="AV400" s="904"/>
      <c r="AW400" s="904"/>
      <c r="AX400" s="904"/>
      <c r="AY400" s="190"/>
      <c r="AZ400" s="191"/>
      <c r="BA400" s="191"/>
      <c r="BB400" s="191"/>
    </row>
    <row r="401" spans="1:100" ht="12.6" customHeight="1">
      <c r="A401" s="224" t="s">
        <v>236</v>
      </c>
      <c r="B401" s="183"/>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c r="AB401" s="183"/>
      <c r="AC401" s="183"/>
      <c r="AD401" s="183"/>
      <c r="AE401" s="183"/>
      <c r="AF401" s="183"/>
      <c r="AG401" s="183"/>
      <c r="AH401" s="191"/>
      <c r="AI401" s="191"/>
      <c r="AJ401" s="191"/>
      <c r="AK401" s="191"/>
      <c r="AL401" s="191"/>
      <c r="AM401" s="191"/>
      <c r="AN401" s="191"/>
      <c r="AO401" s="191"/>
      <c r="AP401" s="191"/>
      <c r="AQ401" s="191"/>
      <c r="AR401" s="191"/>
      <c r="AS401" s="191"/>
      <c r="AT401" s="191"/>
      <c r="AU401" s="191"/>
      <c r="AV401" s="191"/>
      <c r="AW401" s="191"/>
      <c r="AX401" s="191"/>
      <c r="AY401" s="191"/>
      <c r="AZ401" s="191"/>
      <c r="BA401" s="191"/>
      <c r="BB401" s="191"/>
    </row>
    <row r="402" spans="1:100" ht="15" customHeight="1">
      <c r="A402" s="897"/>
      <c r="B402" s="898"/>
      <c r="C402" s="898"/>
      <c r="D402" s="898"/>
      <c r="E402" s="898"/>
      <c r="F402" s="898"/>
      <c r="G402" s="898"/>
      <c r="H402" s="898"/>
      <c r="I402" s="898"/>
      <c r="J402" s="898"/>
      <c r="K402" s="898"/>
      <c r="L402" s="898"/>
      <c r="M402" s="898"/>
      <c r="N402" s="898"/>
      <c r="O402" s="898"/>
      <c r="P402" s="898"/>
      <c r="Q402" s="898"/>
      <c r="R402" s="898"/>
      <c r="S402" s="898"/>
      <c r="T402" s="898"/>
      <c r="U402" s="898"/>
      <c r="V402" s="898"/>
      <c r="W402" s="898"/>
      <c r="X402" s="898"/>
      <c r="Y402" s="898"/>
      <c r="Z402" s="898"/>
      <c r="AA402" s="898"/>
      <c r="AB402" s="898"/>
      <c r="AC402" s="898"/>
      <c r="AD402" s="898"/>
      <c r="AE402" s="898"/>
      <c r="AF402" s="898"/>
      <c r="AG402" s="898"/>
      <c r="AH402" s="898"/>
      <c r="AI402" s="898"/>
      <c r="AJ402" s="898"/>
      <c r="AK402" s="898"/>
      <c r="AL402" s="898"/>
      <c r="AM402" s="898"/>
      <c r="AN402" s="898"/>
      <c r="AO402" s="898"/>
      <c r="AP402" s="898"/>
      <c r="AQ402" s="898"/>
      <c r="AR402" s="898"/>
      <c r="AS402" s="898"/>
      <c r="AT402" s="898"/>
      <c r="AU402" s="898"/>
      <c r="AV402" s="898"/>
      <c r="AW402" s="898"/>
      <c r="AX402" s="898"/>
      <c r="AY402" s="550"/>
      <c r="AZ402" s="550"/>
      <c r="BA402" s="550"/>
      <c r="BB402" s="550"/>
    </row>
    <row r="403" spans="1:100" ht="15" customHeight="1">
      <c r="A403" s="899"/>
      <c r="B403" s="900"/>
      <c r="C403" s="900"/>
      <c r="D403" s="900"/>
      <c r="E403" s="900"/>
      <c r="F403" s="900"/>
      <c r="G403" s="900"/>
      <c r="H403" s="900"/>
      <c r="I403" s="900"/>
      <c r="J403" s="900"/>
      <c r="K403" s="900"/>
      <c r="L403" s="900"/>
      <c r="M403" s="900"/>
      <c r="N403" s="900"/>
      <c r="O403" s="900"/>
      <c r="P403" s="900"/>
      <c r="Q403" s="900"/>
      <c r="R403" s="900"/>
      <c r="S403" s="900"/>
      <c r="T403" s="900"/>
      <c r="U403" s="900"/>
      <c r="V403" s="900"/>
      <c r="W403" s="900"/>
      <c r="X403" s="900"/>
      <c r="Y403" s="900"/>
      <c r="Z403" s="900"/>
      <c r="AA403" s="900"/>
      <c r="AB403" s="900"/>
      <c r="AC403" s="900"/>
      <c r="AD403" s="900"/>
      <c r="AE403" s="900"/>
      <c r="AF403" s="900"/>
      <c r="AG403" s="900"/>
      <c r="AH403" s="900"/>
      <c r="AI403" s="900"/>
      <c r="AJ403" s="900"/>
      <c r="AK403" s="900"/>
      <c r="AL403" s="900"/>
      <c r="AM403" s="900"/>
      <c r="AN403" s="900"/>
      <c r="AO403" s="900"/>
      <c r="AP403" s="900"/>
      <c r="AQ403" s="900"/>
      <c r="AR403" s="900"/>
      <c r="AS403" s="900"/>
      <c r="AT403" s="900"/>
      <c r="AU403" s="900"/>
      <c r="AV403" s="900"/>
      <c r="AW403" s="900"/>
      <c r="AX403" s="900"/>
      <c r="AY403" s="550"/>
      <c r="AZ403" s="550"/>
      <c r="BA403" s="550"/>
      <c r="BB403" s="550"/>
    </row>
    <row r="404" spans="1:100" ht="12.6" customHeight="1">
      <c r="A404" s="220" t="s">
        <v>281</v>
      </c>
    </row>
    <row r="405" spans="1:100" ht="12.6" customHeight="1">
      <c r="A405" s="170" t="s">
        <v>3479</v>
      </c>
    </row>
    <row r="406" spans="1:100" ht="12.6" customHeight="1">
      <c r="A406" s="244"/>
      <c r="B406" s="245"/>
      <c r="C406" s="245"/>
      <c r="D406" s="245"/>
      <c r="E406" s="245"/>
      <c r="F406" s="932" t="s">
        <v>4147</v>
      </c>
      <c r="G406" s="933"/>
      <c r="H406" s="933"/>
      <c r="I406" s="933"/>
      <c r="J406" s="933"/>
      <c r="K406" s="933"/>
      <c r="L406" s="933"/>
      <c r="M406" s="933"/>
      <c r="N406" s="933"/>
      <c r="O406" s="933"/>
      <c r="P406" s="933"/>
      <c r="Q406" s="933"/>
      <c r="R406" s="933"/>
      <c r="S406" s="933"/>
      <c r="T406" s="933"/>
      <c r="U406" s="933"/>
      <c r="V406" s="933"/>
      <c r="W406" s="933"/>
      <c r="X406" s="933"/>
      <c r="Y406" s="933"/>
      <c r="Z406" s="933"/>
      <c r="AA406" s="933"/>
      <c r="AB406" s="933"/>
      <c r="AC406" s="933"/>
      <c r="AD406" s="933"/>
      <c r="AE406" s="933"/>
      <c r="AF406" s="933"/>
      <c r="AG406" s="933"/>
      <c r="AH406" s="933"/>
      <c r="AI406" s="933"/>
      <c r="AJ406" s="933"/>
      <c r="AK406" s="933"/>
      <c r="AL406" s="933"/>
      <c r="AM406" s="933"/>
      <c r="AN406" s="933"/>
      <c r="AO406" s="933"/>
      <c r="AP406" s="933"/>
      <c r="AQ406" s="933"/>
      <c r="AR406" s="933"/>
      <c r="AS406" s="933"/>
      <c r="AT406" s="933"/>
      <c r="AU406" s="933"/>
      <c r="AV406" s="933"/>
      <c r="AW406" s="933"/>
      <c r="AX406" s="933"/>
      <c r="AY406" s="934"/>
      <c r="AZ406" s="246"/>
      <c r="BA406" s="246"/>
      <c r="BB406" s="246"/>
      <c r="BC406" s="246"/>
      <c r="BD406" s="246"/>
      <c r="BE406" s="246"/>
      <c r="BF406" s="247"/>
      <c r="BG406" s="24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row>
    <row r="407" spans="1:100" ht="12.6" customHeight="1">
      <c r="A407" s="249"/>
      <c r="B407" s="250"/>
      <c r="C407" s="250"/>
      <c r="D407" s="250"/>
      <c r="E407" s="250"/>
      <c r="F407" s="923" t="s">
        <v>3562</v>
      </c>
      <c r="G407" s="924"/>
      <c r="H407" s="925"/>
      <c r="I407" s="938" t="s">
        <v>3563</v>
      </c>
      <c r="J407" s="938"/>
      <c r="K407" s="938"/>
      <c r="L407" s="938"/>
      <c r="M407" s="938" t="s">
        <v>3564</v>
      </c>
      <c r="N407" s="938"/>
      <c r="O407" s="938"/>
      <c r="P407" s="938"/>
      <c r="Q407" s="938" t="s">
        <v>3565</v>
      </c>
      <c r="R407" s="938"/>
      <c r="S407" s="938"/>
      <c r="T407" s="938"/>
      <c r="U407" s="938" t="s">
        <v>3566</v>
      </c>
      <c r="V407" s="938"/>
      <c r="W407" s="938"/>
      <c r="X407" s="938"/>
      <c r="Y407" s="938" t="s">
        <v>3567</v>
      </c>
      <c r="Z407" s="938"/>
      <c r="AA407" s="938"/>
      <c r="AB407" s="938"/>
      <c r="AC407" s="938" t="s">
        <v>3568</v>
      </c>
      <c r="AD407" s="938"/>
      <c r="AE407" s="938"/>
      <c r="AF407" s="938"/>
      <c r="AG407" s="938" t="s">
        <v>3569</v>
      </c>
      <c r="AH407" s="938"/>
      <c r="AI407" s="938"/>
      <c r="AJ407" s="938"/>
      <c r="AK407" s="938" t="s">
        <v>3570</v>
      </c>
      <c r="AL407" s="938"/>
      <c r="AM407" s="938"/>
      <c r="AN407" s="938"/>
      <c r="AO407" s="938" t="s">
        <v>3571</v>
      </c>
      <c r="AP407" s="938"/>
      <c r="AQ407" s="938"/>
      <c r="AR407" s="938"/>
      <c r="AS407" s="938" t="s">
        <v>3572</v>
      </c>
      <c r="AT407" s="938"/>
      <c r="AU407" s="938"/>
      <c r="AV407" s="938"/>
      <c r="AW407" s="1293" t="s">
        <v>3485</v>
      </c>
      <c r="AX407" s="1294"/>
      <c r="AY407" s="1295"/>
      <c r="AZ407" s="556"/>
      <c r="BA407" s="940"/>
      <c r="BB407" s="940"/>
      <c r="BC407" s="940"/>
      <c r="BD407" s="940"/>
      <c r="BE407" s="940"/>
    </row>
    <row r="408" spans="1:100" ht="12.6" customHeight="1">
      <c r="A408" s="249"/>
      <c r="B408" s="250"/>
      <c r="C408" s="250"/>
      <c r="D408" s="250"/>
      <c r="E408" s="250"/>
      <c r="F408" s="926"/>
      <c r="G408" s="927"/>
      <c r="H408" s="928"/>
      <c r="I408" s="939"/>
      <c r="J408" s="939"/>
      <c r="K408" s="939"/>
      <c r="L408" s="939"/>
      <c r="M408" s="939"/>
      <c r="N408" s="939"/>
      <c r="O408" s="939"/>
      <c r="P408" s="939"/>
      <c r="Q408" s="939"/>
      <c r="R408" s="939"/>
      <c r="S408" s="939"/>
      <c r="T408" s="939"/>
      <c r="U408" s="939"/>
      <c r="V408" s="939"/>
      <c r="W408" s="939"/>
      <c r="X408" s="939"/>
      <c r="Y408" s="939"/>
      <c r="Z408" s="939"/>
      <c r="AA408" s="939"/>
      <c r="AB408" s="939"/>
      <c r="AC408" s="939"/>
      <c r="AD408" s="939"/>
      <c r="AE408" s="939"/>
      <c r="AF408" s="939"/>
      <c r="AG408" s="939"/>
      <c r="AH408" s="939"/>
      <c r="AI408" s="939"/>
      <c r="AJ408" s="939"/>
      <c r="AK408" s="939"/>
      <c r="AL408" s="939"/>
      <c r="AM408" s="939"/>
      <c r="AN408" s="939"/>
      <c r="AO408" s="939"/>
      <c r="AP408" s="939"/>
      <c r="AQ408" s="939"/>
      <c r="AR408" s="939"/>
      <c r="AS408" s="939"/>
      <c r="AT408" s="939"/>
      <c r="AU408" s="939"/>
      <c r="AV408" s="939"/>
      <c r="AW408" s="987"/>
      <c r="AX408" s="940"/>
      <c r="AY408" s="1296"/>
      <c r="AZ408" s="556"/>
      <c r="BA408" s="940"/>
      <c r="BB408" s="940"/>
      <c r="BC408" s="940"/>
      <c r="BD408" s="940"/>
      <c r="BE408" s="940"/>
    </row>
    <row r="409" spans="1:100" ht="12.6" customHeight="1">
      <c r="A409" s="941" t="s">
        <v>3526</v>
      </c>
      <c r="B409" s="942"/>
      <c r="C409" s="942"/>
      <c r="D409" s="942"/>
      <c r="E409" s="943"/>
      <c r="F409" s="926"/>
      <c r="G409" s="927"/>
      <c r="H409" s="928"/>
      <c r="I409" s="939"/>
      <c r="J409" s="939"/>
      <c r="K409" s="939"/>
      <c r="L409" s="939"/>
      <c r="M409" s="939"/>
      <c r="N409" s="939"/>
      <c r="O409" s="939"/>
      <c r="P409" s="939"/>
      <c r="Q409" s="939"/>
      <c r="R409" s="939"/>
      <c r="S409" s="939"/>
      <c r="T409" s="939"/>
      <c r="U409" s="939"/>
      <c r="V409" s="939"/>
      <c r="W409" s="939"/>
      <c r="X409" s="939"/>
      <c r="Y409" s="939"/>
      <c r="Z409" s="939"/>
      <c r="AA409" s="939"/>
      <c r="AB409" s="939"/>
      <c r="AC409" s="939"/>
      <c r="AD409" s="939"/>
      <c r="AE409" s="939"/>
      <c r="AF409" s="939"/>
      <c r="AG409" s="939"/>
      <c r="AH409" s="939"/>
      <c r="AI409" s="939"/>
      <c r="AJ409" s="939"/>
      <c r="AK409" s="939"/>
      <c r="AL409" s="939"/>
      <c r="AM409" s="939"/>
      <c r="AN409" s="939"/>
      <c r="AO409" s="939"/>
      <c r="AP409" s="939"/>
      <c r="AQ409" s="939"/>
      <c r="AR409" s="939"/>
      <c r="AS409" s="939"/>
      <c r="AT409" s="939"/>
      <c r="AU409" s="939"/>
      <c r="AV409" s="939"/>
      <c r="AW409" s="987"/>
      <c r="AX409" s="940"/>
      <c r="AY409" s="1296"/>
      <c r="AZ409" s="556"/>
      <c r="BA409" s="940"/>
      <c r="BB409" s="940"/>
      <c r="BC409" s="940"/>
      <c r="BD409" s="940"/>
      <c r="BE409" s="940"/>
    </row>
    <row r="410" spans="1:100" ht="12.6" customHeight="1">
      <c r="A410" s="941" t="s">
        <v>3573</v>
      </c>
      <c r="B410" s="942"/>
      <c r="C410" s="942"/>
      <c r="D410" s="942"/>
      <c r="E410" s="943"/>
      <c r="F410" s="926"/>
      <c r="G410" s="927"/>
      <c r="H410" s="928"/>
      <c r="I410" s="939"/>
      <c r="J410" s="939"/>
      <c r="K410" s="939"/>
      <c r="L410" s="939"/>
      <c r="M410" s="939"/>
      <c r="N410" s="939"/>
      <c r="O410" s="939"/>
      <c r="P410" s="939"/>
      <c r="Q410" s="939"/>
      <c r="R410" s="939"/>
      <c r="S410" s="939"/>
      <c r="T410" s="939"/>
      <c r="U410" s="939"/>
      <c r="V410" s="939"/>
      <c r="W410" s="939"/>
      <c r="X410" s="939"/>
      <c r="Y410" s="939"/>
      <c r="Z410" s="939"/>
      <c r="AA410" s="939"/>
      <c r="AB410" s="939"/>
      <c r="AC410" s="939"/>
      <c r="AD410" s="939"/>
      <c r="AE410" s="939"/>
      <c r="AF410" s="939"/>
      <c r="AG410" s="939"/>
      <c r="AH410" s="939"/>
      <c r="AI410" s="939"/>
      <c r="AJ410" s="939"/>
      <c r="AK410" s="939"/>
      <c r="AL410" s="939"/>
      <c r="AM410" s="939"/>
      <c r="AN410" s="939"/>
      <c r="AO410" s="939"/>
      <c r="AP410" s="939"/>
      <c r="AQ410" s="939"/>
      <c r="AR410" s="939"/>
      <c r="AS410" s="939"/>
      <c r="AT410" s="939"/>
      <c r="AU410" s="939"/>
      <c r="AV410" s="939"/>
      <c r="AW410" s="987"/>
      <c r="AX410" s="940"/>
      <c r="AY410" s="1296"/>
      <c r="AZ410" s="556"/>
      <c r="BA410" s="940"/>
      <c r="BB410" s="940"/>
      <c r="BC410" s="940"/>
      <c r="BD410" s="940"/>
      <c r="BE410" s="940"/>
    </row>
    <row r="411" spans="1:100" ht="12.6" customHeight="1">
      <c r="A411" s="941" t="s">
        <v>3492</v>
      </c>
      <c r="B411" s="942"/>
      <c r="C411" s="942"/>
      <c r="D411" s="942"/>
      <c r="E411" s="943"/>
      <c r="F411" s="926"/>
      <c r="G411" s="927"/>
      <c r="H411" s="928"/>
      <c r="I411" s="939"/>
      <c r="J411" s="939"/>
      <c r="K411" s="939"/>
      <c r="L411" s="939"/>
      <c r="M411" s="939"/>
      <c r="N411" s="939"/>
      <c r="O411" s="939"/>
      <c r="P411" s="939"/>
      <c r="Q411" s="939"/>
      <c r="R411" s="939"/>
      <c r="S411" s="939"/>
      <c r="T411" s="939"/>
      <c r="U411" s="939"/>
      <c r="V411" s="939"/>
      <c r="W411" s="939"/>
      <c r="X411" s="939"/>
      <c r="Y411" s="939"/>
      <c r="Z411" s="939"/>
      <c r="AA411" s="939"/>
      <c r="AB411" s="939"/>
      <c r="AC411" s="939"/>
      <c r="AD411" s="939"/>
      <c r="AE411" s="939"/>
      <c r="AF411" s="939"/>
      <c r="AG411" s="939"/>
      <c r="AH411" s="939"/>
      <c r="AI411" s="939"/>
      <c r="AJ411" s="939"/>
      <c r="AK411" s="939"/>
      <c r="AL411" s="939"/>
      <c r="AM411" s="939"/>
      <c r="AN411" s="939"/>
      <c r="AO411" s="939"/>
      <c r="AP411" s="939"/>
      <c r="AQ411" s="939"/>
      <c r="AR411" s="939"/>
      <c r="AS411" s="939"/>
      <c r="AT411" s="939"/>
      <c r="AU411" s="939"/>
      <c r="AV411" s="939"/>
      <c r="AW411" s="987"/>
      <c r="AX411" s="940"/>
      <c r="AY411" s="1296"/>
      <c r="AZ411" s="556"/>
      <c r="BA411" s="940"/>
      <c r="BB411" s="940"/>
      <c r="BC411" s="940"/>
      <c r="BD411" s="940"/>
      <c r="BE411" s="940"/>
    </row>
    <row r="412" spans="1:100" ht="12.6" customHeight="1">
      <c r="A412" s="249"/>
      <c r="B412" s="250"/>
      <c r="C412" s="250"/>
      <c r="D412" s="250"/>
      <c r="E412" s="250"/>
      <c r="F412" s="926"/>
      <c r="G412" s="927"/>
      <c r="H412" s="928"/>
      <c r="I412" s="939"/>
      <c r="J412" s="939"/>
      <c r="K412" s="939"/>
      <c r="L412" s="939"/>
      <c r="M412" s="939"/>
      <c r="N412" s="939"/>
      <c r="O412" s="939"/>
      <c r="P412" s="939"/>
      <c r="Q412" s="939"/>
      <c r="R412" s="939"/>
      <c r="S412" s="939"/>
      <c r="T412" s="939"/>
      <c r="U412" s="939"/>
      <c r="V412" s="939"/>
      <c r="W412" s="939"/>
      <c r="X412" s="939"/>
      <c r="Y412" s="939"/>
      <c r="Z412" s="939"/>
      <c r="AA412" s="939"/>
      <c r="AB412" s="939"/>
      <c r="AC412" s="939"/>
      <c r="AD412" s="939"/>
      <c r="AE412" s="939"/>
      <c r="AF412" s="939"/>
      <c r="AG412" s="939"/>
      <c r="AH412" s="939"/>
      <c r="AI412" s="939"/>
      <c r="AJ412" s="939"/>
      <c r="AK412" s="939"/>
      <c r="AL412" s="939"/>
      <c r="AM412" s="939"/>
      <c r="AN412" s="939"/>
      <c r="AO412" s="939"/>
      <c r="AP412" s="939"/>
      <c r="AQ412" s="939"/>
      <c r="AR412" s="939"/>
      <c r="AS412" s="939"/>
      <c r="AT412" s="939"/>
      <c r="AU412" s="939"/>
      <c r="AV412" s="939"/>
      <c r="AW412" s="987"/>
      <c r="AX412" s="940"/>
      <c r="AY412" s="1296"/>
      <c r="AZ412" s="556"/>
      <c r="BA412" s="940"/>
      <c r="BB412" s="940"/>
      <c r="BC412" s="940"/>
      <c r="BD412" s="940"/>
      <c r="BE412" s="940"/>
    </row>
    <row r="413" spans="1:100" ht="12.6" customHeight="1">
      <c r="A413" s="249"/>
      <c r="B413" s="250"/>
      <c r="C413" s="250"/>
      <c r="D413" s="250"/>
      <c r="E413" s="250"/>
      <c r="F413" s="926"/>
      <c r="G413" s="927"/>
      <c r="H413" s="928"/>
      <c r="I413" s="939"/>
      <c r="J413" s="939"/>
      <c r="K413" s="939"/>
      <c r="L413" s="939"/>
      <c r="M413" s="939"/>
      <c r="N413" s="939"/>
      <c r="O413" s="939"/>
      <c r="P413" s="939"/>
      <c r="Q413" s="939"/>
      <c r="R413" s="939"/>
      <c r="S413" s="939"/>
      <c r="T413" s="939"/>
      <c r="U413" s="939"/>
      <c r="V413" s="939"/>
      <c r="W413" s="939"/>
      <c r="X413" s="939"/>
      <c r="Y413" s="939"/>
      <c r="Z413" s="939"/>
      <c r="AA413" s="939"/>
      <c r="AB413" s="939"/>
      <c r="AC413" s="939"/>
      <c r="AD413" s="939"/>
      <c r="AE413" s="939"/>
      <c r="AF413" s="939"/>
      <c r="AG413" s="939"/>
      <c r="AH413" s="939"/>
      <c r="AI413" s="939"/>
      <c r="AJ413" s="939"/>
      <c r="AK413" s="939"/>
      <c r="AL413" s="939"/>
      <c r="AM413" s="939"/>
      <c r="AN413" s="939"/>
      <c r="AO413" s="939"/>
      <c r="AP413" s="939"/>
      <c r="AQ413" s="939"/>
      <c r="AR413" s="939"/>
      <c r="AS413" s="939"/>
      <c r="AT413" s="939"/>
      <c r="AU413" s="939"/>
      <c r="AV413" s="939"/>
      <c r="AW413" s="987"/>
      <c r="AX413" s="940"/>
      <c r="AY413" s="1296"/>
      <c r="AZ413" s="556"/>
      <c r="BA413" s="940"/>
      <c r="BB413" s="940"/>
      <c r="BC413" s="940"/>
      <c r="BD413" s="940"/>
      <c r="BE413" s="940"/>
    </row>
    <row r="414" spans="1:100" ht="12.6" customHeight="1">
      <c r="A414" s="249"/>
      <c r="B414" s="250"/>
      <c r="C414" s="250"/>
      <c r="D414" s="250"/>
      <c r="E414" s="250"/>
      <c r="F414" s="926"/>
      <c r="G414" s="927"/>
      <c r="H414" s="928"/>
      <c r="I414" s="939"/>
      <c r="J414" s="939"/>
      <c r="K414" s="939"/>
      <c r="L414" s="939"/>
      <c r="M414" s="939"/>
      <c r="N414" s="939"/>
      <c r="O414" s="939"/>
      <c r="P414" s="939"/>
      <c r="Q414" s="939"/>
      <c r="R414" s="939"/>
      <c r="S414" s="939"/>
      <c r="T414" s="939"/>
      <c r="U414" s="939"/>
      <c r="V414" s="939"/>
      <c r="W414" s="939"/>
      <c r="X414" s="939"/>
      <c r="Y414" s="939"/>
      <c r="Z414" s="939"/>
      <c r="AA414" s="939"/>
      <c r="AB414" s="939"/>
      <c r="AC414" s="939"/>
      <c r="AD414" s="939"/>
      <c r="AE414" s="939"/>
      <c r="AF414" s="939"/>
      <c r="AG414" s="939"/>
      <c r="AH414" s="939"/>
      <c r="AI414" s="939"/>
      <c r="AJ414" s="939"/>
      <c r="AK414" s="939"/>
      <c r="AL414" s="939"/>
      <c r="AM414" s="939"/>
      <c r="AN414" s="939"/>
      <c r="AO414" s="939"/>
      <c r="AP414" s="939"/>
      <c r="AQ414" s="939"/>
      <c r="AR414" s="939"/>
      <c r="AS414" s="939"/>
      <c r="AT414" s="939"/>
      <c r="AU414" s="939"/>
      <c r="AV414" s="939"/>
      <c r="AW414" s="987"/>
      <c r="AX414" s="940"/>
      <c r="AY414" s="1296"/>
      <c r="AZ414" s="556"/>
      <c r="BA414" s="940"/>
      <c r="BB414" s="940"/>
      <c r="BC414" s="940"/>
      <c r="BD414" s="940"/>
      <c r="BE414" s="940"/>
    </row>
    <row r="415" spans="1:100" ht="19.5" customHeight="1">
      <c r="A415" s="249"/>
      <c r="B415" s="250"/>
      <c r="C415" s="250"/>
      <c r="D415" s="250"/>
      <c r="E415" s="250"/>
      <c r="F415" s="926"/>
      <c r="G415" s="927"/>
      <c r="H415" s="928"/>
      <c r="I415" s="939"/>
      <c r="J415" s="939"/>
      <c r="K415" s="939"/>
      <c r="L415" s="939"/>
      <c r="M415" s="939"/>
      <c r="N415" s="939"/>
      <c r="O415" s="939"/>
      <c r="P415" s="939"/>
      <c r="Q415" s="939"/>
      <c r="R415" s="939"/>
      <c r="S415" s="939"/>
      <c r="T415" s="939"/>
      <c r="U415" s="939"/>
      <c r="V415" s="939"/>
      <c r="W415" s="939"/>
      <c r="X415" s="939"/>
      <c r="Y415" s="939"/>
      <c r="Z415" s="939"/>
      <c r="AA415" s="939"/>
      <c r="AB415" s="939"/>
      <c r="AC415" s="939"/>
      <c r="AD415" s="939"/>
      <c r="AE415" s="939"/>
      <c r="AF415" s="939"/>
      <c r="AG415" s="939"/>
      <c r="AH415" s="939"/>
      <c r="AI415" s="939"/>
      <c r="AJ415" s="939"/>
      <c r="AK415" s="939"/>
      <c r="AL415" s="939"/>
      <c r="AM415" s="939"/>
      <c r="AN415" s="939"/>
      <c r="AO415" s="939"/>
      <c r="AP415" s="939"/>
      <c r="AQ415" s="939"/>
      <c r="AR415" s="939"/>
      <c r="AS415" s="939"/>
      <c r="AT415" s="939"/>
      <c r="AU415" s="939"/>
      <c r="AV415" s="939"/>
      <c r="AW415" s="987"/>
      <c r="AX415" s="940"/>
      <c r="AY415" s="1296"/>
      <c r="AZ415" s="556"/>
      <c r="BA415" s="940"/>
      <c r="BB415" s="940"/>
      <c r="BC415" s="940"/>
      <c r="BD415" s="940"/>
      <c r="BE415" s="940"/>
    </row>
    <row r="416" spans="1:100" ht="12.6" customHeight="1">
      <c r="A416" s="944" t="s">
        <v>3498</v>
      </c>
      <c r="B416" s="945"/>
      <c r="C416" s="945"/>
      <c r="D416" s="945"/>
      <c r="E416" s="946"/>
      <c r="F416" s="929" t="s">
        <v>3499</v>
      </c>
      <c r="G416" s="930"/>
      <c r="H416" s="931"/>
      <c r="I416" s="845" t="s">
        <v>3500</v>
      </c>
      <c r="J416" s="845"/>
      <c r="K416" s="845"/>
      <c r="L416" s="845"/>
      <c r="M416" s="845" t="s">
        <v>3501</v>
      </c>
      <c r="N416" s="845"/>
      <c r="O416" s="845"/>
      <c r="P416" s="845"/>
      <c r="Q416" s="845" t="s">
        <v>3502</v>
      </c>
      <c r="R416" s="845"/>
      <c r="S416" s="845"/>
      <c r="T416" s="845"/>
      <c r="U416" s="845" t="s">
        <v>3503</v>
      </c>
      <c r="V416" s="845"/>
      <c r="W416" s="845"/>
      <c r="X416" s="845"/>
      <c r="Y416" s="845" t="s">
        <v>3504</v>
      </c>
      <c r="Z416" s="845"/>
      <c r="AA416" s="845"/>
      <c r="AB416" s="845"/>
      <c r="AC416" s="845" t="s">
        <v>3505</v>
      </c>
      <c r="AD416" s="845"/>
      <c r="AE416" s="845"/>
      <c r="AF416" s="845"/>
      <c r="AG416" s="845" t="s">
        <v>3506</v>
      </c>
      <c r="AH416" s="845"/>
      <c r="AI416" s="845"/>
      <c r="AJ416" s="845"/>
      <c r="AK416" s="845" t="s">
        <v>3554</v>
      </c>
      <c r="AL416" s="845"/>
      <c r="AM416" s="845"/>
      <c r="AN416" s="845"/>
      <c r="AO416" s="845" t="s">
        <v>3574</v>
      </c>
      <c r="AP416" s="845"/>
      <c r="AQ416" s="845"/>
      <c r="AR416" s="845"/>
      <c r="AS416" s="845" t="s">
        <v>3575</v>
      </c>
      <c r="AT416" s="845"/>
      <c r="AU416" s="845"/>
      <c r="AV416" s="845"/>
      <c r="AW416" s="846" t="s">
        <v>3576</v>
      </c>
      <c r="AX416" s="847"/>
      <c r="AY416" s="848"/>
      <c r="AZ416" s="186"/>
      <c r="BA416" s="842"/>
      <c r="BB416" s="842"/>
      <c r="BC416" s="842"/>
      <c r="BD416" s="842"/>
      <c r="BE416" s="842"/>
    </row>
    <row r="417" spans="1:57" ht="12.6" customHeight="1">
      <c r="A417" s="183" t="s">
        <v>3507</v>
      </c>
      <c r="B417" s="183"/>
      <c r="C417" s="183"/>
      <c r="D417" s="183"/>
      <c r="E417" s="183"/>
      <c r="F417" s="212"/>
      <c r="G417" s="212"/>
      <c r="H417" s="212"/>
      <c r="I417" s="183"/>
      <c r="J417" s="183"/>
      <c r="K417" s="183"/>
      <c r="L417" s="183"/>
      <c r="M417" s="183"/>
      <c r="N417" s="183"/>
      <c r="O417" s="183"/>
      <c r="P417" s="183"/>
      <c r="Q417" s="183"/>
      <c r="R417" s="183"/>
      <c r="S417" s="183"/>
      <c r="T417" s="183"/>
      <c r="U417" s="183"/>
      <c r="V417" s="183"/>
      <c r="W417" s="183"/>
      <c r="X417" s="183"/>
      <c r="Y417" s="183"/>
      <c r="Z417" s="183"/>
      <c r="AA417" s="183"/>
      <c r="AB417" s="183"/>
      <c r="AC417" s="183"/>
      <c r="AD417" s="183"/>
      <c r="AE417" s="183"/>
      <c r="AF417" s="183"/>
      <c r="AG417" s="183"/>
      <c r="AH417" s="183"/>
      <c r="AI417" s="183"/>
      <c r="AJ417" s="183"/>
      <c r="AK417" s="183"/>
      <c r="AL417" s="183"/>
      <c r="AM417" s="183"/>
      <c r="AN417" s="183"/>
      <c r="AO417" s="183"/>
      <c r="AP417" s="183"/>
      <c r="AQ417" s="183"/>
      <c r="AR417" s="183"/>
      <c r="AS417" s="183"/>
      <c r="AT417" s="183"/>
      <c r="AU417" s="183"/>
      <c r="AV417" s="183"/>
      <c r="AW417" s="183"/>
      <c r="AX417" s="183"/>
      <c r="AY417" s="183"/>
      <c r="AZ417" s="183"/>
      <c r="BA417" s="183"/>
      <c r="BB417" s="183"/>
      <c r="BC417" s="183"/>
      <c r="BD417" s="183"/>
      <c r="BE417" s="183"/>
    </row>
    <row r="418" spans="1:57" ht="12.6" customHeight="1">
      <c r="A418" s="221" t="s">
        <v>3555</v>
      </c>
      <c r="B418" s="193"/>
      <c r="C418" s="194"/>
      <c r="D418" s="194"/>
      <c r="E418" s="195"/>
      <c r="F418" s="960">
        <f>SUM(F425-F424+F423-F422)</f>
        <v>0</v>
      </c>
      <c r="G418" s="961"/>
      <c r="H418" s="962"/>
      <c r="I418" s="947">
        <f>SUM(I425-I424+I423-I422)</f>
        <v>0</v>
      </c>
      <c r="J418" s="948"/>
      <c r="K418" s="948"/>
      <c r="L418" s="949"/>
      <c r="M418" s="947">
        <f>SUM(M425-M424+M423-M422)</f>
        <v>0</v>
      </c>
      <c r="N418" s="948"/>
      <c r="O418" s="948"/>
      <c r="P418" s="949"/>
      <c r="Q418" s="947">
        <f>SUM(Q425-Q424+Q423-Q422)</f>
        <v>0</v>
      </c>
      <c r="R418" s="948"/>
      <c r="S418" s="948"/>
      <c r="T418" s="949"/>
      <c r="U418" s="947">
        <f>SUM(U425-U424+U423-U422)</f>
        <v>0</v>
      </c>
      <c r="V418" s="948"/>
      <c r="W418" s="948"/>
      <c r="X418" s="949"/>
      <c r="Y418" s="947">
        <f>SUM(Y425-Y424+Y423-Y422)</f>
        <v>0</v>
      </c>
      <c r="Z418" s="948"/>
      <c r="AA418" s="948"/>
      <c r="AB418" s="949"/>
      <c r="AC418" s="947">
        <f>SUM(AC425-AC424+AC423-AC422)</f>
        <v>0</v>
      </c>
      <c r="AD418" s="948"/>
      <c r="AE418" s="948"/>
      <c r="AF418" s="949"/>
      <c r="AG418" s="947">
        <f>SUM(AG425-AG424+AG423-AG422)</f>
        <v>0</v>
      </c>
      <c r="AH418" s="948"/>
      <c r="AI418" s="948"/>
      <c r="AJ418" s="949"/>
      <c r="AK418" s="947">
        <f>SUM(AK425-AK424+AK423-AK422)</f>
        <v>0</v>
      </c>
      <c r="AL418" s="948"/>
      <c r="AM418" s="948"/>
      <c r="AN418" s="949"/>
      <c r="AO418" s="947">
        <f ca="1">SUM('HL KNIHA VYPOC'!D390)</f>
        <v>0</v>
      </c>
      <c r="AP418" s="948"/>
      <c r="AQ418" s="948"/>
      <c r="AR418" s="949"/>
      <c r="AS418" s="947">
        <f ca="1">SUM('HL KNIHA VYPOC'!D396)</f>
        <v>0</v>
      </c>
      <c r="AT418" s="948"/>
      <c r="AU418" s="948"/>
      <c r="AV418" s="949"/>
      <c r="AW418" s="960">
        <f>SUM(F418:AV421)</f>
        <v>0</v>
      </c>
      <c r="AX418" s="961"/>
      <c r="AY418" s="962"/>
      <c r="AZ418" s="234"/>
      <c r="BA418" s="956"/>
      <c r="BB418" s="956"/>
      <c r="BC418" s="956"/>
      <c r="BD418" s="956"/>
      <c r="BE418" s="956"/>
    </row>
    <row r="419" spans="1:57" ht="12.6" customHeight="1">
      <c r="A419" s="223" t="s">
        <v>3556</v>
      </c>
      <c r="B419" s="256"/>
      <c r="C419" s="183"/>
      <c r="D419" s="183"/>
      <c r="E419" s="225"/>
      <c r="F419" s="963"/>
      <c r="G419" s="964"/>
      <c r="H419" s="965"/>
      <c r="I419" s="950"/>
      <c r="J419" s="951"/>
      <c r="K419" s="951"/>
      <c r="L419" s="952"/>
      <c r="M419" s="950"/>
      <c r="N419" s="951"/>
      <c r="O419" s="951"/>
      <c r="P419" s="952"/>
      <c r="Q419" s="950"/>
      <c r="R419" s="951"/>
      <c r="S419" s="951"/>
      <c r="T419" s="952"/>
      <c r="U419" s="950"/>
      <c r="V419" s="951"/>
      <c r="W419" s="951"/>
      <c r="X419" s="952"/>
      <c r="Y419" s="950"/>
      <c r="Z419" s="951"/>
      <c r="AA419" s="951"/>
      <c r="AB419" s="952"/>
      <c r="AC419" s="950"/>
      <c r="AD419" s="951"/>
      <c r="AE419" s="951"/>
      <c r="AF419" s="952"/>
      <c r="AG419" s="950"/>
      <c r="AH419" s="951"/>
      <c r="AI419" s="951"/>
      <c r="AJ419" s="952"/>
      <c r="AK419" s="950"/>
      <c r="AL419" s="951"/>
      <c r="AM419" s="951"/>
      <c r="AN419" s="952"/>
      <c r="AO419" s="950"/>
      <c r="AP419" s="951"/>
      <c r="AQ419" s="951"/>
      <c r="AR419" s="952"/>
      <c r="AS419" s="950"/>
      <c r="AT419" s="951"/>
      <c r="AU419" s="951"/>
      <c r="AV419" s="952"/>
      <c r="AW419" s="963"/>
      <c r="AX419" s="964"/>
      <c r="AY419" s="965"/>
      <c r="AZ419" s="234"/>
      <c r="BA419" s="956"/>
      <c r="BB419" s="956"/>
      <c r="BC419" s="956"/>
      <c r="BD419" s="956"/>
      <c r="BE419" s="956"/>
    </row>
    <row r="420" spans="1:57" ht="12.6" customHeight="1">
      <c r="A420" s="223" t="s">
        <v>3557</v>
      </c>
      <c r="B420" s="256"/>
      <c r="C420" s="183"/>
      <c r="D420" s="183"/>
      <c r="E420" s="225"/>
      <c r="F420" s="963"/>
      <c r="G420" s="964"/>
      <c r="H420" s="965"/>
      <c r="I420" s="950"/>
      <c r="J420" s="951"/>
      <c r="K420" s="951"/>
      <c r="L420" s="952"/>
      <c r="M420" s="950"/>
      <c r="N420" s="951"/>
      <c r="O420" s="951"/>
      <c r="P420" s="952"/>
      <c r="Q420" s="950"/>
      <c r="R420" s="951"/>
      <c r="S420" s="951"/>
      <c r="T420" s="952"/>
      <c r="U420" s="950"/>
      <c r="V420" s="951"/>
      <c r="W420" s="951"/>
      <c r="X420" s="952"/>
      <c r="Y420" s="950"/>
      <c r="Z420" s="951"/>
      <c r="AA420" s="951"/>
      <c r="AB420" s="952"/>
      <c r="AC420" s="950"/>
      <c r="AD420" s="951"/>
      <c r="AE420" s="951"/>
      <c r="AF420" s="952"/>
      <c r="AG420" s="950"/>
      <c r="AH420" s="951"/>
      <c r="AI420" s="951"/>
      <c r="AJ420" s="952"/>
      <c r="AK420" s="950"/>
      <c r="AL420" s="951"/>
      <c r="AM420" s="951"/>
      <c r="AN420" s="952"/>
      <c r="AO420" s="950"/>
      <c r="AP420" s="951"/>
      <c r="AQ420" s="951"/>
      <c r="AR420" s="952"/>
      <c r="AS420" s="950"/>
      <c r="AT420" s="951"/>
      <c r="AU420" s="951"/>
      <c r="AV420" s="952"/>
      <c r="AW420" s="963"/>
      <c r="AX420" s="964"/>
      <c r="AY420" s="965"/>
      <c r="AZ420" s="234"/>
      <c r="BA420" s="956"/>
      <c r="BB420" s="956"/>
      <c r="BC420" s="956"/>
      <c r="BD420" s="956"/>
      <c r="BE420" s="956"/>
    </row>
    <row r="421" spans="1:57" ht="12.6" customHeight="1">
      <c r="A421" s="223" t="s">
        <v>3558</v>
      </c>
      <c r="B421" s="256"/>
      <c r="C421" s="183"/>
      <c r="D421" s="183"/>
      <c r="E421" s="225"/>
      <c r="F421" s="966"/>
      <c r="G421" s="967"/>
      <c r="H421" s="968"/>
      <c r="I421" s="953"/>
      <c r="J421" s="954"/>
      <c r="K421" s="954"/>
      <c r="L421" s="955"/>
      <c r="M421" s="953"/>
      <c r="N421" s="954"/>
      <c r="O421" s="954"/>
      <c r="P421" s="955"/>
      <c r="Q421" s="953"/>
      <c r="R421" s="954"/>
      <c r="S421" s="954"/>
      <c r="T421" s="955"/>
      <c r="U421" s="953"/>
      <c r="V421" s="954"/>
      <c r="W421" s="954"/>
      <c r="X421" s="955"/>
      <c r="Y421" s="953"/>
      <c r="Z421" s="954"/>
      <c r="AA421" s="954"/>
      <c r="AB421" s="955"/>
      <c r="AC421" s="953"/>
      <c r="AD421" s="954"/>
      <c r="AE421" s="954"/>
      <c r="AF421" s="955"/>
      <c r="AG421" s="953"/>
      <c r="AH421" s="954"/>
      <c r="AI421" s="954"/>
      <c r="AJ421" s="955"/>
      <c r="AK421" s="953"/>
      <c r="AL421" s="954"/>
      <c r="AM421" s="954"/>
      <c r="AN421" s="955"/>
      <c r="AO421" s="953"/>
      <c r="AP421" s="954"/>
      <c r="AQ421" s="954"/>
      <c r="AR421" s="955"/>
      <c r="AS421" s="953"/>
      <c r="AT421" s="954"/>
      <c r="AU421" s="954"/>
      <c r="AV421" s="955"/>
      <c r="AW421" s="966"/>
      <c r="AX421" s="967"/>
      <c r="AY421" s="968"/>
      <c r="AZ421" s="234"/>
      <c r="BA421" s="956"/>
      <c r="BB421" s="956"/>
      <c r="BC421" s="956"/>
      <c r="BD421" s="956"/>
      <c r="BE421" s="956"/>
    </row>
    <row r="422" spans="1:57" ht="12.6" customHeight="1">
      <c r="A422" s="187" t="s">
        <v>3510</v>
      </c>
      <c r="B422" s="187"/>
      <c r="C422" s="188"/>
      <c r="D422" s="188"/>
      <c r="E422" s="189"/>
      <c r="F422" s="1297"/>
      <c r="G422" s="1298"/>
      <c r="H422" s="1299"/>
      <c r="I422" s="957"/>
      <c r="J422" s="958"/>
      <c r="K422" s="958"/>
      <c r="L422" s="959"/>
      <c r="M422" s="957"/>
      <c r="N422" s="958"/>
      <c r="O422" s="958"/>
      <c r="P422" s="959"/>
      <c r="Q422" s="957"/>
      <c r="R422" s="958"/>
      <c r="S422" s="958"/>
      <c r="T422" s="959"/>
      <c r="U422" s="957"/>
      <c r="V422" s="958"/>
      <c r="W422" s="958"/>
      <c r="X422" s="959"/>
      <c r="Y422" s="957"/>
      <c r="Z422" s="958"/>
      <c r="AA422" s="958"/>
      <c r="AB422" s="959"/>
      <c r="AC422" s="957"/>
      <c r="AD422" s="958"/>
      <c r="AE422" s="958"/>
      <c r="AF422" s="959"/>
      <c r="AG422" s="957"/>
      <c r="AH422" s="958"/>
      <c r="AI422" s="958"/>
      <c r="AJ422" s="959"/>
      <c r="AK422" s="957"/>
      <c r="AL422" s="958"/>
      <c r="AM422" s="958"/>
      <c r="AN422" s="959"/>
      <c r="AO422" s="957">
        <f ca="1">SUM('HL KNIHA VYPOC'!$E$33)</f>
        <v>0</v>
      </c>
      <c r="AP422" s="958"/>
      <c r="AQ422" s="958"/>
      <c r="AR422" s="959"/>
      <c r="AS422" s="957">
        <f ca="1">SUM('HL KNIHA VYPOC'!$E$39)</f>
        <v>0</v>
      </c>
      <c r="AT422" s="958"/>
      <c r="AU422" s="958"/>
      <c r="AV422" s="959"/>
      <c r="AW422" s="1297">
        <f>SUM(F422:AV422)</f>
        <v>0</v>
      </c>
      <c r="AX422" s="1298"/>
      <c r="AY422" s="1299"/>
      <c r="AZ422" s="234"/>
      <c r="BA422" s="956"/>
      <c r="BB422" s="956"/>
      <c r="BC422" s="956"/>
      <c r="BD422" s="956"/>
      <c r="BE422" s="956"/>
    </row>
    <row r="423" spans="1:57" ht="12.6" customHeight="1">
      <c r="A423" s="187" t="s">
        <v>3511</v>
      </c>
      <c r="B423" s="187"/>
      <c r="C423" s="188"/>
      <c r="D423" s="188"/>
      <c r="E423" s="189"/>
      <c r="F423" s="1297"/>
      <c r="G423" s="1298"/>
      <c r="H423" s="1299"/>
      <c r="I423" s="957"/>
      <c r="J423" s="958"/>
      <c r="K423" s="958"/>
      <c r="L423" s="959"/>
      <c r="M423" s="957"/>
      <c r="N423" s="958"/>
      <c r="O423" s="958"/>
      <c r="P423" s="959"/>
      <c r="Q423" s="957"/>
      <c r="R423" s="958"/>
      <c r="S423" s="958"/>
      <c r="T423" s="959"/>
      <c r="U423" s="957"/>
      <c r="V423" s="958"/>
      <c r="W423" s="958"/>
      <c r="X423" s="959"/>
      <c r="Y423" s="957"/>
      <c r="Z423" s="958"/>
      <c r="AA423" s="958"/>
      <c r="AB423" s="959"/>
      <c r="AC423" s="957"/>
      <c r="AD423" s="958"/>
      <c r="AE423" s="958"/>
      <c r="AF423" s="959"/>
      <c r="AG423" s="957"/>
      <c r="AH423" s="958"/>
      <c r="AI423" s="958"/>
      <c r="AJ423" s="959"/>
      <c r="AK423" s="957"/>
      <c r="AL423" s="958"/>
      <c r="AM423" s="958"/>
      <c r="AN423" s="959"/>
      <c r="AO423" s="957">
        <f ca="1">SUM('HL KNIHA VYPOC'!$F$33)</f>
        <v>0</v>
      </c>
      <c r="AP423" s="958"/>
      <c r="AQ423" s="958"/>
      <c r="AR423" s="959"/>
      <c r="AS423" s="957">
        <f ca="1">SUM('HL KNIHA VYPOC'!$F$39)</f>
        <v>0</v>
      </c>
      <c r="AT423" s="958"/>
      <c r="AU423" s="958"/>
      <c r="AV423" s="959"/>
      <c r="AW423" s="1297">
        <f>SUM(F423:AV423)</f>
        <v>0</v>
      </c>
      <c r="AX423" s="1298"/>
      <c r="AY423" s="1299"/>
      <c r="AZ423" s="234"/>
      <c r="BA423" s="956"/>
      <c r="BB423" s="956"/>
      <c r="BC423" s="956"/>
      <c r="BD423" s="956"/>
      <c r="BE423" s="956"/>
    </row>
    <row r="424" spans="1:57" ht="12.6" customHeight="1">
      <c r="A424" s="187" t="s">
        <v>3512</v>
      </c>
      <c r="B424" s="187"/>
      <c r="C424" s="188"/>
      <c r="D424" s="188"/>
      <c r="E424" s="189"/>
      <c r="F424" s="1300"/>
      <c r="G424" s="1301"/>
      <c r="H424" s="1302"/>
      <c r="I424" s="969"/>
      <c r="J424" s="970"/>
      <c r="K424" s="970"/>
      <c r="L424" s="971"/>
      <c r="M424" s="969"/>
      <c r="N424" s="970"/>
      <c r="O424" s="970"/>
      <c r="P424" s="971"/>
      <c r="Q424" s="969"/>
      <c r="R424" s="970"/>
      <c r="S424" s="970"/>
      <c r="T424" s="971"/>
      <c r="U424" s="969"/>
      <c r="V424" s="970"/>
      <c r="W424" s="970"/>
      <c r="X424" s="971"/>
      <c r="Y424" s="969"/>
      <c r="Z424" s="970"/>
      <c r="AA424" s="970"/>
      <c r="AB424" s="971"/>
      <c r="AC424" s="969"/>
      <c r="AD424" s="970"/>
      <c r="AE424" s="970"/>
      <c r="AF424" s="971"/>
      <c r="AG424" s="969"/>
      <c r="AH424" s="970"/>
      <c r="AI424" s="970"/>
      <c r="AJ424" s="971"/>
      <c r="AK424" s="969"/>
      <c r="AL424" s="970"/>
      <c r="AM424" s="970"/>
      <c r="AN424" s="971"/>
      <c r="AO424" s="969"/>
      <c r="AP424" s="970"/>
      <c r="AQ424" s="970"/>
      <c r="AR424" s="971"/>
      <c r="AS424" s="969"/>
      <c r="AT424" s="970"/>
      <c r="AU424" s="970"/>
      <c r="AV424" s="971"/>
      <c r="AW424" s="1297">
        <f>SUM(F424:AV424)</f>
        <v>0</v>
      </c>
      <c r="AX424" s="1298"/>
      <c r="AY424" s="1299"/>
      <c r="AZ424" s="555"/>
      <c r="BA424" s="956"/>
      <c r="BB424" s="956"/>
      <c r="BC424" s="956"/>
      <c r="BD424" s="956"/>
      <c r="BE424" s="956"/>
    </row>
    <row r="425" spans="1:57" ht="12.6" customHeight="1">
      <c r="A425" s="221" t="s">
        <v>3513</v>
      </c>
      <c r="B425" s="193"/>
      <c r="C425" s="194"/>
      <c r="D425" s="194"/>
      <c r="E425" s="195"/>
      <c r="F425" s="960">
        <f ca="1">SUM(ANALYTIKAVUJ!$C$5+ANALYTIKAVUJ!$C$9+'HL KNIHA VYPOC'!$G$42)</f>
        <v>0</v>
      </c>
      <c r="G425" s="961"/>
      <c r="H425" s="962"/>
      <c r="I425" s="947">
        <f ca="1">SUM(ANALYTIKAVUJ!$C$6)</f>
        <v>0</v>
      </c>
      <c r="J425" s="948"/>
      <c r="K425" s="948"/>
      <c r="L425" s="949"/>
      <c r="M425" s="947">
        <f ca="1">SUM(ANALYTIKAVUJ!$C$10)</f>
        <v>0</v>
      </c>
      <c r="N425" s="948"/>
      <c r="O425" s="948"/>
      <c r="P425" s="949"/>
      <c r="Q425" s="947">
        <f ca="1">SUM(ANALYTIKAVUJ!$C$13)</f>
        <v>0</v>
      </c>
      <c r="R425" s="948"/>
      <c r="S425" s="948"/>
      <c r="T425" s="949"/>
      <c r="U425" s="947">
        <f ca="1">SUM(ANALYTIKAVUJ!$C$14)</f>
        <v>0</v>
      </c>
      <c r="V425" s="948"/>
      <c r="W425" s="948"/>
      <c r="X425" s="949"/>
      <c r="Y425" s="947">
        <f ca="1">SUM(ANALYTIKAVUJ!$C$18)</f>
        <v>0</v>
      </c>
      <c r="Z425" s="948"/>
      <c r="AA425" s="948"/>
      <c r="AB425" s="949"/>
      <c r="AC425" s="947">
        <f ca="1">SUM(ANALYTIKAVUJ!$C$22+'HL KNIHA VYPOC'!$G$45)</f>
        <v>0</v>
      </c>
      <c r="AD425" s="948"/>
      <c r="AE425" s="948"/>
      <c r="AF425" s="949"/>
      <c r="AG425" s="947">
        <f ca="1">SUM(ANALYTIKAVUJ!$C$15+ANALYTIKAVUJ!$C$19+ANALYTIKAVUJ!$C$23)</f>
        <v>0</v>
      </c>
      <c r="AH425" s="948"/>
      <c r="AI425" s="948"/>
      <c r="AJ425" s="949"/>
      <c r="AK425" s="947">
        <f ca="1">SUM(ANALYTIKAVUJ!$C$108)</f>
        <v>0</v>
      </c>
      <c r="AL425" s="948"/>
      <c r="AM425" s="948"/>
      <c r="AN425" s="949"/>
      <c r="AO425" s="947">
        <f ca="1">SUM('HL KNIHA VYPOC'!$G$33)</f>
        <v>0</v>
      </c>
      <c r="AP425" s="948"/>
      <c r="AQ425" s="948"/>
      <c r="AR425" s="949"/>
      <c r="AS425" s="947">
        <f ca="1">SUM('HL KNIHA VYPOC'!$G$39)</f>
        <v>0</v>
      </c>
      <c r="AT425" s="948"/>
      <c r="AU425" s="948"/>
      <c r="AV425" s="949"/>
      <c r="AW425" s="960">
        <f>SUM(F425:AV427)</f>
        <v>0</v>
      </c>
      <c r="AX425" s="961"/>
      <c r="AY425" s="962"/>
      <c r="AZ425" s="234"/>
      <c r="BA425" s="956"/>
      <c r="BB425" s="956"/>
      <c r="BC425" s="956"/>
      <c r="BD425" s="956"/>
      <c r="BE425" s="956"/>
    </row>
    <row r="426" spans="1:57" ht="12.6" customHeight="1">
      <c r="A426" s="223" t="s">
        <v>3557</v>
      </c>
      <c r="B426" s="256"/>
      <c r="C426" s="183"/>
      <c r="D426" s="183"/>
      <c r="E426" s="225"/>
      <c r="F426" s="963"/>
      <c r="G426" s="964"/>
      <c r="H426" s="965"/>
      <c r="I426" s="950"/>
      <c r="J426" s="951"/>
      <c r="K426" s="951"/>
      <c r="L426" s="952"/>
      <c r="M426" s="950"/>
      <c r="N426" s="951"/>
      <c r="O426" s="951"/>
      <c r="P426" s="952"/>
      <c r="Q426" s="950"/>
      <c r="R426" s="951"/>
      <c r="S426" s="951"/>
      <c r="T426" s="952"/>
      <c r="U426" s="950"/>
      <c r="V426" s="951"/>
      <c r="W426" s="951"/>
      <c r="X426" s="952"/>
      <c r="Y426" s="950"/>
      <c r="Z426" s="951"/>
      <c r="AA426" s="951"/>
      <c r="AB426" s="952"/>
      <c r="AC426" s="950"/>
      <c r="AD426" s="951"/>
      <c r="AE426" s="951"/>
      <c r="AF426" s="952"/>
      <c r="AG426" s="950"/>
      <c r="AH426" s="951"/>
      <c r="AI426" s="951"/>
      <c r="AJ426" s="952"/>
      <c r="AK426" s="950"/>
      <c r="AL426" s="951"/>
      <c r="AM426" s="951"/>
      <c r="AN426" s="952"/>
      <c r="AO426" s="950"/>
      <c r="AP426" s="951"/>
      <c r="AQ426" s="951"/>
      <c r="AR426" s="952"/>
      <c r="AS426" s="950"/>
      <c r="AT426" s="951"/>
      <c r="AU426" s="951"/>
      <c r="AV426" s="952"/>
      <c r="AW426" s="963"/>
      <c r="AX426" s="964"/>
      <c r="AY426" s="965"/>
      <c r="AZ426" s="234"/>
      <c r="BA426" s="956"/>
      <c r="BB426" s="956"/>
      <c r="BC426" s="956"/>
      <c r="BD426" s="956"/>
      <c r="BE426" s="956"/>
    </row>
    <row r="427" spans="1:57" ht="12.6" customHeight="1">
      <c r="A427" s="226" t="s">
        <v>3558</v>
      </c>
      <c r="B427" s="196"/>
      <c r="C427" s="197"/>
      <c r="D427" s="197"/>
      <c r="E427" s="198"/>
      <c r="F427" s="966"/>
      <c r="G427" s="967"/>
      <c r="H427" s="968"/>
      <c r="I427" s="953"/>
      <c r="J427" s="954"/>
      <c r="K427" s="954"/>
      <c r="L427" s="955"/>
      <c r="M427" s="953"/>
      <c r="N427" s="954"/>
      <c r="O427" s="954"/>
      <c r="P427" s="955"/>
      <c r="Q427" s="953"/>
      <c r="R427" s="954"/>
      <c r="S427" s="954"/>
      <c r="T427" s="955"/>
      <c r="U427" s="953"/>
      <c r="V427" s="954"/>
      <c r="W427" s="954"/>
      <c r="X427" s="955"/>
      <c r="Y427" s="953"/>
      <c r="Z427" s="954"/>
      <c r="AA427" s="954"/>
      <c r="AB427" s="955"/>
      <c r="AC427" s="953"/>
      <c r="AD427" s="954"/>
      <c r="AE427" s="954"/>
      <c r="AF427" s="955"/>
      <c r="AG427" s="953"/>
      <c r="AH427" s="954"/>
      <c r="AI427" s="954"/>
      <c r="AJ427" s="955"/>
      <c r="AK427" s="953"/>
      <c r="AL427" s="954"/>
      <c r="AM427" s="954"/>
      <c r="AN427" s="955"/>
      <c r="AO427" s="953"/>
      <c r="AP427" s="954"/>
      <c r="AQ427" s="954"/>
      <c r="AR427" s="955"/>
      <c r="AS427" s="953"/>
      <c r="AT427" s="954"/>
      <c r="AU427" s="954"/>
      <c r="AV427" s="955"/>
      <c r="AW427" s="966"/>
      <c r="AX427" s="967"/>
      <c r="AY427" s="968"/>
      <c r="AZ427" s="234"/>
      <c r="BA427" s="956"/>
      <c r="BB427" s="956"/>
      <c r="BC427" s="956"/>
      <c r="BD427" s="956"/>
      <c r="BE427" s="956"/>
    </row>
    <row r="428" spans="1:57" ht="12.6" customHeight="1">
      <c r="A428" s="183" t="s">
        <v>3515</v>
      </c>
      <c r="B428" s="183"/>
      <c r="C428" s="183"/>
      <c r="D428" s="183"/>
      <c r="E428" s="183"/>
      <c r="F428" s="553"/>
      <c r="G428" s="553"/>
      <c r="H428" s="553"/>
      <c r="I428" s="553"/>
      <c r="J428" s="553"/>
      <c r="K428" s="553"/>
      <c r="L428" s="553"/>
      <c r="M428" s="553"/>
      <c r="N428" s="553"/>
      <c r="O428" s="553"/>
      <c r="P428" s="553"/>
      <c r="Q428" s="553"/>
      <c r="R428" s="553"/>
      <c r="S428" s="553"/>
      <c r="T428" s="553"/>
      <c r="U428" s="553"/>
      <c r="V428" s="553"/>
      <c r="W428" s="553"/>
      <c r="X428" s="553"/>
      <c r="Y428" s="553"/>
      <c r="Z428" s="553"/>
      <c r="AA428" s="553"/>
      <c r="AB428" s="553"/>
      <c r="AC428" s="553"/>
      <c r="AD428" s="553"/>
      <c r="AE428" s="553"/>
      <c r="AF428" s="553"/>
      <c r="AG428" s="553"/>
      <c r="AH428" s="553"/>
      <c r="AI428" s="553"/>
      <c r="AJ428" s="553"/>
      <c r="AK428" s="553"/>
      <c r="AL428" s="553"/>
      <c r="AM428" s="553"/>
      <c r="AN428" s="553"/>
      <c r="AO428" s="553"/>
      <c r="AP428" s="553"/>
      <c r="AQ428" s="553"/>
      <c r="AR428" s="553"/>
      <c r="AS428" s="553"/>
      <c r="AT428" s="553"/>
      <c r="AU428" s="553"/>
      <c r="AV428" s="553"/>
      <c r="AW428" s="553"/>
      <c r="AX428" s="553"/>
      <c r="AY428" s="553"/>
      <c r="AZ428" s="234"/>
      <c r="BA428" s="191"/>
      <c r="BB428" s="191"/>
      <c r="BC428" s="191"/>
      <c r="BD428" s="191"/>
      <c r="BE428" s="251"/>
    </row>
    <row r="429" spans="1:57" ht="12.6" customHeight="1">
      <c r="A429" s="221" t="s">
        <v>3555</v>
      </c>
      <c r="B429" s="194"/>
      <c r="C429" s="194"/>
      <c r="D429" s="194"/>
      <c r="E429" s="194"/>
      <c r="F429" s="947">
        <f>SUM(F436-F435+F434-F433)</f>
        <v>0</v>
      </c>
      <c r="G429" s="948"/>
      <c r="H429" s="949"/>
      <c r="I429" s="947">
        <f>SUM(I436-I435+I434-I433)</f>
        <v>0</v>
      </c>
      <c r="J429" s="948"/>
      <c r="K429" s="948"/>
      <c r="L429" s="949"/>
      <c r="M429" s="947">
        <f>SUM(M436-M435+M434-M433)</f>
        <v>0</v>
      </c>
      <c r="N429" s="948"/>
      <c r="O429" s="948"/>
      <c r="P429" s="949"/>
      <c r="Q429" s="947">
        <f>SUM(Q436-Q435+Q434-Q433)</f>
        <v>0</v>
      </c>
      <c r="R429" s="948"/>
      <c r="S429" s="948"/>
      <c r="T429" s="949"/>
      <c r="U429" s="947">
        <f>SUM(U436-U435+U434-U433)</f>
        <v>0</v>
      </c>
      <c r="V429" s="948"/>
      <c r="W429" s="948"/>
      <c r="X429" s="949"/>
      <c r="Y429" s="947">
        <f>SUM(Y436-Y435+Y434-Y433)</f>
        <v>0</v>
      </c>
      <c r="Z429" s="948"/>
      <c r="AA429" s="948"/>
      <c r="AB429" s="949"/>
      <c r="AC429" s="947">
        <f>SUM(AC436-AC435+AC434-AC433)</f>
        <v>0</v>
      </c>
      <c r="AD429" s="948"/>
      <c r="AE429" s="948"/>
      <c r="AF429" s="949"/>
      <c r="AG429" s="947">
        <f>SUM(AG436-AG435+AG434-AG433)</f>
        <v>0</v>
      </c>
      <c r="AH429" s="948"/>
      <c r="AI429" s="948"/>
      <c r="AJ429" s="949"/>
      <c r="AK429" s="947"/>
      <c r="AL429" s="948"/>
      <c r="AM429" s="948"/>
      <c r="AN429" s="949"/>
      <c r="AO429" s="947">
        <f>SUM(AO436-AO435+AO434-AO433)</f>
        <v>0</v>
      </c>
      <c r="AP429" s="948"/>
      <c r="AQ429" s="948"/>
      <c r="AR429" s="949"/>
      <c r="AS429" s="947">
        <f>SUM(AS436-AS435+AS434-AS433)</f>
        <v>0</v>
      </c>
      <c r="AT429" s="948"/>
      <c r="AU429" s="948"/>
      <c r="AV429" s="949"/>
      <c r="AW429" s="947">
        <f>SUM(F429:AV432)</f>
        <v>0</v>
      </c>
      <c r="AX429" s="948"/>
      <c r="AY429" s="949"/>
      <c r="AZ429" s="234"/>
      <c r="BA429" s="956"/>
      <c r="BB429" s="956"/>
      <c r="BC429" s="956"/>
      <c r="BD429" s="956"/>
      <c r="BE429" s="956"/>
    </row>
    <row r="430" spans="1:57" ht="12.6" customHeight="1">
      <c r="A430" s="223" t="s">
        <v>3556</v>
      </c>
      <c r="B430" s="183"/>
      <c r="C430" s="183"/>
      <c r="D430" s="183"/>
      <c r="E430" s="183"/>
      <c r="F430" s="950"/>
      <c r="G430" s="951"/>
      <c r="H430" s="952"/>
      <c r="I430" s="950"/>
      <c r="J430" s="951"/>
      <c r="K430" s="951"/>
      <c r="L430" s="952"/>
      <c r="M430" s="950"/>
      <c r="N430" s="951"/>
      <c r="O430" s="951"/>
      <c r="P430" s="952"/>
      <c r="Q430" s="950"/>
      <c r="R430" s="951"/>
      <c r="S430" s="951"/>
      <c r="T430" s="952"/>
      <c r="U430" s="950"/>
      <c r="V430" s="951"/>
      <c r="W430" s="951"/>
      <c r="X430" s="952"/>
      <c r="Y430" s="950"/>
      <c r="Z430" s="951"/>
      <c r="AA430" s="951"/>
      <c r="AB430" s="952"/>
      <c r="AC430" s="950"/>
      <c r="AD430" s="951"/>
      <c r="AE430" s="951"/>
      <c r="AF430" s="952"/>
      <c r="AG430" s="950"/>
      <c r="AH430" s="951"/>
      <c r="AI430" s="951"/>
      <c r="AJ430" s="952"/>
      <c r="AK430" s="950"/>
      <c r="AL430" s="951"/>
      <c r="AM430" s="951"/>
      <c r="AN430" s="952"/>
      <c r="AO430" s="950"/>
      <c r="AP430" s="951"/>
      <c r="AQ430" s="951"/>
      <c r="AR430" s="952"/>
      <c r="AS430" s="950"/>
      <c r="AT430" s="951"/>
      <c r="AU430" s="951"/>
      <c r="AV430" s="952"/>
      <c r="AW430" s="950"/>
      <c r="AX430" s="951"/>
      <c r="AY430" s="952"/>
      <c r="AZ430" s="234"/>
      <c r="BA430" s="956"/>
      <c r="BB430" s="956"/>
      <c r="BC430" s="956"/>
      <c r="BD430" s="956"/>
      <c r="BE430" s="956"/>
    </row>
    <row r="431" spans="1:57" ht="12.6" customHeight="1">
      <c r="A431" s="223" t="s">
        <v>3557</v>
      </c>
      <c r="B431" s="183"/>
      <c r="C431" s="183"/>
      <c r="D431" s="183"/>
      <c r="E431" s="183"/>
      <c r="F431" s="950"/>
      <c r="G431" s="951"/>
      <c r="H431" s="952"/>
      <c r="I431" s="950"/>
      <c r="J431" s="951"/>
      <c r="K431" s="951"/>
      <c r="L431" s="952"/>
      <c r="M431" s="950"/>
      <c r="N431" s="951"/>
      <c r="O431" s="951"/>
      <c r="P431" s="952"/>
      <c r="Q431" s="950"/>
      <c r="R431" s="951"/>
      <c r="S431" s="951"/>
      <c r="T431" s="952"/>
      <c r="U431" s="950"/>
      <c r="V431" s="951"/>
      <c r="W431" s="951"/>
      <c r="X431" s="952"/>
      <c r="Y431" s="950"/>
      <c r="Z431" s="951"/>
      <c r="AA431" s="951"/>
      <c r="AB431" s="952"/>
      <c r="AC431" s="950"/>
      <c r="AD431" s="951"/>
      <c r="AE431" s="951"/>
      <c r="AF431" s="952"/>
      <c r="AG431" s="950"/>
      <c r="AH431" s="951"/>
      <c r="AI431" s="951"/>
      <c r="AJ431" s="952"/>
      <c r="AK431" s="950"/>
      <c r="AL431" s="951"/>
      <c r="AM431" s="951"/>
      <c r="AN431" s="952"/>
      <c r="AO431" s="950"/>
      <c r="AP431" s="951"/>
      <c r="AQ431" s="951"/>
      <c r="AR431" s="952"/>
      <c r="AS431" s="950"/>
      <c r="AT431" s="951"/>
      <c r="AU431" s="951"/>
      <c r="AV431" s="952"/>
      <c r="AW431" s="950"/>
      <c r="AX431" s="951"/>
      <c r="AY431" s="952"/>
      <c r="AZ431" s="234"/>
      <c r="BA431" s="956"/>
      <c r="BB431" s="956"/>
      <c r="BC431" s="956"/>
      <c r="BD431" s="956"/>
      <c r="BE431" s="956"/>
    </row>
    <row r="432" spans="1:57" ht="12.6" customHeight="1">
      <c r="A432" s="226" t="s">
        <v>3558</v>
      </c>
      <c r="B432" s="197"/>
      <c r="C432" s="197"/>
      <c r="D432" s="197"/>
      <c r="E432" s="197"/>
      <c r="F432" s="953"/>
      <c r="G432" s="954"/>
      <c r="H432" s="955"/>
      <c r="I432" s="953"/>
      <c r="J432" s="954"/>
      <c r="K432" s="954"/>
      <c r="L432" s="955"/>
      <c r="M432" s="953"/>
      <c r="N432" s="954"/>
      <c r="O432" s="954"/>
      <c r="P432" s="955"/>
      <c r="Q432" s="953"/>
      <c r="R432" s="954"/>
      <c r="S432" s="954"/>
      <c r="T432" s="955"/>
      <c r="U432" s="953"/>
      <c r="V432" s="954"/>
      <c r="W432" s="954"/>
      <c r="X432" s="955"/>
      <c r="Y432" s="953"/>
      <c r="Z432" s="954"/>
      <c r="AA432" s="954"/>
      <c r="AB432" s="955"/>
      <c r="AC432" s="953"/>
      <c r="AD432" s="954"/>
      <c r="AE432" s="954"/>
      <c r="AF432" s="955"/>
      <c r="AG432" s="953"/>
      <c r="AH432" s="954"/>
      <c r="AI432" s="954"/>
      <c r="AJ432" s="955"/>
      <c r="AK432" s="953"/>
      <c r="AL432" s="954"/>
      <c r="AM432" s="954"/>
      <c r="AN432" s="955"/>
      <c r="AO432" s="953"/>
      <c r="AP432" s="954"/>
      <c r="AQ432" s="954"/>
      <c r="AR432" s="955"/>
      <c r="AS432" s="953"/>
      <c r="AT432" s="954"/>
      <c r="AU432" s="954"/>
      <c r="AV432" s="955"/>
      <c r="AW432" s="953"/>
      <c r="AX432" s="954"/>
      <c r="AY432" s="955"/>
      <c r="AZ432" s="234"/>
      <c r="BA432" s="956"/>
      <c r="BB432" s="956"/>
      <c r="BC432" s="956"/>
      <c r="BD432" s="956"/>
      <c r="BE432" s="956"/>
    </row>
    <row r="433" spans="1:57" ht="12.6" customHeight="1">
      <c r="A433" s="187" t="s">
        <v>3510</v>
      </c>
      <c r="B433" s="188"/>
      <c r="C433" s="188"/>
      <c r="D433" s="188"/>
      <c r="E433" s="188"/>
      <c r="F433" s="1300"/>
      <c r="G433" s="1301"/>
      <c r="H433" s="1302"/>
      <c r="I433" s="969"/>
      <c r="J433" s="970"/>
      <c r="K433" s="970"/>
      <c r="L433" s="971"/>
      <c r="M433" s="969"/>
      <c r="N433" s="970"/>
      <c r="O433" s="970"/>
      <c r="P433" s="971"/>
      <c r="Q433" s="969"/>
      <c r="R433" s="970"/>
      <c r="S433" s="970"/>
      <c r="T433" s="971"/>
      <c r="U433" s="969"/>
      <c r="V433" s="970"/>
      <c r="W433" s="970"/>
      <c r="X433" s="971"/>
      <c r="Y433" s="969"/>
      <c r="Z433" s="970"/>
      <c r="AA433" s="970"/>
      <c r="AB433" s="971"/>
      <c r="AC433" s="969"/>
      <c r="AD433" s="970"/>
      <c r="AE433" s="970"/>
      <c r="AF433" s="971"/>
      <c r="AG433" s="969"/>
      <c r="AH433" s="970"/>
      <c r="AI433" s="970"/>
      <c r="AJ433" s="971"/>
      <c r="AK433" s="969"/>
      <c r="AL433" s="970"/>
      <c r="AM433" s="970"/>
      <c r="AN433" s="971"/>
      <c r="AO433" s="969"/>
      <c r="AP433" s="970"/>
      <c r="AQ433" s="970"/>
      <c r="AR433" s="971"/>
      <c r="AS433" s="969"/>
      <c r="AT433" s="970"/>
      <c r="AU433" s="970"/>
      <c r="AV433" s="971"/>
      <c r="AW433" s="972">
        <f>SUM(F433:AV433)</f>
        <v>0</v>
      </c>
      <c r="AX433" s="973"/>
      <c r="AY433" s="974"/>
      <c r="AZ433" s="555"/>
      <c r="BA433" s="956"/>
      <c r="BB433" s="956"/>
      <c r="BC433" s="956"/>
      <c r="BD433" s="956"/>
      <c r="BE433" s="956"/>
    </row>
    <row r="434" spans="1:57" ht="12.6" customHeight="1">
      <c r="A434" s="187" t="s">
        <v>3511</v>
      </c>
      <c r="B434" s="230"/>
      <c r="C434" s="188"/>
      <c r="D434" s="188"/>
      <c r="E434" s="188"/>
      <c r="F434" s="1300"/>
      <c r="G434" s="1301"/>
      <c r="H434" s="1302"/>
      <c r="I434" s="969"/>
      <c r="J434" s="970"/>
      <c r="K434" s="970"/>
      <c r="L434" s="971"/>
      <c r="M434" s="969"/>
      <c r="N434" s="970"/>
      <c r="O434" s="970"/>
      <c r="P434" s="971"/>
      <c r="Q434" s="969"/>
      <c r="R434" s="970"/>
      <c r="S434" s="970"/>
      <c r="T434" s="971"/>
      <c r="U434" s="969"/>
      <c r="V434" s="970"/>
      <c r="W434" s="970"/>
      <c r="X434" s="971"/>
      <c r="Y434" s="969"/>
      <c r="Z434" s="970"/>
      <c r="AA434" s="970"/>
      <c r="AB434" s="971"/>
      <c r="AC434" s="969"/>
      <c r="AD434" s="970"/>
      <c r="AE434" s="970"/>
      <c r="AF434" s="971"/>
      <c r="AG434" s="969"/>
      <c r="AH434" s="970"/>
      <c r="AI434" s="970"/>
      <c r="AJ434" s="971"/>
      <c r="AK434" s="969"/>
      <c r="AL434" s="970"/>
      <c r="AM434" s="970"/>
      <c r="AN434" s="971"/>
      <c r="AO434" s="969"/>
      <c r="AP434" s="970"/>
      <c r="AQ434" s="970"/>
      <c r="AR434" s="971"/>
      <c r="AS434" s="969"/>
      <c r="AT434" s="970"/>
      <c r="AU434" s="970"/>
      <c r="AV434" s="971"/>
      <c r="AW434" s="972">
        <f>SUM(F434:AV434)</f>
        <v>0</v>
      </c>
      <c r="AX434" s="973"/>
      <c r="AY434" s="974"/>
      <c r="AZ434" s="555"/>
      <c r="BA434" s="956"/>
      <c r="BB434" s="956"/>
      <c r="BC434" s="956"/>
      <c r="BD434" s="956"/>
      <c r="BE434" s="956"/>
    </row>
    <row r="435" spans="1:57" ht="12.6" customHeight="1">
      <c r="A435" s="187" t="s">
        <v>3512</v>
      </c>
      <c r="B435" s="230"/>
      <c r="C435" s="188"/>
      <c r="D435" s="188"/>
      <c r="E435" s="188"/>
      <c r="F435" s="1300"/>
      <c r="G435" s="1301"/>
      <c r="H435" s="1302"/>
      <c r="I435" s="969"/>
      <c r="J435" s="970"/>
      <c r="K435" s="970"/>
      <c r="L435" s="971"/>
      <c r="M435" s="969"/>
      <c r="N435" s="970"/>
      <c r="O435" s="970"/>
      <c r="P435" s="971"/>
      <c r="Q435" s="969"/>
      <c r="R435" s="970"/>
      <c r="S435" s="970"/>
      <c r="T435" s="971"/>
      <c r="U435" s="969"/>
      <c r="V435" s="970"/>
      <c r="W435" s="970"/>
      <c r="X435" s="971"/>
      <c r="Y435" s="969"/>
      <c r="Z435" s="970"/>
      <c r="AA435" s="970"/>
      <c r="AB435" s="971"/>
      <c r="AC435" s="969"/>
      <c r="AD435" s="970"/>
      <c r="AE435" s="970"/>
      <c r="AF435" s="971"/>
      <c r="AG435" s="969"/>
      <c r="AH435" s="970"/>
      <c r="AI435" s="970"/>
      <c r="AJ435" s="971"/>
      <c r="AK435" s="969"/>
      <c r="AL435" s="970"/>
      <c r="AM435" s="970"/>
      <c r="AN435" s="971"/>
      <c r="AO435" s="969"/>
      <c r="AP435" s="970"/>
      <c r="AQ435" s="970"/>
      <c r="AR435" s="971"/>
      <c r="AS435" s="969"/>
      <c r="AT435" s="970"/>
      <c r="AU435" s="970"/>
      <c r="AV435" s="971"/>
      <c r="AW435" s="972">
        <f>SUM(F435:AV435)</f>
        <v>0</v>
      </c>
      <c r="AX435" s="973"/>
      <c r="AY435" s="974"/>
      <c r="AZ435" s="555"/>
      <c r="BA435" s="956"/>
      <c r="BB435" s="956"/>
      <c r="BC435" s="956"/>
      <c r="BD435" s="956"/>
      <c r="BE435" s="956"/>
    </row>
    <row r="436" spans="1:57" ht="12.6" customHeight="1">
      <c r="A436" s="223" t="s">
        <v>3513</v>
      </c>
      <c r="B436" s="183"/>
      <c r="C436" s="183"/>
      <c r="D436" s="183"/>
      <c r="E436" s="183"/>
      <c r="F436" s="960">
        <f ca="1">SUM(ANALYTIKAVUJ!$C$46)*-1</f>
        <v>0</v>
      </c>
      <c r="G436" s="961"/>
      <c r="H436" s="962"/>
      <c r="I436" s="947">
        <f ca="1">SUM(ANALYTIKAVUJ!$C$47)*-1</f>
        <v>0</v>
      </c>
      <c r="J436" s="948"/>
      <c r="K436" s="948"/>
      <c r="L436" s="949"/>
      <c r="M436" s="947">
        <f ca="1">SUM(ANALYTIKAVUJ!$C$48)*-1</f>
        <v>0</v>
      </c>
      <c r="N436" s="948"/>
      <c r="O436" s="948"/>
      <c r="P436" s="949"/>
      <c r="Q436" s="947">
        <f ca="1">SUM(ANALYTIKAVUJ!$C$49)*-1</f>
        <v>0</v>
      </c>
      <c r="R436" s="948"/>
      <c r="S436" s="948"/>
      <c r="T436" s="949"/>
      <c r="U436" s="947">
        <f ca="1">SUM(ANALYTIKAVUJ!$C$50)*-1</f>
        <v>0</v>
      </c>
      <c r="V436" s="948"/>
      <c r="W436" s="948"/>
      <c r="X436" s="949"/>
      <c r="Y436" s="947">
        <f ca="1">SUM(ANALYTIKAVUJ!$C$51)*-1</f>
        <v>0</v>
      </c>
      <c r="Z436" s="948"/>
      <c r="AA436" s="948"/>
      <c r="AB436" s="949"/>
      <c r="AC436" s="947">
        <f ca="1">SUM(ANALYTIKAVUJ!$C$52)*-1</f>
        <v>0</v>
      </c>
      <c r="AD436" s="948"/>
      <c r="AE436" s="948"/>
      <c r="AF436" s="949"/>
      <c r="AG436" s="947">
        <f ca="1">SUM(ANALYTIKAVUJ!$C$53)*-1</f>
        <v>0</v>
      </c>
      <c r="AH436" s="948"/>
      <c r="AI436" s="948"/>
      <c r="AJ436" s="949"/>
      <c r="AK436" s="947"/>
      <c r="AL436" s="948"/>
      <c r="AM436" s="948"/>
      <c r="AN436" s="949"/>
      <c r="AO436" s="947">
        <f ca="1">SUM(ANALYTIKAVUJ!$C$54)*-1</f>
        <v>0</v>
      </c>
      <c r="AP436" s="948"/>
      <c r="AQ436" s="948"/>
      <c r="AR436" s="949"/>
      <c r="AS436" s="947">
        <f ca="1">SUM(ANALYTIKAVUJ!$C$43)*-1</f>
        <v>0</v>
      </c>
      <c r="AT436" s="948"/>
      <c r="AU436" s="948"/>
      <c r="AV436" s="949"/>
      <c r="AW436" s="960">
        <f>SUM(F436:AV438)</f>
        <v>0</v>
      </c>
      <c r="AX436" s="961"/>
      <c r="AY436" s="962"/>
      <c r="AZ436" s="234"/>
      <c r="BA436" s="956"/>
      <c r="BB436" s="956"/>
      <c r="BC436" s="956"/>
      <c r="BD436" s="956"/>
      <c r="BE436" s="956"/>
    </row>
    <row r="437" spans="1:57" ht="12.6" customHeight="1">
      <c r="A437" s="223" t="s">
        <v>3557</v>
      </c>
      <c r="B437" s="183"/>
      <c r="C437" s="183"/>
      <c r="D437" s="183"/>
      <c r="E437" s="183"/>
      <c r="F437" s="963"/>
      <c r="G437" s="964"/>
      <c r="H437" s="965"/>
      <c r="I437" s="950"/>
      <c r="J437" s="951"/>
      <c r="K437" s="951"/>
      <c r="L437" s="952"/>
      <c r="M437" s="950"/>
      <c r="N437" s="951"/>
      <c r="O437" s="951"/>
      <c r="P437" s="952"/>
      <c r="Q437" s="950"/>
      <c r="R437" s="951"/>
      <c r="S437" s="951"/>
      <c r="T437" s="952"/>
      <c r="U437" s="950"/>
      <c r="V437" s="951"/>
      <c r="W437" s="951"/>
      <c r="X437" s="952"/>
      <c r="Y437" s="950"/>
      <c r="Z437" s="951"/>
      <c r="AA437" s="951"/>
      <c r="AB437" s="952"/>
      <c r="AC437" s="950"/>
      <c r="AD437" s="951"/>
      <c r="AE437" s="951"/>
      <c r="AF437" s="952"/>
      <c r="AG437" s="950"/>
      <c r="AH437" s="951"/>
      <c r="AI437" s="951"/>
      <c r="AJ437" s="952"/>
      <c r="AK437" s="950"/>
      <c r="AL437" s="951"/>
      <c r="AM437" s="951"/>
      <c r="AN437" s="952"/>
      <c r="AO437" s="950"/>
      <c r="AP437" s="951"/>
      <c r="AQ437" s="951"/>
      <c r="AR437" s="952"/>
      <c r="AS437" s="950"/>
      <c r="AT437" s="951"/>
      <c r="AU437" s="951"/>
      <c r="AV437" s="952"/>
      <c r="AW437" s="963"/>
      <c r="AX437" s="964"/>
      <c r="AY437" s="965"/>
      <c r="AZ437" s="234"/>
      <c r="BA437" s="956"/>
      <c r="BB437" s="956"/>
      <c r="BC437" s="956"/>
      <c r="BD437" s="956"/>
      <c r="BE437" s="956"/>
    </row>
    <row r="438" spans="1:57" ht="12.6" customHeight="1">
      <c r="A438" s="226" t="s">
        <v>3558</v>
      </c>
      <c r="B438" s="197"/>
      <c r="C438" s="197"/>
      <c r="D438" s="197"/>
      <c r="E438" s="197"/>
      <c r="F438" s="966"/>
      <c r="G438" s="967"/>
      <c r="H438" s="968"/>
      <c r="I438" s="953"/>
      <c r="J438" s="954"/>
      <c r="K438" s="954"/>
      <c r="L438" s="955"/>
      <c r="M438" s="953"/>
      <c r="N438" s="954"/>
      <c r="O438" s="954"/>
      <c r="P438" s="955"/>
      <c r="Q438" s="953"/>
      <c r="R438" s="954"/>
      <c r="S438" s="954"/>
      <c r="T438" s="955"/>
      <c r="U438" s="953"/>
      <c r="V438" s="954"/>
      <c r="W438" s="954"/>
      <c r="X438" s="955"/>
      <c r="Y438" s="953"/>
      <c r="Z438" s="954"/>
      <c r="AA438" s="954"/>
      <c r="AB438" s="955"/>
      <c r="AC438" s="953"/>
      <c r="AD438" s="954"/>
      <c r="AE438" s="954"/>
      <c r="AF438" s="955"/>
      <c r="AG438" s="953"/>
      <c r="AH438" s="954"/>
      <c r="AI438" s="954"/>
      <c r="AJ438" s="955"/>
      <c r="AK438" s="953"/>
      <c r="AL438" s="954"/>
      <c r="AM438" s="954"/>
      <c r="AN438" s="955"/>
      <c r="AO438" s="953"/>
      <c r="AP438" s="954"/>
      <c r="AQ438" s="954"/>
      <c r="AR438" s="955"/>
      <c r="AS438" s="953"/>
      <c r="AT438" s="954"/>
      <c r="AU438" s="954"/>
      <c r="AV438" s="955"/>
      <c r="AW438" s="966"/>
      <c r="AX438" s="967"/>
      <c r="AY438" s="968"/>
      <c r="AZ438" s="234"/>
      <c r="BA438" s="956"/>
      <c r="BB438" s="956"/>
      <c r="BC438" s="956"/>
      <c r="BD438" s="956"/>
      <c r="BE438" s="956"/>
    </row>
    <row r="439" spans="1:57" ht="12.6" customHeight="1">
      <c r="A439" s="188" t="s">
        <v>3577</v>
      </c>
      <c r="B439" s="188"/>
      <c r="C439" s="188"/>
      <c r="D439" s="188"/>
      <c r="E439" s="188"/>
      <c r="F439" s="554"/>
      <c r="G439" s="554"/>
      <c r="H439" s="554"/>
      <c r="I439" s="554"/>
      <c r="J439" s="554"/>
      <c r="K439" s="554"/>
      <c r="L439" s="554"/>
      <c r="M439" s="554"/>
      <c r="N439" s="554"/>
      <c r="O439" s="554"/>
      <c r="P439" s="554"/>
      <c r="Q439" s="554"/>
      <c r="R439" s="554"/>
      <c r="S439" s="554"/>
      <c r="T439" s="554"/>
      <c r="U439" s="554"/>
      <c r="V439" s="554"/>
      <c r="W439" s="554"/>
      <c r="X439" s="554"/>
      <c r="Y439" s="554"/>
      <c r="Z439" s="554"/>
      <c r="AA439" s="554"/>
      <c r="AB439" s="554"/>
      <c r="AC439" s="554"/>
      <c r="AD439" s="554"/>
      <c r="AE439" s="554"/>
      <c r="AF439" s="554"/>
      <c r="AG439" s="554"/>
      <c r="AH439" s="554"/>
      <c r="AI439" s="554"/>
      <c r="AJ439" s="554"/>
      <c r="AK439" s="554"/>
      <c r="AL439" s="554"/>
      <c r="AM439" s="554"/>
      <c r="AN439" s="554"/>
      <c r="AO439" s="554"/>
      <c r="AP439" s="554"/>
      <c r="AQ439" s="554"/>
      <c r="AR439" s="554"/>
      <c r="AS439" s="554"/>
      <c r="AT439" s="554"/>
      <c r="AU439" s="554"/>
      <c r="AV439" s="554"/>
      <c r="AW439" s="554"/>
      <c r="AX439" s="554"/>
      <c r="AY439" s="554"/>
      <c r="AZ439" s="234"/>
      <c r="BA439" s="251"/>
      <c r="BB439" s="251"/>
      <c r="BC439" s="251"/>
      <c r="BD439" s="251"/>
      <c r="BE439" s="251"/>
    </row>
    <row r="440" spans="1:57" ht="12.6" customHeight="1">
      <c r="A440" s="221" t="s">
        <v>3555</v>
      </c>
      <c r="B440" s="194"/>
      <c r="C440" s="194"/>
      <c r="D440" s="194"/>
      <c r="E440" s="194"/>
      <c r="F440" s="960">
        <f>SUM(F418-F429)</f>
        <v>0</v>
      </c>
      <c r="G440" s="961"/>
      <c r="H440" s="962"/>
      <c r="I440" s="947">
        <f>SUM(I418-I429)</f>
        <v>0</v>
      </c>
      <c r="J440" s="948"/>
      <c r="K440" s="948"/>
      <c r="L440" s="949"/>
      <c r="M440" s="947">
        <f>SUM(M418-M429)</f>
        <v>0</v>
      </c>
      <c r="N440" s="948"/>
      <c r="O440" s="948"/>
      <c r="P440" s="949"/>
      <c r="Q440" s="947">
        <f>SUM(Q418-Q429)</f>
        <v>0</v>
      </c>
      <c r="R440" s="948"/>
      <c r="S440" s="948"/>
      <c r="T440" s="949"/>
      <c r="U440" s="947">
        <f>SUM(U418-U429)</f>
        <v>0</v>
      </c>
      <c r="V440" s="948"/>
      <c r="W440" s="948"/>
      <c r="X440" s="949"/>
      <c r="Y440" s="947">
        <f>SUM(Y418-Y429)</f>
        <v>0</v>
      </c>
      <c r="Z440" s="948"/>
      <c r="AA440" s="948"/>
      <c r="AB440" s="949"/>
      <c r="AC440" s="947">
        <f>SUM(AC418-AC429)</f>
        <v>0</v>
      </c>
      <c r="AD440" s="948"/>
      <c r="AE440" s="948"/>
      <c r="AF440" s="949"/>
      <c r="AG440" s="947">
        <f>SUM(AG418-AG429)</f>
        <v>0</v>
      </c>
      <c r="AH440" s="948"/>
      <c r="AI440" s="948"/>
      <c r="AJ440" s="949"/>
      <c r="AK440" s="947">
        <f>SUM(AK418-AK429)</f>
        <v>0</v>
      </c>
      <c r="AL440" s="948"/>
      <c r="AM440" s="948"/>
      <c r="AN440" s="949"/>
      <c r="AO440" s="947">
        <f>SUM(AO418-AO429)</f>
        <v>0</v>
      </c>
      <c r="AP440" s="948"/>
      <c r="AQ440" s="948"/>
      <c r="AR440" s="949"/>
      <c r="AS440" s="947">
        <f>SUM(AS418-AS429)</f>
        <v>0</v>
      </c>
      <c r="AT440" s="948"/>
      <c r="AU440" s="948"/>
      <c r="AV440" s="949"/>
      <c r="AW440" s="960">
        <f>SUM(F440:AV443)</f>
        <v>0</v>
      </c>
      <c r="AX440" s="961"/>
      <c r="AY440" s="962"/>
      <c r="AZ440" s="234"/>
      <c r="BA440" s="975"/>
      <c r="BB440" s="975"/>
      <c r="BC440" s="975"/>
      <c r="BD440" s="975"/>
      <c r="BE440" s="975"/>
    </row>
    <row r="441" spans="1:57" ht="12.6" customHeight="1">
      <c r="A441" s="223" t="s">
        <v>3556</v>
      </c>
      <c r="B441" s="183"/>
      <c r="C441" s="183"/>
      <c r="D441" s="183"/>
      <c r="E441" s="183"/>
      <c r="F441" s="963"/>
      <c r="G441" s="964"/>
      <c r="H441" s="965"/>
      <c r="I441" s="950"/>
      <c r="J441" s="951"/>
      <c r="K441" s="951"/>
      <c r="L441" s="952"/>
      <c r="M441" s="950"/>
      <c r="N441" s="951"/>
      <c r="O441" s="951"/>
      <c r="P441" s="952"/>
      <c r="Q441" s="950"/>
      <c r="R441" s="951"/>
      <c r="S441" s="951"/>
      <c r="T441" s="952"/>
      <c r="U441" s="950"/>
      <c r="V441" s="951"/>
      <c r="W441" s="951"/>
      <c r="X441" s="952"/>
      <c r="Y441" s="950"/>
      <c r="Z441" s="951"/>
      <c r="AA441" s="951"/>
      <c r="AB441" s="952"/>
      <c r="AC441" s="950"/>
      <c r="AD441" s="951"/>
      <c r="AE441" s="951"/>
      <c r="AF441" s="952"/>
      <c r="AG441" s="950"/>
      <c r="AH441" s="951"/>
      <c r="AI441" s="951"/>
      <c r="AJ441" s="952"/>
      <c r="AK441" s="950"/>
      <c r="AL441" s="951"/>
      <c r="AM441" s="951"/>
      <c r="AN441" s="952"/>
      <c r="AO441" s="950"/>
      <c r="AP441" s="951"/>
      <c r="AQ441" s="951"/>
      <c r="AR441" s="952"/>
      <c r="AS441" s="950"/>
      <c r="AT441" s="951"/>
      <c r="AU441" s="951"/>
      <c r="AV441" s="952"/>
      <c r="AW441" s="963"/>
      <c r="AX441" s="964"/>
      <c r="AY441" s="965"/>
      <c r="AZ441" s="234"/>
      <c r="BA441" s="975"/>
      <c r="BB441" s="975"/>
      <c r="BC441" s="975"/>
      <c r="BD441" s="975"/>
      <c r="BE441" s="975"/>
    </row>
    <row r="442" spans="1:57" ht="12.6" customHeight="1">
      <c r="A442" s="223" t="s">
        <v>3557</v>
      </c>
      <c r="B442" s="183"/>
      <c r="C442" s="183"/>
      <c r="D442" s="183"/>
      <c r="E442" s="183"/>
      <c r="F442" s="963"/>
      <c r="G442" s="964"/>
      <c r="H442" s="965"/>
      <c r="I442" s="950"/>
      <c r="J442" s="951"/>
      <c r="K442" s="951"/>
      <c r="L442" s="952"/>
      <c r="M442" s="950"/>
      <c r="N442" s="951"/>
      <c r="O442" s="951"/>
      <c r="P442" s="952"/>
      <c r="Q442" s="950"/>
      <c r="R442" s="951"/>
      <c r="S442" s="951"/>
      <c r="T442" s="952"/>
      <c r="U442" s="950"/>
      <c r="V442" s="951"/>
      <c r="W442" s="951"/>
      <c r="X442" s="952"/>
      <c r="Y442" s="950"/>
      <c r="Z442" s="951"/>
      <c r="AA442" s="951"/>
      <c r="AB442" s="952"/>
      <c r="AC442" s="950"/>
      <c r="AD442" s="951"/>
      <c r="AE442" s="951"/>
      <c r="AF442" s="952"/>
      <c r="AG442" s="950"/>
      <c r="AH442" s="951"/>
      <c r="AI442" s="951"/>
      <c r="AJ442" s="952"/>
      <c r="AK442" s="950"/>
      <c r="AL442" s="951"/>
      <c r="AM442" s="951"/>
      <c r="AN442" s="952"/>
      <c r="AO442" s="950"/>
      <c r="AP442" s="951"/>
      <c r="AQ442" s="951"/>
      <c r="AR442" s="952"/>
      <c r="AS442" s="950"/>
      <c r="AT442" s="951"/>
      <c r="AU442" s="951"/>
      <c r="AV442" s="952"/>
      <c r="AW442" s="963"/>
      <c r="AX442" s="964"/>
      <c r="AY442" s="965"/>
      <c r="AZ442" s="234"/>
      <c r="BA442" s="975"/>
      <c r="BB442" s="975"/>
      <c r="BC442" s="975"/>
      <c r="BD442" s="975"/>
      <c r="BE442" s="975"/>
    </row>
    <row r="443" spans="1:57" ht="12.6" customHeight="1">
      <c r="A443" s="223" t="s">
        <v>3558</v>
      </c>
      <c r="B443" s="183"/>
      <c r="C443" s="183"/>
      <c r="D443" s="183"/>
      <c r="E443" s="183"/>
      <c r="F443" s="966"/>
      <c r="G443" s="967"/>
      <c r="H443" s="968"/>
      <c r="I443" s="953"/>
      <c r="J443" s="954"/>
      <c r="K443" s="954"/>
      <c r="L443" s="955"/>
      <c r="M443" s="953"/>
      <c r="N443" s="954"/>
      <c r="O443" s="954"/>
      <c r="P443" s="955"/>
      <c r="Q443" s="953"/>
      <c r="R443" s="954"/>
      <c r="S443" s="954"/>
      <c r="T443" s="955"/>
      <c r="U443" s="953"/>
      <c r="V443" s="954"/>
      <c r="W443" s="954"/>
      <c r="X443" s="955"/>
      <c r="Y443" s="953"/>
      <c r="Z443" s="954"/>
      <c r="AA443" s="954"/>
      <c r="AB443" s="955"/>
      <c r="AC443" s="953"/>
      <c r="AD443" s="954"/>
      <c r="AE443" s="954"/>
      <c r="AF443" s="955"/>
      <c r="AG443" s="953"/>
      <c r="AH443" s="954"/>
      <c r="AI443" s="954"/>
      <c r="AJ443" s="955"/>
      <c r="AK443" s="953"/>
      <c r="AL443" s="954"/>
      <c r="AM443" s="954"/>
      <c r="AN443" s="955"/>
      <c r="AO443" s="953"/>
      <c r="AP443" s="954"/>
      <c r="AQ443" s="954"/>
      <c r="AR443" s="955"/>
      <c r="AS443" s="953"/>
      <c r="AT443" s="954"/>
      <c r="AU443" s="954"/>
      <c r="AV443" s="955"/>
      <c r="AW443" s="966"/>
      <c r="AX443" s="967"/>
      <c r="AY443" s="968"/>
      <c r="AZ443" s="234"/>
      <c r="BA443" s="975"/>
      <c r="BB443" s="975"/>
      <c r="BC443" s="975"/>
      <c r="BD443" s="975"/>
      <c r="BE443" s="975"/>
    </row>
    <row r="444" spans="1:57" ht="12.6" customHeight="1">
      <c r="A444" s="221" t="s">
        <v>3513</v>
      </c>
      <c r="B444" s="194"/>
      <c r="C444" s="194"/>
      <c r="D444" s="194"/>
      <c r="E444" s="194"/>
      <c r="F444" s="960">
        <f>SUM(F425-F436)</f>
        <v>0</v>
      </c>
      <c r="G444" s="961"/>
      <c r="H444" s="962"/>
      <c r="I444" s="947">
        <f>SUM(I425-I436)</f>
        <v>0</v>
      </c>
      <c r="J444" s="948"/>
      <c r="K444" s="948"/>
      <c r="L444" s="949"/>
      <c r="M444" s="947">
        <f>SUM(M425-M436)</f>
        <v>0</v>
      </c>
      <c r="N444" s="948"/>
      <c r="O444" s="948"/>
      <c r="P444" s="949"/>
      <c r="Q444" s="947">
        <f>SUM(Q425-Q436)</f>
        <v>0</v>
      </c>
      <c r="R444" s="948"/>
      <c r="S444" s="948"/>
      <c r="T444" s="949"/>
      <c r="U444" s="947">
        <f>SUM(U425-U436)</f>
        <v>0</v>
      </c>
      <c r="V444" s="948"/>
      <c r="W444" s="948"/>
      <c r="X444" s="949"/>
      <c r="Y444" s="947">
        <f>SUM(Y425-Y436)</f>
        <v>0</v>
      </c>
      <c r="Z444" s="948"/>
      <c r="AA444" s="948"/>
      <c r="AB444" s="949"/>
      <c r="AC444" s="947">
        <f>SUM(AC425-AC436)</f>
        <v>0</v>
      </c>
      <c r="AD444" s="948"/>
      <c r="AE444" s="948"/>
      <c r="AF444" s="949"/>
      <c r="AG444" s="947">
        <f>SUM(AG425-AG436)</f>
        <v>0</v>
      </c>
      <c r="AH444" s="948"/>
      <c r="AI444" s="948"/>
      <c r="AJ444" s="949"/>
      <c r="AK444" s="947">
        <f>SUM(AK425-AK436)</f>
        <v>0</v>
      </c>
      <c r="AL444" s="948"/>
      <c r="AM444" s="948"/>
      <c r="AN444" s="949"/>
      <c r="AO444" s="947">
        <f>SUM(AO425-AO436)</f>
        <v>0</v>
      </c>
      <c r="AP444" s="948"/>
      <c r="AQ444" s="948"/>
      <c r="AR444" s="949"/>
      <c r="AS444" s="947">
        <f>SUM(AS425-AS436)</f>
        <v>0</v>
      </c>
      <c r="AT444" s="948"/>
      <c r="AU444" s="948"/>
      <c r="AV444" s="949"/>
      <c r="AW444" s="976">
        <f>SUM(F444:AV446)</f>
        <v>0</v>
      </c>
      <c r="AX444" s="977"/>
      <c r="AY444" s="978"/>
      <c r="AZ444" s="234"/>
      <c r="BA444" s="975"/>
      <c r="BB444" s="975"/>
      <c r="BC444" s="975"/>
      <c r="BD444" s="975"/>
      <c r="BE444" s="975"/>
    </row>
    <row r="445" spans="1:57" ht="12.6" customHeight="1">
      <c r="A445" s="223" t="s">
        <v>3557</v>
      </c>
      <c r="B445" s="183"/>
      <c r="C445" s="183"/>
      <c r="D445" s="183"/>
      <c r="E445" s="183"/>
      <c r="F445" s="963"/>
      <c r="G445" s="964"/>
      <c r="H445" s="965"/>
      <c r="I445" s="950"/>
      <c r="J445" s="951"/>
      <c r="K445" s="951"/>
      <c r="L445" s="952"/>
      <c r="M445" s="950"/>
      <c r="N445" s="951"/>
      <c r="O445" s="951"/>
      <c r="P445" s="952"/>
      <c r="Q445" s="950"/>
      <c r="R445" s="951"/>
      <c r="S445" s="951"/>
      <c r="T445" s="952"/>
      <c r="U445" s="950"/>
      <c r="V445" s="951"/>
      <c r="W445" s="951"/>
      <c r="X445" s="952"/>
      <c r="Y445" s="950"/>
      <c r="Z445" s="951"/>
      <c r="AA445" s="951"/>
      <c r="AB445" s="952"/>
      <c r="AC445" s="950"/>
      <c r="AD445" s="951"/>
      <c r="AE445" s="951"/>
      <c r="AF445" s="952"/>
      <c r="AG445" s="950"/>
      <c r="AH445" s="951"/>
      <c r="AI445" s="951"/>
      <c r="AJ445" s="952"/>
      <c r="AK445" s="950"/>
      <c r="AL445" s="951"/>
      <c r="AM445" s="951"/>
      <c r="AN445" s="952"/>
      <c r="AO445" s="950"/>
      <c r="AP445" s="951"/>
      <c r="AQ445" s="951"/>
      <c r="AR445" s="952"/>
      <c r="AS445" s="950"/>
      <c r="AT445" s="951"/>
      <c r="AU445" s="951"/>
      <c r="AV445" s="952"/>
      <c r="AW445" s="979"/>
      <c r="AX445" s="980"/>
      <c r="AY445" s="981"/>
      <c r="AZ445" s="234"/>
      <c r="BA445" s="975"/>
      <c r="BB445" s="975"/>
      <c r="BC445" s="975"/>
      <c r="BD445" s="975"/>
      <c r="BE445" s="975"/>
    </row>
    <row r="446" spans="1:57" ht="12.6" customHeight="1">
      <c r="A446" s="226" t="s">
        <v>3558</v>
      </c>
      <c r="B446" s="197"/>
      <c r="C446" s="197"/>
      <c r="D446" s="197"/>
      <c r="E446" s="197"/>
      <c r="F446" s="966"/>
      <c r="G446" s="967"/>
      <c r="H446" s="968"/>
      <c r="I446" s="953"/>
      <c r="J446" s="954"/>
      <c r="K446" s="954"/>
      <c r="L446" s="955"/>
      <c r="M446" s="953"/>
      <c r="N446" s="954"/>
      <c r="O446" s="954"/>
      <c r="P446" s="955"/>
      <c r="Q446" s="953"/>
      <c r="R446" s="954"/>
      <c r="S446" s="954"/>
      <c r="T446" s="955"/>
      <c r="U446" s="953"/>
      <c r="V446" s="954"/>
      <c r="W446" s="954"/>
      <c r="X446" s="955"/>
      <c r="Y446" s="953"/>
      <c r="Z446" s="954"/>
      <c r="AA446" s="954"/>
      <c r="AB446" s="955"/>
      <c r="AC446" s="953"/>
      <c r="AD446" s="954"/>
      <c r="AE446" s="954"/>
      <c r="AF446" s="955"/>
      <c r="AG446" s="953"/>
      <c r="AH446" s="954"/>
      <c r="AI446" s="954"/>
      <c r="AJ446" s="955"/>
      <c r="AK446" s="953"/>
      <c r="AL446" s="954"/>
      <c r="AM446" s="954"/>
      <c r="AN446" s="955"/>
      <c r="AO446" s="953"/>
      <c r="AP446" s="954"/>
      <c r="AQ446" s="954"/>
      <c r="AR446" s="955"/>
      <c r="AS446" s="953"/>
      <c r="AT446" s="954"/>
      <c r="AU446" s="954"/>
      <c r="AV446" s="955"/>
      <c r="AW446" s="982"/>
      <c r="AX446" s="983"/>
      <c r="AY446" s="984"/>
      <c r="AZ446" s="234"/>
      <c r="BA446" s="975"/>
      <c r="BB446" s="975"/>
      <c r="BC446" s="975"/>
      <c r="BD446" s="975"/>
      <c r="BE446" s="975"/>
    </row>
    <row r="447" spans="1:57" ht="12.6" customHeight="1">
      <c r="F447" s="287"/>
      <c r="G447" s="287"/>
      <c r="H447" s="287"/>
      <c r="AW447" s="1309"/>
      <c r="AX447" s="1309"/>
      <c r="AY447" s="1309"/>
    </row>
    <row r="448" spans="1:57" s="183" customFormat="1" ht="12.6" customHeight="1">
      <c r="F448" s="212"/>
      <c r="G448" s="212"/>
      <c r="H448" s="212"/>
    </row>
    <row r="449" spans="1:57" ht="12.6" customHeight="1">
      <c r="A449" s="170" t="s">
        <v>3517</v>
      </c>
      <c r="F449" s="287"/>
      <c r="G449" s="287"/>
      <c r="H449" s="287"/>
    </row>
    <row r="450" spans="1:57" ht="12.6" customHeight="1">
      <c r="A450" s="252"/>
      <c r="B450" s="253"/>
      <c r="C450" s="253"/>
      <c r="D450" s="253"/>
      <c r="E450" s="253"/>
      <c r="F450" s="1310" t="s">
        <v>4161</v>
      </c>
      <c r="G450" s="1311"/>
      <c r="H450" s="1311"/>
      <c r="I450" s="1311"/>
      <c r="J450" s="1311"/>
      <c r="K450" s="1311"/>
      <c r="L450" s="1311"/>
      <c r="M450" s="1311"/>
      <c r="N450" s="1311"/>
      <c r="O450" s="1311"/>
      <c r="P450" s="1311"/>
      <c r="Q450" s="1311"/>
      <c r="R450" s="1311"/>
      <c r="S450" s="1311"/>
      <c r="T450" s="1311"/>
      <c r="U450" s="1311"/>
      <c r="V450" s="1311"/>
      <c r="W450" s="1311"/>
      <c r="X450" s="1311"/>
      <c r="Y450" s="1311"/>
      <c r="Z450" s="1311"/>
      <c r="AA450" s="1311"/>
      <c r="AB450" s="1311"/>
      <c r="AC450" s="1311"/>
      <c r="AD450" s="1311"/>
      <c r="AE450" s="1311"/>
      <c r="AF450" s="1311"/>
      <c r="AG450" s="1311"/>
      <c r="AH450" s="1311"/>
      <c r="AI450" s="1311"/>
      <c r="AJ450" s="1311"/>
      <c r="AK450" s="1311"/>
      <c r="AL450" s="1311"/>
      <c r="AM450" s="1311"/>
      <c r="AN450" s="1311"/>
      <c r="AO450" s="1311"/>
      <c r="AP450" s="1311"/>
      <c r="AQ450" s="1311"/>
      <c r="AR450" s="1311"/>
      <c r="AS450" s="1311"/>
      <c r="AT450" s="1311"/>
      <c r="AU450" s="1311"/>
      <c r="AV450" s="1311"/>
      <c r="AW450" s="1311"/>
      <c r="AX450" s="1311"/>
      <c r="AY450" s="1311"/>
      <c r="AZ450" s="1312"/>
      <c r="BA450" s="246"/>
      <c r="BB450" s="246"/>
      <c r="BC450" s="246"/>
      <c r="BD450" s="246"/>
      <c r="BE450" s="246"/>
    </row>
    <row r="451" spans="1:57" ht="12.6" customHeight="1">
      <c r="A451" s="254" t="s">
        <v>3526</v>
      </c>
      <c r="B451" s="255"/>
      <c r="C451" s="255"/>
      <c r="D451" s="255"/>
      <c r="E451" s="255"/>
      <c r="F451" s="1303" t="s">
        <v>3578</v>
      </c>
      <c r="G451" s="1304"/>
      <c r="H451" s="1305"/>
      <c r="I451" s="985" t="s">
        <v>3579</v>
      </c>
      <c r="J451" s="985"/>
      <c r="K451" s="985"/>
      <c r="L451" s="985"/>
      <c r="M451" s="985" t="s">
        <v>3580</v>
      </c>
      <c r="N451" s="985"/>
      <c r="O451" s="985"/>
      <c r="P451" s="985"/>
      <c r="Q451" s="985" t="s">
        <v>3565</v>
      </c>
      <c r="R451" s="985"/>
      <c r="S451" s="985"/>
      <c r="T451" s="985"/>
      <c r="U451" s="985" t="s">
        <v>3581</v>
      </c>
      <c r="V451" s="985"/>
      <c r="W451" s="985"/>
      <c r="X451" s="985"/>
      <c r="Y451" s="985" t="s">
        <v>3567</v>
      </c>
      <c r="Z451" s="985"/>
      <c r="AA451" s="985"/>
      <c r="AB451" s="985"/>
      <c r="AC451" s="985" t="s">
        <v>3568</v>
      </c>
      <c r="AD451" s="985"/>
      <c r="AE451" s="985"/>
      <c r="AF451" s="985"/>
      <c r="AG451" s="985" t="s">
        <v>3582</v>
      </c>
      <c r="AH451" s="985"/>
      <c r="AI451" s="985"/>
      <c r="AJ451" s="985"/>
      <c r="AK451" s="985" t="s">
        <v>3570</v>
      </c>
      <c r="AL451" s="985"/>
      <c r="AM451" s="985"/>
      <c r="AN451" s="985"/>
      <c r="AO451" s="985" t="s">
        <v>3583</v>
      </c>
      <c r="AP451" s="985"/>
      <c r="AQ451" s="985"/>
      <c r="AR451" s="985"/>
      <c r="AS451" s="938" t="s">
        <v>3572</v>
      </c>
      <c r="AT451" s="938"/>
      <c r="AU451" s="938"/>
      <c r="AV451" s="938"/>
      <c r="AW451" s="985" t="s">
        <v>3584</v>
      </c>
      <c r="AX451" s="985"/>
      <c r="AY451" s="985"/>
      <c r="AZ451" s="985"/>
      <c r="BA451" s="987"/>
      <c r="BB451" s="940"/>
      <c r="BC451" s="940"/>
      <c r="BD451" s="940"/>
      <c r="BE451" s="940"/>
    </row>
    <row r="452" spans="1:57" ht="12.6" customHeight="1">
      <c r="A452" s="254" t="s">
        <v>3573</v>
      </c>
      <c r="B452" s="255"/>
      <c r="C452" s="255"/>
      <c r="D452" s="255"/>
      <c r="E452" s="255"/>
      <c r="F452" s="1306"/>
      <c r="G452" s="1307"/>
      <c r="H452" s="1308"/>
      <c r="I452" s="986"/>
      <c r="J452" s="986"/>
      <c r="K452" s="986"/>
      <c r="L452" s="986"/>
      <c r="M452" s="986"/>
      <c r="N452" s="986"/>
      <c r="O452" s="986"/>
      <c r="P452" s="986"/>
      <c r="Q452" s="986"/>
      <c r="R452" s="986"/>
      <c r="S452" s="986"/>
      <c r="T452" s="986"/>
      <c r="U452" s="986"/>
      <c r="V452" s="986"/>
      <c r="W452" s="986"/>
      <c r="X452" s="986"/>
      <c r="Y452" s="986"/>
      <c r="Z452" s="986"/>
      <c r="AA452" s="986"/>
      <c r="AB452" s="986"/>
      <c r="AC452" s="986"/>
      <c r="AD452" s="986"/>
      <c r="AE452" s="986"/>
      <c r="AF452" s="986"/>
      <c r="AG452" s="986"/>
      <c r="AH452" s="986"/>
      <c r="AI452" s="986"/>
      <c r="AJ452" s="986"/>
      <c r="AK452" s="986"/>
      <c r="AL452" s="986"/>
      <c r="AM452" s="986"/>
      <c r="AN452" s="986"/>
      <c r="AO452" s="986"/>
      <c r="AP452" s="986"/>
      <c r="AQ452" s="986"/>
      <c r="AR452" s="986"/>
      <c r="AS452" s="939"/>
      <c r="AT452" s="939"/>
      <c r="AU452" s="939"/>
      <c r="AV452" s="939"/>
      <c r="AW452" s="986"/>
      <c r="AX452" s="986"/>
      <c r="AY452" s="986"/>
      <c r="AZ452" s="986"/>
      <c r="BA452" s="987"/>
      <c r="BB452" s="940"/>
      <c r="BC452" s="940"/>
      <c r="BD452" s="940"/>
      <c r="BE452" s="940"/>
    </row>
    <row r="453" spans="1:57" ht="12.6" customHeight="1">
      <c r="A453" s="254" t="s">
        <v>3492</v>
      </c>
      <c r="B453" s="246"/>
      <c r="C453" s="246"/>
      <c r="D453" s="246"/>
      <c r="E453" s="246"/>
      <c r="F453" s="1306"/>
      <c r="G453" s="1307"/>
      <c r="H453" s="1308"/>
      <c r="I453" s="986"/>
      <c r="J453" s="986"/>
      <c r="K453" s="986"/>
      <c r="L453" s="986"/>
      <c r="M453" s="986"/>
      <c r="N453" s="986"/>
      <c r="O453" s="986"/>
      <c r="P453" s="986"/>
      <c r="Q453" s="986"/>
      <c r="R453" s="986"/>
      <c r="S453" s="986"/>
      <c r="T453" s="986"/>
      <c r="U453" s="986"/>
      <c r="V453" s="986"/>
      <c r="W453" s="986"/>
      <c r="X453" s="986"/>
      <c r="Y453" s="986"/>
      <c r="Z453" s="986"/>
      <c r="AA453" s="986"/>
      <c r="AB453" s="986"/>
      <c r="AC453" s="986"/>
      <c r="AD453" s="986"/>
      <c r="AE453" s="986"/>
      <c r="AF453" s="986"/>
      <c r="AG453" s="986"/>
      <c r="AH453" s="986"/>
      <c r="AI453" s="986"/>
      <c r="AJ453" s="986"/>
      <c r="AK453" s="986"/>
      <c r="AL453" s="986"/>
      <c r="AM453" s="986"/>
      <c r="AN453" s="986"/>
      <c r="AO453" s="986"/>
      <c r="AP453" s="986"/>
      <c r="AQ453" s="986"/>
      <c r="AR453" s="986"/>
      <c r="AS453" s="939"/>
      <c r="AT453" s="939"/>
      <c r="AU453" s="939"/>
      <c r="AV453" s="939"/>
      <c r="AW453" s="986"/>
      <c r="AX453" s="986"/>
      <c r="AY453" s="986"/>
      <c r="AZ453" s="986"/>
      <c r="BA453" s="987"/>
      <c r="BB453" s="940"/>
      <c r="BC453" s="940"/>
      <c r="BD453" s="940"/>
      <c r="BE453" s="940"/>
    </row>
    <row r="454" spans="1:57" ht="12.6" customHeight="1">
      <c r="A454" s="256"/>
      <c r="B454" s="246"/>
      <c r="C454" s="246"/>
      <c r="D454" s="246"/>
      <c r="E454" s="246"/>
      <c r="F454" s="1306"/>
      <c r="G454" s="1307"/>
      <c r="H454" s="1308"/>
      <c r="I454" s="986"/>
      <c r="J454" s="986"/>
      <c r="K454" s="986"/>
      <c r="L454" s="986"/>
      <c r="M454" s="986"/>
      <c r="N454" s="986"/>
      <c r="O454" s="986"/>
      <c r="P454" s="986"/>
      <c r="Q454" s="986"/>
      <c r="R454" s="986"/>
      <c r="S454" s="986"/>
      <c r="T454" s="986"/>
      <c r="U454" s="986"/>
      <c r="V454" s="986"/>
      <c r="W454" s="986"/>
      <c r="X454" s="986"/>
      <c r="Y454" s="986"/>
      <c r="Z454" s="986"/>
      <c r="AA454" s="986"/>
      <c r="AB454" s="986"/>
      <c r="AC454" s="986"/>
      <c r="AD454" s="986"/>
      <c r="AE454" s="986"/>
      <c r="AF454" s="986"/>
      <c r="AG454" s="986"/>
      <c r="AH454" s="986"/>
      <c r="AI454" s="986"/>
      <c r="AJ454" s="986"/>
      <c r="AK454" s="986"/>
      <c r="AL454" s="986"/>
      <c r="AM454" s="986"/>
      <c r="AN454" s="986"/>
      <c r="AO454" s="986"/>
      <c r="AP454" s="986"/>
      <c r="AQ454" s="986"/>
      <c r="AR454" s="986"/>
      <c r="AS454" s="939"/>
      <c r="AT454" s="939"/>
      <c r="AU454" s="939"/>
      <c r="AV454" s="939"/>
      <c r="AW454" s="986"/>
      <c r="AX454" s="986"/>
      <c r="AY454" s="986"/>
      <c r="AZ454" s="986"/>
      <c r="BA454" s="987"/>
      <c r="BB454" s="940"/>
      <c r="BC454" s="940"/>
      <c r="BD454" s="940"/>
      <c r="BE454" s="940"/>
    </row>
    <row r="455" spans="1:57" ht="12.6" customHeight="1">
      <c r="A455" s="256"/>
      <c r="B455" s="246"/>
      <c r="C455" s="246"/>
      <c r="D455" s="246"/>
      <c r="E455" s="246"/>
      <c r="F455" s="1306"/>
      <c r="G455" s="1307"/>
      <c r="H455" s="1308"/>
      <c r="I455" s="986"/>
      <c r="J455" s="986"/>
      <c r="K455" s="986"/>
      <c r="L455" s="986"/>
      <c r="M455" s="986"/>
      <c r="N455" s="986"/>
      <c r="O455" s="986"/>
      <c r="P455" s="986"/>
      <c r="Q455" s="986"/>
      <c r="R455" s="986"/>
      <c r="S455" s="986"/>
      <c r="T455" s="986"/>
      <c r="U455" s="986"/>
      <c r="V455" s="986"/>
      <c r="W455" s="986"/>
      <c r="X455" s="986"/>
      <c r="Y455" s="986"/>
      <c r="Z455" s="986"/>
      <c r="AA455" s="986"/>
      <c r="AB455" s="986"/>
      <c r="AC455" s="986"/>
      <c r="AD455" s="986"/>
      <c r="AE455" s="986"/>
      <c r="AF455" s="986"/>
      <c r="AG455" s="986"/>
      <c r="AH455" s="986"/>
      <c r="AI455" s="986"/>
      <c r="AJ455" s="986"/>
      <c r="AK455" s="986"/>
      <c r="AL455" s="986"/>
      <c r="AM455" s="986"/>
      <c r="AN455" s="986"/>
      <c r="AO455" s="986"/>
      <c r="AP455" s="986"/>
      <c r="AQ455" s="986"/>
      <c r="AR455" s="986"/>
      <c r="AS455" s="939"/>
      <c r="AT455" s="939"/>
      <c r="AU455" s="939"/>
      <c r="AV455" s="939"/>
      <c r="AW455" s="986"/>
      <c r="AX455" s="986"/>
      <c r="AY455" s="986"/>
      <c r="AZ455" s="986"/>
      <c r="BA455" s="987"/>
      <c r="BB455" s="940"/>
      <c r="BC455" s="940"/>
      <c r="BD455" s="940"/>
      <c r="BE455" s="940"/>
    </row>
    <row r="456" spans="1:57" ht="12.6" customHeight="1">
      <c r="A456" s="257"/>
      <c r="B456" s="255"/>
      <c r="C456" s="255"/>
      <c r="D456" s="255"/>
      <c r="E456" s="255"/>
      <c r="F456" s="1306"/>
      <c r="G456" s="1307"/>
      <c r="H456" s="1308"/>
      <c r="I456" s="986"/>
      <c r="J456" s="986"/>
      <c r="K456" s="986"/>
      <c r="L456" s="986"/>
      <c r="M456" s="986"/>
      <c r="N456" s="986"/>
      <c r="O456" s="986"/>
      <c r="P456" s="986"/>
      <c r="Q456" s="986"/>
      <c r="R456" s="986"/>
      <c r="S456" s="986"/>
      <c r="T456" s="986"/>
      <c r="U456" s="986"/>
      <c r="V456" s="986"/>
      <c r="W456" s="986"/>
      <c r="X456" s="986"/>
      <c r="Y456" s="986"/>
      <c r="Z456" s="986"/>
      <c r="AA456" s="986"/>
      <c r="AB456" s="986"/>
      <c r="AC456" s="986"/>
      <c r="AD456" s="986"/>
      <c r="AE456" s="986"/>
      <c r="AF456" s="986"/>
      <c r="AG456" s="986"/>
      <c r="AH456" s="986"/>
      <c r="AI456" s="986"/>
      <c r="AJ456" s="986"/>
      <c r="AK456" s="986"/>
      <c r="AL456" s="986"/>
      <c r="AM456" s="986"/>
      <c r="AN456" s="986"/>
      <c r="AO456" s="986"/>
      <c r="AP456" s="986"/>
      <c r="AQ456" s="986"/>
      <c r="AR456" s="986"/>
      <c r="AS456" s="939"/>
      <c r="AT456" s="939"/>
      <c r="AU456" s="939"/>
      <c r="AV456" s="939"/>
      <c r="AW456" s="986"/>
      <c r="AX456" s="986"/>
      <c r="AY456" s="986"/>
      <c r="AZ456" s="986"/>
      <c r="BA456" s="987"/>
      <c r="BB456" s="940"/>
      <c r="BC456" s="940"/>
      <c r="BD456" s="940"/>
      <c r="BE456" s="940"/>
    </row>
    <row r="457" spans="1:57" ht="12.6" customHeight="1">
      <c r="A457" s="257"/>
      <c r="B457" s="255"/>
      <c r="C457" s="255"/>
      <c r="D457" s="255"/>
      <c r="E457" s="255"/>
      <c r="F457" s="1306"/>
      <c r="G457" s="1307"/>
      <c r="H457" s="1308"/>
      <c r="I457" s="986"/>
      <c r="J457" s="986"/>
      <c r="K457" s="986"/>
      <c r="L457" s="986"/>
      <c r="M457" s="986"/>
      <c r="N457" s="986"/>
      <c r="O457" s="986"/>
      <c r="P457" s="986"/>
      <c r="Q457" s="986"/>
      <c r="R457" s="986"/>
      <c r="S457" s="986"/>
      <c r="T457" s="986"/>
      <c r="U457" s="986"/>
      <c r="V457" s="986"/>
      <c r="W457" s="986"/>
      <c r="X457" s="986"/>
      <c r="Y457" s="986"/>
      <c r="Z457" s="986"/>
      <c r="AA457" s="986"/>
      <c r="AB457" s="986"/>
      <c r="AC457" s="986"/>
      <c r="AD457" s="986"/>
      <c r="AE457" s="986"/>
      <c r="AF457" s="986"/>
      <c r="AG457" s="986"/>
      <c r="AH457" s="986"/>
      <c r="AI457" s="986"/>
      <c r="AJ457" s="986"/>
      <c r="AK457" s="986"/>
      <c r="AL457" s="986"/>
      <c r="AM457" s="986"/>
      <c r="AN457" s="986"/>
      <c r="AO457" s="986"/>
      <c r="AP457" s="986"/>
      <c r="AQ457" s="986"/>
      <c r="AR457" s="986"/>
      <c r="AS457" s="939"/>
      <c r="AT457" s="939"/>
      <c r="AU457" s="939"/>
      <c r="AV457" s="939"/>
      <c r="AW457" s="986"/>
      <c r="AX457" s="986"/>
      <c r="AY457" s="986"/>
      <c r="AZ457" s="986"/>
      <c r="BA457" s="987"/>
      <c r="BB457" s="940"/>
      <c r="BC457" s="940"/>
      <c r="BD457" s="940"/>
      <c r="BE457" s="940"/>
    </row>
    <row r="458" spans="1:57" ht="12.6" customHeight="1">
      <c r="A458" s="257"/>
      <c r="B458" s="255"/>
      <c r="C458" s="255"/>
      <c r="D458" s="255"/>
      <c r="E458" s="255"/>
      <c r="F458" s="1306"/>
      <c r="G458" s="1307"/>
      <c r="H458" s="1308"/>
      <c r="I458" s="986"/>
      <c r="J458" s="986"/>
      <c r="K458" s="986"/>
      <c r="L458" s="986"/>
      <c r="M458" s="986"/>
      <c r="N458" s="986"/>
      <c r="O458" s="986"/>
      <c r="P458" s="986"/>
      <c r="Q458" s="986"/>
      <c r="R458" s="986"/>
      <c r="S458" s="986"/>
      <c r="T458" s="986"/>
      <c r="U458" s="986"/>
      <c r="V458" s="986"/>
      <c r="W458" s="986"/>
      <c r="X458" s="986"/>
      <c r="Y458" s="986"/>
      <c r="Z458" s="986"/>
      <c r="AA458" s="986"/>
      <c r="AB458" s="986"/>
      <c r="AC458" s="986"/>
      <c r="AD458" s="986"/>
      <c r="AE458" s="986"/>
      <c r="AF458" s="986"/>
      <c r="AG458" s="986"/>
      <c r="AH458" s="986"/>
      <c r="AI458" s="986"/>
      <c r="AJ458" s="986"/>
      <c r="AK458" s="986"/>
      <c r="AL458" s="986"/>
      <c r="AM458" s="986"/>
      <c r="AN458" s="986"/>
      <c r="AO458" s="986"/>
      <c r="AP458" s="986"/>
      <c r="AQ458" s="986"/>
      <c r="AR458" s="986"/>
      <c r="AS458" s="939"/>
      <c r="AT458" s="939"/>
      <c r="AU458" s="939"/>
      <c r="AV458" s="939"/>
      <c r="AW458" s="986"/>
      <c r="AX458" s="986"/>
      <c r="AY458" s="986"/>
      <c r="AZ458" s="986"/>
      <c r="BA458" s="987"/>
      <c r="BB458" s="940"/>
      <c r="BC458" s="940"/>
      <c r="BD458" s="940"/>
      <c r="BE458" s="940"/>
    </row>
    <row r="459" spans="1:57" ht="12.6" customHeight="1">
      <c r="A459" s="257"/>
      <c r="B459" s="255"/>
      <c r="C459" s="255"/>
      <c r="D459" s="255"/>
      <c r="E459" s="255"/>
      <c r="F459" s="1306"/>
      <c r="G459" s="1307"/>
      <c r="H459" s="1308"/>
      <c r="I459" s="986"/>
      <c r="J459" s="986"/>
      <c r="K459" s="986"/>
      <c r="L459" s="986"/>
      <c r="M459" s="986"/>
      <c r="N459" s="986"/>
      <c r="O459" s="986"/>
      <c r="P459" s="986"/>
      <c r="Q459" s="986"/>
      <c r="R459" s="986"/>
      <c r="S459" s="986"/>
      <c r="T459" s="986"/>
      <c r="U459" s="986"/>
      <c r="V459" s="986"/>
      <c r="W459" s="986"/>
      <c r="X459" s="986"/>
      <c r="Y459" s="986"/>
      <c r="Z459" s="986"/>
      <c r="AA459" s="986"/>
      <c r="AB459" s="986"/>
      <c r="AC459" s="986"/>
      <c r="AD459" s="986"/>
      <c r="AE459" s="986"/>
      <c r="AF459" s="986"/>
      <c r="AG459" s="986"/>
      <c r="AH459" s="986"/>
      <c r="AI459" s="986"/>
      <c r="AJ459" s="986"/>
      <c r="AK459" s="986"/>
      <c r="AL459" s="986"/>
      <c r="AM459" s="986"/>
      <c r="AN459" s="986"/>
      <c r="AO459" s="986"/>
      <c r="AP459" s="986"/>
      <c r="AQ459" s="986"/>
      <c r="AR459" s="986"/>
      <c r="AS459" s="939"/>
      <c r="AT459" s="939"/>
      <c r="AU459" s="939"/>
      <c r="AV459" s="939"/>
      <c r="AW459" s="986"/>
      <c r="AX459" s="986"/>
      <c r="AY459" s="986"/>
      <c r="AZ459" s="986"/>
      <c r="BA459" s="987"/>
      <c r="BB459" s="940"/>
      <c r="BC459" s="940"/>
      <c r="BD459" s="940"/>
      <c r="BE459" s="940"/>
    </row>
    <row r="460" spans="1:57" ht="12.6" customHeight="1">
      <c r="A460" s="944" t="s">
        <v>3498</v>
      </c>
      <c r="B460" s="945"/>
      <c r="C460" s="945"/>
      <c r="D460" s="945"/>
      <c r="E460" s="946"/>
      <c r="F460" s="929" t="s">
        <v>3499</v>
      </c>
      <c r="G460" s="930"/>
      <c r="H460" s="931"/>
      <c r="I460" s="845" t="s">
        <v>3500</v>
      </c>
      <c r="J460" s="845"/>
      <c r="K460" s="845"/>
      <c r="L460" s="845"/>
      <c r="M460" s="845" t="s">
        <v>3501</v>
      </c>
      <c r="N460" s="845"/>
      <c r="O460" s="845"/>
      <c r="P460" s="845"/>
      <c r="Q460" s="845" t="s">
        <v>3502</v>
      </c>
      <c r="R460" s="845"/>
      <c r="S460" s="845"/>
      <c r="T460" s="845"/>
      <c r="U460" s="845" t="s">
        <v>3503</v>
      </c>
      <c r="V460" s="845"/>
      <c r="W460" s="845"/>
      <c r="X460" s="845"/>
      <c r="Y460" s="845" t="s">
        <v>3504</v>
      </c>
      <c r="Z460" s="845"/>
      <c r="AA460" s="845"/>
      <c r="AB460" s="845"/>
      <c r="AC460" s="845" t="s">
        <v>3505</v>
      </c>
      <c r="AD460" s="845"/>
      <c r="AE460" s="845"/>
      <c r="AF460" s="845"/>
      <c r="AG460" s="845" t="s">
        <v>3506</v>
      </c>
      <c r="AH460" s="845"/>
      <c r="AI460" s="845"/>
      <c r="AJ460" s="845"/>
      <c r="AK460" s="845" t="s">
        <v>3554</v>
      </c>
      <c r="AL460" s="845"/>
      <c r="AM460" s="845"/>
      <c r="AN460" s="845"/>
      <c r="AO460" s="845" t="s">
        <v>3574</v>
      </c>
      <c r="AP460" s="845"/>
      <c r="AQ460" s="845"/>
      <c r="AR460" s="845"/>
      <c r="AS460" s="845" t="s">
        <v>3575</v>
      </c>
      <c r="AT460" s="845"/>
      <c r="AU460" s="845"/>
      <c r="AV460" s="845"/>
      <c r="AW460" s="845" t="s">
        <v>3576</v>
      </c>
      <c r="AX460" s="845"/>
      <c r="AY460" s="845"/>
      <c r="AZ460" s="845"/>
      <c r="BA460" s="841"/>
      <c r="BB460" s="842"/>
      <c r="BC460" s="842"/>
      <c r="BD460" s="842"/>
      <c r="BE460" s="842"/>
    </row>
    <row r="461" spans="1:57" ht="12.6" customHeight="1">
      <c r="A461" s="183" t="s">
        <v>3507</v>
      </c>
      <c r="B461" s="183"/>
      <c r="C461" s="183"/>
      <c r="D461" s="183"/>
      <c r="E461" s="183"/>
      <c r="F461" s="212"/>
      <c r="G461" s="212"/>
      <c r="H461" s="212"/>
      <c r="I461" s="183"/>
      <c r="J461" s="183"/>
      <c r="K461" s="183"/>
      <c r="L461" s="183"/>
      <c r="M461" s="183"/>
      <c r="N461" s="183"/>
      <c r="O461" s="183"/>
      <c r="P461" s="183"/>
      <c r="Q461" s="183"/>
      <c r="R461" s="183"/>
      <c r="S461" s="183"/>
      <c r="T461" s="183"/>
      <c r="U461" s="183"/>
      <c r="V461" s="183"/>
      <c r="W461" s="183"/>
      <c r="X461" s="183"/>
      <c r="Y461" s="183"/>
      <c r="Z461" s="183"/>
      <c r="AA461" s="183"/>
      <c r="AB461" s="183"/>
      <c r="AC461" s="183"/>
      <c r="AD461" s="183"/>
      <c r="AE461" s="183"/>
      <c r="AF461" s="183"/>
      <c r="AG461" s="183"/>
      <c r="AH461" s="183"/>
      <c r="AI461" s="183"/>
      <c r="AJ461" s="183"/>
      <c r="AK461" s="183"/>
      <c r="AL461" s="183"/>
      <c r="AM461" s="183"/>
      <c r="AN461" s="183"/>
      <c r="AO461" s="183"/>
      <c r="AP461" s="183"/>
      <c r="AQ461" s="183"/>
      <c r="AR461" s="183"/>
      <c r="AS461" s="183"/>
      <c r="AT461" s="183"/>
      <c r="AU461" s="183"/>
      <c r="AV461" s="183"/>
      <c r="AW461" s="183"/>
      <c r="AX461" s="183"/>
      <c r="AY461" s="183"/>
      <c r="AZ461" s="183"/>
      <c r="BA461" s="183"/>
      <c r="BB461" s="183"/>
      <c r="BC461" s="183"/>
      <c r="BD461" s="183"/>
      <c r="BE461" s="183"/>
    </row>
    <row r="462" spans="1:57" ht="12.6" customHeight="1">
      <c r="A462" s="221" t="s">
        <v>3555</v>
      </c>
      <c r="B462" s="239"/>
      <c r="C462" s="194"/>
      <c r="D462" s="194"/>
      <c r="E462" s="195"/>
      <c r="F462" s="849">
        <f>SUM(F469-F468+F467-F466)</f>
        <v>0</v>
      </c>
      <c r="G462" s="850"/>
      <c r="H462" s="851"/>
      <c r="I462" s="849">
        <f>SUM(I469-I468+I467-I466)</f>
        <v>0</v>
      </c>
      <c r="J462" s="850"/>
      <c r="K462" s="850"/>
      <c r="L462" s="851"/>
      <c r="M462" s="849">
        <f>SUM(M469-M468+M467-M466)</f>
        <v>0</v>
      </c>
      <c r="N462" s="850"/>
      <c r="O462" s="850"/>
      <c r="P462" s="851"/>
      <c r="Q462" s="849">
        <f>SUM(Q469-Q468+Q467-Q466)</f>
        <v>0</v>
      </c>
      <c r="R462" s="850"/>
      <c r="S462" s="850"/>
      <c r="T462" s="851"/>
      <c r="U462" s="849">
        <f>SUM(U469-U468+U467-U466)</f>
        <v>0</v>
      </c>
      <c r="V462" s="850"/>
      <c r="W462" s="850"/>
      <c r="X462" s="851"/>
      <c r="Y462" s="849">
        <f>SUM(Y469-Y468+Y467-Y466)</f>
        <v>0</v>
      </c>
      <c r="Z462" s="850"/>
      <c r="AA462" s="850"/>
      <c r="AB462" s="851"/>
      <c r="AC462" s="849">
        <f>SUM(AC469-AC468+AC467-AC466)</f>
        <v>0</v>
      </c>
      <c r="AD462" s="850"/>
      <c r="AE462" s="850"/>
      <c r="AF462" s="851"/>
      <c r="AG462" s="849">
        <f>SUM(AG469-AG468+AG467-AG466)</f>
        <v>0</v>
      </c>
      <c r="AH462" s="850"/>
      <c r="AI462" s="850"/>
      <c r="AJ462" s="851"/>
      <c r="AK462" s="849">
        <f>SUM(AK469-AK468+AK467-AK466)</f>
        <v>0</v>
      </c>
      <c r="AL462" s="850"/>
      <c r="AM462" s="850"/>
      <c r="AN462" s="851"/>
      <c r="AO462" s="849">
        <f ca="1">SUM('HL KNIHA VYPOC'!H434)</f>
        <v>0</v>
      </c>
      <c r="AP462" s="850"/>
      <c r="AQ462" s="850"/>
      <c r="AR462" s="851"/>
      <c r="AS462" s="849">
        <f ca="1">SUM('HL KNIHA VYPOC'!H440)</f>
        <v>0</v>
      </c>
      <c r="AT462" s="850"/>
      <c r="AU462" s="850"/>
      <c r="AV462" s="851"/>
      <c r="AW462" s="849">
        <f>SUM(F462:AV465)</f>
        <v>0</v>
      </c>
      <c r="AX462" s="850"/>
      <c r="AY462" s="850"/>
      <c r="AZ462" s="851"/>
      <c r="BA462" s="988"/>
      <c r="BB462" s="956"/>
      <c r="BC462" s="956"/>
      <c r="BD462" s="956"/>
      <c r="BE462" s="956"/>
    </row>
    <row r="463" spans="1:57" ht="12.6" customHeight="1">
      <c r="A463" s="223" t="s">
        <v>3556</v>
      </c>
      <c r="B463" s="231"/>
      <c r="C463" s="183"/>
      <c r="D463" s="183"/>
      <c r="E463" s="225"/>
      <c r="F463" s="885"/>
      <c r="G463" s="886"/>
      <c r="H463" s="887"/>
      <c r="I463" s="885"/>
      <c r="J463" s="886"/>
      <c r="K463" s="886"/>
      <c r="L463" s="887"/>
      <c r="M463" s="885"/>
      <c r="N463" s="886"/>
      <c r="O463" s="886"/>
      <c r="P463" s="887"/>
      <c r="Q463" s="885"/>
      <c r="R463" s="886"/>
      <c r="S463" s="886"/>
      <c r="T463" s="887"/>
      <c r="U463" s="885"/>
      <c r="V463" s="886"/>
      <c r="W463" s="886"/>
      <c r="X463" s="887"/>
      <c r="Y463" s="885"/>
      <c r="Z463" s="886"/>
      <c r="AA463" s="886"/>
      <c r="AB463" s="887"/>
      <c r="AC463" s="885"/>
      <c r="AD463" s="886"/>
      <c r="AE463" s="886"/>
      <c r="AF463" s="887"/>
      <c r="AG463" s="885"/>
      <c r="AH463" s="886"/>
      <c r="AI463" s="886"/>
      <c r="AJ463" s="887"/>
      <c r="AK463" s="885"/>
      <c r="AL463" s="886"/>
      <c r="AM463" s="886"/>
      <c r="AN463" s="887"/>
      <c r="AO463" s="885"/>
      <c r="AP463" s="886"/>
      <c r="AQ463" s="886"/>
      <c r="AR463" s="887"/>
      <c r="AS463" s="885"/>
      <c r="AT463" s="886"/>
      <c r="AU463" s="886"/>
      <c r="AV463" s="887"/>
      <c r="AW463" s="885"/>
      <c r="AX463" s="886"/>
      <c r="AY463" s="886"/>
      <c r="AZ463" s="887"/>
      <c r="BA463" s="988"/>
      <c r="BB463" s="956"/>
      <c r="BC463" s="956"/>
      <c r="BD463" s="956"/>
      <c r="BE463" s="956"/>
    </row>
    <row r="464" spans="1:57" ht="12.6" customHeight="1">
      <c r="A464" s="223" t="s">
        <v>3557</v>
      </c>
      <c r="B464" s="231"/>
      <c r="C464" s="183"/>
      <c r="D464" s="183"/>
      <c r="E464" s="225"/>
      <c r="F464" s="885"/>
      <c r="G464" s="886"/>
      <c r="H464" s="887"/>
      <c r="I464" s="885"/>
      <c r="J464" s="886"/>
      <c r="K464" s="886"/>
      <c r="L464" s="887"/>
      <c r="M464" s="885"/>
      <c r="N464" s="886"/>
      <c r="O464" s="886"/>
      <c r="P464" s="887"/>
      <c r="Q464" s="885"/>
      <c r="R464" s="886"/>
      <c r="S464" s="886"/>
      <c r="T464" s="887"/>
      <c r="U464" s="885"/>
      <c r="V464" s="886"/>
      <c r="W464" s="886"/>
      <c r="X464" s="887"/>
      <c r="Y464" s="885"/>
      <c r="Z464" s="886"/>
      <c r="AA464" s="886"/>
      <c r="AB464" s="887"/>
      <c r="AC464" s="885"/>
      <c r="AD464" s="886"/>
      <c r="AE464" s="886"/>
      <c r="AF464" s="887"/>
      <c r="AG464" s="885"/>
      <c r="AH464" s="886"/>
      <c r="AI464" s="886"/>
      <c r="AJ464" s="887"/>
      <c r="AK464" s="885"/>
      <c r="AL464" s="886"/>
      <c r="AM464" s="886"/>
      <c r="AN464" s="887"/>
      <c r="AO464" s="885"/>
      <c r="AP464" s="886"/>
      <c r="AQ464" s="886"/>
      <c r="AR464" s="887"/>
      <c r="AS464" s="885"/>
      <c r="AT464" s="886"/>
      <c r="AU464" s="886"/>
      <c r="AV464" s="887"/>
      <c r="AW464" s="885"/>
      <c r="AX464" s="886"/>
      <c r="AY464" s="886"/>
      <c r="AZ464" s="887"/>
      <c r="BA464" s="988"/>
      <c r="BB464" s="956"/>
      <c r="BC464" s="956"/>
      <c r="BD464" s="956"/>
      <c r="BE464" s="956"/>
    </row>
    <row r="465" spans="1:57" ht="12.6" customHeight="1">
      <c r="A465" s="223" t="s">
        <v>3558</v>
      </c>
      <c r="B465" s="231"/>
      <c r="C465" s="183"/>
      <c r="D465" s="183"/>
      <c r="E465" s="225"/>
      <c r="F465" s="852"/>
      <c r="G465" s="853"/>
      <c r="H465" s="854"/>
      <c r="I465" s="852"/>
      <c r="J465" s="853"/>
      <c r="K465" s="853"/>
      <c r="L465" s="854"/>
      <c r="M465" s="852"/>
      <c r="N465" s="853"/>
      <c r="O465" s="853"/>
      <c r="P465" s="854"/>
      <c r="Q465" s="852"/>
      <c r="R465" s="853"/>
      <c r="S465" s="853"/>
      <c r="T465" s="854"/>
      <c r="U465" s="852"/>
      <c r="V465" s="853"/>
      <c r="W465" s="853"/>
      <c r="X465" s="854"/>
      <c r="Y465" s="852"/>
      <c r="Z465" s="853"/>
      <c r="AA465" s="853"/>
      <c r="AB465" s="854"/>
      <c r="AC465" s="852"/>
      <c r="AD465" s="853"/>
      <c r="AE465" s="853"/>
      <c r="AF465" s="854"/>
      <c r="AG465" s="852"/>
      <c r="AH465" s="853"/>
      <c r="AI465" s="853"/>
      <c r="AJ465" s="854"/>
      <c r="AK465" s="852"/>
      <c r="AL465" s="853"/>
      <c r="AM465" s="853"/>
      <c r="AN465" s="854"/>
      <c r="AO465" s="852"/>
      <c r="AP465" s="853"/>
      <c r="AQ465" s="853"/>
      <c r="AR465" s="854"/>
      <c r="AS465" s="852"/>
      <c r="AT465" s="853"/>
      <c r="AU465" s="853"/>
      <c r="AV465" s="854"/>
      <c r="AW465" s="852"/>
      <c r="AX465" s="853"/>
      <c r="AY465" s="853"/>
      <c r="AZ465" s="854"/>
      <c r="BA465" s="988"/>
      <c r="BB465" s="956"/>
      <c r="BC465" s="956"/>
      <c r="BD465" s="956"/>
      <c r="BE465" s="956"/>
    </row>
    <row r="466" spans="1:57" ht="12.6" customHeight="1">
      <c r="A466" s="187" t="s">
        <v>3510</v>
      </c>
      <c r="B466" s="230"/>
      <c r="C466" s="188"/>
      <c r="D466" s="188"/>
      <c r="E466" s="189"/>
      <c r="F466" s="870"/>
      <c r="G466" s="871"/>
      <c r="H466" s="872"/>
      <c r="I466" s="870"/>
      <c r="J466" s="871"/>
      <c r="K466" s="871"/>
      <c r="L466" s="872"/>
      <c r="M466" s="870"/>
      <c r="N466" s="871"/>
      <c r="O466" s="871"/>
      <c r="P466" s="872"/>
      <c r="Q466" s="870"/>
      <c r="R466" s="871"/>
      <c r="S466" s="871"/>
      <c r="T466" s="872"/>
      <c r="U466" s="870"/>
      <c r="V466" s="871"/>
      <c r="W466" s="871"/>
      <c r="X466" s="872"/>
      <c r="Y466" s="870"/>
      <c r="Z466" s="871"/>
      <c r="AA466" s="871"/>
      <c r="AB466" s="872"/>
      <c r="AC466" s="870"/>
      <c r="AD466" s="871"/>
      <c r="AE466" s="871"/>
      <c r="AF466" s="872"/>
      <c r="AG466" s="870"/>
      <c r="AH466" s="871"/>
      <c r="AI466" s="871"/>
      <c r="AJ466" s="872"/>
      <c r="AK466" s="870"/>
      <c r="AL466" s="871"/>
      <c r="AM466" s="871"/>
      <c r="AN466" s="872"/>
      <c r="AO466" s="870">
        <f ca="1">SUM('HL KNIHA VYPOC'!$I$33)</f>
        <v>0</v>
      </c>
      <c r="AP466" s="871"/>
      <c r="AQ466" s="871"/>
      <c r="AR466" s="872"/>
      <c r="AS466" s="870">
        <f ca="1">SUM('HL KNIHA VYPOC'!$I$39)</f>
        <v>0</v>
      </c>
      <c r="AT466" s="871"/>
      <c r="AU466" s="871"/>
      <c r="AV466" s="872"/>
      <c r="AW466" s="870">
        <f>SUM(F466:AV466)</f>
        <v>0</v>
      </c>
      <c r="AX466" s="871"/>
      <c r="AY466" s="871"/>
      <c r="AZ466" s="872"/>
      <c r="BA466" s="988"/>
      <c r="BB466" s="956"/>
      <c r="BC466" s="956"/>
      <c r="BD466" s="956"/>
      <c r="BE466" s="956"/>
    </row>
    <row r="467" spans="1:57" ht="12.6" customHeight="1">
      <c r="A467" s="187" t="s">
        <v>3511</v>
      </c>
      <c r="B467" s="230"/>
      <c r="C467" s="188"/>
      <c r="D467" s="188"/>
      <c r="E467" s="189"/>
      <c r="F467" s="870"/>
      <c r="G467" s="871"/>
      <c r="H467" s="872"/>
      <c r="I467" s="870"/>
      <c r="J467" s="871"/>
      <c r="K467" s="871"/>
      <c r="L467" s="872"/>
      <c r="M467" s="870"/>
      <c r="N467" s="871"/>
      <c r="O467" s="871"/>
      <c r="P467" s="872"/>
      <c r="Q467" s="870"/>
      <c r="R467" s="871"/>
      <c r="S467" s="871"/>
      <c r="T467" s="872"/>
      <c r="U467" s="870"/>
      <c r="V467" s="871"/>
      <c r="W467" s="871"/>
      <c r="X467" s="872"/>
      <c r="Y467" s="870"/>
      <c r="Z467" s="871"/>
      <c r="AA467" s="871"/>
      <c r="AB467" s="872"/>
      <c r="AC467" s="870"/>
      <c r="AD467" s="871"/>
      <c r="AE467" s="871"/>
      <c r="AF467" s="872"/>
      <c r="AG467" s="870"/>
      <c r="AH467" s="871"/>
      <c r="AI467" s="871"/>
      <c r="AJ467" s="872"/>
      <c r="AK467" s="870"/>
      <c r="AL467" s="871"/>
      <c r="AM467" s="871"/>
      <c r="AN467" s="872"/>
      <c r="AO467" s="870">
        <f ca="1">SUM('HL KNIHA VYPOC'!$J$33)</f>
        <v>0</v>
      </c>
      <c r="AP467" s="871"/>
      <c r="AQ467" s="871"/>
      <c r="AR467" s="872"/>
      <c r="AS467" s="870">
        <f ca="1">SUM('HL KNIHA VYPOC'!$J$39)</f>
        <v>0</v>
      </c>
      <c r="AT467" s="871"/>
      <c r="AU467" s="871"/>
      <c r="AV467" s="872"/>
      <c r="AW467" s="870">
        <f>SUM(F467:AV467)</f>
        <v>0</v>
      </c>
      <c r="AX467" s="871"/>
      <c r="AY467" s="871"/>
      <c r="AZ467" s="872"/>
      <c r="BA467" s="988"/>
      <c r="BB467" s="956"/>
      <c r="BC467" s="956"/>
      <c r="BD467" s="956"/>
      <c r="BE467" s="956"/>
    </row>
    <row r="468" spans="1:57" ht="12.6" customHeight="1">
      <c r="A468" s="187" t="s">
        <v>3512</v>
      </c>
      <c r="B468" s="230"/>
      <c r="C468" s="188"/>
      <c r="D468" s="188"/>
      <c r="E468" s="189"/>
      <c r="F468" s="879"/>
      <c r="G468" s="880"/>
      <c r="H468" s="881"/>
      <c r="I468" s="879"/>
      <c r="J468" s="880"/>
      <c r="K468" s="880"/>
      <c r="L468" s="881"/>
      <c r="M468" s="879"/>
      <c r="N468" s="880"/>
      <c r="O468" s="880"/>
      <c r="P468" s="881"/>
      <c r="Q468" s="879"/>
      <c r="R468" s="880"/>
      <c r="S468" s="880"/>
      <c r="T468" s="881"/>
      <c r="U468" s="879"/>
      <c r="V468" s="880"/>
      <c r="W468" s="880"/>
      <c r="X468" s="881"/>
      <c r="Y468" s="879"/>
      <c r="Z468" s="880"/>
      <c r="AA468" s="880"/>
      <c r="AB468" s="881"/>
      <c r="AC468" s="879"/>
      <c r="AD468" s="880"/>
      <c r="AE468" s="880"/>
      <c r="AF468" s="881"/>
      <c r="AG468" s="879"/>
      <c r="AH468" s="880"/>
      <c r="AI468" s="880"/>
      <c r="AJ468" s="881"/>
      <c r="AK468" s="879"/>
      <c r="AL468" s="880"/>
      <c r="AM468" s="880"/>
      <c r="AN468" s="881"/>
      <c r="AO468" s="879"/>
      <c r="AP468" s="880"/>
      <c r="AQ468" s="880"/>
      <c r="AR468" s="881"/>
      <c r="AS468" s="879"/>
      <c r="AT468" s="880"/>
      <c r="AU468" s="880"/>
      <c r="AV468" s="881"/>
      <c r="AW468" s="989">
        <f>SUM(F468:AV468)</f>
        <v>0</v>
      </c>
      <c r="AX468" s="990"/>
      <c r="AY468" s="990"/>
      <c r="AZ468" s="991"/>
      <c r="BA468" s="988"/>
      <c r="BB468" s="956"/>
      <c r="BC468" s="956"/>
      <c r="BD468" s="956"/>
      <c r="BE468" s="956"/>
    </row>
    <row r="469" spans="1:57" ht="12.6" customHeight="1">
      <c r="A469" s="221" t="s">
        <v>3513</v>
      </c>
      <c r="B469" s="239"/>
      <c r="C469" s="194"/>
      <c r="D469" s="194"/>
      <c r="E469" s="195"/>
      <c r="F469" s="849">
        <f ca="1">SUM(ANALYTIKAVUJ!$D$5+ANALYTIKAVUJ!$D$9+'HL KNIHA VYPOC'!$K$42)</f>
        <v>0</v>
      </c>
      <c r="G469" s="850"/>
      <c r="H469" s="851"/>
      <c r="I469" s="849">
        <f ca="1">SUM(ANALYTIKAVUJ!$D$6)</f>
        <v>0</v>
      </c>
      <c r="J469" s="850"/>
      <c r="K469" s="850"/>
      <c r="L469" s="851"/>
      <c r="M469" s="849">
        <f ca="1">SUM(ANALYTIKAVUJ!$D$10)</f>
        <v>0</v>
      </c>
      <c r="N469" s="850"/>
      <c r="O469" s="850"/>
      <c r="P469" s="851"/>
      <c r="Q469" s="849">
        <f ca="1">SUM(ANALYTIKAVUJ!$D$13)</f>
        <v>0</v>
      </c>
      <c r="R469" s="850"/>
      <c r="S469" s="850"/>
      <c r="T469" s="851"/>
      <c r="U469" s="849">
        <f ca="1">SUM(ANALYTIKAVUJ!$D$14)</f>
        <v>0</v>
      </c>
      <c r="V469" s="850"/>
      <c r="W469" s="850"/>
      <c r="X469" s="851"/>
      <c r="Y469" s="849">
        <f ca="1">SUM(ANALYTIKAVUJ!$D$18)</f>
        <v>0</v>
      </c>
      <c r="Z469" s="850"/>
      <c r="AA469" s="850"/>
      <c r="AB469" s="851"/>
      <c r="AC469" s="849">
        <f ca="1">SUM(ANALYTIKAVUJ!$D$22+'HL KNIHA VYPOC'!$K$45)</f>
        <v>0</v>
      </c>
      <c r="AD469" s="850"/>
      <c r="AE469" s="850"/>
      <c r="AF469" s="851"/>
      <c r="AG469" s="849">
        <f ca="1">SUM(ANALYTIKAVUJ!$D$15+ANALYTIKAVUJ!$D$19+ANALYTIKAVUJ!$D$23)</f>
        <v>0</v>
      </c>
      <c r="AH469" s="850"/>
      <c r="AI469" s="850"/>
      <c r="AJ469" s="851"/>
      <c r="AK469" s="849">
        <f ca="1">SUM(ANALYTIKAVUJ!$D$108)</f>
        <v>0</v>
      </c>
      <c r="AL469" s="850"/>
      <c r="AM469" s="850"/>
      <c r="AN469" s="851"/>
      <c r="AO469" s="849">
        <f ca="1">SUM('HL KNIHA VYPOC'!$K$33)</f>
        <v>0</v>
      </c>
      <c r="AP469" s="850"/>
      <c r="AQ469" s="850"/>
      <c r="AR469" s="851"/>
      <c r="AS469" s="849">
        <f ca="1">SUM('HL KNIHA VYPOC'!$K$39)</f>
        <v>0</v>
      </c>
      <c r="AT469" s="850"/>
      <c r="AU469" s="850"/>
      <c r="AV469" s="851"/>
      <c r="AW469" s="849">
        <f>SUM(F469:AV471)</f>
        <v>0</v>
      </c>
      <c r="AX469" s="850"/>
      <c r="AY469" s="850"/>
      <c r="AZ469" s="851"/>
      <c r="BA469" s="988"/>
      <c r="BB469" s="956"/>
      <c r="BC469" s="956"/>
      <c r="BD469" s="956"/>
      <c r="BE469" s="956"/>
    </row>
    <row r="470" spans="1:57" ht="12.6" customHeight="1">
      <c r="A470" s="223" t="s">
        <v>3557</v>
      </c>
      <c r="B470" s="231"/>
      <c r="C470" s="183"/>
      <c r="D470" s="183"/>
      <c r="E470" s="225"/>
      <c r="F470" s="885"/>
      <c r="G470" s="886"/>
      <c r="H470" s="887"/>
      <c r="I470" s="885"/>
      <c r="J470" s="886"/>
      <c r="K470" s="886"/>
      <c r="L470" s="887"/>
      <c r="M470" s="885"/>
      <c r="N470" s="886"/>
      <c r="O470" s="886"/>
      <c r="P470" s="887"/>
      <c r="Q470" s="885"/>
      <c r="R470" s="886"/>
      <c r="S470" s="886"/>
      <c r="T470" s="887"/>
      <c r="U470" s="885"/>
      <c r="V470" s="886"/>
      <c r="W470" s="886"/>
      <c r="X470" s="887"/>
      <c r="Y470" s="885"/>
      <c r="Z470" s="886"/>
      <c r="AA470" s="886"/>
      <c r="AB470" s="887"/>
      <c r="AC470" s="885"/>
      <c r="AD470" s="886"/>
      <c r="AE470" s="886"/>
      <c r="AF470" s="887"/>
      <c r="AG470" s="885"/>
      <c r="AH470" s="886"/>
      <c r="AI470" s="886"/>
      <c r="AJ470" s="887"/>
      <c r="AK470" s="885"/>
      <c r="AL470" s="886"/>
      <c r="AM470" s="886"/>
      <c r="AN470" s="887"/>
      <c r="AO470" s="885"/>
      <c r="AP470" s="886"/>
      <c r="AQ470" s="886"/>
      <c r="AR470" s="887"/>
      <c r="AS470" s="885"/>
      <c r="AT470" s="886"/>
      <c r="AU470" s="886"/>
      <c r="AV470" s="887"/>
      <c r="AW470" s="885"/>
      <c r="AX470" s="886"/>
      <c r="AY470" s="886"/>
      <c r="AZ470" s="887"/>
      <c r="BA470" s="988"/>
      <c r="BB470" s="956"/>
      <c r="BC470" s="956"/>
      <c r="BD470" s="956"/>
      <c r="BE470" s="956"/>
    </row>
    <row r="471" spans="1:57" ht="12.6" customHeight="1">
      <c r="A471" s="226" t="s">
        <v>3558</v>
      </c>
      <c r="B471" s="232"/>
      <c r="C471" s="197"/>
      <c r="D471" s="197"/>
      <c r="E471" s="198"/>
      <c r="F471" s="852"/>
      <c r="G471" s="853"/>
      <c r="H471" s="854"/>
      <c r="I471" s="852"/>
      <c r="J471" s="853"/>
      <c r="K471" s="853"/>
      <c r="L471" s="854"/>
      <c r="M471" s="852"/>
      <c r="N471" s="853"/>
      <c r="O471" s="853"/>
      <c r="P471" s="854"/>
      <c r="Q471" s="852"/>
      <c r="R471" s="853"/>
      <c r="S471" s="853"/>
      <c r="T471" s="854"/>
      <c r="U471" s="852"/>
      <c r="V471" s="853"/>
      <c r="W471" s="853"/>
      <c r="X471" s="854"/>
      <c r="Y471" s="852"/>
      <c r="Z471" s="853"/>
      <c r="AA471" s="853"/>
      <c r="AB471" s="854"/>
      <c r="AC471" s="852"/>
      <c r="AD471" s="853"/>
      <c r="AE471" s="853"/>
      <c r="AF471" s="854"/>
      <c r="AG471" s="852"/>
      <c r="AH471" s="853"/>
      <c r="AI471" s="853"/>
      <c r="AJ471" s="854"/>
      <c r="AK471" s="852"/>
      <c r="AL471" s="853"/>
      <c r="AM471" s="853"/>
      <c r="AN471" s="854"/>
      <c r="AO471" s="852"/>
      <c r="AP471" s="853"/>
      <c r="AQ471" s="853"/>
      <c r="AR471" s="854"/>
      <c r="AS471" s="852"/>
      <c r="AT471" s="853"/>
      <c r="AU471" s="853"/>
      <c r="AV471" s="854"/>
      <c r="AW471" s="852"/>
      <c r="AX471" s="853"/>
      <c r="AY471" s="853"/>
      <c r="AZ471" s="854"/>
      <c r="BA471" s="988"/>
      <c r="BB471" s="956"/>
      <c r="BC471" s="956"/>
      <c r="BD471" s="956"/>
      <c r="BE471" s="956"/>
    </row>
    <row r="472" spans="1:57" ht="12.6" customHeight="1">
      <c r="A472" s="183" t="s">
        <v>3515</v>
      </c>
      <c r="B472" s="183"/>
      <c r="C472" s="183"/>
      <c r="D472" s="183"/>
      <c r="E472" s="183"/>
      <c r="F472" s="233"/>
      <c r="G472" s="233"/>
      <c r="H472" s="233"/>
      <c r="I472" s="233"/>
      <c r="J472" s="233"/>
      <c r="K472" s="233"/>
      <c r="L472" s="233"/>
      <c r="M472" s="233"/>
      <c r="N472" s="233"/>
      <c r="O472" s="233"/>
      <c r="P472" s="233"/>
      <c r="Q472" s="233"/>
      <c r="R472" s="233"/>
      <c r="S472" s="233"/>
      <c r="T472" s="233"/>
      <c r="U472" s="233"/>
      <c r="V472" s="233"/>
      <c r="W472" s="233"/>
      <c r="X472" s="233"/>
      <c r="Y472" s="233"/>
      <c r="Z472" s="233"/>
      <c r="AA472" s="233"/>
      <c r="AB472" s="233"/>
      <c r="AC472" s="233"/>
      <c r="AD472" s="233"/>
      <c r="AE472" s="233"/>
      <c r="AF472" s="233"/>
      <c r="AG472" s="233"/>
      <c r="AH472" s="233"/>
      <c r="AI472" s="233"/>
      <c r="AJ472" s="233"/>
      <c r="AK472" s="233"/>
      <c r="AL472" s="233"/>
      <c r="AM472" s="233"/>
      <c r="AN472" s="233"/>
      <c r="AO472" s="233"/>
      <c r="AP472" s="233"/>
      <c r="AQ472" s="233"/>
      <c r="AR472" s="233"/>
      <c r="AS472" s="233"/>
      <c r="AT472" s="233"/>
      <c r="AU472" s="233"/>
      <c r="AV472" s="233"/>
      <c r="AW472" s="233"/>
      <c r="AX472" s="233"/>
      <c r="AY472" s="233"/>
      <c r="AZ472" s="233"/>
      <c r="BA472" s="191"/>
      <c r="BB472" s="191"/>
      <c r="BC472" s="191"/>
      <c r="BD472" s="191"/>
      <c r="BE472" s="251"/>
    </row>
    <row r="473" spans="1:57" ht="12.6" customHeight="1">
      <c r="A473" s="221" t="s">
        <v>3555</v>
      </c>
      <c r="B473" s="194"/>
      <c r="C473" s="194"/>
      <c r="D473" s="194"/>
      <c r="E473" s="194"/>
      <c r="F473" s="849">
        <f>SUM(F480-F479+F478-F477)</f>
        <v>0</v>
      </c>
      <c r="G473" s="850"/>
      <c r="H473" s="851"/>
      <c r="I473" s="849">
        <f>SUM(I480-I479+I478-I477)</f>
        <v>0</v>
      </c>
      <c r="J473" s="850"/>
      <c r="K473" s="850"/>
      <c r="L473" s="851"/>
      <c r="M473" s="849">
        <f>SUM(M480-M479+M478-M477)</f>
        <v>0</v>
      </c>
      <c r="N473" s="850"/>
      <c r="O473" s="850"/>
      <c r="P473" s="851"/>
      <c r="Q473" s="849">
        <f>SUM(Q480-Q479+Q478-Q477)</f>
        <v>0</v>
      </c>
      <c r="R473" s="850"/>
      <c r="S473" s="850"/>
      <c r="T473" s="851"/>
      <c r="U473" s="849">
        <f>SUM(U480-U479+U478-U477)</f>
        <v>0</v>
      </c>
      <c r="V473" s="850"/>
      <c r="W473" s="850"/>
      <c r="X473" s="851"/>
      <c r="Y473" s="849">
        <f>SUM(Y480-Y479+Y478-Y477)</f>
        <v>0</v>
      </c>
      <c r="Z473" s="850"/>
      <c r="AA473" s="850"/>
      <c r="AB473" s="851"/>
      <c r="AC473" s="849">
        <f>SUM(AC480-AC479+AC478-AC477)</f>
        <v>0</v>
      </c>
      <c r="AD473" s="850"/>
      <c r="AE473" s="850"/>
      <c r="AF473" s="851"/>
      <c r="AG473" s="849">
        <f>SUM(AG480-AG479+AG478-AG477)</f>
        <v>0</v>
      </c>
      <c r="AH473" s="850"/>
      <c r="AI473" s="850"/>
      <c r="AJ473" s="851"/>
      <c r="AK473" s="849"/>
      <c r="AL473" s="850"/>
      <c r="AM473" s="850"/>
      <c r="AN473" s="851"/>
      <c r="AO473" s="849">
        <f>SUM(AO480-AO479+AO478-AO477)</f>
        <v>0</v>
      </c>
      <c r="AP473" s="850"/>
      <c r="AQ473" s="850"/>
      <c r="AR473" s="851"/>
      <c r="AS473" s="849">
        <f>SUM(AS480-AS479+AS478-AS477)</f>
        <v>0</v>
      </c>
      <c r="AT473" s="850"/>
      <c r="AU473" s="850"/>
      <c r="AV473" s="851"/>
      <c r="AW473" s="849">
        <f>SUM(F473:AV476)</f>
        <v>0</v>
      </c>
      <c r="AX473" s="850"/>
      <c r="AY473" s="850"/>
      <c r="AZ473" s="851"/>
      <c r="BA473" s="988"/>
      <c r="BB473" s="956"/>
      <c r="BC473" s="956"/>
      <c r="BD473" s="956"/>
      <c r="BE473" s="956"/>
    </row>
    <row r="474" spans="1:57" ht="12.6" customHeight="1">
      <c r="A474" s="223" t="s">
        <v>3556</v>
      </c>
      <c r="B474" s="183"/>
      <c r="C474" s="183"/>
      <c r="D474" s="183"/>
      <c r="E474" s="183"/>
      <c r="F474" s="885"/>
      <c r="G474" s="886"/>
      <c r="H474" s="887"/>
      <c r="I474" s="885"/>
      <c r="J474" s="886"/>
      <c r="K474" s="886"/>
      <c r="L474" s="887"/>
      <c r="M474" s="885"/>
      <c r="N474" s="886"/>
      <c r="O474" s="886"/>
      <c r="P474" s="887"/>
      <c r="Q474" s="885"/>
      <c r="R474" s="886"/>
      <c r="S474" s="886"/>
      <c r="T474" s="887"/>
      <c r="U474" s="885"/>
      <c r="V474" s="886"/>
      <c r="W474" s="886"/>
      <c r="X474" s="887"/>
      <c r="Y474" s="885"/>
      <c r="Z474" s="886"/>
      <c r="AA474" s="886"/>
      <c r="AB474" s="887"/>
      <c r="AC474" s="885"/>
      <c r="AD474" s="886"/>
      <c r="AE474" s="886"/>
      <c r="AF474" s="887"/>
      <c r="AG474" s="885"/>
      <c r="AH474" s="886"/>
      <c r="AI474" s="886"/>
      <c r="AJ474" s="887"/>
      <c r="AK474" s="885"/>
      <c r="AL474" s="886"/>
      <c r="AM474" s="886"/>
      <c r="AN474" s="887"/>
      <c r="AO474" s="885"/>
      <c r="AP474" s="886"/>
      <c r="AQ474" s="886"/>
      <c r="AR474" s="887"/>
      <c r="AS474" s="885"/>
      <c r="AT474" s="886"/>
      <c r="AU474" s="886"/>
      <c r="AV474" s="887"/>
      <c r="AW474" s="885"/>
      <c r="AX474" s="886"/>
      <c r="AY474" s="886"/>
      <c r="AZ474" s="887"/>
      <c r="BA474" s="988"/>
      <c r="BB474" s="956"/>
      <c r="BC474" s="956"/>
      <c r="BD474" s="956"/>
      <c r="BE474" s="956"/>
    </row>
    <row r="475" spans="1:57" ht="12.6" customHeight="1">
      <c r="A475" s="223" t="s">
        <v>3557</v>
      </c>
      <c r="B475" s="183"/>
      <c r="C475" s="183"/>
      <c r="D475" s="183"/>
      <c r="E475" s="183"/>
      <c r="F475" s="885"/>
      <c r="G475" s="886"/>
      <c r="H475" s="887"/>
      <c r="I475" s="885"/>
      <c r="J475" s="886"/>
      <c r="K475" s="886"/>
      <c r="L475" s="887"/>
      <c r="M475" s="885"/>
      <c r="N475" s="886"/>
      <c r="O475" s="886"/>
      <c r="P475" s="887"/>
      <c r="Q475" s="885"/>
      <c r="R475" s="886"/>
      <c r="S475" s="886"/>
      <c r="T475" s="887"/>
      <c r="U475" s="885"/>
      <c r="V475" s="886"/>
      <c r="W475" s="886"/>
      <c r="X475" s="887"/>
      <c r="Y475" s="885"/>
      <c r="Z475" s="886"/>
      <c r="AA475" s="886"/>
      <c r="AB475" s="887"/>
      <c r="AC475" s="885"/>
      <c r="AD475" s="886"/>
      <c r="AE475" s="886"/>
      <c r="AF475" s="887"/>
      <c r="AG475" s="885"/>
      <c r="AH475" s="886"/>
      <c r="AI475" s="886"/>
      <c r="AJ475" s="887"/>
      <c r="AK475" s="885"/>
      <c r="AL475" s="886"/>
      <c r="AM475" s="886"/>
      <c r="AN475" s="887"/>
      <c r="AO475" s="885"/>
      <c r="AP475" s="886"/>
      <c r="AQ475" s="886"/>
      <c r="AR475" s="887"/>
      <c r="AS475" s="885"/>
      <c r="AT475" s="886"/>
      <c r="AU475" s="886"/>
      <c r="AV475" s="887"/>
      <c r="AW475" s="885"/>
      <c r="AX475" s="886"/>
      <c r="AY475" s="886"/>
      <c r="AZ475" s="887"/>
      <c r="BA475" s="988"/>
      <c r="BB475" s="956"/>
      <c r="BC475" s="956"/>
      <c r="BD475" s="956"/>
      <c r="BE475" s="956"/>
    </row>
    <row r="476" spans="1:57" ht="12.6" customHeight="1">
      <c r="A476" s="226" t="s">
        <v>3558</v>
      </c>
      <c r="B476" s="197"/>
      <c r="C476" s="197"/>
      <c r="D476" s="197"/>
      <c r="E476" s="197"/>
      <c r="F476" s="852"/>
      <c r="G476" s="853"/>
      <c r="H476" s="854"/>
      <c r="I476" s="852"/>
      <c r="J476" s="853"/>
      <c r="K476" s="853"/>
      <c r="L476" s="854"/>
      <c r="M476" s="852"/>
      <c r="N476" s="853"/>
      <c r="O476" s="853"/>
      <c r="P476" s="854"/>
      <c r="Q476" s="852"/>
      <c r="R476" s="853"/>
      <c r="S476" s="853"/>
      <c r="T476" s="854"/>
      <c r="U476" s="852"/>
      <c r="V476" s="853"/>
      <c r="W476" s="853"/>
      <c r="X476" s="854"/>
      <c r="Y476" s="852"/>
      <c r="Z476" s="853"/>
      <c r="AA476" s="853"/>
      <c r="AB476" s="854"/>
      <c r="AC476" s="852"/>
      <c r="AD476" s="853"/>
      <c r="AE476" s="853"/>
      <c r="AF476" s="854"/>
      <c r="AG476" s="852"/>
      <c r="AH476" s="853"/>
      <c r="AI476" s="853"/>
      <c r="AJ476" s="854"/>
      <c r="AK476" s="852"/>
      <c r="AL476" s="853"/>
      <c r="AM476" s="853"/>
      <c r="AN476" s="854"/>
      <c r="AO476" s="852"/>
      <c r="AP476" s="853"/>
      <c r="AQ476" s="853"/>
      <c r="AR476" s="854"/>
      <c r="AS476" s="852"/>
      <c r="AT476" s="853"/>
      <c r="AU476" s="853"/>
      <c r="AV476" s="854"/>
      <c r="AW476" s="852"/>
      <c r="AX476" s="853"/>
      <c r="AY476" s="853"/>
      <c r="AZ476" s="854"/>
      <c r="BA476" s="988"/>
      <c r="BB476" s="956"/>
      <c r="BC476" s="956"/>
      <c r="BD476" s="956"/>
      <c r="BE476" s="956"/>
    </row>
    <row r="477" spans="1:57" ht="12.6" customHeight="1">
      <c r="A477" s="187" t="s">
        <v>3510</v>
      </c>
      <c r="B477" s="188"/>
      <c r="C477" s="188"/>
      <c r="D477" s="188"/>
      <c r="E477" s="188"/>
      <c r="F477" s="879"/>
      <c r="G477" s="880"/>
      <c r="H477" s="881"/>
      <c r="I477" s="879"/>
      <c r="J477" s="880"/>
      <c r="K477" s="880"/>
      <c r="L477" s="881"/>
      <c r="M477" s="879"/>
      <c r="N477" s="880"/>
      <c r="O477" s="880"/>
      <c r="P477" s="881"/>
      <c r="Q477" s="879"/>
      <c r="R477" s="880"/>
      <c r="S477" s="880"/>
      <c r="T477" s="881"/>
      <c r="U477" s="879"/>
      <c r="V477" s="880"/>
      <c r="W477" s="880"/>
      <c r="X477" s="881"/>
      <c r="Y477" s="879"/>
      <c r="Z477" s="880"/>
      <c r="AA477" s="880"/>
      <c r="AB477" s="881"/>
      <c r="AC477" s="879"/>
      <c r="AD477" s="880"/>
      <c r="AE477" s="880"/>
      <c r="AF477" s="881"/>
      <c r="AG477" s="879"/>
      <c r="AH477" s="880"/>
      <c r="AI477" s="880"/>
      <c r="AJ477" s="881"/>
      <c r="AK477" s="879"/>
      <c r="AL477" s="880"/>
      <c r="AM477" s="880"/>
      <c r="AN477" s="881"/>
      <c r="AO477" s="879"/>
      <c r="AP477" s="880"/>
      <c r="AQ477" s="880"/>
      <c r="AR477" s="881"/>
      <c r="AS477" s="879"/>
      <c r="AT477" s="880"/>
      <c r="AU477" s="880"/>
      <c r="AV477" s="881"/>
      <c r="AW477" s="989">
        <f>SUM(F477:AV477)</f>
        <v>0</v>
      </c>
      <c r="AX477" s="990"/>
      <c r="AY477" s="990"/>
      <c r="AZ477" s="991"/>
      <c r="BA477" s="988"/>
      <c r="BB477" s="956"/>
      <c r="BC477" s="956"/>
      <c r="BD477" s="956"/>
      <c r="BE477" s="956"/>
    </row>
    <row r="478" spans="1:57" ht="12.6" customHeight="1">
      <c r="A478" s="187" t="s">
        <v>3511</v>
      </c>
      <c r="B478" s="230"/>
      <c r="C478" s="188"/>
      <c r="D478" s="188"/>
      <c r="E478" s="188"/>
      <c r="F478" s="879"/>
      <c r="G478" s="880"/>
      <c r="H478" s="881"/>
      <c r="I478" s="879"/>
      <c r="J478" s="880"/>
      <c r="K478" s="880"/>
      <c r="L478" s="881"/>
      <c r="M478" s="879"/>
      <c r="N478" s="880"/>
      <c r="O478" s="880"/>
      <c r="P478" s="881"/>
      <c r="Q478" s="879"/>
      <c r="R478" s="880"/>
      <c r="S478" s="880"/>
      <c r="T478" s="881"/>
      <c r="U478" s="879"/>
      <c r="V478" s="880"/>
      <c r="W478" s="880"/>
      <c r="X478" s="881"/>
      <c r="Y478" s="879"/>
      <c r="Z478" s="880"/>
      <c r="AA478" s="880"/>
      <c r="AB478" s="881"/>
      <c r="AC478" s="879"/>
      <c r="AD478" s="880"/>
      <c r="AE478" s="880"/>
      <c r="AF478" s="881"/>
      <c r="AG478" s="879"/>
      <c r="AH478" s="880"/>
      <c r="AI478" s="880"/>
      <c r="AJ478" s="881"/>
      <c r="AK478" s="879"/>
      <c r="AL478" s="880"/>
      <c r="AM478" s="880"/>
      <c r="AN478" s="881"/>
      <c r="AO478" s="879"/>
      <c r="AP478" s="880"/>
      <c r="AQ478" s="880"/>
      <c r="AR478" s="881"/>
      <c r="AS478" s="879"/>
      <c r="AT478" s="880"/>
      <c r="AU478" s="880"/>
      <c r="AV478" s="881"/>
      <c r="AW478" s="989">
        <f>SUM(F478:AV478)</f>
        <v>0</v>
      </c>
      <c r="AX478" s="990"/>
      <c r="AY478" s="990"/>
      <c r="AZ478" s="991"/>
      <c r="BA478" s="988"/>
      <c r="BB478" s="956"/>
      <c r="BC478" s="956"/>
      <c r="BD478" s="956"/>
      <c r="BE478" s="956"/>
    </row>
    <row r="479" spans="1:57" ht="12.6" customHeight="1">
      <c r="A479" s="187" t="s">
        <v>3512</v>
      </c>
      <c r="B479" s="230"/>
      <c r="C479" s="188"/>
      <c r="D479" s="188"/>
      <c r="E479" s="188"/>
      <c r="F479" s="879"/>
      <c r="G479" s="880"/>
      <c r="H479" s="881"/>
      <c r="I479" s="879"/>
      <c r="J479" s="880"/>
      <c r="K479" s="880"/>
      <c r="L479" s="881"/>
      <c r="M479" s="879"/>
      <c r="N479" s="880"/>
      <c r="O479" s="880"/>
      <c r="P479" s="881"/>
      <c r="Q479" s="879"/>
      <c r="R479" s="880"/>
      <c r="S479" s="880"/>
      <c r="T479" s="881"/>
      <c r="U479" s="879"/>
      <c r="V479" s="880"/>
      <c r="W479" s="880"/>
      <c r="X479" s="881"/>
      <c r="Y479" s="879"/>
      <c r="Z479" s="880"/>
      <c r="AA479" s="880"/>
      <c r="AB479" s="881"/>
      <c r="AC479" s="879"/>
      <c r="AD479" s="880"/>
      <c r="AE479" s="880"/>
      <c r="AF479" s="881"/>
      <c r="AG479" s="879"/>
      <c r="AH479" s="880"/>
      <c r="AI479" s="880"/>
      <c r="AJ479" s="881"/>
      <c r="AK479" s="879"/>
      <c r="AL479" s="880"/>
      <c r="AM479" s="880"/>
      <c r="AN479" s="881"/>
      <c r="AO479" s="879"/>
      <c r="AP479" s="880"/>
      <c r="AQ479" s="880"/>
      <c r="AR479" s="881"/>
      <c r="AS479" s="879"/>
      <c r="AT479" s="880"/>
      <c r="AU479" s="880"/>
      <c r="AV479" s="881"/>
      <c r="AW479" s="989">
        <f>SUM(F479:AV479)</f>
        <v>0</v>
      </c>
      <c r="AX479" s="990"/>
      <c r="AY479" s="990"/>
      <c r="AZ479" s="991"/>
      <c r="BA479" s="988"/>
      <c r="BB479" s="956"/>
      <c r="BC479" s="956"/>
      <c r="BD479" s="956"/>
      <c r="BE479" s="956"/>
    </row>
    <row r="480" spans="1:57" ht="12.6" customHeight="1">
      <c r="A480" s="223" t="s">
        <v>3513</v>
      </c>
      <c r="B480" s="183"/>
      <c r="C480" s="183"/>
      <c r="D480" s="183"/>
      <c r="E480" s="183"/>
      <c r="F480" s="849">
        <f ca="1">SUM(ANALYTIKAVUJ!$D$46)*-1</f>
        <v>0</v>
      </c>
      <c r="G480" s="850"/>
      <c r="H480" s="851"/>
      <c r="I480" s="849">
        <f ca="1">SUM(ANALYTIKAVUJ!$D$47)*-1</f>
        <v>0</v>
      </c>
      <c r="J480" s="850"/>
      <c r="K480" s="850"/>
      <c r="L480" s="851"/>
      <c r="M480" s="849">
        <f ca="1">SUM(ANALYTIKAVUJ!$D$48)*-1</f>
        <v>0</v>
      </c>
      <c r="N480" s="850"/>
      <c r="O480" s="850"/>
      <c r="P480" s="851"/>
      <c r="Q480" s="849">
        <f ca="1">SUM(ANALYTIKAVUJ!$D$49)*-1</f>
        <v>0</v>
      </c>
      <c r="R480" s="850"/>
      <c r="S480" s="850"/>
      <c r="T480" s="851"/>
      <c r="U480" s="849">
        <f ca="1">SUM(ANALYTIKAVUJ!$D$50)*-1</f>
        <v>0</v>
      </c>
      <c r="V480" s="850"/>
      <c r="W480" s="850"/>
      <c r="X480" s="851"/>
      <c r="Y480" s="849">
        <f ca="1">SUM(ANALYTIKAVUJ!$D$51)*-1</f>
        <v>0</v>
      </c>
      <c r="Z480" s="850"/>
      <c r="AA480" s="850"/>
      <c r="AB480" s="851"/>
      <c r="AC480" s="849">
        <f ca="1">SUM(ANALYTIKAVUJ!$D$52)*-1</f>
        <v>0</v>
      </c>
      <c r="AD480" s="850"/>
      <c r="AE480" s="850"/>
      <c r="AF480" s="851"/>
      <c r="AG480" s="849">
        <f ca="1">SUM(ANALYTIKAVUJ!$D$53)*-1</f>
        <v>0</v>
      </c>
      <c r="AH480" s="850"/>
      <c r="AI480" s="850"/>
      <c r="AJ480" s="851"/>
      <c r="AK480" s="849"/>
      <c r="AL480" s="850"/>
      <c r="AM480" s="850"/>
      <c r="AN480" s="851"/>
      <c r="AO480" s="849">
        <f ca="1">SUM(ANALYTIKAVUJ!$D$54)*-1</f>
        <v>0</v>
      </c>
      <c r="AP480" s="850"/>
      <c r="AQ480" s="850"/>
      <c r="AR480" s="851"/>
      <c r="AS480" s="849">
        <f ca="1">SUM(ANALYTIKAVUJ!$D$43)*-1</f>
        <v>0</v>
      </c>
      <c r="AT480" s="850"/>
      <c r="AU480" s="850"/>
      <c r="AV480" s="851"/>
      <c r="AW480" s="849">
        <f>SUM(F480:AV482)</f>
        <v>0</v>
      </c>
      <c r="AX480" s="850"/>
      <c r="AY480" s="850"/>
      <c r="AZ480" s="851"/>
      <c r="BA480" s="988"/>
      <c r="BB480" s="956"/>
      <c r="BC480" s="956"/>
      <c r="BD480" s="956"/>
      <c r="BE480" s="956"/>
    </row>
    <row r="481" spans="1:57" ht="12.6" customHeight="1">
      <c r="A481" s="223" t="s">
        <v>3557</v>
      </c>
      <c r="B481" s="183"/>
      <c r="C481" s="183"/>
      <c r="D481" s="183"/>
      <c r="E481" s="183"/>
      <c r="F481" s="885"/>
      <c r="G481" s="886"/>
      <c r="H481" s="887"/>
      <c r="I481" s="885"/>
      <c r="J481" s="886"/>
      <c r="K481" s="886"/>
      <c r="L481" s="887"/>
      <c r="M481" s="885"/>
      <c r="N481" s="886"/>
      <c r="O481" s="886"/>
      <c r="P481" s="887"/>
      <c r="Q481" s="885"/>
      <c r="R481" s="886"/>
      <c r="S481" s="886"/>
      <c r="T481" s="887"/>
      <c r="U481" s="885"/>
      <c r="V481" s="886"/>
      <c r="W481" s="886"/>
      <c r="X481" s="887"/>
      <c r="Y481" s="885"/>
      <c r="Z481" s="886"/>
      <c r="AA481" s="886"/>
      <c r="AB481" s="887"/>
      <c r="AC481" s="885"/>
      <c r="AD481" s="886"/>
      <c r="AE481" s="886"/>
      <c r="AF481" s="887"/>
      <c r="AG481" s="885"/>
      <c r="AH481" s="886"/>
      <c r="AI481" s="886"/>
      <c r="AJ481" s="887"/>
      <c r="AK481" s="885"/>
      <c r="AL481" s="886"/>
      <c r="AM481" s="886"/>
      <c r="AN481" s="887"/>
      <c r="AO481" s="885"/>
      <c r="AP481" s="886"/>
      <c r="AQ481" s="886"/>
      <c r="AR481" s="887"/>
      <c r="AS481" s="885"/>
      <c r="AT481" s="886"/>
      <c r="AU481" s="886"/>
      <c r="AV481" s="887"/>
      <c r="AW481" s="885"/>
      <c r="AX481" s="886"/>
      <c r="AY481" s="886"/>
      <c r="AZ481" s="887"/>
      <c r="BA481" s="988"/>
      <c r="BB481" s="956"/>
      <c r="BC481" s="956"/>
      <c r="BD481" s="956"/>
      <c r="BE481" s="956"/>
    </row>
    <row r="482" spans="1:57" ht="12.6" customHeight="1">
      <c r="A482" s="226" t="s">
        <v>3558</v>
      </c>
      <c r="B482" s="197"/>
      <c r="C482" s="197"/>
      <c r="D482" s="197"/>
      <c r="E482" s="197"/>
      <c r="F482" s="852"/>
      <c r="G482" s="853"/>
      <c r="H482" s="854"/>
      <c r="I482" s="852"/>
      <c r="J482" s="853"/>
      <c r="K482" s="853"/>
      <c r="L482" s="854"/>
      <c r="M482" s="852"/>
      <c r="N482" s="853"/>
      <c r="O482" s="853"/>
      <c r="P482" s="854"/>
      <c r="Q482" s="852"/>
      <c r="R482" s="853"/>
      <c r="S482" s="853"/>
      <c r="T482" s="854"/>
      <c r="U482" s="852"/>
      <c r="V482" s="853"/>
      <c r="W482" s="853"/>
      <c r="X482" s="854"/>
      <c r="Y482" s="852"/>
      <c r="Z482" s="853"/>
      <c r="AA482" s="853"/>
      <c r="AB482" s="854"/>
      <c r="AC482" s="852"/>
      <c r="AD482" s="853"/>
      <c r="AE482" s="853"/>
      <c r="AF482" s="854"/>
      <c r="AG482" s="852"/>
      <c r="AH482" s="853"/>
      <c r="AI482" s="853"/>
      <c r="AJ482" s="854"/>
      <c r="AK482" s="852"/>
      <c r="AL482" s="853"/>
      <c r="AM482" s="853"/>
      <c r="AN482" s="854"/>
      <c r="AO482" s="852"/>
      <c r="AP482" s="853"/>
      <c r="AQ482" s="853"/>
      <c r="AR482" s="854"/>
      <c r="AS482" s="852"/>
      <c r="AT482" s="853"/>
      <c r="AU482" s="853"/>
      <c r="AV482" s="854"/>
      <c r="AW482" s="852"/>
      <c r="AX482" s="853"/>
      <c r="AY482" s="853"/>
      <c r="AZ482" s="854"/>
      <c r="BA482" s="988"/>
      <c r="BB482" s="956"/>
      <c r="BC482" s="956"/>
      <c r="BD482" s="956"/>
      <c r="BE482" s="956"/>
    </row>
    <row r="483" spans="1:57" ht="12.6" customHeight="1">
      <c r="A483" s="188" t="s">
        <v>3577</v>
      </c>
      <c r="B483" s="188"/>
      <c r="C483" s="188"/>
      <c r="D483" s="188"/>
      <c r="E483" s="188"/>
      <c r="F483" s="227"/>
      <c r="G483" s="227"/>
      <c r="H483" s="227"/>
      <c r="I483" s="227"/>
      <c r="J483" s="227"/>
      <c r="K483" s="227"/>
      <c r="L483" s="227"/>
      <c r="M483" s="227"/>
      <c r="N483" s="227"/>
      <c r="O483" s="227"/>
      <c r="P483" s="227"/>
      <c r="Q483" s="227"/>
      <c r="R483" s="227"/>
      <c r="S483" s="227"/>
      <c r="T483" s="227"/>
      <c r="U483" s="227"/>
      <c r="V483" s="227"/>
      <c r="W483" s="227"/>
      <c r="X483" s="227"/>
      <c r="Y483" s="227"/>
      <c r="Z483" s="227"/>
      <c r="AA483" s="227"/>
      <c r="AB483" s="227"/>
      <c r="AC483" s="227"/>
      <c r="AD483" s="227"/>
      <c r="AE483" s="227"/>
      <c r="AF483" s="227"/>
      <c r="AG483" s="227"/>
      <c r="AH483" s="227"/>
      <c r="AI483" s="227"/>
      <c r="AJ483" s="227"/>
      <c r="AK483" s="227"/>
      <c r="AL483" s="227"/>
      <c r="AM483" s="227"/>
      <c r="AN483" s="227"/>
      <c r="AO483" s="227"/>
      <c r="AP483" s="227"/>
      <c r="AQ483" s="227"/>
      <c r="AR483" s="227"/>
      <c r="AS483" s="227"/>
      <c r="AT483" s="227"/>
      <c r="AU483" s="227"/>
      <c r="AV483" s="227"/>
      <c r="AW483" s="227"/>
      <c r="AX483" s="227"/>
      <c r="AY483" s="227"/>
      <c r="AZ483" s="227"/>
      <c r="BA483" s="251"/>
      <c r="BB483" s="251"/>
      <c r="BC483" s="251"/>
      <c r="BD483" s="251"/>
      <c r="BE483" s="251"/>
    </row>
    <row r="484" spans="1:57" ht="12.6" customHeight="1">
      <c r="A484" s="221" t="s">
        <v>3555</v>
      </c>
      <c r="B484" s="194"/>
      <c r="C484" s="194"/>
      <c r="D484" s="194"/>
      <c r="E484" s="194"/>
      <c r="F484" s="849">
        <f>SUM(F462-F473)</f>
        <v>0</v>
      </c>
      <c r="G484" s="850"/>
      <c r="H484" s="851"/>
      <c r="I484" s="849">
        <f>SUM(I462-I473)</f>
        <v>0</v>
      </c>
      <c r="J484" s="850"/>
      <c r="K484" s="850"/>
      <c r="L484" s="851"/>
      <c r="M484" s="849">
        <f>SUM(M462-M473)</f>
        <v>0</v>
      </c>
      <c r="N484" s="850"/>
      <c r="O484" s="850"/>
      <c r="P484" s="851"/>
      <c r="Q484" s="849">
        <f>SUM(Q462-Q473)</f>
        <v>0</v>
      </c>
      <c r="R484" s="850"/>
      <c r="S484" s="850"/>
      <c r="T484" s="851"/>
      <c r="U484" s="849">
        <f>SUM(U462-U473)</f>
        <v>0</v>
      </c>
      <c r="V484" s="850"/>
      <c r="W484" s="850"/>
      <c r="X484" s="851"/>
      <c r="Y484" s="849">
        <f>SUM(Y462-Y473)</f>
        <v>0</v>
      </c>
      <c r="Z484" s="850"/>
      <c r="AA484" s="850"/>
      <c r="AB484" s="851"/>
      <c r="AC484" s="849">
        <f>SUM(AC462-AC473)</f>
        <v>0</v>
      </c>
      <c r="AD484" s="850"/>
      <c r="AE484" s="850"/>
      <c r="AF484" s="851"/>
      <c r="AG484" s="849">
        <f>SUM(AG462-AG473)</f>
        <v>0</v>
      </c>
      <c r="AH484" s="850"/>
      <c r="AI484" s="850"/>
      <c r="AJ484" s="851"/>
      <c r="AK484" s="849">
        <f>SUM(AK462-AK473)</f>
        <v>0</v>
      </c>
      <c r="AL484" s="850"/>
      <c r="AM484" s="850"/>
      <c r="AN484" s="851"/>
      <c r="AO484" s="849">
        <f>SUM(AO462-AO473)</f>
        <v>0</v>
      </c>
      <c r="AP484" s="850"/>
      <c r="AQ484" s="850"/>
      <c r="AR484" s="851"/>
      <c r="AS484" s="849">
        <f>SUM(AS462-AS473)</f>
        <v>0</v>
      </c>
      <c r="AT484" s="850"/>
      <c r="AU484" s="850"/>
      <c r="AV484" s="851"/>
      <c r="AW484" s="849">
        <f>SUM(F484:AV487)</f>
        <v>0</v>
      </c>
      <c r="AX484" s="850"/>
      <c r="AY484" s="850"/>
      <c r="AZ484" s="851"/>
      <c r="BA484" s="992"/>
      <c r="BB484" s="975"/>
      <c r="BC484" s="975"/>
      <c r="BD484" s="975"/>
      <c r="BE484" s="975"/>
    </row>
    <row r="485" spans="1:57" ht="12.6" customHeight="1">
      <c r="A485" s="223" t="s">
        <v>3556</v>
      </c>
      <c r="B485" s="183"/>
      <c r="C485" s="183"/>
      <c r="D485" s="183"/>
      <c r="E485" s="183"/>
      <c r="F485" s="885"/>
      <c r="G485" s="886"/>
      <c r="H485" s="887"/>
      <c r="I485" s="885"/>
      <c r="J485" s="886"/>
      <c r="K485" s="886"/>
      <c r="L485" s="887"/>
      <c r="M485" s="885"/>
      <c r="N485" s="886"/>
      <c r="O485" s="886"/>
      <c r="P485" s="887"/>
      <c r="Q485" s="885"/>
      <c r="R485" s="886"/>
      <c r="S485" s="886"/>
      <c r="T485" s="887"/>
      <c r="U485" s="885"/>
      <c r="V485" s="886"/>
      <c r="W485" s="886"/>
      <c r="X485" s="887"/>
      <c r="Y485" s="885"/>
      <c r="Z485" s="886"/>
      <c r="AA485" s="886"/>
      <c r="AB485" s="887"/>
      <c r="AC485" s="885"/>
      <c r="AD485" s="886"/>
      <c r="AE485" s="886"/>
      <c r="AF485" s="887"/>
      <c r="AG485" s="885"/>
      <c r="AH485" s="886"/>
      <c r="AI485" s="886"/>
      <c r="AJ485" s="887"/>
      <c r="AK485" s="885"/>
      <c r="AL485" s="886"/>
      <c r="AM485" s="886"/>
      <c r="AN485" s="887"/>
      <c r="AO485" s="885"/>
      <c r="AP485" s="886"/>
      <c r="AQ485" s="886"/>
      <c r="AR485" s="887"/>
      <c r="AS485" s="885"/>
      <c r="AT485" s="886"/>
      <c r="AU485" s="886"/>
      <c r="AV485" s="887"/>
      <c r="AW485" s="885"/>
      <c r="AX485" s="886"/>
      <c r="AY485" s="886"/>
      <c r="AZ485" s="887"/>
      <c r="BA485" s="992"/>
      <c r="BB485" s="975"/>
      <c r="BC485" s="975"/>
      <c r="BD485" s="975"/>
      <c r="BE485" s="975"/>
    </row>
    <row r="486" spans="1:57" ht="12.6" customHeight="1">
      <c r="A486" s="223" t="s">
        <v>3557</v>
      </c>
      <c r="B486" s="183"/>
      <c r="C486" s="183"/>
      <c r="D486" s="183"/>
      <c r="E486" s="183"/>
      <c r="F486" s="885"/>
      <c r="G486" s="886"/>
      <c r="H486" s="887"/>
      <c r="I486" s="885"/>
      <c r="J486" s="886"/>
      <c r="K486" s="886"/>
      <c r="L486" s="887"/>
      <c r="M486" s="885"/>
      <c r="N486" s="886"/>
      <c r="O486" s="886"/>
      <c r="P486" s="887"/>
      <c r="Q486" s="885"/>
      <c r="R486" s="886"/>
      <c r="S486" s="886"/>
      <c r="T486" s="887"/>
      <c r="U486" s="885"/>
      <c r="V486" s="886"/>
      <c r="W486" s="886"/>
      <c r="X486" s="887"/>
      <c r="Y486" s="885"/>
      <c r="Z486" s="886"/>
      <c r="AA486" s="886"/>
      <c r="AB486" s="887"/>
      <c r="AC486" s="885"/>
      <c r="AD486" s="886"/>
      <c r="AE486" s="886"/>
      <c r="AF486" s="887"/>
      <c r="AG486" s="885"/>
      <c r="AH486" s="886"/>
      <c r="AI486" s="886"/>
      <c r="AJ486" s="887"/>
      <c r="AK486" s="885"/>
      <c r="AL486" s="886"/>
      <c r="AM486" s="886"/>
      <c r="AN486" s="887"/>
      <c r="AO486" s="885"/>
      <c r="AP486" s="886"/>
      <c r="AQ486" s="886"/>
      <c r="AR486" s="887"/>
      <c r="AS486" s="885"/>
      <c r="AT486" s="886"/>
      <c r="AU486" s="886"/>
      <c r="AV486" s="887"/>
      <c r="AW486" s="885"/>
      <c r="AX486" s="886"/>
      <c r="AY486" s="886"/>
      <c r="AZ486" s="887"/>
      <c r="BA486" s="992"/>
      <c r="BB486" s="975"/>
      <c r="BC486" s="975"/>
      <c r="BD486" s="975"/>
      <c r="BE486" s="975"/>
    </row>
    <row r="487" spans="1:57" ht="12.6" customHeight="1">
      <c r="A487" s="223" t="s">
        <v>3558</v>
      </c>
      <c r="B487" s="183"/>
      <c r="C487" s="183"/>
      <c r="D487" s="183"/>
      <c r="E487" s="183"/>
      <c r="F487" s="852"/>
      <c r="G487" s="853"/>
      <c r="H487" s="854"/>
      <c r="I487" s="852"/>
      <c r="J487" s="853"/>
      <c r="K487" s="853"/>
      <c r="L487" s="854"/>
      <c r="M487" s="852"/>
      <c r="N487" s="853"/>
      <c r="O487" s="853"/>
      <c r="P487" s="854"/>
      <c r="Q487" s="852"/>
      <c r="R487" s="853"/>
      <c r="S487" s="853"/>
      <c r="T487" s="854"/>
      <c r="U487" s="852"/>
      <c r="V487" s="853"/>
      <c r="W487" s="853"/>
      <c r="X487" s="854"/>
      <c r="Y487" s="852"/>
      <c r="Z487" s="853"/>
      <c r="AA487" s="853"/>
      <c r="AB487" s="854"/>
      <c r="AC487" s="852"/>
      <c r="AD487" s="853"/>
      <c r="AE487" s="853"/>
      <c r="AF487" s="854"/>
      <c r="AG487" s="852"/>
      <c r="AH487" s="853"/>
      <c r="AI487" s="853"/>
      <c r="AJ487" s="854"/>
      <c r="AK487" s="852"/>
      <c r="AL487" s="853"/>
      <c r="AM487" s="853"/>
      <c r="AN487" s="854"/>
      <c r="AO487" s="852"/>
      <c r="AP487" s="853"/>
      <c r="AQ487" s="853"/>
      <c r="AR487" s="854"/>
      <c r="AS487" s="852"/>
      <c r="AT487" s="853"/>
      <c r="AU487" s="853"/>
      <c r="AV487" s="854"/>
      <c r="AW487" s="852"/>
      <c r="AX487" s="853"/>
      <c r="AY487" s="853"/>
      <c r="AZ487" s="854"/>
      <c r="BA487" s="992"/>
      <c r="BB487" s="975"/>
      <c r="BC487" s="975"/>
      <c r="BD487" s="975"/>
      <c r="BE487" s="975"/>
    </row>
    <row r="488" spans="1:57" ht="12.6" customHeight="1">
      <c r="A488" s="221" t="s">
        <v>3513</v>
      </c>
      <c r="B488" s="194"/>
      <c r="C488" s="194"/>
      <c r="D488" s="194"/>
      <c r="E488" s="194"/>
      <c r="F488" s="849">
        <f>SUM(F469-F480)</f>
        <v>0</v>
      </c>
      <c r="G488" s="850"/>
      <c r="H488" s="851"/>
      <c r="I488" s="849">
        <f>SUM(I469-I480)</f>
        <v>0</v>
      </c>
      <c r="J488" s="850"/>
      <c r="K488" s="850"/>
      <c r="L488" s="851"/>
      <c r="M488" s="849">
        <f>SUM(M469-M480)</f>
        <v>0</v>
      </c>
      <c r="N488" s="850"/>
      <c r="O488" s="850"/>
      <c r="P488" s="851"/>
      <c r="Q488" s="849">
        <f>SUM(Q469-Q480)</f>
        <v>0</v>
      </c>
      <c r="R488" s="850"/>
      <c r="S488" s="850"/>
      <c r="T488" s="851"/>
      <c r="U488" s="849">
        <f>SUM(U469-U480)</f>
        <v>0</v>
      </c>
      <c r="V488" s="850"/>
      <c r="W488" s="850"/>
      <c r="X488" s="851"/>
      <c r="Y488" s="849">
        <f>SUM(Y469-Y480)</f>
        <v>0</v>
      </c>
      <c r="Z488" s="850"/>
      <c r="AA488" s="850"/>
      <c r="AB488" s="851"/>
      <c r="AC488" s="849">
        <f>SUM(AC469-AC480)</f>
        <v>0</v>
      </c>
      <c r="AD488" s="850"/>
      <c r="AE488" s="850"/>
      <c r="AF488" s="851"/>
      <c r="AG488" s="849">
        <f>SUM(AG469-AG480)</f>
        <v>0</v>
      </c>
      <c r="AH488" s="850"/>
      <c r="AI488" s="850"/>
      <c r="AJ488" s="851"/>
      <c r="AK488" s="849">
        <f>SUM(AK469-AK480)</f>
        <v>0</v>
      </c>
      <c r="AL488" s="850"/>
      <c r="AM488" s="850"/>
      <c r="AN488" s="851"/>
      <c r="AO488" s="849">
        <f>SUM(AO469-AO480)</f>
        <v>0</v>
      </c>
      <c r="AP488" s="850"/>
      <c r="AQ488" s="850"/>
      <c r="AR488" s="851"/>
      <c r="AS488" s="849">
        <f>SUM(AS469-AS480)</f>
        <v>0</v>
      </c>
      <c r="AT488" s="850"/>
      <c r="AU488" s="850"/>
      <c r="AV488" s="851"/>
      <c r="AW488" s="912">
        <f>SUM(F488:AV490)</f>
        <v>0</v>
      </c>
      <c r="AX488" s="913"/>
      <c r="AY488" s="913"/>
      <c r="AZ488" s="914"/>
      <c r="BA488" s="992"/>
      <c r="BB488" s="975"/>
      <c r="BC488" s="975"/>
      <c r="BD488" s="975"/>
      <c r="BE488" s="975"/>
    </row>
    <row r="489" spans="1:57" ht="12.6" customHeight="1">
      <c r="A489" s="223" t="s">
        <v>3557</v>
      </c>
      <c r="B489" s="183"/>
      <c r="C489" s="183"/>
      <c r="D489" s="183"/>
      <c r="E489" s="183"/>
      <c r="F489" s="885"/>
      <c r="G489" s="886"/>
      <c r="H489" s="887"/>
      <c r="I489" s="885"/>
      <c r="J489" s="886"/>
      <c r="K489" s="886"/>
      <c r="L489" s="887"/>
      <c r="M489" s="885"/>
      <c r="N489" s="886"/>
      <c r="O489" s="886"/>
      <c r="P489" s="887"/>
      <c r="Q489" s="885"/>
      <c r="R489" s="886"/>
      <c r="S489" s="886"/>
      <c r="T489" s="887"/>
      <c r="U489" s="885"/>
      <c r="V489" s="886"/>
      <c r="W489" s="886"/>
      <c r="X489" s="887"/>
      <c r="Y489" s="885"/>
      <c r="Z489" s="886"/>
      <c r="AA489" s="886"/>
      <c r="AB489" s="887"/>
      <c r="AC489" s="885"/>
      <c r="AD489" s="886"/>
      <c r="AE489" s="886"/>
      <c r="AF489" s="887"/>
      <c r="AG489" s="885"/>
      <c r="AH489" s="886"/>
      <c r="AI489" s="886"/>
      <c r="AJ489" s="887"/>
      <c r="AK489" s="885"/>
      <c r="AL489" s="886"/>
      <c r="AM489" s="886"/>
      <c r="AN489" s="887"/>
      <c r="AO489" s="885"/>
      <c r="AP489" s="886"/>
      <c r="AQ489" s="886"/>
      <c r="AR489" s="887"/>
      <c r="AS489" s="885"/>
      <c r="AT489" s="886"/>
      <c r="AU489" s="886"/>
      <c r="AV489" s="887"/>
      <c r="AW489" s="915"/>
      <c r="AX489" s="916"/>
      <c r="AY489" s="916"/>
      <c r="AZ489" s="917"/>
      <c r="BA489" s="992"/>
      <c r="BB489" s="975"/>
      <c r="BC489" s="975"/>
      <c r="BD489" s="975"/>
      <c r="BE489" s="975"/>
    </row>
    <row r="490" spans="1:57" ht="12.6" customHeight="1">
      <c r="A490" s="226" t="s">
        <v>3558</v>
      </c>
      <c r="B490" s="197"/>
      <c r="C490" s="197"/>
      <c r="D490" s="197"/>
      <c r="E490" s="197"/>
      <c r="F490" s="852"/>
      <c r="G490" s="853"/>
      <c r="H490" s="854"/>
      <c r="I490" s="852"/>
      <c r="J490" s="853"/>
      <c r="K490" s="853"/>
      <c r="L490" s="854"/>
      <c r="M490" s="852"/>
      <c r="N490" s="853"/>
      <c r="O490" s="853"/>
      <c r="P490" s="854"/>
      <c r="Q490" s="852"/>
      <c r="R490" s="853"/>
      <c r="S490" s="853"/>
      <c r="T490" s="854"/>
      <c r="U490" s="852"/>
      <c r="V490" s="853"/>
      <c r="W490" s="853"/>
      <c r="X490" s="854"/>
      <c r="Y490" s="852"/>
      <c r="Z490" s="853"/>
      <c r="AA490" s="853"/>
      <c r="AB490" s="854"/>
      <c r="AC490" s="852"/>
      <c r="AD490" s="853"/>
      <c r="AE490" s="853"/>
      <c r="AF490" s="854"/>
      <c r="AG490" s="852"/>
      <c r="AH490" s="853"/>
      <c r="AI490" s="853"/>
      <c r="AJ490" s="854"/>
      <c r="AK490" s="852"/>
      <c r="AL490" s="853"/>
      <c r="AM490" s="853"/>
      <c r="AN490" s="854"/>
      <c r="AO490" s="852"/>
      <c r="AP490" s="853"/>
      <c r="AQ490" s="853"/>
      <c r="AR490" s="854"/>
      <c r="AS490" s="852"/>
      <c r="AT490" s="853"/>
      <c r="AU490" s="853"/>
      <c r="AV490" s="854"/>
      <c r="AW490" s="918"/>
      <c r="AX490" s="919"/>
      <c r="AY490" s="919"/>
      <c r="AZ490" s="920"/>
      <c r="BA490" s="992"/>
      <c r="BB490" s="975"/>
      <c r="BC490" s="975"/>
      <c r="BD490" s="975"/>
      <c r="BE490" s="975"/>
    </row>
    <row r="491" spans="1:57" ht="12.6" customHeight="1">
      <c r="A491" s="224" t="s">
        <v>236</v>
      </c>
      <c r="B491" s="183"/>
      <c r="C491" s="183"/>
      <c r="D491" s="183"/>
      <c r="E491" s="557"/>
      <c r="F491" s="183"/>
      <c r="G491" s="183"/>
      <c r="H491" s="191"/>
      <c r="I491" s="191"/>
      <c r="J491" s="191"/>
      <c r="K491" s="191"/>
      <c r="L491" s="191"/>
      <c r="M491" s="191"/>
      <c r="N491" s="191"/>
      <c r="O491" s="191"/>
      <c r="P491" s="191"/>
      <c r="Q491" s="191"/>
      <c r="R491" s="191"/>
      <c r="S491" s="191"/>
      <c r="T491" s="191"/>
      <c r="U491" s="191"/>
      <c r="V491" s="191"/>
      <c r="W491" s="191"/>
      <c r="X491" s="191"/>
      <c r="Y491" s="191"/>
      <c r="Z491" s="191"/>
      <c r="AA491" s="191"/>
      <c r="AB491" s="191"/>
      <c r="AC491" s="191"/>
      <c r="AD491" s="191"/>
      <c r="AE491" s="191"/>
      <c r="AF491" s="191"/>
      <c r="AG491" s="191"/>
      <c r="AH491" s="191"/>
      <c r="AI491" s="191"/>
      <c r="AJ491" s="191"/>
      <c r="AK491" s="191"/>
      <c r="AL491" s="191"/>
      <c r="AM491" s="191"/>
      <c r="AN491" s="191"/>
      <c r="AO491" s="191"/>
      <c r="AP491" s="191"/>
      <c r="AQ491" s="191"/>
      <c r="AR491" s="191"/>
      <c r="AS491" s="191"/>
      <c r="AT491" s="191"/>
      <c r="AU491" s="191"/>
      <c r="AV491" s="191"/>
      <c r="AW491" s="191"/>
      <c r="AX491" s="191"/>
      <c r="AY491" s="191"/>
      <c r="AZ491" s="191"/>
      <c r="BA491" s="191"/>
      <c r="BB491" s="191"/>
    </row>
    <row r="492" spans="1:57" ht="15" customHeight="1">
      <c r="A492" s="897"/>
      <c r="B492" s="898"/>
      <c r="C492" s="898"/>
      <c r="D492" s="898"/>
      <c r="E492" s="898"/>
      <c r="F492" s="898"/>
      <c r="G492" s="898"/>
      <c r="H492" s="898"/>
      <c r="I492" s="898"/>
      <c r="J492" s="898"/>
      <c r="K492" s="898"/>
      <c r="L492" s="898"/>
      <c r="M492" s="898"/>
      <c r="N492" s="898"/>
      <c r="O492" s="898"/>
      <c r="P492" s="898"/>
      <c r="Q492" s="898"/>
      <c r="R492" s="898"/>
      <c r="S492" s="898"/>
      <c r="T492" s="898"/>
      <c r="U492" s="898"/>
      <c r="V492" s="898"/>
      <c r="W492" s="898"/>
      <c r="X492" s="898"/>
      <c r="Y492" s="898"/>
      <c r="Z492" s="898"/>
      <c r="AA492" s="898"/>
      <c r="AB492" s="898"/>
      <c r="AC492" s="898"/>
      <c r="AD492" s="898"/>
      <c r="AE492" s="898"/>
      <c r="AF492" s="898"/>
      <c r="AG492" s="898"/>
      <c r="AH492" s="898"/>
      <c r="AI492" s="898"/>
      <c r="AJ492" s="898"/>
      <c r="AK492" s="898"/>
      <c r="AL492" s="898"/>
      <c r="AM492" s="898"/>
      <c r="AN492" s="898"/>
      <c r="AO492" s="898"/>
      <c r="AP492" s="898"/>
      <c r="AQ492" s="898"/>
      <c r="AR492" s="898"/>
      <c r="AS492" s="898"/>
      <c r="AT492" s="898"/>
      <c r="AU492" s="898"/>
      <c r="AV492" s="898"/>
      <c r="AW492" s="898"/>
      <c r="AX492" s="898"/>
      <c r="AY492" s="550"/>
      <c r="AZ492" s="550"/>
      <c r="BA492" s="550"/>
      <c r="BB492" s="550"/>
    </row>
    <row r="493" spans="1:57" ht="15" customHeight="1">
      <c r="A493" s="899"/>
      <c r="B493" s="900"/>
      <c r="C493" s="900"/>
      <c r="D493" s="900"/>
      <c r="E493" s="900"/>
      <c r="F493" s="900"/>
      <c r="G493" s="900"/>
      <c r="H493" s="900"/>
      <c r="I493" s="900"/>
      <c r="J493" s="900"/>
      <c r="K493" s="900"/>
      <c r="L493" s="900"/>
      <c r="M493" s="900"/>
      <c r="N493" s="900"/>
      <c r="O493" s="900"/>
      <c r="P493" s="900"/>
      <c r="Q493" s="900"/>
      <c r="R493" s="900"/>
      <c r="S493" s="900"/>
      <c r="T493" s="900"/>
      <c r="U493" s="900"/>
      <c r="V493" s="900"/>
      <c r="W493" s="900"/>
      <c r="X493" s="900"/>
      <c r="Y493" s="900"/>
      <c r="Z493" s="900"/>
      <c r="AA493" s="900"/>
      <c r="AB493" s="900"/>
      <c r="AC493" s="900"/>
      <c r="AD493" s="900"/>
      <c r="AE493" s="900"/>
      <c r="AF493" s="900"/>
      <c r="AG493" s="900"/>
      <c r="AH493" s="900"/>
      <c r="AI493" s="900"/>
      <c r="AJ493" s="900"/>
      <c r="AK493" s="900"/>
      <c r="AL493" s="900"/>
      <c r="AM493" s="900"/>
      <c r="AN493" s="900"/>
      <c r="AO493" s="900"/>
      <c r="AP493" s="900"/>
      <c r="AQ493" s="900"/>
      <c r="AR493" s="900"/>
      <c r="AS493" s="900"/>
      <c r="AT493" s="900"/>
      <c r="AU493" s="900"/>
      <c r="AV493" s="900"/>
      <c r="AW493" s="900"/>
      <c r="AX493" s="900"/>
      <c r="AY493" s="550"/>
      <c r="AZ493" s="550"/>
      <c r="BA493" s="550"/>
      <c r="BB493" s="550"/>
    </row>
    <row r="494" spans="1:57" ht="12.6" customHeight="1">
      <c r="A494" s="220" t="s">
        <v>283</v>
      </c>
    </row>
    <row r="495" spans="1:57" ht="12.6" customHeight="1">
      <c r="A495" s="901" t="s">
        <v>3585</v>
      </c>
      <c r="B495" s="902"/>
      <c r="C495" s="902"/>
      <c r="D495" s="902"/>
      <c r="E495" s="902"/>
      <c r="F495" s="902"/>
      <c r="G495" s="902"/>
      <c r="H495" s="902"/>
      <c r="I495" s="902"/>
      <c r="J495" s="902"/>
      <c r="K495" s="902"/>
      <c r="L495" s="902"/>
      <c r="M495" s="902"/>
      <c r="N495" s="902"/>
      <c r="O495" s="902"/>
      <c r="P495" s="902"/>
      <c r="Q495" s="902"/>
      <c r="R495" s="902"/>
      <c r="S495" s="902"/>
      <c r="T495" s="902"/>
      <c r="U495" s="902"/>
      <c r="V495" s="902"/>
      <c r="W495" s="902"/>
      <c r="X495" s="902"/>
      <c r="Y495" s="902"/>
      <c r="Z495" s="902"/>
      <c r="AA495" s="902"/>
      <c r="AB495" s="902"/>
      <c r="AC495" s="902"/>
      <c r="AD495" s="902"/>
      <c r="AE495" s="902"/>
      <c r="AF495" s="902"/>
      <c r="AG495" s="902"/>
      <c r="AH495" s="901" t="s">
        <v>3520</v>
      </c>
      <c r="AI495" s="902"/>
      <c r="AJ495" s="902"/>
      <c r="AK495" s="902"/>
      <c r="AL495" s="902"/>
      <c r="AM495" s="902"/>
      <c r="AN495" s="902"/>
      <c r="AO495" s="902"/>
      <c r="AP495" s="902"/>
      <c r="AQ495" s="902"/>
      <c r="AR495" s="902"/>
      <c r="AS495" s="902"/>
      <c r="AT495" s="902"/>
      <c r="AU495" s="902"/>
      <c r="AV495" s="902"/>
      <c r="AW495" s="902"/>
      <c r="AX495" s="902"/>
      <c r="AY495" s="902"/>
      <c r="AZ495" s="902"/>
      <c r="BA495" s="902"/>
      <c r="BB495" s="994"/>
    </row>
    <row r="496" spans="1:57" ht="12.6" customHeight="1">
      <c r="A496" s="256"/>
      <c r="B496" s="183"/>
      <c r="C496" s="183"/>
      <c r="D496" s="183"/>
      <c r="E496" s="183"/>
      <c r="F496" s="183"/>
      <c r="G496" s="183"/>
      <c r="H496" s="183"/>
      <c r="I496" s="183"/>
      <c r="J496" s="183"/>
      <c r="K496" s="183"/>
      <c r="L496" s="183"/>
      <c r="M496" s="183"/>
      <c r="N496" s="183"/>
      <c r="O496" s="183"/>
      <c r="P496" s="183"/>
      <c r="Q496" s="183"/>
      <c r="R496" s="183"/>
      <c r="S496" s="183"/>
      <c r="T496" s="183"/>
      <c r="U496" s="183"/>
      <c r="V496" s="183"/>
      <c r="W496" s="183"/>
      <c r="X496" s="183"/>
      <c r="Y496" s="183"/>
      <c r="Z496" s="183"/>
      <c r="AA496" s="183"/>
      <c r="AB496" s="183"/>
      <c r="AC496" s="183"/>
      <c r="AD496" s="183"/>
      <c r="AE496" s="183"/>
      <c r="AF496" s="183"/>
      <c r="AG496" s="183"/>
      <c r="AH496" s="841" t="s">
        <v>3521</v>
      </c>
      <c r="AI496" s="842"/>
      <c r="AJ496" s="842"/>
      <c r="AK496" s="842"/>
      <c r="AL496" s="842"/>
      <c r="AM496" s="842"/>
      <c r="AN496" s="842"/>
      <c r="AO496" s="842"/>
      <c r="AP496" s="842"/>
      <c r="AQ496" s="842"/>
      <c r="AR496" s="842"/>
      <c r="AS496" s="842"/>
      <c r="AT496" s="842"/>
      <c r="AU496" s="842"/>
      <c r="AV496" s="842"/>
      <c r="AW496" s="842"/>
      <c r="AX496" s="842"/>
      <c r="AY496" s="842"/>
      <c r="AZ496" s="842"/>
      <c r="BA496" s="842"/>
      <c r="BB496" s="843"/>
    </row>
    <row r="497" spans="1:54" ht="12.6" customHeight="1">
      <c r="A497" s="187" t="s">
        <v>3586</v>
      </c>
      <c r="B497" s="188"/>
      <c r="C497" s="188"/>
      <c r="D497" s="188"/>
      <c r="E497" s="188"/>
      <c r="F497" s="188"/>
      <c r="G497" s="188"/>
      <c r="H497" s="188"/>
      <c r="I497" s="188"/>
      <c r="J497" s="188"/>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903"/>
      <c r="AI497" s="904"/>
      <c r="AJ497" s="904"/>
      <c r="AK497" s="904"/>
      <c r="AL497" s="904"/>
      <c r="AM497" s="904"/>
      <c r="AN497" s="904"/>
      <c r="AO497" s="904"/>
      <c r="AP497" s="904"/>
      <c r="AQ497" s="904"/>
      <c r="AR497" s="904"/>
      <c r="AS497" s="904"/>
      <c r="AT497" s="904"/>
      <c r="AU497" s="904"/>
      <c r="AV497" s="904"/>
      <c r="AW497" s="904"/>
      <c r="AX497" s="904"/>
      <c r="AY497" s="904"/>
      <c r="AZ497" s="904"/>
      <c r="BA497" s="904"/>
      <c r="BB497" s="993"/>
    </row>
    <row r="498" spans="1:54" ht="28.5" customHeight="1">
      <c r="A498" s="935" t="s">
        <v>282</v>
      </c>
      <c r="B498" s="936"/>
      <c r="C498" s="936"/>
      <c r="D498" s="936"/>
      <c r="E498" s="936"/>
      <c r="F498" s="936"/>
      <c r="G498" s="936"/>
      <c r="H498" s="936"/>
      <c r="I498" s="936"/>
      <c r="J498" s="936"/>
      <c r="K498" s="936"/>
      <c r="L498" s="936"/>
      <c r="M498" s="936"/>
      <c r="N498" s="936"/>
      <c r="O498" s="936"/>
      <c r="P498" s="936"/>
      <c r="Q498" s="936"/>
      <c r="R498" s="936"/>
      <c r="S498" s="936"/>
      <c r="T498" s="936"/>
      <c r="U498" s="936"/>
      <c r="V498" s="936"/>
      <c r="W498" s="936"/>
      <c r="X498" s="936"/>
      <c r="Y498" s="936"/>
      <c r="Z498" s="936"/>
      <c r="AA498" s="936"/>
      <c r="AB498" s="936"/>
      <c r="AC498" s="936"/>
      <c r="AD498" s="936"/>
      <c r="AE498" s="936"/>
      <c r="AF498" s="936"/>
      <c r="AG498" s="937"/>
      <c r="AH498" s="903"/>
      <c r="AI498" s="904"/>
      <c r="AJ498" s="904"/>
      <c r="AK498" s="904"/>
      <c r="AL498" s="904"/>
      <c r="AM498" s="904"/>
      <c r="AN498" s="904"/>
      <c r="AO498" s="904"/>
      <c r="AP498" s="904"/>
      <c r="AQ498" s="904"/>
      <c r="AR498" s="904"/>
      <c r="AS498" s="904"/>
      <c r="AT498" s="904"/>
      <c r="AU498" s="904"/>
      <c r="AV498" s="904"/>
      <c r="AW498" s="904"/>
      <c r="AX498" s="904"/>
      <c r="AY498" s="904"/>
      <c r="AZ498" s="904"/>
      <c r="BA498" s="904"/>
      <c r="BB498" s="993"/>
    </row>
    <row r="499" spans="1:54" ht="12.6" customHeight="1">
      <c r="A499" s="220" t="s">
        <v>236</v>
      </c>
    </row>
    <row r="500" spans="1:54" ht="15" customHeight="1">
      <c r="A500" s="897"/>
      <c r="B500" s="898"/>
      <c r="C500" s="898"/>
      <c r="D500" s="898"/>
      <c r="E500" s="898"/>
      <c r="F500" s="898"/>
      <c r="G500" s="898"/>
      <c r="H500" s="898"/>
      <c r="I500" s="898"/>
      <c r="J500" s="898"/>
      <c r="K500" s="898"/>
      <c r="L500" s="898"/>
      <c r="M500" s="898"/>
      <c r="N500" s="898"/>
      <c r="O500" s="898"/>
      <c r="P500" s="898"/>
      <c r="Q500" s="898"/>
      <c r="R500" s="898"/>
      <c r="S500" s="898"/>
      <c r="T500" s="898"/>
      <c r="U500" s="898"/>
      <c r="V500" s="898"/>
      <c r="W500" s="898"/>
      <c r="X500" s="898"/>
      <c r="Y500" s="898"/>
      <c r="Z500" s="898"/>
      <c r="AA500" s="898"/>
      <c r="AB500" s="898"/>
      <c r="AC500" s="898"/>
      <c r="AD500" s="898"/>
      <c r="AE500" s="898"/>
      <c r="AF500" s="898"/>
      <c r="AG500" s="898"/>
      <c r="AH500" s="898"/>
      <c r="AI500" s="898"/>
      <c r="AJ500" s="898"/>
      <c r="AK500" s="898"/>
      <c r="AL500" s="898"/>
      <c r="AM500" s="898"/>
      <c r="AN500" s="898"/>
      <c r="AO500" s="898"/>
      <c r="AP500" s="898"/>
      <c r="AQ500" s="898"/>
      <c r="AR500" s="898"/>
      <c r="AS500" s="898"/>
      <c r="AT500" s="898"/>
      <c r="AU500" s="898"/>
      <c r="AV500" s="898"/>
      <c r="AW500" s="898"/>
      <c r="AX500" s="898"/>
      <c r="AY500" s="550"/>
      <c r="AZ500" s="550"/>
      <c r="BA500" s="550"/>
      <c r="BB500" s="550"/>
    </row>
    <row r="501" spans="1:54" ht="15" customHeight="1">
      <c r="A501" s="899"/>
      <c r="B501" s="900"/>
      <c r="C501" s="900"/>
      <c r="D501" s="900"/>
      <c r="E501" s="900"/>
      <c r="F501" s="900"/>
      <c r="G501" s="900"/>
      <c r="H501" s="900"/>
      <c r="I501" s="900"/>
      <c r="J501" s="900"/>
      <c r="K501" s="900"/>
      <c r="L501" s="900"/>
      <c r="M501" s="900"/>
      <c r="N501" s="900"/>
      <c r="O501" s="900"/>
      <c r="P501" s="900"/>
      <c r="Q501" s="900"/>
      <c r="R501" s="900"/>
      <c r="S501" s="900"/>
      <c r="T501" s="900"/>
      <c r="U501" s="900"/>
      <c r="V501" s="900"/>
      <c r="W501" s="900"/>
      <c r="X501" s="900"/>
      <c r="Y501" s="900"/>
      <c r="Z501" s="900"/>
      <c r="AA501" s="900"/>
      <c r="AB501" s="900"/>
      <c r="AC501" s="900"/>
      <c r="AD501" s="900"/>
      <c r="AE501" s="900"/>
      <c r="AF501" s="900"/>
      <c r="AG501" s="900"/>
      <c r="AH501" s="900"/>
      <c r="AI501" s="900"/>
      <c r="AJ501" s="900"/>
      <c r="AK501" s="900"/>
      <c r="AL501" s="900"/>
      <c r="AM501" s="900"/>
      <c r="AN501" s="900"/>
      <c r="AO501" s="900"/>
      <c r="AP501" s="900"/>
      <c r="AQ501" s="900"/>
      <c r="AR501" s="900"/>
      <c r="AS501" s="900"/>
      <c r="AT501" s="900"/>
      <c r="AU501" s="900"/>
      <c r="AV501" s="900"/>
      <c r="AW501" s="900"/>
      <c r="AX501" s="900"/>
      <c r="AY501" s="550"/>
      <c r="AZ501" s="550"/>
      <c r="BA501" s="550"/>
      <c r="BB501" s="550"/>
    </row>
    <row r="502" spans="1:54" s="183" customFormat="1" ht="7.5" customHeight="1"/>
    <row r="503" spans="1:54" ht="12.6" customHeight="1">
      <c r="A503" s="220" t="s">
        <v>284</v>
      </c>
    </row>
    <row r="504" spans="1:54" ht="12.6" customHeight="1">
      <c r="A504" s="901"/>
      <c r="B504" s="902"/>
      <c r="C504" s="902"/>
      <c r="D504" s="902"/>
      <c r="E504" s="902"/>
      <c r="F504" s="902"/>
      <c r="G504" s="902"/>
      <c r="H504" s="902"/>
      <c r="I504" s="902"/>
      <c r="J504" s="902"/>
      <c r="K504" s="836" t="s">
        <v>4147</v>
      </c>
      <c r="L504" s="837"/>
      <c r="M504" s="837"/>
      <c r="N504" s="837"/>
      <c r="O504" s="837"/>
      <c r="P504" s="837"/>
      <c r="Q504" s="837"/>
      <c r="R504" s="837"/>
      <c r="S504" s="837"/>
      <c r="T504" s="837"/>
      <c r="U504" s="837"/>
      <c r="V504" s="837"/>
      <c r="W504" s="837"/>
      <c r="X504" s="837"/>
      <c r="Y504" s="837"/>
      <c r="Z504" s="837"/>
      <c r="AA504" s="837"/>
      <c r="AB504" s="837"/>
      <c r="AC504" s="837"/>
      <c r="AD504" s="837"/>
      <c r="AE504" s="837"/>
      <c r="AF504" s="837"/>
      <c r="AG504" s="837"/>
      <c r="AH504" s="837"/>
      <c r="AI504" s="837"/>
      <c r="AJ504" s="837"/>
      <c r="AK504" s="837"/>
      <c r="AL504" s="837"/>
      <c r="AM504" s="837"/>
      <c r="AN504" s="837"/>
      <c r="AO504" s="837"/>
      <c r="AP504" s="837"/>
      <c r="AQ504" s="837"/>
      <c r="AR504" s="837"/>
      <c r="AS504" s="837"/>
      <c r="AT504" s="837"/>
      <c r="AU504" s="837"/>
      <c r="AV504" s="837"/>
      <c r="AW504" s="837"/>
      <c r="AX504" s="837"/>
      <c r="AY504" s="837"/>
      <c r="AZ504" s="837"/>
      <c r="BA504" s="837"/>
      <c r="BB504" s="838"/>
    </row>
    <row r="505" spans="1:54" ht="12.6" customHeight="1">
      <c r="A505" s="841" t="s">
        <v>3587</v>
      </c>
      <c r="B505" s="842"/>
      <c r="C505" s="842"/>
      <c r="D505" s="842"/>
      <c r="E505" s="842"/>
      <c r="F505" s="842"/>
      <c r="G505" s="842"/>
      <c r="H505" s="842"/>
      <c r="I505" s="842"/>
      <c r="J505" s="842"/>
      <c r="K505" s="901"/>
      <c r="L505" s="902"/>
      <c r="M505" s="902"/>
      <c r="N505" s="902"/>
      <c r="O505" s="994"/>
      <c r="P505" s="905"/>
      <c r="Q505" s="905"/>
      <c r="R505" s="905"/>
      <c r="S505" s="905"/>
      <c r="T505" s="905"/>
      <c r="U505" s="905"/>
      <c r="V505" s="905"/>
      <c r="W505" s="905"/>
      <c r="X505" s="905" t="s">
        <v>3588</v>
      </c>
      <c r="Y505" s="905"/>
      <c r="Z505" s="905"/>
      <c r="AA505" s="905"/>
      <c r="AB505" s="905"/>
      <c r="AC505" s="905"/>
      <c r="AD505" s="905"/>
      <c r="AE505" s="905"/>
      <c r="AF505" s="905"/>
      <c r="AG505" s="905"/>
      <c r="AH505" s="905"/>
      <c r="AI505" s="905"/>
      <c r="AJ505" s="905"/>
      <c r="AK505" s="905"/>
      <c r="AL505" s="905"/>
      <c r="AM505" s="905"/>
      <c r="AN505" s="905"/>
      <c r="AO505" s="905"/>
      <c r="AP505" s="905"/>
      <c r="AQ505" s="905"/>
      <c r="AR505" s="905"/>
      <c r="AS505" s="905"/>
      <c r="AT505" s="905"/>
      <c r="AU505" s="905"/>
      <c r="AV505" s="905"/>
      <c r="AW505" s="905"/>
      <c r="AX505" s="905"/>
      <c r="AY505" s="905"/>
      <c r="AZ505" s="905"/>
      <c r="BA505" s="905"/>
      <c r="BB505" s="905"/>
    </row>
    <row r="506" spans="1:54" ht="12.6" customHeight="1">
      <c r="A506" s="841" t="s">
        <v>3589</v>
      </c>
      <c r="B506" s="842"/>
      <c r="C506" s="842"/>
      <c r="D506" s="842"/>
      <c r="E506" s="842"/>
      <c r="F506" s="842"/>
      <c r="G506" s="842"/>
      <c r="H506" s="842"/>
      <c r="I506" s="842"/>
      <c r="J506" s="842"/>
      <c r="K506" s="841" t="s">
        <v>3590</v>
      </c>
      <c r="L506" s="842"/>
      <c r="M506" s="842"/>
      <c r="N506" s="842"/>
      <c r="O506" s="843"/>
      <c r="P506" s="839" t="s">
        <v>3590</v>
      </c>
      <c r="Q506" s="839"/>
      <c r="R506" s="839"/>
      <c r="S506" s="839"/>
      <c r="T506" s="839"/>
      <c r="U506" s="839"/>
      <c r="V506" s="839"/>
      <c r="W506" s="839"/>
      <c r="X506" s="839" t="s">
        <v>3591</v>
      </c>
      <c r="Y506" s="839"/>
      <c r="Z506" s="839"/>
      <c r="AA506" s="839"/>
      <c r="AB506" s="839"/>
      <c r="AC506" s="839"/>
      <c r="AD506" s="839"/>
      <c r="AE506" s="839"/>
      <c r="AF506" s="839"/>
      <c r="AG506" s="839" t="s">
        <v>3592</v>
      </c>
      <c r="AH506" s="839"/>
      <c r="AI506" s="839"/>
      <c r="AJ506" s="839"/>
      <c r="AK506" s="839"/>
      <c r="AL506" s="839"/>
      <c r="AM506" s="839"/>
      <c r="AN506" s="839"/>
      <c r="AO506" s="839"/>
      <c r="AP506" s="839" t="s">
        <v>3593</v>
      </c>
      <c r="AQ506" s="839"/>
      <c r="AR506" s="839"/>
      <c r="AS506" s="839"/>
      <c r="AT506" s="839"/>
      <c r="AU506" s="839"/>
      <c r="AV506" s="839"/>
      <c r="AW506" s="839"/>
      <c r="AX506" s="839"/>
      <c r="AY506" s="839"/>
      <c r="AZ506" s="839"/>
      <c r="BA506" s="839"/>
      <c r="BB506" s="839"/>
    </row>
    <row r="507" spans="1:54" ht="12.6" customHeight="1">
      <c r="A507" s="841" t="s">
        <v>3594</v>
      </c>
      <c r="B507" s="842"/>
      <c r="C507" s="842"/>
      <c r="D507" s="842"/>
      <c r="E507" s="842"/>
      <c r="F507" s="842"/>
      <c r="G507" s="842"/>
      <c r="H507" s="842"/>
      <c r="I507" s="842"/>
      <c r="J507" s="842"/>
      <c r="K507" s="841" t="s">
        <v>3595</v>
      </c>
      <c r="L507" s="842"/>
      <c r="M507" s="842"/>
      <c r="N507" s="842"/>
      <c r="O507" s="843"/>
      <c r="P507" s="839" t="s">
        <v>3596</v>
      </c>
      <c r="Q507" s="839"/>
      <c r="R507" s="839"/>
      <c r="S507" s="839"/>
      <c r="T507" s="839"/>
      <c r="U507" s="839"/>
      <c r="V507" s="839"/>
      <c r="W507" s="839"/>
      <c r="X507" s="839" t="s">
        <v>3597</v>
      </c>
      <c r="Y507" s="839"/>
      <c r="Z507" s="839"/>
      <c r="AA507" s="839"/>
      <c r="AB507" s="839"/>
      <c r="AC507" s="839"/>
      <c r="AD507" s="839"/>
      <c r="AE507" s="839"/>
      <c r="AF507" s="839"/>
      <c r="AG507" s="839" t="s">
        <v>3598</v>
      </c>
      <c r="AH507" s="839"/>
      <c r="AI507" s="839"/>
      <c r="AJ507" s="839"/>
      <c r="AK507" s="839"/>
      <c r="AL507" s="839"/>
      <c r="AM507" s="839"/>
      <c r="AN507" s="839"/>
      <c r="AO507" s="839"/>
      <c r="AP507" s="839" t="s">
        <v>3599</v>
      </c>
      <c r="AQ507" s="839"/>
      <c r="AR507" s="839"/>
      <c r="AS507" s="839"/>
      <c r="AT507" s="839"/>
      <c r="AU507" s="839"/>
      <c r="AV507" s="839"/>
      <c r="AW507" s="839"/>
      <c r="AX507" s="839"/>
      <c r="AY507" s="839"/>
      <c r="AZ507" s="839"/>
      <c r="BA507" s="839"/>
      <c r="BB507" s="839"/>
    </row>
    <row r="508" spans="1:54" ht="12.6" customHeight="1">
      <c r="A508" s="841" t="s">
        <v>3600</v>
      </c>
      <c r="B508" s="842"/>
      <c r="C508" s="842"/>
      <c r="D508" s="842"/>
      <c r="E508" s="842"/>
      <c r="F508" s="842"/>
      <c r="G508" s="842"/>
      <c r="H508" s="842"/>
      <c r="I508" s="842"/>
      <c r="J508" s="842"/>
      <c r="K508" s="841" t="s">
        <v>3601</v>
      </c>
      <c r="L508" s="842"/>
      <c r="M508" s="842"/>
      <c r="N508" s="842"/>
      <c r="O508" s="843"/>
      <c r="P508" s="839" t="s">
        <v>3602</v>
      </c>
      <c r="Q508" s="839"/>
      <c r="R508" s="839"/>
      <c r="S508" s="839"/>
      <c r="T508" s="839"/>
      <c r="U508" s="839"/>
      <c r="V508" s="839"/>
      <c r="W508" s="839"/>
      <c r="X508" s="839" t="s">
        <v>3594</v>
      </c>
      <c r="Y508" s="839"/>
      <c r="Z508" s="839"/>
      <c r="AA508" s="839"/>
      <c r="AB508" s="839"/>
      <c r="AC508" s="839"/>
      <c r="AD508" s="839"/>
      <c r="AE508" s="839"/>
      <c r="AF508" s="839"/>
      <c r="AG508" s="839" t="s">
        <v>3594</v>
      </c>
      <c r="AH508" s="839"/>
      <c r="AI508" s="839"/>
      <c r="AJ508" s="839"/>
      <c r="AK508" s="839"/>
      <c r="AL508" s="839"/>
      <c r="AM508" s="839"/>
      <c r="AN508" s="839"/>
      <c r="AO508" s="839"/>
      <c r="AP508" s="839" t="s">
        <v>3603</v>
      </c>
      <c r="AQ508" s="839"/>
      <c r="AR508" s="839"/>
      <c r="AS508" s="839"/>
      <c r="AT508" s="839"/>
      <c r="AU508" s="839"/>
      <c r="AV508" s="839"/>
      <c r="AW508" s="839"/>
      <c r="AX508" s="839"/>
      <c r="AY508" s="839"/>
      <c r="AZ508" s="839"/>
      <c r="BA508" s="839"/>
      <c r="BB508" s="839"/>
    </row>
    <row r="509" spans="1:54" ht="12.6" customHeight="1">
      <c r="A509" s="841"/>
      <c r="B509" s="842"/>
      <c r="C509" s="842"/>
      <c r="D509" s="842"/>
      <c r="E509" s="842"/>
      <c r="F509" s="842"/>
      <c r="G509" s="842"/>
      <c r="H509" s="842"/>
      <c r="I509" s="842"/>
      <c r="J509" s="842"/>
      <c r="K509" s="841"/>
      <c r="L509" s="842"/>
      <c r="M509" s="842"/>
      <c r="N509" s="842"/>
      <c r="O509" s="843"/>
      <c r="P509" s="839" t="s">
        <v>3601</v>
      </c>
      <c r="Q509" s="839"/>
      <c r="R509" s="839"/>
      <c r="S509" s="839"/>
      <c r="T509" s="839"/>
      <c r="U509" s="839"/>
      <c r="V509" s="839"/>
      <c r="W509" s="839"/>
      <c r="X509" s="839" t="s">
        <v>3600</v>
      </c>
      <c r="Y509" s="839"/>
      <c r="Z509" s="839"/>
      <c r="AA509" s="839"/>
      <c r="AB509" s="839"/>
      <c r="AC509" s="839"/>
      <c r="AD509" s="839"/>
      <c r="AE509" s="839"/>
      <c r="AF509" s="839"/>
      <c r="AG509" s="839" t="s">
        <v>3600</v>
      </c>
      <c r="AH509" s="839"/>
      <c r="AI509" s="839"/>
      <c r="AJ509" s="839"/>
      <c r="AK509" s="839"/>
      <c r="AL509" s="839"/>
      <c r="AM509" s="839"/>
      <c r="AN509" s="839"/>
      <c r="AO509" s="839"/>
      <c r="AP509" s="839"/>
      <c r="AQ509" s="839"/>
      <c r="AR509" s="839"/>
      <c r="AS509" s="839"/>
      <c r="AT509" s="839"/>
      <c r="AU509" s="839"/>
      <c r="AV509" s="839"/>
      <c r="AW509" s="839"/>
      <c r="AX509" s="839"/>
      <c r="AY509" s="839"/>
      <c r="AZ509" s="839"/>
      <c r="BA509" s="839"/>
      <c r="BB509" s="839"/>
    </row>
    <row r="510" spans="1:54" ht="12.6" customHeight="1">
      <c r="A510" s="846" t="s">
        <v>3498</v>
      </c>
      <c r="B510" s="847"/>
      <c r="C510" s="847"/>
      <c r="D510" s="847"/>
      <c r="E510" s="847"/>
      <c r="F510" s="847"/>
      <c r="G510" s="847"/>
      <c r="H510" s="847"/>
      <c r="I510" s="847"/>
      <c r="J510" s="847"/>
      <c r="K510" s="846" t="s">
        <v>3499</v>
      </c>
      <c r="L510" s="847"/>
      <c r="M510" s="847"/>
      <c r="N510" s="847"/>
      <c r="O510" s="848"/>
      <c r="P510" s="845" t="s">
        <v>3500</v>
      </c>
      <c r="Q510" s="845"/>
      <c r="R510" s="845"/>
      <c r="S510" s="845"/>
      <c r="T510" s="845"/>
      <c r="U510" s="845"/>
      <c r="V510" s="845"/>
      <c r="W510" s="845"/>
      <c r="X510" s="845" t="s">
        <v>3501</v>
      </c>
      <c r="Y510" s="845"/>
      <c r="Z510" s="845"/>
      <c r="AA510" s="845"/>
      <c r="AB510" s="845"/>
      <c r="AC510" s="845"/>
      <c r="AD510" s="845"/>
      <c r="AE510" s="845"/>
      <c r="AF510" s="845"/>
      <c r="AG510" s="845" t="s">
        <v>3502</v>
      </c>
      <c r="AH510" s="845"/>
      <c r="AI510" s="845"/>
      <c r="AJ510" s="845"/>
      <c r="AK510" s="845"/>
      <c r="AL510" s="845"/>
      <c r="AM510" s="845"/>
      <c r="AN510" s="845"/>
      <c r="AO510" s="845"/>
      <c r="AP510" s="845" t="s">
        <v>3503</v>
      </c>
      <c r="AQ510" s="845"/>
      <c r="AR510" s="845"/>
      <c r="AS510" s="845"/>
      <c r="AT510" s="845"/>
      <c r="AU510" s="845"/>
      <c r="AV510" s="845"/>
      <c r="AW510" s="845"/>
      <c r="AX510" s="845"/>
      <c r="AY510" s="845"/>
      <c r="AZ510" s="845"/>
      <c r="BA510" s="845"/>
      <c r="BB510" s="845"/>
    </row>
    <row r="511" spans="1:54" ht="12.6" customHeight="1">
      <c r="A511" s="170" t="s">
        <v>3604</v>
      </c>
      <c r="AP511" s="796">
        <f ca="1">SUVAHAVUJ!$N$24+SUVAHAVUJ!I25</f>
        <v>0</v>
      </c>
      <c r="AQ511" s="796"/>
      <c r="AR511" s="796"/>
      <c r="AS511" s="796"/>
      <c r="AT511" s="796"/>
      <c r="AU511" s="796"/>
      <c r="AV511" s="796"/>
      <c r="AW511" s="796"/>
      <c r="AX511" s="796"/>
      <c r="AY511" s="796"/>
      <c r="AZ511" s="796"/>
      <c r="BA511" s="796"/>
      <c r="BB511" s="796"/>
    </row>
    <row r="512" spans="1:54" ht="12.6" customHeight="1">
      <c r="A512" s="995"/>
      <c r="B512" s="995"/>
      <c r="C512" s="995"/>
      <c r="D512" s="995"/>
      <c r="E512" s="995"/>
      <c r="F512" s="995"/>
      <c r="G512" s="995"/>
      <c r="H512" s="995"/>
      <c r="I512" s="995"/>
      <c r="J512" s="995"/>
      <c r="K512" s="801"/>
      <c r="L512" s="801"/>
      <c r="M512" s="801"/>
      <c r="N512" s="801"/>
      <c r="O512" s="801"/>
      <c r="P512" s="801"/>
      <c r="Q512" s="801"/>
      <c r="R512" s="801"/>
      <c r="S512" s="801"/>
      <c r="T512" s="801"/>
      <c r="U512" s="801"/>
      <c r="V512" s="801"/>
      <c r="W512" s="801"/>
      <c r="X512" s="801"/>
      <c r="Y512" s="801"/>
      <c r="Z512" s="801"/>
      <c r="AA512" s="801"/>
      <c r="AB512" s="801"/>
      <c r="AC512" s="801"/>
      <c r="AD512" s="801"/>
      <c r="AE512" s="801"/>
      <c r="AF512" s="801"/>
      <c r="AG512" s="801"/>
      <c r="AH512" s="801"/>
      <c r="AI512" s="801"/>
      <c r="AJ512" s="801"/>
      <c r="AK512" s="801"/>
      <c r="AL512" s="801"/>
      <c r="AM512" s="801"/>
      <c r="AN512" s="801"/>
      <c r="AO512" s="801"/>
      <c r="AP512" s="801"/>
      <c r="AQ512" s="801"/>
      <c r="AR512" s="801"/>
      <c r="AS512" s="801"/>
      <c r="AT512" s="801"/>
      <c r="AU512" s="801"/>
      <c r="AV512" s="801"/>
      <c r="AW512" s="801"/>
      <c r="AX512" s="801"/>
      <c r="AY512" s="801"/>
      <c r="AZ512" s="801"/>
      <c r="BA512" s="801"/>
      <c r="BB512" s="801"/>
    </row>
    <row r="513" spans="1:54" ht="12.6" customHeight="1">
      <c r="A513" s="995"/>
      <c r="B513" s="995"/>
      <c r="C513" s="995"/>
      <c r="D513" s="995"/>
      <c r="E513" s="995"/>
      <c r="F513" s="995"/>
      <c r="G513" s="995"/>
      <c r="H513" s="995"/>
      <c r="I513" s="995"/>
      <c r="J513" s="995"/>
      <c r="K513" s="801"/>
      <c r="L513" s="801"/>
      <c r="M513" s="801"/>
      <c r="N513" s="801"/>
      <c r="O513" s="801"/>
      <c r="P513" s="801"/>
      <c r="Q513" s="801"/>
      <c r="R513" s="801"/>
      <c r="S513" s="801"/>
      <c r="T513" s="801"/>
      <c r="U513" s="801"/>
      <c r="V513" s="801"/>
      <c r="W513" s="801"/>
      <c r="X513" s="801"/>
      <c r="Y513" s="801"/>
      <c r="Z513" s="801"/>
      <c r="AA513" s="801"/>
      <c r="AB513" s="801"/>
      <c r="AC513" s="801"/>
      <c r="AD513" s="801"/>
      <c r="AE513" s="801"/>
      <c r="AF513" s="801"/>
      <c r="AG513" s="801"/>
      <c r="AH513" s="801"/>
      <c r="AI513" s="801"/>
      <c r="AJ513" s="801"/>
      <c r="AK513" s="801"/>
      <c r="AL513" s="801"/>
      <c r="AM513" s="801"/>
      <c r="AN513" s="801"/>
      <c r="AO513" s="801"/>
      <c r="AP513" s="801"/>
      <c r="AQ513" s="801"/>
      <c r="AR513" s="801"/>
      <c r="AS513" s="801"/>
      <c r="AT513" s="801"/>
      <c r="AU513" s="801"/>
      <c r="AV513" s="801"/>
      <c r="AW513" s="801"/>
      <c r="AX513" s="801"/>
      <c r="AY513" s="801"/>
      <c r="AZ513" s="801"/>
      <c r="BA513" s="801"/>
      <c r="BB513" s="801"/>
    </row>
    <row r="514" spans="1:54" ht="12.6" customHeight="1">
      <c r="A514" s="995"/>
      <c r="B514" s="995"/>
      <c r="C514" s="995"/>
      <c r="D514" s="995"/>
      <c r="E514" s="995"/>
      <c r="F514" s="995"/>
      <c r="G514" s="995"/>
      <c r="H514" s="995"/>
      <c r="I514" s="995"/>
      <c r="J514" s="995"/>
      <c r="K514" s="801"/>
      <c r="L514" s="801"/>
      <c r="M514" s="801"/>
      <c r="N514" s="801"/>
      <c r="O514" s="801"/>
      <c r="P514" s="801"/>
      <c r="Q514" s="801"/>
      <c r="R514" s="801"/>
      <c r="S514" s="801"/>
      <c r="T514" s="801"/>
      <c r="U514" s="801"/>
      <c r="V514" s="801"/>
      <c r="W514" s="801"/>
      <c r="X514" s="801"/>
      <c r="Y514" s="801"/>
      <c r="Z514" s="801"/>
      <c r="AA514" s="801"/>
      <c r="AB514" s="801"/>
      <c r="AC514" s="801"/>
      <c r="AD514" s="801"/>
      <c r="AE514" s="801"/>
      <c r="AF514" s="801"/>
      <c r="AG514" s="801"/>
      <c r="AH514" s="801"/>
      <c r="AI514" s="801"/>
      <c r="AJ514" s="801"/>
      <c r="AK514" s="801"/>
      <c r="AL514" s="801"/>
      <c r="AM514" s="801"/>
      <c r="AN514" s="801"/>
      <c r="AO514" s="801"/>
      <c r="AP514" s="801"/>
      <c r="AQ514" s="801"/>
      <c r="AR514" s="801"/>
      <c r="AS514" s="801"/>
      <c r="AT514" s="801"/>
      <c r="AU514" s="801"/>
      <c r="AV514" s="801"/>
      <c r="AW514" s="801"/>
      <c r="AX514" s="801"/>
      <c r="AY514" s="801"/>
      <c r="AZ514" s="801"/>
      <c r="BA514" s="801"/>
      <c r="BB514" s="801"/>
    </row>
    <row r="515" spans="1:54" ht="12.6" customHeight="1">
      <c r="A515" s="170" t="s">
        <v>3605</v>
      </c>
      <c r="K515" s="258"/>
      <c r="L515" s="258"/>
      <c r="M515" s="258"/>
      <c r="N515" s="258"/>
      <c r="O515" s="258"/>
      <c r="P515" s="258"/>
      <c r="Q515" s="258"/>
      <c r="R515" s="258"/>
      <c r="S515" s="258"/>
      <c r="T515" s="258"/>
      <c r="U515" s="258"/>
      <c r="V515" s="258"/>
      <c r="W515" s="258"/>
      <c r="X515" s="258"/>
      <c r="Y515" s="258"/>
      <c r="Z515" s="258"/>
      <c r="AA515" s="258"/>
      <c r="AB515" s="258"/>
      <c r="AC515" s="258"/>
      <c r="AD515" s="258"/>
      <c r="AE515" s="258"/>
      <c r="AF515" s="258"/>
      <c r="AG515" s="258"/>
      <c r="AH515" s="258"/>
      <c r="AI515" s="258"/>
      <c r="AJ515" s="258"/>
      <c r="AK515" s="258"/>
      <c r="AL515" s="258"/>
      <c r="AM515" s="258"/>
      <c r="AN515" s="258"/>
      <c r="AO515" s="258"/>
      <c r="AP515" s="796">
        <f>SUM(AP526-AP511-AP519-AP523)</f>
        <v>0</v>
      </c>
      <c r="AQ515" s="796"/>
      <c r="AR515" s="796"/>
      <c r="AS515" s="796"/>
      <c r="AT515" s="796"/>
      <c r="AU515" s="796"/>
      <c r="AV515" s="796"/>
      <c r="AW515" s="796"/>
      <c r="AX515" s="796"/>
      <c r="AY515" s="796"/>
      <c r="AZ515" s="796"/>
      <c r="BA515" s="796"/>
      <c r="BB515" s="796"/>
    </row>
    <row r="516" spans="1:54" ht="12.6" customHeight="1">
      <c r="A516" s="995"/>
      <c r="B516" s="995"/>
      <c r="C516" s="995"/>
      <c r="D516" s="995"/>
      <c r="E516" s="995"/>
      <c r="F516" s="995"/>
      <c r="G516" s="995"/>
      <c r="H516" s="995"/>
      <c r="I516" s="995"/>
      <c r="J516" s="995"/>
      <c r="K516" s="801"/>
      <c r="L516" s="801"/>
      <c r="M516" s="801"/>
      <c r="N516" s="801"/>
      <c r="O516" s="801"/>
      <c r="P516" s="801"/>
      <c r="Q516" s="801"/>
      <c r="R516" s="801"/>
      <c r="S516" s="801"/>
      <c r="T516" s="801"/>
      <c r="U516" s="801"/>
      <c r="V516" s="801"/>
      <c r="W516" s="801"/>
      <c r="X516" s="801"/>
      <c r="Y516" s="801"/>
      <c r="Z516" s="801"/>
      <c r="AA516" s="801"/>
      <c r="AB516" s="801"/>
      <c r="AC516" s="801"/>
      <c r="AD516" s="801"/>
      <c r="AE516" s="801"/>
      <c r="AF516" s="801"/>
      <c r="AG516" s="801"/>
      <c r="AH516" s="801"/>
      <c r="AI516" s="801"/>
      <c r="AJ516" s="801"/>
      <c r="AK516" s="801"/>
      <c r="AL516" s="801"/>
      <c r="AM516" s="801"/>
      <c r="AN516" s="801"/>
      <c r="AO516" s="801"/>
      <c r="AP516" s="801"/>
      <c r="AQ516" s="801"/>
      <c r="AR516" s="801"/>
      <c r="AS516" s="801"/>
      <c r="AT516" s="801"/>
      <c r="AU516" s="801"/>
      <c r="AV516" s="801"/>
      <c r="AW516" s="801"/>
      <c r="AX516" s="801"/>
      <c r="AY516" s="801"/>
      <c r="AZ516" s="801"/>
      <c r="BA516" s="801"/>
      <c r="BB516" s="801"/>
    </row>
    <row r="517" spans="1:54" ht="12.6" customHeight="1">
      <c r="A517" s="995"/>
      <c r="B517" s="995"/>
      <c r="C517" s="995"/>
      <c r="D517" s="995"/>
      <c r="E517" s="995"/>
      <c r="F517" s="995"/>
      <c r="G517" s="995"/>
      <c r="H517" s="995"/>
      <c r="I517" s="995"/>
      <c r="J517" s="995"/>
      <c r="K517" s="801"/>
      <c r="L517" s="801"/>
      <c r="M517" s="801"/>
      <c r="N517" s="801"/>
      <c r="O517" s="801"/>
      <c r="P517" s="801"/>
      <c r="Q517" s="801"/>
      <c r="R517" s="801"/>
      <c r="S517" s="801"/>
      <c r="T517" s="801"/>
      <c r="U517" s="801"/>
      <c r="V517" s="801"/>
      <c r="W517" s="801"/>
      <c r="X517" s="801"/>
      <c r="Y517" s="801"/>
      <c r="Z517" s="801"/>
      <c r="AA517" s="801"/>
      <c r="AB517" s="801"/>
      <c r="AC517" s="801"/>
      <c r="AD517" s="801"/>
      <c r="AE517" s="801"/>
      <c r="AF517" s="801"/>
      <c r="AG517" s="801"/>
      <c r="AH517" s="801"/>
      <c r="AI517" s="801"/>
      <c r="AJ517" s="801"/>
      <c r="AK517" s="801"/>
      <c r="AL517" s="801"/>
      <c r="AM517" s="801"/>
      <c r="AN517" s="801"/>
      <c r="AO517" s="801"/>
      <c r="AP517" s="801"/>
      <c r="AQ517" s="801"/>
      <c r="AR517" s="801"/>
      <c r="AS517" s="801"/>
      <c r="AT517" s="801"/>
      <c r="AU517" s="801"/>
      <c r="AV517" s="801"/>
      <c r="AW517" s="801"/>
      <c r="AX517" s="801"/>
      <c r="AY517" s="801"/>
      <c r="AZ517" s="801"/>
      <c r="BA517" s="801"/>
      <c r="BB517" s="801"/>
    </row>
    <row r="518" spans="1:54" ht="12.6" customHeight="1">
      <c r="A518" s="995"/>
      <c r="B518" s="995"/>
      <c r="C518" s="995"/>
      <c r="D518" s="995"/>
      <c r="E518" s="995"/>
      <c r="F518" s="995"/>
      <c r="G518" s="995"/>
      <c r="H518" s="995"/>
      <c r="I518" s="995"/>
      <c r="J518" s="995"/>
      <c r="K518" s="801"/>
      <c r="L518" s="801"/>
      <c r="M518" s="801"/>
      <c r="N518" s="801"/>
      <c r="O518" s="801"/>
      <c r="P518" s="801"/>
      <c r="Q518" s="801"/>
      <c r="R518" s="801"/>
      <c r="S518" s="801"/>
      <c r="T518" s="801"/>
      <c r="U518" s="801"/>
      <c r="V518" s="801"/>
      <c r="W518" s="801"/>
      <c r="X518" s="801"/>
      <c r="Y518" s="801"/>
      <c r="Z518" s="801"/>
      <c r="AA518" s="801"/>
      <c r="AB518" s="801"/>
      <c r="AC518" s="801"/>
      <c r="AD518" s="801"/>
      <c r="AE518" s="801"/>
      <c r="AF518" s="801"/>
      <c r="AG518" s="801"/>
      <c r="AH518" s="801"/>
      <c r="AI518" s="801"/>
      <c r="AJ518" s="801"/>
      <c r="AK518" s="801"/>
      <c r="AL518" s="801"/>
      <c r="AM518" s="801"/>
      <c r="AN518" s="801"/>
      <c r="AO518" s="801"/>
      <c r="AP518" s="801"/>
      <c r="AQ518" s="801"/>
      <c r="AR518" s="801"/>
      <c r="AS518" s="801"/>
      <c r="AT518" s="801"/>
      <c r="AU518" s="801"/>
      <c r="AV518" s="801"/>
      <c r="AW518" s="801"/>
      <c r="AX518" s="801"/>
      <c r="AY518" s="801"/>
      <c r="AZ518" s="801"/>
      <c r="BA518" s="801"/>
      <c r="BB518" s="801"/>
    </row>
    <row r="519" spans="1:54" ht="12.6" customHeight="1">
      <c r="A519" s="170" t="s">
        <v>3580</v>
      </c>
      <c r="K519" s="258"/>
      <c r="L519" s="258"/>
      <c r="M519" s="258"/>
      <c r="N519" s="258"/>
      <c r="O519" s="258"/>
      <c r="P519" s="258"/>
      <c r="Q519" s="258"/>
      <c r="R519" s="258"/>
      <c r="S519" s="258"/>
      <c r="T519" s="258"/>
      <c r="U519" s="258"/>
      <c r="V519" s="258"/>
      <c r="W519" s="258"/>
      <c r="X519" s="258"/>
      <c r="Y519" s="258"/>
      <c r="Z519" s="258"/>
      <c r="AA519" s="258"/>
      <c r="AB519" s="258"/>
      <c r="AC519" s="258"/>
      <c r="AD519" s="258"/>
      <c r="AE519" s="258"/>
      <c r="AF519" s="258"/>
      <c r="AG519" s="258"/>
      <c r="AH519" s="258"/>
      <c r="AI519" s="258"/>
      <c r="AJ519" s="258"/>
      <c r="AK519" s="258"/>
      <c r="AL519" s="258"/>
      <c r="AM519" s="258"/>
      <c r="AN519" s="258"/>
      <c r="AO519" s="258"/>
      <c r="AP519" s="796">
        <f ca="1">SUM(SUVAHAVUJ!N26+SUVAHAVUJ!N30)</f>
        <v>0</v>
      </c>
      <c r="AQ519" s="796"/>
      <c r="AR519" s="796"/>
      <c r="AS519" s="796"/>
      <c r="AT519" s="796"/>
      <c r="AU519" s="796"/>
      <c r="AV519" s="796"/>
      <c r="AW519" s="796"/>
      <c r="AX519" s="796"/>
      <c r="AY519" s="796"/>
      <c r="AZ519" s="796"/>
      <c r="BA519" s="796"/>
      <c r="BB519" s="796"/>
    </row>
    <row r="520" spans="1:54" ht="12.6" customHeight="1">
      <c r="A520" s="995"/>
      <c r="B520" s="995"/>
      <c r="C520" s="995"/>
      <c r="D520" s="995"/>
      <c r="E520" s="995"/>
      <c r="F520" s="995"/>
      <c r="G520" s="995"/>
      <c r="H520" s="995"/>
      <c r="I520" s="995"/>
      <c r="J520" s="995"/>
      <c r="K520" s="801"/>
      <c r="L520" s="801"/>
      <c r="M520" s="801"/>
      <c r="N520" s="801"/>
      <c r="O520" s="801"/>
      <c r="P520" s="801"/>
      <c r="Q520" s="801"/>
      <c r="R520" s="801"/>
      <c r="S520" s="801"/>
      <c r="T520" s="801"/>
      <c r="U520" s="801"/>
      <c r="V520" s="801"/>
      <c r="W520" s="801"/>
      <c r="X520" s="801"/>
      <c r="Y520" s="801"/>
      <c r="Z520" s="801"/>
      <c r="AA520" s="801"/>
      <c r="AB520" s="801"/>
      <c r="AC520" s="801"/>
      <c r="AD520" s="801"/>
      <c r="AE520" s="801"/>
      <c r="AF520" s="801"/>
      <c r="AG520" s="801"/>
      <c r="AH520" s="801"/>
      <c r="AI520" s="801"/>
      <c r="AJ520" s="801"/>
      <c r="AK520" s="801"/>
      <c r="AL520" s="801"/>
      <c r="AM520" s="801"/>
      <c r="AN520" s="801"/>
      <c r="AO520" s="801"/>
      <c r="AP520" s="801"/>
      <c r="AQ520" s="801"/>
      <c r="AR520" s="801"/>
      <c r="AS520" s="801"/>
      <c r="AT520" s="801"/>
      <c r="AU520" s="801"/>
      <c r="AV520" s="801"/>
      <c r="AW520" s="801"/>
      <c r="AX520" s="801"/>
      <c r="AY520" s="801"/>
      <c r="AZ520" s="801"/>
      <c r="BA520" s="801"/>
      <c r="BB520" s="801"/>
    </row>
    <row r="521" spans="1:54" ht="12.6" customHeight="1">
      <c r="A521" s="995"/>
      <c r="B521" s="995"/>
      <c r="C521" s="995"/>
      <c r="D521" s="995"/>
      <c r="E521" s="995"/>
      <c r="F521" s="995"/>
      <c r="G521" s="995"/>
      <c r="H521" s="995"/>
      <c r="I521" s="995"/>
      <c r="J521" s="995"/>
      <c r="K521" s="801"/>
      <c r="L521" s="801"/>
      <c r="M521" s="801"/>
      <c r="N521" s="801"/>
      <c r="O521" s="801"/>
      <c r="P521" s="801"/>
      <c r="Q521" s="801"/>
      <c r="R521" s="801"/>
      <c r="S521" s="801"/>
      <c r="T521" s="801"/>
      <c r="U521" s="801"/>
      <c r="V521" s="801"/>
      <c r="W521" s="801"/>
      <c r="X521" s="801"/>
      <c r="Y521" s="801"/>
      <c r="Z521" s="801"/>
      <c r="AA521" s="801"/>
      <c r="AB521" s="801"/>
      <c r="AC521" s="801"/>
      <c r="AD521" s="801"/>
      <c r="AE521" s="801"/>
      <c r="AF521" s="801"/>
      <c r="AG521" s="801"/>
      <c r="AH521" s="801"/>
      <c r="AI521" s="801"/>
      <c r="AJ521" s="801"/>
      <c r="AK521" s="801"/>
      <c r="AL521" s="801"/>
      <c r="AM521" s="801"/>
      <c r="AN521" s="801"/>
      <c r="AO521" s="801"/>
      <c r="AP521" s="801"/>
      <c r="AQ521" s="801"/>
      <c r="AR521" s="801"/>
      <c r="AS521" s="801"/>
      <c r="AT521" s="801"/>
      <c r="AU521" s="801"/>
      <c r="AV521" s="801"/>
      <c r="AW521" s="801"/>
      <c r="AX521" s="801"/>
      <c r="AY521" s="801"/>
      <c r="AZ521" s="801"/>
      <c r="BA521" s="801"/>
      <c r="BB521" s="801"/>
    </row>
    <row r="522" spans="1:54" ht="12.6" customHeight="1">
      <c r="A522" s="995"/>
      <c r="B522" s="995"/>
      <c r="C522" s="995"/>
      <c r="D522" s="995"/>
      <c r="E522" s="995"/>
      <c r="F522" s="995"/>
      <c r="G522" s="995"/>
      <c r="H522" s="995"/>
      <c r="I522" s="995"/>
      <c r="J522" s="995"/>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801"/>
      <c r="AH522" s="801"/>
      <c r="AI522" s="801"/>
      <c r="AJ522" s="801"/>
      <c r="AK522" s="801"/>
      <c r="AL522" s="801"/>
      <c r="AM522" s="801"/>
      <c r="AN522" s="801"/>
      <c r="AO522" s="801"/>
      <c r="AP522" s="801"/>
      <c r="AQ522" s="801"/>
      <c r="AR522" s="801"/>
      <c r="AS522" s="801"/>
      <c r="AT522" s="801"/>
      <c r="AU522" s="801"/>
      <c r="AV522" s="801"/>
      <c r="AW522" s="801"/>
      <c r="AX522" s="801"/>
      <c r="AY522" s="801"/>
      <c r="AZ522" s="801"/>
      <c r="BA522" s="801"/>
      <c r="BB522" s="801"/>
    </row>
    <row r="523" spans="1:54" ht="12.6" customHeight="1">
      <c r="A523" s="170" t="s">
        <v>3606</v>
      </c>
      <c r="K523" s="258"/>
      <c r="L523" s="258"/>
      <c r="M523" s="258"/>
      <c r="N523" s="258"/>
      <c r="O523" s="258"/>
      <c r="P523" s="258"/>
      <c r="Q523" s="258"/>
      <c r="R523" s="258"/>
      <c r="S523" s="258"/>
      <c r="T523" s="258"/>
      <c r="U523" s="258"/>
      <c r="V523" s="258"/>
      <c r="W523" s="258"/>
      <c r="X523" s="258"/>
      <c r="Y523" s="258"/>
      <c r="Z523" s="258"/>
      <c r="AA523" s="258"/>
      <c r="AB523" s="258"/>
      <c r="AC523" s="258"/>
      <c r="AD523" s="258"/>
      <c r="AE523" s="258"/>
      <c r="AF523" s="258"/>
      <c r="AG523" s="258"/>
      <c r="AH523" s="258"/>
      <c r="AI523" s="258"/>
      <c r="AJ523" s="258"/>
      <c r="AK523" s="258"/>
      <c r="AL523" s="258"/>
      <c r="AM523" s="258"/>
      <c r="AN523" s="258"/>
      <c r="AO523" s="258"/>
      <c r="AP523" s="796">
        <f ca="1">SUVAHAVUJ!$N$33</f>
        <v>0</v>
      </c>
      <c r="AQ523" s="796"/>
      <c r="AR523" s="796"/>
      <c r="AS523" s="796"/>
      <c r="AT523" s="796"/>
      <c r="AU523" s="796"/>
      <c r="AV523" s="796"/>
      <c r="AW523" s="796"/>
      <c r="AX523" s="796"/>
      <c r="AY523" s="796"/>
      <c r="AZ523" s="796"/>
      <c r="BA523" s="796"/>
      <c r="BB523" s="796"/>
    </row>
    <row r="524" spans="1:54" ht="12.6" customHeight="1">
      <c r="A524" s="995"/>
      <c r="B524" s="995"/>
      <c r="C524" s="995"/>
      <c r="D524" s="995"/>
      <c r="E524" s="995"/>
      <c r="F524" s="995"/>
      <c r="G524" s="995"/>
      <c r="H524" s="995"/>
      <c r="I524" s="995"/>
      <c r="J524" s="995"/>
      <c r="K524" s="801"/>
      <c r="L524" s="801"/>
      <c r="M524" s="801"/>
      <c r="N524" s="801"/>
      <c r="O524" s="801"/>
      <c r="P524" s="801"/>
      <c r="Q524" s="801"/>
      <c r="R524" s="801"/>
      <c r="S524" s="801"/>
      <c r="T524" s="801"/>
      <c r="U524" s="801"/>
      <c r="V524" s="801"/>
      <c r="W524" s="801"/>
      <c r="X524" s="801"/>
      <c r="Y524" s="801"/>
      <c r="Z524" s="801"/>
      <c r="AA524" s="801"/>
      <c r="AB524" s="801"/>
      <c r="AC524" s="801"/>
      <c r="AD524" s="801"/>
      <c r="AE524" s="801"/>
      <c r="AF524" s="801"/>
      <c r="AG524" s="801"/>
      <c r="AH524" s="801"/>
      <c r="AI524" s="801"/>
      <c r="AJ524" s="801"/>
      <c r="AK524" s="801"/>
      <c r="AL524" s="801"/>
      <c r="AM524" s="801"/>
      <c r="AN524" s="801"/>
      <c r="AO524" s="801"/>
      <c r="AP524" s="801"/>
      <c r="AQ524" s="801"/>
      <c r="AR524" s="801"/>
      <c r="AS524" s="801"/>
      <c r="AT524" s="801"/>
      <c r="AU524" s="801"/>
      <c r="AV524" s="801"/>
      <c r="AW524" s="801"/>
      <c r="AX524" s="801"/>
      <c r="AY524" s="801"/>
      <c r="AZ524" s="801"/>
      <c r="BA524" s="801"/>
      <c r="BB524" s="801"/>
    </row>
    <row r="525" spans="1:54" ht="12.6" customHeight="1">
      <c r="A525" s="995"/>
      <c r="B525" s="995"/>
      <c r="C525" s="995"/>
      <c r="D525" s="995"/>
      <c r="E525" s="995"/>
      <c r="F525" s="995"/>
      <c r="G525" s="995"/>
      <c r="H525" s="995"/>
      <c r="I525" s="995"/>
      <c r="J525" s="995"/>
      <c r="K525" s="801"/>
      <c r="L525" s="801"/>
      <c r="M525" s="801"/>
      <c r="N525" s="801"/>
      <c r="O525" s="801"/>
      <c r="P525" s="801"/>
      <c r="Q525" s="801"/>
      <c r="R525" s="801"/>
      <c r="S525" s="801"/>
      <c r="T525" s="801"/>
      <c r="U525" s="801"/>
      <c r="V525" s="801"/>
      <c r="W525" s="801"/>
      <c r="X525" s="801"/>
      <c r="Y525" s="801"/>
      <c r="Z525" s="801"/>
      <c r="AA525" s="801"/>
      <c r="AB525" s="801"/>
      <c r="AC525" s="801"/>
      <c r="AD525" s="801"/>
      <c r="AE525" s="801"/>
      <c r="AF525" s="801"/>
      <c r="AG525" s="801"/>
      <c r="AH525" s="801"/>
      <c r="AI525" s="801"/>
      <c r="AJ525" s="801"/>
      <c r="AK525" s="801"/>
      <c r="AL525" s="801"/>
      <c r="AM525" s="801"/>
      <c r="AN525" s="801"/>
      <c r="AO525" s="801"/>
      <c r="AP525" s="801"/>
      <c r="AQ525" s="801"/>
      <c r="AR525" s="801"/>
      <c r="AS525" s="801"/>
      <c r="AT525" s="801"/>
      <c r="AU525" s="801"/>
      <c r="AV525" s="801"/>
      <c r="AW525" s="801"/>
      <c r="AX525" s="801"/>
      <c r="AY525" s="801"/>
      <c r="AZ525" s="801"/>
      <c r="BA525" s="801"/>
      <c r="BB525" s="801"/>
    </row>
    <row r="526" spans="1:54" ht="12.6" customHeight="1">
      <c r="A526" s="803" t="s">
        <v>3607</v>
      </c>
      <c r="B526" s="803"/>
      <c r="C526" s="803"/>
      <c r="D526" s="803"/>
      <c r="E526" s="803"/>
      <c r="F526" s="803"/>
      <c r="G526" s="803"/>
      <c r="H526" s="803"/>
      <c r="I526" s="803"/>
      <c r="J526" s="803"/>
      <c r="K526" s="803" t="s">
        <v>4215</v>
      </c>
      <c r="L526" s="803"/>
      <c r="M526" s="803"/>
      <c r="N526" s="803"/>
      <c r="O526" s="803"/>
      <c r="P526" s="803" t="s">
        <v>4215</v>
      </c>
      <c r="Q526" s="803"/>
      <c r="R526" s="803"/>
      <c r="S526" s="803"/>
      <c r="T526" s="803"/>
      <c r="U526" s="803"/>
      <c r="V526" s="803"/>
      <c r="W526" s="803"/>
      <c r="X526" s="803" t="s">
        <v>4215</v>
      </c>
      <c r="Y526" s="803"/>
      <c r="Z526" s="803"/>
      <c r="AA526" s="803"/>
      <c r="AB526" s="803"/>
      <c r="AC526" s="803"/>
      <c r="AD526" s="803"/>
      <c r="AE526" s="803"/>
      <c r="AF526" s="803"/>
      <c r="AG526" s="803" t="s">
        <v>4215</v>
      </c>
      <c r="AH526" s="803"/>
      <c r="AI526" s="803"/>
      <c r="AJ526" s="803"/>
      <c r="AK526" s="803"/>
      <c r="AL526" s="803"/>
      <c r="AM526" s="803"/>
      <c r="AN526" s="803"/>
      <c r="AO526" s="803"/>
      <c r="AP526" s="996">
        <f ca="1">SUVAHAVUJ!$N$23</f>
        <v>0</v>
      </c>
      <c r="AQ526" s="996"/>
      <c r="AR526" s="996"/>
      <c r="AS526" s="996"/>
      <c r="AT526" s="996"/>
      <c r="AU526" s="996"/>
      <c r="AV526" s="996"/>
      <c r="AW526" s="996"/>
      <c r="AX526" s="996"/>
      <c r="AY526" s="996"/>
      <c r="AZ526" s="996"/>
      <c r="BA526" s="996"/>
      <c r="BB526" s="996"/>
    </row>
    <row r="527" spans="1:54" ht="12.6" customHeight="1">
      <c r="A527" s="220" t="s">
        <v>236</v>
      </c>
    </row>
    <row r="528" spans="1:54" ht="15" customHeight="1">
      <c r="A528" s="897"/>
      <c r="B528" s="898"/>
      <c r="C528" s="898"/>
      <c r="D528" s="898"/>
      <c r="E528" s="898"/>
      <c r="F528" s="898"/>
      <c r="G528" s="898"/>
      <c r="H528" s="898"/>
      <c r="I528" s="898"/>
      <c r="J528" s="898"/>
      <c r="K528" s="898"/>
      <c r="L528" s="898"/>
      <c r="M528" s="898"/>
      <c r="N528" s="898"/>
      <c r="O528" s="898"/>
      <c r="P528" s="898"/>
      <c r="Q528" s="898"/>
      <c r="R528" s="898"/>
      <c r="S528" s="898"/>
      <c r="T528" s="898"/>
      <c r="U528" s="898"/>
      <c r="V528" s="898"/>
      <c r="W528" s="898"/>
      <c r="X528" s="898"/>
      <c r="Y528" s="898"/>
      <c r="Z528" s="898"/>
      <c r="AA528" s="898"/>
      <c r="AB528" s="898"/>
      <c r="AC528" s="898"/>
      <c r="AD528" s="898"/>
      <c r="AE528" s="898"/>
      <c r="AF528" s="898"/>
      <c r="AG528" s="898"/>
      <c r="AH528" s="898"/>
      <c r="AI528" s="898"/>
      <c r="AJ528" s="898"/>
      <c r="AK528" s="898"/>
      <c r="AL528" s="898"/>
      <c r="AM528" s="898"/>
      <c r="AN528" s="898"/>
      <c r="AO528" s="898"/>
      <c r="AP528" s="898"/>
      <c r="AQ528" s="898"/>
      <c r="AR528" s="898"/>
      <c r="AS528" s="898"/>
      <c r="AT528" s="898"/>
      <c r="AU528" s="898"/>
      <c r="AV528" s="898"/>
      <c r="AW528" s="898"/>
      <c r="AX528" s="898"/>
      <c r="AY528" s="550"/>
      <c r="AZ528" s="550"/>
      <c r="BA528" s="550"/>
      <c r="BB528" s="550"/>
    </row>
    <row r="529" spans="1:54" ht="15" customHeight="1">
      <c r="A529" s="899"/>
      <c r="B529" s="900"/>
      <c r="C529" s="900"/>
      <c r="D529" s="900"/>
      <c r="E529" s="900"/>
      <c r="F529" s="900"/>
      <c r="G529" s="900"/>
      <c r="H529" s="900"/>
      <c r="I529" s="900"/>
      <c r="J529" s="900"/>
      <c r="K529" s="900"/>
      <c r="L529" s="900"/>
      <c r="M529" s="900"/>
      <c r="N529" s="900"/>
      <c r="O529" s="900"/>
      <c r="P529" s="900"/>
      <c r="Q529" s="900"/>
      <c r="R529" s="900"/>
      <c r="S529" s="900"/>
      <c r="T529" s="900"/>
      <c r="U529" s="900"/>
      <c r="V529" s="900"/>
      <c r="W529" s="900"/>
      <c r="X529" s="900"/>
      <c r="Y529" s="900"/>
      <c r="Z529" s="900"/>
      <c r="AA529" s="900"/>
      <c r="AB529" s="900"/>
      <c r="AC529" s="900"/>
      <c r="AD529" s="900"/>
      <c r="AE529" s="900"/>
      <c r="AF529" s="900"/>
      <c r="AG529" s="900"/>
      <c r="AH529" s="900"/>
      <c r="AI529" s="900"/>
      <c r="AJ529" s="900"/>
      <c r="AK529" s="900"/>
      <c r="AL529" s="900"/>
      <c r="AM529" s="900"/>
      <c r="AN529" s="900"/>
      <c r="AO529" s="900"/>
      <c r="AP529" s="900"/>
      <c r="AQ529" s="900"/>
      <c r="AR529" s="900"/>
      <c r="AS529" s="900"/>
      <c r="AT529" s="900"/>
      <c r="AU529" s="900"/>
      <c r="AV529" s="900"/>
      <c r="AW529" s="900"/>
      <c r="AX529" s="900"/>
      <c r="AY529" s="550"/>
      <c r="AZ529" s="550"/>
      <c r="BA529" s="550"/>
      <c r="BB529" s="550"/>
    </row>
    <row r="530" spans="1:54" ht="12.6" customHeight="1">
      <c r="A530" s="220" t="s">
        <v>285</v>
      </c>
    </row>
    <row r="531" spans="1:54" s="183" customFormat="1" ht="12.6" customHeight="1">
      <c r="A531" s="905"/>
      <c r="B531" s="905"/>
      <c r="C531" s="905"/>
      <c r="D531" s="905"/>
      <c r="E531" s="905"/>
      <c r="F531" s="905"/>
      <c r="G531" s="905"/>
      <c r="H531" s="905"/>
      <c r="I531" s="905"/>
      <c r="J531" s="905"/>
      <c r="K531" s="905"/>
      <c r="L531" s="905"/>
      <c r="M531" s="905"/>
      <c r="N531" s="905"/>
      <c r="O531" s="905"/>
      <c r="P531" s="905" t="s">
        <v>3608</v>
      </c>
      <c r="Q531" s="905"/>
      <c r="R531" s="905"/>
      <c r="S531" s="905"/>
      <c r="T531" s="905"/>
      <c r="U531" s="905"/>
      <c r="V531" s="905"/>
      <c r="W531" s="905"/>
      <c r="X531" s="905"/>
      <c r="Y531" s="905"/>
      <c r="Z531" s="905"/>
      <c r="AA531" s="905"/>
      <c r="AB531" s="905"/>
      <c r="AC531" s="905"/>
      <c r="AD531" s="905"/>
      <c r="AE531" s="905"/>
      <c r="AF531" s="905"/>
      <c r="AG531" s="905"/>
      <c r="AH531" s="905"/>
      <c r="AI531" s="905"/>
      <c r="AJ531" s="905"/>
      <c r="AK531" s="905" t="s">
        <v>3609</v>
      </c>
      <c r="AL531" s="905"/>
      <c r="AM531" s="905"/>
      <c r="AN531" s="905"/>
      <c r="AO531" s="905"/>
      <c r="AP531" s="905"/>
      <c r="AQ531" s="905"/>
      <c r="AR531" s="905" t="s">
        <v>3555</v>
      </c>
      <c r="AS531" s="905"/>
      <c r="AT531" s="905"/>
      <c r="AU531" s="905"/>
      <c r="AV531" s="905"/>
      <c r="AW531" s="905"/>
      <c r="AX531" s="905"/>
      <c r="AY531" s="905"/>
      <c r="AZ531" s="905"/>
      <c r="BA531" s="905"/>
      <c r="BB531" s="905"/>
    </row>
    <row r="532" spans="1:54" ht="12.6" customHeight="1">
      <c r="A532" s="839"/>
      <c r="B532" s="839"/>
      <c r="C532" s="839"/>
      <c r="D532" s="839"/>
      <c r="E532" s="839"/>
      <c r="F532" s="839"/>
      <c r="G532" s="839"/>
      <c r="H532" s="839"/>
      <c r="I532" s="839"/>
      <c r="J532" s="839"/>
      <c r="K532" s="839"/>
      <c r="L532" s="839"/>
      <c r="M532" s="839"/>
      <c r="N532" s="839"/>
      <c r="O532" s="839"/>
      <c r="P532" s="839" t="s">
        <v>3610</v>
      </c>
      <c r="Q532" s="839"/>
      <c r="R532" s="839"/>
      <c r="S532" s="839"/>
      <c r="T532" s="839"/>
      <c r="U532" s="839"/>
      <c r="V532" s="839"/>
      <c r="W532" s="839" t="s">
        <v>3611</v>
      </c>
      <c r="X532" s="839"/>
      <c r="Y532" s="839"/>
      <c r="Z532" s="839"/>
      <c r="AA532" s="839"/>
      <c r="AB532" s="839"/>
      <c r="AC532" s="839"/>
      <c r="AD532" s="839" t="s">
        <v>3612</v>
      </c>
      <c r="AE532" s="839"/>
      <c r="AF532" s="839"/>
      <c r="AG532" s="839"/>
      <c r="AH532" s="839"/>
      <c r="AI532" s="839"/>
      <c r="AJ532" s="839"/>
      <c r="AK532" s="839" t="s">
        <v>3613</v>
      </c>
      <c r="AL532" s="839"/>
      <c r="AM532" s="839"/>
      <c r="AN532" s="839"/>
      <c r="AO532" s="839"/>
      <c r="AP532" s="839"/>
      <c r="AQ532" s="839"/>
      <c r="AR532" s="839" t="s">
        <v>3614</v>
      </c>
      <c r="AS532" s="839"/>
      <c r="AT532" s="839"/>
      <c r="AU532" s="839"/>
      <c r="AV532" s="839"/>
      <c r="AW532" s="839"/>
      <c r="AX532" s="839"/>
      <c r="AY532" s="839"/>
      <c r="AZ532" s="839"/>
      <c r="BA532" s="839"/>
      <c r="BB532" s="839"/>
    </row>
    <row r="533" spans="1:54" ht="12.6" customHeight="1">
      <c r="A533" s="839" t="s">
        <v>3615</v>
      </c>
      <c r="B533" s="839"/>
      <c r="C533" s="839"/>
      <c r="D533" s="839"/>
      <c r="E533" s="839"/>
      <c r="F533" s="839"/>
      <c r="G533" s="839"/>
      <c r="H533" s="839"/>
      <c r="I533" s="839"/>
      <c r="J533" s="839"/>
      <c r="K533" s="839"/>
      <c r="L533" s="839" t="s">
        <v>3616</v>
      </c>
      <c r="M533" s="839"/>
      <c r="N533" s="839"/>
      <c r="O533" s="839"/>
      <c r="P533" s="839" t="s">
        <v>3557</v>
      </c>
      <c r="Q533" s="839"/>
      <c r="R533" s="839"/>
      <c r="S533" s="839"/>
      <c r="T533" s="839"/>
      <c r="U533" s="839"/>
      <c r="V533" s="839"/>
      <c r="W533" s="839" t="s">
        <v>3617</v>
      </c>
      <c r="X533" s="839"/>
      <c r="Y533" s="839"/>
      <c r="Z533" s="839"/>
      <c r="AA533" s="839"/>
      <c r="AB533" s="839"/>
      <c r="AC533" s="839"/>
      <c r="AD533" s="839" t="s">
        <v>3617</v>
      </c>
      <c r="AE533" s="839"/>
      <c r="AF533" s="839"/>
      <c r="AG533" s="839"/>
      <c r="AH533" s="839"/>
      <c r="AI533" s="839"/>
      <c r="AJ533" s="839"/>
      <c r="AK533" s="839" t="s">
        <v>3618</v>
      </c>
      <c r="AL533" s="839"/>
      <c r="AM533" s="839"/>
      <c r="AN533" s="839"/>
      <c r="AO533" s="839"/>
      <c r="AP533" s="839"/>
      <c r="AQ533" s="839"/>
      <c r="AR533" s="839" t="s">
        <v>3557</v>
      </c>
      <c r="AS533" s="839"/>
      <c r="AT533" s="839"/>
      <c r="AU533" s="839"/>
      <c r="AV533" s="839"/>
      <c r="AW533" s="839"/>
      <c r="AX533" s="839"/>
      <c r="AY533" s="839"/>
      <c r="AZ533" s="839"/>
      <c r="BA533" s="839"/>
      <c r="BB533" s="839"/>
    </row>
    <row r="534" spans="1:54" ht="12.6" customHeight="1">
      <c r="A534" s="839" t="s">
        <v>3619</v>
      </c>
      <c r="B534" s="839"/>
      <c r="C534" s="839"/>
      <c r="D534" s="839"/>
      <c r="E534" s="839"/>
      <c r="F534" s="839"/>
      <c r="G534" s="839"/>
      <c r="H534" s="839"/>
      <c r="I534" s="839"/>
      <c r="J534" s="839"/>
      <c r="K534" s="839"/>
      <c r="L534" s="839" t="s">
        <v>3620</v>
      </c>
      <c r="M534" s="839"/>
      <c r="N534" s="839"/>
      <c r="O534" s="839"/>
      <c r="P534" s="839" t="s">
        <v>3558</v>
      </c>
      <c r="Q534" s="839"/>
      <c r="R534" s="839"/>
      <c r="S534" s="839"/>
      <c r="T534" s="839"/>
      <c r="U534" s="839"/>
      <c r="V534" s="839"/>
      <c r="W534" s="839"/>
      <c r="X534" s="839"/>
      <c r="Y534" s="839"/>
      <c r="Z534" s="839"/>
      <c r="AA534" s="839"/>
      <c r="AB534" s="839"/>
      <c r="AC534" s="839"/>
      <c r="AD534" s="839"/>
      <c r="AE534" s="839"/>
      <c r="AF534" s="839"/>
      <c r="AG534" s="839"/>
      <c r="AH534" s="839"/>
      <c r="AI534" s="839"/>
      <c r="AJ534" s="839"/>
      <c r="AK534" s="839" t="s">
        <v>3621</v>
      </c>
      <c r="AL534" s="839"/>
      <c r="AM534" s="839"/>
      <c r="AN534" s="839"/>
      <c r="AO534" s="839"/>
      <c r="AP534" s="839"/>
      <c r="AQ534" s="839"/>
      <c r="AR534" s="839" t="s">
        <v>3558</v>
      </c>
      <c r="AS534" s="839"/>
      <c r="AT534" s="839"/>
      <c r="AU534" s="839"/>
      <c r="AV534" s="839"/>
      <c r="AW534" s="839"/>
      <c r="AX534" s="839"/>
      <c r="AY534" s="839"/>
      <c r="AZ534" s="839"/>
      <c r="BA534" s="839"/>
      <c r="BB534" s="839"/>
    </row>
    <row r="535" spans="1:54" ht="12.6" customHeight="1">
      <c r="A535" s="839"/>
      <c r="B535" s="839"/>
      <c r="C535" s="839"/>
      <c r="D535" s="839"/>
      <c r="E535" s="839"/>
      <c r="F535" s="839"/>
      <c r="G535" s="839"/>
      <c r="H535" s="839"/>
      <c r="I535" s="839"/>
      <c r="J535" s="839"/>
      <c r="K535" s="839"/>
      <c r="L535" s="839"/>
      <c r="M535" s="839"/>
      <c r="N535" s="839"/>
      <c r="O535" s="839"/>
      <c r="P535" s="839"/>
      <c r="Q535" s="839"/>
      <c r="R535" s="839"/>
      <c r="S535" s="839"/>
      <c r="T535" s="839"/>
      <c r="U535" s="839"/>
      <c r="V535" s="839"/>
      <c r="W535" s="839"/>
      <c r="X535" s="839"/>
      <c r="Y535" s="839"/>
      <c r="Z535" s="839"/>
      <c r="AA535" s="839"/>
      <c r="AB535" s="839"/>
      <c r="AC535" s="839"/>
      <c r="AD535" s="839"/>
      <c r="AE535" s="839"/>
      <c r="AF535" s="839"/>
      <c r="AG535" s="839"/>
      <c r="AH535" s="839"/>
      <c r="AI535" s="839"/>
      <c r="AJ535" s="839"/>
      <c r="AK535" s="839" t="s">
        <v>3622</v>
      </c>
      <c r="AL535" s="839"/>
      <c r="AM535" s="839"/>
      <c r="AN535" s="839"/>
      <c r="AO535" s="839"/>
      <c r="AP535" s="839"/>
      <c r="AQ535" s="839"/>
      <c r="AR535" s="839"/>
      <c r="AS535" s="839"/>
      <c r="AT535" s="839"/>
      <c r="AU535" s="839"/>
      <c r="AV535" s="839"/>
      <c r="AW535" s="839"/>
      <c r="AX535" s="839"/>
      <c r="AY535" s="839"/>
      <c r="AZ535" s="839"/>
      <c r="BA535" s="839"/>
      <c r="BB535" s="839"/>
    </row>
    <row r="536" spans="1:54" ht="12.6" customHeight="1">
      <c r="A536" s="845" t="s">
        <v>3498</v>
      </c>
      <c r="B536" s="845"/>
      <c r="C536" s="845"/>
      <c r="D536" s="845"/>
      <c r="E536" s="845"/>
      <c r="F536" s="845"/>
      <c r="G536" s="845"/>
      <c r="H536" s="845"/>
      <c r="I536" s="845"/>
      <c r="J536" s="845"/>
      <c r="K536" s="845"/>
      <c r="L536" s="845" t="s">
        <v>3499</v>
      </c>
      <c r="M536" s="845"/>
      <c r="N536" s="845"/>
      <c r="O536" s="845"/>
      <c r="P536" s="845" t="s">
        <v>3500</v>
      </c>
      <c r="Q536" s="845"/>
      <c r="R536" s="845"/>
      <c r="S536" s="845"/>
      <c r="T536" s="845"/>
      <c r="U536" s="845"/>
      <c r="V536" s="845"/>
      <c r="W536" s="845" t="s">
        <v>3501</v>
      </c>
      <c r="X536" s="845"/>
      <c r="Y536" s="845"/>
      <c r="Z536" s="845"/>
      <c r="AA536" s="845"/>
      <c r="AB536" s="845"/>
      <c r="AC536" s="845"/>
      <c r="AD536" s="845" t="s">
        <v>3502</v>
      </c>
      <c r="AE536" s="845"/>
      <c r="AF536" s="845"/>
      <c r="AG536" s="845"/>
      <c r="AH536" s="845"/>
      <c r="AI536" s="845"/>
      <c r="AJ536" s="845"/>
      <c r="AK536" s="845" t="s">
        <v>3503</v>
      </c>
      <c r="AL536" s="845"/>
      <c r="AM536" s="845"/>
      <c r="AN536" s="845"/>
      <c r="AO536" s="845"/>
      <c r="AP536" s="845"/>
      <c r="AQ536" s="845"/>
      <c r="AR536" s="845" t="s">
        <v>3504</v>
      </c>
      <c r="AS536" s="845"/>
      <c r="AT536" s="845"/>
      <c r="AU536" s="845"/>
      <c r="AV536" s="845"/>
      <c r="AW536" s="845"/>
      <c r="AX536" s="845"/>
      <c r="AY536" s="845"/>
      <c r="AZ536" s="845"/>
      <c r="BA536" s="845"/>
      <c r="BB536" s="845"/>
    </row>
    <row r="537" spans="1:54" ht="12.6" customHeight="1">
      <c r="A537" s="1000" t="s">
        <v>3623</v>
      </c>
      <c r="B537" s="1001"/>
      <c r="C537" s="1001"/>
      <c r="D537" s="1001"/>
      <c r="E537" s="1001"/>
      <c r="F537" s="1001"/>
      <c r="G537" s="1001"/>
      <c r="H537" s="1001"/>
      <c r="I537" s="1001"/>
      <c r="J537" s="1001"/>
      <c r="K537" s="1002"/>
      <c r="L537" s="995"/>
      <c r="M537" s="995"/>
      <c r="N537" s="995"/>
      <c r="O537" s="995"/>
      <c r="P537" s="801"/>
      <c r="Q537" s="801"/>
      <c r="R537" s="801"/>
      <c r="S537" s="801"/>
      <c r="T537" s="801"/>
      <c r="U537" s="801"/>
      <c r="V537" s="801"/>
      <c r="W537" s="801"/>
      <c r="X537" s="801"/>
      <c r="Y537" s="801"/>
      <c r="Z537" s="801"/>
      <c r="AA537" s="801"/>
      <c r="AB537" s="801"/>
      <c r="AC537" s="801"/>
      <c r="AD537" s="801"/>
      <c r="AE537" s="801"/>
      <c r="AF537" s="801"/>
      <c r="AG537" s="801"/>
      <c r="AH537" s="801"/>
      <c r="AI537" s="801"/>
      <c r="AJ537" s="801"/>
      <c r="AK537" s="801"/>
      <c r="AL537" s="801"/>
      <c r="AM537" s="801"/>
      <c r="AN537" s="801"/>
      <c r="AO537" s="801"/>
      <c r="AP537" s="801"/>
      <c r="AQ537" s="801"/>
      <c r="AR537" s="801"/>
      <c r="AS537" s="801"/>
      <c r="AT537" s="801"/>
      <c r="AU537" s="801"/>
      <c r="AV537" s="801"/>
      <c r="AW537" s="801"/>
      <c r="AX537" s="801"/>
      <c r="AY537" s="801"/>
      <c r="AZ537" s="801"/>
      <c r="BA537" s="801"/>
      <c r="BB537" s="801"/>
    </row>
    <row r="538" spans="1:54" ht="12.6" customHeight="1">
      <c r="A538" s="997" t="s">
        <v>3624</v>
      </c>
      <c r="B538" s="998"/>
      <c r="C538" s="998"/>
      <c r="D538" s="998"/>
      <c r="E538" s="998"/>
      <c r="F538" s="998"/>
      <c r="G538" s="998"/>
      <c r="H538" s="998"/>
      <c r="I538" s="998"/>
      <c r="J538" s="998"/>
      <c r="K538" s="999"/>
      <c r="L538" s="995"/>
      <c r="M538" s="995"/>
      <c r="N538" s="995"/>
      <c r="O538" s="995"/>
      <c r="P538" s="801"/>
      <c r="Q538" s="801"/>
      <c r="R538" s="801"/>
      <c r="S538" s="801"/>
      <c r="T538" s="801"/>
      <c r="U538" s="801"/>
      <c r="V538" s="801"/>
      <c r="W538" s="801"/>
      <c r="X538" s="801"/>
      <c r="Y538" s="801"/>
      <c r="Z538" s="801"/>
      <c r="AA538" s="801"/>
      <c r="AB538" s="801"/>
      <c r="AC538" s="801"/>
      <c r="AD538" s="801"/>
      <c r="AE538" s="801"/>
      <c r="AF538" s="801"/>
      <c r="AG538" s="801"/>
      <c r="AH538" s="801"/>
      <c r="AI538" s="801"/>
      <c r="AJ538" s="801"/>
      <c r="AK538" s="801"/>
      <c r="AL538" s="801"/>
      <c r="AM538" s="801"/>
      <c r="AN538" s="801"/>
      <c r="AO538" s="801"/>
      <c r="AP538" s="801"/>
      <c r="AQ538" s="801"/>
      <c r="AR538" s="801"/>
      <c r="AS538" s="801"/>
      <c r="AT538" s="801"/>
      <c r="AU538" s="801"/>
      <c r="AV538" s="801"/>
      <c r="AW538" s="801"/>
      <c r="AX538" s="801"/>
      <c r="AY538" s="801"/>
      <c r="AZ538" s="801"/>
      <c r="BA538" s="801"/>
      <c r="BB538" s="801"/>
    </row>
    <row r="539" spans="1:54" ht="12.6" customHeight="1">
      <c r="A539" s="1000" t="s">
        <v>3625</v>
      </c>
      <c r="B539" s="1001"/>
      <c r="C539" s="1001"/>
      <c r="D539" s="1001"/>
      <c r="E539" s="1001"/>
      <c r="F539" s="1001"/>
      <c r="G539" s="1001"/>
      <c r="H539" s="1001"/>
      <c r="I539" s="1001"/>
      <c r="J539" s="1001"/>
      <c r="K539" s="1002"/>
      <c r="L539" s="995"/>
      <c r="M539" s="995"/>
      <c r="N539" s="995"/>
      <c r="O539" s="995"/>
      <c r="P539" s="801"/>
      <c r="Q539" s="801"/>
      <c r="R539" s="801"/>
      <c r="S539" s="801"/>
      <c r="T539" s="801"/>
      <c r="U539" s="801"/>
      <c r="V539" s="801"/>
      <c r="W539" s="801"/>
      <c r="X539" s="801"/>
      <c r="Y539" s="801"/>
      <c r="Z539" s="801"/>
      <c r="AA539" s="801"/>
      <c r="AB539" s="801"/>
      <c r="AC539" s="801"/>
      <c r="AD539" s="801"/>
      <c r="AE539" s="801"/>
      <c r="AF539" s="801"/>
      <c r="AG539" s="801"/>
      <c r="AH539" s="801"/>
      <c r="AI539" s="801"/>
      <c r="AJ539" s="801"/>
      <c r="AK539" s="801"/>
      <c r="AL539" s="801"/>
      <c r="AM539" s="801"/>
      <c r="AN539" s="801"/>
      <c r="AO539" s="801"/>
      <c r="AP539" s="801"/>
      <c r="AQ539" s="801"/>
      <c r="AR539" s="801"/>
      <c r="AS539" s="801"/>
      <c r="AT539" s="801"/>
      <c r="AU539" s="801"/>
      <c r="AV539" s="801"/>
      <c r="AW539" s="801"/>
      <c r="AX539" s="801"/>
      <c r="AY539" s="801"/>
      <c r="AZ539" s="801"/>
      <c r="BA539" s="801"/>
      <c r="BB539" s="801"/>
    </row>
    <row r="540" spans="1:54" ht="12.6" customHeight="1">
      <c r="A540" s="1216" t="s">
        <v>3626</v>
      </c>
      <c r="B540" s="1217"/>
      <c r="C540" s="1217"/>
      <c r="D540" s="1217"/>
      <c r="E540" s="1217"/>
      <c r="F540" s="1217"/>
      <c r="G540" s="1217"/>
      <c r="H540" s="1217"/>
      <c r="I540" s="1217"/>
      <c r="J540" s="1217"/>
      <c r="K540" s="1218"/>
      <c r="L540" s="995"/>
      <c r="M540" s="995"/>
      <c r="N540" s="995"/>
      <c r="O540" s="995"/>
      <c r="P540" s="801"/>
      <c r="Q540" s="801"/>
      <c r="R540" s="801"/>
      <c r="S540" s="801"/>
      <c r="T540" s="801"/>
      <c r="U540" s="801"/>
      <c r="V540" s="801"/>
      <c r="W540" s="801"/>
      <c r="X540" s="801"/>
      <c r="Y540" s="801"/>
      <c r="Z540" s="801"/>
      <c r="AA540" s="801"/>
      <c r="AB540" s="801"/>
      <c r="AC540" s="801"/>
      <c r="AD540" s="801"/>
      <c r="AE540" s="801"/>
      <c r="AF540" s="801"/>
      <c r="AG540" s="801"/>
      <c r="AH540" s="801"/>
      <c r="AI540" s="801"/>
      <c r="AJ540" s="801"/>
      <c r="AK540" s="801"/>
      <c r="AL540" s="801"/>
      <c r="AM540" s="801"/>
      <c r="AN540" s="801"/>
      <c r="AO540" s="801"/>
      <c r="AP540" s="801"/>
      <c r="AQ540" s="801"/>
      <c r="AR540" s="801"/>
      <c r="AS540" s="801"/>
      <c r="AT540" s="801"/>
      <c r="AU540" s="801"/>
      <c r="AV540" s="801"/>
      <c r="AW540" s="801"/>
      <c r="AX540" s="801"/>
      <c r="AY540" s="801"/>
      <c r="AZ540" s="801"/>
      <c r="BA540" s="801"/>
      <c r="BB540" s="801"/>
    </row>
    <row r="541" spans="1:54" ht="12.6" customHeight="1">
      <c r="A541" s="997" t="s">
        <v>3627</v>
      </c>
      <c r="B541" s="998"/>
      <c r="C541" s="998"/>
      <c r="D541" s="998"/>
      <c r="E541" s="998"/>
      <c r="F541" s="998"/>
      <c r="G541" s="998"/>
      <c r="H541" s="998"/>
      <c r="I541" s="998"/>
      <c r="J541" s="998"/>
      <c r="K541" s="999"/>
      <c r="L541" s="995"/>
      <c r="M541" s="995"/>
      <c r="N541" s="995"/>
      <c r="O541" s="995"/>
      <c r="P541" s="801"/>
      <c r="Q541" s="801"/>
      <c r="R541" s="801"/>
      <c r="S541" s="801"/>
      <c r="T541" s="801"/>
      <c r="U541" s="801"/>
      <c r="V541" s="801"/>
      <c r="W541" s="801"/>
      <c r="X541" s="801"/>
      <c r="Y541" s="801"/>
      <c r="Z541" s="801"/>
      <c r="AA541" s="801"/>
      <c r="AB541" s="801"/>
      <c r="AC541" s="801"/>
      <c r="AD541" s="801"/>
      <c r="AE541" s="801"/>
      <c r="AF541" s="801"/>
      <c r="AG541" s="801"/>
      <c r="AH541" s="801"/>
      <c r="AI541" s="801"/>
      <c r="AJ541" s="801"/>
      <c r="AK541" s="801"/>
      <c r="AL541" s="801"/>
      <c r="AM541" s="801"/>
      <c r="AN541" s="801"/>
      <c r="AO541" s="801"/>
      <c r="AP541" s="801"/>
      <c r="AQ541" s="801"/>
      <c r="AR541" s="801"/>
      <c r="AS541" s="801"/>
      <c r="AT541" s="801"/>
      <c r="AU541" s="801"/>
      <c r="AV541" s="801"/>
      <c r="AW541" s="801"/>
      <c r="AX541" s="801"/>
      <c r="AY541" s="801"/>
      <c r="AZ541" s="801"/>
      <c r="BA541" s="801"/>
      <c r="BB541" s="801"/>
    </row>
    <row r="542" spans="1:54" ht="12.6" customHeight="1">
      <c r="A542" s="1000" t="s">
        <v>3628</v>
      </c>
      <c r="B542" s="1001"/>
      <c r="C542" s="1001"/>
      <c r="D542" s="1001"/>
      <c r="E542" s="1001"/>
      <c r="F542" s="1001"/>
      <c r="G542" s="1001"/>
      <c r="H542" s="1001"/>
      <c r="I542" s="1001"/>
      <c r="J542" s="1001"/>
      <c r="K542" s="1002"/>
      <c r="L542" s="995"/>
      <c r="M542" s="995"/>
      <c r="N542" s="995"/>
      <c r="O542" s="995"/>
      <c r="P542" s="801"/>
      <c r="Q542" s="801"/>
      <c r="R542" s="801"/>
      <c r="S542" s="801"/>
      <c r="T542" s="801"/>
      <c r="U542" s="801"/>
      <c r="V542" s="801"/>
      <c r="W542" s="801"/>
      <c r="X542" s="801"/>
      <c r="Y542" s="801"/>
      <c r="Z542" s="801"/>
      <c r="AA542" s="801"/>
      <c r="AB542" s="801"/>
      <c r="AC542" s="801"/>
      <c r="AD542" s="801"/>
      <c r="AE542" s="801"/>
      <c r="AF542" s="801"/>
      <c r="AG542" s="801"/>
      <c r="AH542" s="801"/>
      <c r="AI542" s="801"/>
      <c r="AJ542" s="801"/>
      <c r="AK542" s="801"/>
      <c r="AL542" s="801"/>
      <c r="AM542" s="801"/>
      <c r="AN542" s="801"/>
      <c r="AO542" s="801"/>
      <c r="AP542" s="801"/>
      <c r="AQ542" s="801"/>
      <c r="AR542" s="801"/>
      <c r="AS542" s="801"/>
      <c r="AT542" s="801"/>
      <c r="AU542" s="801"/>
      <c r="AV542" s="801"/>
      <c r="AW542" s="801"/>
      <c r="AX542" s="801"/>
      <c r="AY542" s="801"/>
      <c r="AZ542" s="801"/>
      <c r="BA542" s="801"/>
      <c r="BB542" s="801"/>
    </row>
    <row r="543" spans="1:54" ht="12.6" customHeight="1">
      <c r="A543" s="997" t="s">
        <v>3629</v>
      </c>
      <c r="B543" s="998"/>
      <c r="C543" s="998"/>
      <c r="D543" s="998"/>
      <c r="E543" s="998"/>
      <c r="F543" s="998"/>
      <c r="G543" s="998"/>
      <c r="H543" s="998"/>
      <c r="I543" s="998"/>
      <c r="J543" s="998"/>
      <c r="K543" s="999"/>
      <c r="L543" s="995"/>
      <c r="M543" s="995"/>
      <c r="N543" s="995"/>
      <c r="O543" s="995"/>
      <c r="P543" s="801"/>
      <c r="Q543" s="801"/>
      <c r="R543" s="801"/>
      <c r="S543" s="801"/>
      <c r="T543" s="801"/>
      <c r="U543" s="801"/>
      <c r="V543" s="801"/>
      <c r="W543" s="801"/>
      <c r="X543" s="801"/>
      <c r="Y543" s="801"/>
      <c r="Z543" s="801"/>
      <c r="AA543" s="801"/>
      <c r="AB543" s="801"/>
      <c r="AC543" s="801"/>
      <c r="AD543" s="801"/>
      <c r="AE543" s="801"/>
      <c r="AF543" s="801"/>
      <c r="AG543" s="801"/>
      <c r="AH543" s="801"/>
      <c r="AI543" s="801"/>
      <c r="AJ543" s="801"/>
      <c r="AK543" s="801"/>
      <c r="AL543" s="801"/>
      <c r="AM543" s="801"/>
      <c r="AN543" s="801"/>
      <c r="AO543" s="801"/>
      <c r="AP543" s="801"/>
      <c r="AQ543" s="801"/>
      <c r="AR543" s="801"/>
      <c r="AS543" s="801"/>
      <c r="AT543" s="801"/>
      <c r="AU543" s="801"/>
      <c r="AV543" s="801"/>
      <c r="AW543" s="801"/>
      <c r="AX543" s="801"/>
      <c r="AY543" s="801"/>
      <c r="AZ543" s="801"/>
      <c r="BA543" s="801"/>
      <c r="BB543" s="801"/>
    </row>
    <row r="544" spans="1:54" ht="12.6" customHeight="1">
      <c r="A544" s="1000" t="s">
        <v>3630</v>
      </c>
      <c r="B544" s="1001"/>
      <c r="C544" s="1001"/>
      <c r="D544" s="1001"/>
      <c r="E544" s="1001"/>
      <c r="F544" s="1001"/>
      <c r="G544" s="1001"/>
      <c r="H544" s="1001"/>
      <c r="I544" s="1001"/>
      <c r="J544" s="1001"/>
      <c r="K544" s="1002"/>
      <c r="L544" s="995"/>
      <c r="M544" s="995"/>
      <c r="N544" s="995"/>
      <c r="O544" s="995"/>
      <c r="P544" s="801"/>
      <c r="Q544" s="801"/>
      <c r="R544" s="801"/>
      <c r="S544" s="801"/>
      <c r="T544" s="801"/>
      <c r="U544" s="801"/>
      <c r="V544" s="801"/>
      <c r="W544" s="801"/>
      <c r="X544" s="801"/>
      <c r="Y544" s="801"/>
      <c r="Z544" s="801"/>
      <c r="AA544" s="801"/>
      <c r="AB544" s="801"/>
      <c r="AC544" s="801"/>
      <c r="AD544" s="801"/>
      <c r="AE544" s="801"/>
      <c r="AF544" s="801"/>
      <c r="AG544" s="801"/>
      <c r="AH544" s="801"/>
      <c r="AI544" s="801"/>
      <c r="AJ544" s="801"/>
      <c r="AK544" s="801"/>
      <c r="AL544" s="801"/>
      <c r="AM544" s="801"/>
      <c r="AN544" s="801"/>
      <c r="AO544" s="801"/>
      <c r="AP544" s="801"/>
      <c r="AQ544" s="801"/>
      <c r="AR544" s="801"/>
      <c r="AS544" s="801"/>
      <c r="AT544" s="801"/>
      <c r="AU544" s="801"/>
      <c r="AV544" s="801"/>
      <c r="AW544" s="801"/>
      <c r="AX544" s="801"/>
      <c r="AY544" s="801"/>
      <c r="AZ544" s="801"/>
      <c r="BA544" s="801"/>
      <c r="BB544" s="801"/>
    </row>
    <row r="545" spans="1:54" ht="12.6" customHeight="1">
      <c r="A545" s="997" t="s">
        <v>3631</v>
      </c>
      <c r="B545" s="998"/>
      <c r="C545" s="998"/>
      <c r="D545" s="998"/>
      <c r="E545" s="998"/>
      <c r="F545" s="998"/>
      <c r="G545" s="998"/>
      <c r="H545" s="998"/>
      <c r="I545" s="998"/>
      <c r="J545" s="998"/>
      <c r="K545" s="999"/>
      <c r="L545" s="995"/>
      <c r="M545" s="995"/>
      <c r="N545" s="995"/>
      <c r="O545" s="995"/>
      <c r="P545" s="801"/>
      <c r="Q545" s="801"/>
      <c r="R545" s="801"/>
      <c r="S545" s="801"/>
      <c r="T545" s="801"/>
      <c r="U545" s="801"/>
      <c r="V545" s="801"/>
      <c r="W545" s="801"/>
      <c r="X545" s="801"/>
      <c r="Y545" s="801"/>
      <c r="Z545" s="801"/>
      <c r="AA545" s="801"/>
      <c r="AB545" s="801"/>
      <c r="AC545" s="801"/>
      <c r="AD545" s="801"/>
      <c r="AE545" s="801"/>
      <c r="AF545" s="801"/>
      <c r="AG545" s="801"/>
      <c r="AH545" s="801"/>
      <c r="AI545" s="801"/>
      <c r="AJ545" s="801"/>
      <c r="AK545" s="801"/>
      <c r="AL545" s="801"/>
      <c r="AM545" s="801"/>
      <c r="AN545" s="801"/>
      <c r="AO545" s="801"/>
      <c r="AP545" s="801"/>
      <c r="AQ545" s="801"/>
      <c r="AR545" s="801"/>
      <c r="AS545" s="801"/>
      <c r="AT545" s="801"/>
      <c r="AU545" s="801"/>
      <c r="AV545" s="801"/>
      <c r="AW545" s="801"/>
      <c r="AX545" s="801"/>
      <c r="AY545" s="801"/>
      <c r="AZ545" s="801"/>
      <c r="BA545" s="801"/>
      <c r="BB545" s="801"/>
    </row>
    <row r="546" spans="1:54" ht="12.6" customHeight="1">
      <c r="A546" s="1003" t="s">
        <v>3632</v>
      </c>
      <c r="B546" s="1004"/>
      <c r="C546" s="1004"/>
      <c r="D546" s="1004"/>
      <c r="E546" s="1004"/>
      <c r="F546" s="1004"/>
      <c r="G546" s="1004"/>
      <c r="H546" s="1004"/>
      <c r="I546" s="1004"/>
      <c r="J546" s="1004"/>
      <c r="K546" s="1005"/>
      <c r="L546" s="802" t="s">
        <v>4215</v>
      </c>
      <c r="M546" s="802"/>
      <c r="N546" s="802"/>
      <c r="O546" s="802"/>
      <c r="P546" s="801"/>
      <c r="Q546" s="801"/>
      <c r="R546" s="801"/>
      <c r="S546" s="801"/>
      <c r="T546" s="801"/>
      <c r="U546" s="801"/>
      <c r="V546" s="801"/>
      <c r="W546" s="801"/>
      <c r="X546" s="801"/>
      <c r="Y546" s="801"/>
      <c r="Z546" s="801"/>
      <c r="AA546" s="801"/>
      <c r="AB546" s="801"/>
      <c r="AC546" s="801"/>
      <c r="AD546" s="801"/>
      <c r="AE546" s="801"/>
      <c r="AF546" s="801"/>
      <c r="AG546" s="801"/>
      <c r="AH546" s="801"/>
      <c r="AI546" s="801"/>
      <c r="AJ546" s="801"/>
      <c r="AK546" s="801"/>
      <c r="AL546" s="801"/>
      <c r="AM546" s="801"/>
      <c r="AN546" s="801"/>
      <c r="AO546" s="801"/>
      <c r="AP546" s="801"/>
      <c r="AQ546" s="801"/>
      <c r="AR546" s="801"/>
      <c r="AS546" s="801"/>
      <c r="AT546" s="801"/>
      <c r="AU546" s="801"/>
      <c r="AV546" s="801"/>
      <c r="AW546" s="801"/>
      <c r="AX546" s="801"/>
      <c r="AY546" s="801"/>
      <c r="AZ546" s="801"/>
      <c r="BA546" s="801"/>
      <c r="BB546" s="801"/>
    </row>
    <row r="547" spans="1:54" ht="12.6" customHeight="1">
      <c r="A547" s="1006" t="s">
        <v>3633</v>
      </c>
      <c r="B547" s="1007"/>
      <c r="C547" s="1007"/>
      <c r="D547" s="1007"/>
      <c r="E547" s="1007"/>
      <c r="F547" s="1007"/>
      <c r="G547" s="1007"/>
      <c r="H547" s="1007"/>
      <c r="I547" s="1007"/>
      <c r="J547" s="1007"/>
      <c r="K547" s="1008"/>
      <c r="L547" s="802"/>
      <c r="M547" s="802"/>
      <c r="N547" s="802"/>
      <c r="O547" s="802"/>
      <c r="P547" s="801"/>
      <c r="Q547" s="801"/>
      <c r="R547" s="801"/>
      <c r="S547" s="801"/>
      <c r="T547" s="801"/>
      <c r="U547" s="801"/>
      <c r="V547" s="801"/>
      <c r="W547" s="801"/>
      <c r="X547" s="801"/>
      <c r="Y547" s="801"/>
      <c r="Z547" s="801"/>
      <c r="AA547" s="801"/>
      <c r="AB547" s="801"/>
      <c r="AC547" s="801"/>
      <c r="AD547" s="801"/>
      <c r="AE547" s="801"/>
      <c r="AF547" s="801"/>
      <c r="AG547" s="801"/>
      <c r="AH547" s="801"/>
      <c r="AI547" s="801"/>
      <c r="AJ547" s="801"/>
      <c r="AK547" s="801"/>
      <c r="AL547" s="801"/>
      <c r="AM547" s="801"/>
      <c r="AN547" s="801"/>
      <c r="AO547" s="801"/>
      <c r="AP547" s="801"/>
      <c r="AQ547" s="801"/>
      <c r="AR547" s="801"/>
      <c r="AS547" s="801"/>
      <c r="AT547" s="801"/>
      <c r="AU547" s="801"/>
      <c r="AV547" s="801"/>
      <c r="AW547" s="801"/>
      <c r="AX547" s="801"/>
      <c r="AY547" s="801"/>
      <c r="AZ547" s="801"/>
      <c r="BA547" s="801"/>
      <c r="BB547" s="801"/>
    </row>
    <row r="548" spans="1:54" ht="12.6" customHeight="1">
      <c r="A548" s="220" t="s">
        <v>236</v>
      </c>
    </row>
    <row r="549" spans="1:54" ht="15" customHeight="1">
      <c r="A549" s="897"/>
      <c r="B549" s="898"/>
      <c r="C549" s="898"/>
      <c r="D549" s="898"/>
      <c r="E549" s="898"/>
      <c r="F549" s="898"/>
      <c r="G549" s="898"/>
      <c r="H549" s="898"/>
      <c r="I549" s="898"/>
      <c r="J549" s="898"/>
      <c r="K549" s="898"/>
      <c r="L549" s="898"/>
      <c r="M549" s="898"/>
      <c r="N549" s="898"/>
      <c r="O549" s="898"/>
      <c r="P549" s="898"/>
      <c r="Q549" s="898"/>
      <c r="R549" s="898"/>
      <c r="S549" s="898"/>
      <c r="T549" s="898"/>
      <c r="U549" s="898"/>
      <c r="V549" s="898"/>
      <c r="W549" s="898"/>
      <c r="X549" s="898"/>
      <c r="Y549" s="898"/>
      <c r="Z549" s="898"/>
      <c r="AA549" s="898"/>
      <c r="AB549" s="898"/>
      <c r="AC549" s="898"/>
      <c r="AD549" s="898"/>
      <c r="AE549" s="898"/>
      <c r="AF549" s="898"/>
      <c r="AG549" s="898"/>
      <c r="AH549" s="898"/>
      <c r="AI549" s="898"/>
      <c r="AJ549" s="898"/>
      <c r="AK549" s="898"/>
      <c r="AL549" s="898"/>
      <c r="AM549" s="898"/>
      <c r="AN549" s="898"/>
      <c r="AO549" s="898"/>
      <c r="AP549" s="898"/>
      <c r="AQ549" s="898"/>
      <c r="AR549" s="898"/>
      <c r="AS549" s="898"/>
      <c r="AT549" s="898"/>
      <c r="AU549" s="898"/>
      <c r="AV549" s="898"/>
      <c r="AW549" s="898"/>
      <c r="AX549" s="898"/>
      <c r="AY549" s="550"/>
      <c r="AZ549" s="550"/>
      <c r="BA549" s="550"/>
      <c r="BB549" s="550"/>
    </row>
    <row r="550" spans="1:54" ht="15" customHeight="1">
      <c r="A550" s="899"/>
      <c r="B550" s="900"/>
      <c r="C550" s="900"/>
      <c r="D550" s="900"/>
      <c r="E550" s="900"/>
      <c r="F550" s="900"/>
      <c r="G550" s="900"/>
      <c r="H550" s="900"/>
      <c r="I550" s="900"/>
      <c r="J550" s="900"/>
      <c r="K550" s="900"/>
      <c r="L550" s="900"/>
      <c r="M550" s="900"/>
      <c r="N550" s="900"/>
      <c r="O550" s="900"/>
      <c r="P550" s="900"/>
      <c r="Q550" s="900"/>
      <c r="R550" s="900"/>
      <c r="S550" s="900"/>
      <c r="T550" s="900"/>
      <c r="U550" s="900"/>
      <c r="V550" s="900"/>
      <c r="W550" s="900"/>
      <c r="X550" s="900"/>
      <c r="Y550" s="900"/>
      <c r="Z550" s="900"/>
      <c r="AA550" s="900"/>
      <c r="AB550" s="900"/>
      <c r="AC550" s="900"/>
      <c r="AD550" s="900"/>
      <c r="AE550" s="900"/>
      <c r="AF550" s="900"/>
      <c r="AG550" s="900"/>
      <c r="AH550" s="900"/>
      <c r="AI550" s="900"/>
      <c r="AJ550" s="900"/>
      <c r="AK550" s="900"/>
      <c r="AL550" s="900"/>
      <c r="AM550" s="900"/>
      <c r="AN550" s="900"/>
      <c r="AO550" s="900"/>
      <c r="AP550" s="900"/>
      <c r="AQ550" s="900"/>
      <c r="AR550" s="900"/>
      <c r="AS550" s="900"/>
      <c r="AT550" s="900"/>
      <c r="AU550" s="900"/>
      <c r="AV550" s="900"/>
      <c r="AW550" s="900"/>
      <c r="AX550" s="900"/>
      <c r="AY550" s="550"/>
      <c r="AZ550" s="550"/>
      <c r="BA550" s="550"/>
      <c r="BB550" s="550"/>
    </row>
    <row r="551" spans="1:54" ht="12.6" customHeight="1">
      <c r="A551" s="259" t="s">
        <v>286</v>
      </c>
    </row>
    <row r="552" spans="1:54" ht="12.6" customHeight="1">
      <c r="A552" s="221"/>
      <c r="B552" s="222"/>
      <c r="C552" s="222"/>
      <c r="D552" s="222"/>
      <c r="E552" s="222"/>
      <c r="F552" s="222"/>
      <c r="G552" s="222"/>
      <c r="H552" s="222"/>
      <c r="I552" s="222"/>
      <c r="J552" s="222"/>
      <c r="K552" s="222"/>
      <c r="L552" s="222"/>
      <c r="M552" s="237"/>
      <c r="N552" s="221"/>
      <c r="O552" s="222"/>
      <c r="P552" s="222"/>
      <c r="Q552" s="222"/>
      <c r="R552" s="222"/>
      <c r="S552" s="237"/>
      <c r="T552" s="221"/>
      <c r="U552" s="222"/>
      <c r="V552" s="222"/>
      <c r="W552" s="222"/>
      <c r="X552" s="222"/>
      <c r="Y552" s="222"/>
      <c r="Z552" s="237"/>
      <c r="AA552" s="221"/>
      <c r="AB552" s="222"/>
      <c r="AC552" s="222"/>
      <c r="AD552" s="222"/>
      <c r="AE552" s="222"/>
      <c r="AF552" s="222"/>
      <c r="AG552" s="237"/>
      <c r="AH552" s="901" t="s">
        <v>3609</v>
      </c>
      <c r="AI552" s="902"/>
      <c r="AJ552" s="902"/>
      <c r="AK552" s="902"/>
      <c r="AL552" s="902"/>
      <c r="AM552" s="902"/>
      <c r="AN552" s="902"/>
      <c r="AO552" s="902"/>
      <c r="AP552" s="994"/>
      <c r="AQ552" s="221"/>
      <c r="AR552" s="222"/>
      <c r="AS552" s="222"/>
      <c r="AT552" s="222"/>
      <c r="AU552" s="222"/>
      <c r="AV552" s="222"/>
      <c r="AW552" s="222"/>
      <c r="AX552" s="222"/>
      <c r="AY552" s="222"/>
      <c r="AZ552" s="222"/>
      <c r="BA552" s="222"/>
      <c r="BB552" s="237"/>
    </row>
    <row r="553" spans="1:54" ht="12.6" customHeight="1">
      <c r="A553" s="223"/>
      <c r="B553" s="224"/>
      <c r="C553" s="224"/>
      <c r="D553" s="224"/>
      <c r="E553" s="224"/>
      <c r="F553" s="224"/>
      <c r="G553" s="224"/>
      <c r="H553" s="224"/>
      <c r="I553" s="224"/>
      <c r="J553" s="224"/>
      <c r="K553" s="224"/>
      <c r="L553" s="224"/>
      <c r="M553" s="238"/>
      <c r="N553" s="841" t="s">
        <v>3555</v>
      </c>
      <c r="O553" s="842"/>
      <c r="P553" s="842"/>
      <c r="Q553" s="842"/>
      <c r="R553" s="842"/>
      <c r="S553" s="843"/>
      <c r="T553" s="223"/>
      <c r="U553" s="224"/>
      <c r="V553" s="224"/>
      <c r="W553" s="224"/>
      <c r="X553" s="224"/>
      <c r="Y553" s="224"/>
      <c r="Z553" s="238"/>
      <c r="AA553" s="223"/>
      <c r="AB553" s="224"/>
      <c r="AC553" s="224"/>
      <c r="AD553" s="224"/>
      <c r="AE553" s="224"/>
      <c r="AF553" s="224"/>
      <c r="AG553" s="238"/>
      <c r="AH553" s="841" t="s">
        <v>3634</v>
      </c>
      <c r="AI553" s="842"/>
      <c r="AJ553" s="842"/>
      <c r="AK553" s="842"/>
      <c r="AL553" s="842"/>
      <c r="AM553" s="842"/>
      <c r="AN553" s="842"/>
      <c r="AO553" s="842"/>
      <c r="AP553" s="843"/>
      <c r="AQ553" s="841" t="s">
        <v>3555</v>
      </c>
      <c r="AR553" s="842"/>
      <c r="AS553" s="842"/>
      <c r="AT553" s="842"/>
      <c r="AU553" s="842"/>
      <c r="AV553" s="842"/>
      <c r="AW553" s="842"/>
      <c r="AX553" s="842"/>
      <c r="AY553" s="842"/>
      <c r="AZ553" s="842"/>
      <c r="BA553" s="842"/>
      <c r="BB553" s="843"/>
    </row>
    <row r="554" spans="1:54" ht="12.6" customHeight="1">
      <c r="A554" s="841" t="s">
        <v>3635</v>
      </c>
      <c r="B554" s="842"/>
      <c r="C554" s="842"/>
      <c r="D554" s="842"/>
      <c r="E554" s="842"/>
      <c r="F554" s="842"/>
      <c r="G554" s="842"/>
      <c r="H554" s="842"/>
      <c r="I554" s="842"/>
      <c r="J554" s="842"/>
      <c r="K554" s="842"/>
      <c r="L554" s="842"/>
      <c r="M554" s="843"/>
      <c r="N554" s="841" t="s">
        <v>3556</v>
      </c>
      <c r="O554" s="842"/>
      <c r="P554" s="842"/>
      <c r="Q554" s="842"/>
      <c r="R554" s="842"/>
      <c r="S554" s="843"/>
      <c r="T554" s="841" t="s">
        <v>3611</v>
      </c>
      <c r="U554" s="842"/>
      <c r="V554" s="842"/>
      <c r="W554" s="842"/>
      <c r="X554" s="842"/>
      <c r="Y554" s="842"/>
      <c r="Z554" s="843"/>
      <c r="AA554" s="841" t="s">
        <v>3612</v>
      </c>
      <c r="AB554" s="842"/>
      <c r="AC554" s="842"/>
      <c r="AD554" s="842"/>
      <c r="AE554" s="842"/>
      <c r="AF554" s="842"/>
      <c r="AG554" s="843"/>
      <c r="AH554" s="841" t="s">
        <v>3636</v>
      </c>
      <c r="AI554" s="842"/>
      <c r="AJ554" s="842"/>
      <c r="AK554" s="842"/>
      <c r="AL554" s="842"/>
      <c r="AM554" s="842"/>
      <c r="AN554" s="842"/>
      <c r="AO554" s="842"/>
      <c r="AP554" s="843"/>
      <c r="AQ554" s="841" t="s">
        <v>3614</v>
      </c>
      <c r="AR554" s="842"/>
      <c r="AS554" s="842"/>
      <c r="AT554" s="842"/>
      <c r="AU554" s="842"/>
      <c r="AV554" s="842"/>
      <c r="AW554" s="842"/>
      <c r="AX554" s="842"/>
      <c r="AY554" s="842"/>
      <c r="AZ554" s="842"/>
      <c r="BA554" s="842"/>
      <c r="BB554" s="843"/>
    </row>
    <row r="555" spans="1:54" ht="12.6" customHeight="1">
      <c r="A555" s="223"/>
      <c r="B555" s="224"/>
      <c r="C555" s="224"/>
      <c r="D555" s="224"/>
      <c r="E555" s="224"/>
      <c r="F555" s="224"/>
      <c r="G555" s="224"/>
      <c r="H555" s="224"/>
      <c r="I555" s="224"/>
      <c r="J555" s="224"/>
      <c r="K555" s="224"/>
      <c r="L555" s="224"/>
      <c r="M555" s="238"/>
      <c r="N555" s="841" t="s">
        <v>3557</v>
      </c>
      <c r="O555" s="842"/>
      <c r="P555" s="842"/>
      <c r="Q555" s="842"/>
      <c r="R555" s="842"/>
      <c r="S555" s="843"/>
      <c r="T555" s="841" t="s">
        <v>3617</v>
      </c>
      <c r="U555" s="842"/>
      <c r="V555" s="842"/>
      <c r="W555" s="842"/>
      <c r="X555" s="842"/>
      <c r="Y555" s="842"/>
      <c r="Z555" s="843"/>
      <c r="AA555" s="841" t="s">
        <v>3617</v>
      </c>
      <c r="AB555" s="842"/>
      <c r="AC555" s="842"/>
      <c r="AD555" s="842"/>
      <c r="AE555" s="842"/>
      <c r="AF555" s="842"/>
      <c r="AG555" s="843"/>
      <c r="AH555" s="841" t="s">
        <v>3637</v>
      </c>
      <c r="AI555" s="842"/>
      <c r="AJ555" s="842"/>
      <c r="AK555" s="842"/>
      <c r="AL555" s="842"/>
      <c r="AM555" s="842"/>
      <c r="AN555" s="842"/>
      <c r="AO555" s="842"/>
      <c r="AP555" s="843"/>
      <c r="AQ555" s="841" t="s">
        <v>3557</v>
      </c>
      <c r="AR555" s="842"/>
      <c r="AS555" s="842"/>
      <c r="AT555" s="842"/>
      <c r="AU555" s="842"/>
      <c r="AV555" s="842"/>
      <c r="AW555" s="842"/>
      <c r="AX555" s="842"/>
      <c r="AY555" s="842"/>
      <c r="AZ555" s="842"/>
      <c r="BA555" s="842"/>
      <c r="BB555" s="843"/>
    </row>
    <row r="556" spans="1:54" ht="12.6" customHeight="1">
      <c r="A556" s="223"/>
      <c r="B556" s="224"/>
      <c r="C556" s="224"/>
      <c r="D556" s="224"/>
      <c r="E556" s="224"/>
      <c r="F556" s="224"/>
      <c r="G556" s="224"/>
      <c r="H556" s="224"/>
      <c r="I556" s="224"/>
      <c r="J556" s="224"/>
      <c r="K556" s="224"/>
      <c r="L556" s="224"/>
      <c r="M556" s="238"/>
      <c r="N556" s="841" t="s">
        <v>3558</v>
      </c>
      <c r="O556" s="842"/>
      <c r="P556" s="842"/>
      <c r="Q556" s="842"/>
      <c r="R556" s="842"/>
      <c r="S556" s="843"/>
      <c r="T556" s="223"/>
      <c r="U556" s="224"/>
      <c r="V556" s="224"/>
      <c r="W556" s="224"/>
      <c r="X556" s="224"/>
      <c r="Y556" s="224"/>
      <c r="Z556" s="238"/>
      <c r="AA556" s="223"/>
      <c r="AB556" s="224"/>
      <c r="AC556" s="224"/>
      <c r="AD556" s="224"/>
      <c r="AE556" s="224"/>
      <c r="AF556" s="224"/>
      <c r="AG556" s="238"/>
      <c r="AH556" s="841" t="s">
        <v>3622</v>
      </c>
      <c r="AI556" s="842"/>
      <c r="AJ556" s="842"/>
      <c r="AK556" s="842"/>
      <c r="AL556" s="842"/>
      <c r="AM556" s="842"/>
      <c r="AN556" s="842"/>
      <c r="AO556" s="842"/>
      <c r="AP556" s="843"/>
      <c r="AQ556" s="841" t="s">
        <v>3558</v>
      </c>
      <c r="AR556" s="842"/>
      <c r="AS556" s="842"/>
      <c r="AT556" s="842"/>
      <c r="AU556" s="842"/>
      <c r="AV556" s="842"/>
      <c r="AW556" s="842"/>
      <c r="AX556" s="842"/>
      <c r="AY556" s="842"/>
      <c r="AZ556" s="842"/>
      <c r="BA556" s="842"/>
      <c r="BB556" s="843"/>
    </row>
    <row r="557" spans="1:54" ht="12.6" customHeight="1">
      <c r="A557" s="846" t="s">
        <v>3498</v>
      </c>
      <c r="B557" s="847"/>
      <c r="C557" s="847"/>
      <c r="D557" s="847"/>
      <c r="E557" s="847"/>
      <c r="F557" s="847"/>
      <c r="G557" s="847"/>
      <c r="H557" s="847"/>
      <c r="I557" s="847"/>
      <c r="J557" s="847"/>
      <c r="K557" s="847"/>
      <c r="L557" s="847"/>
      <c r="M557" s="848"/>
      <c r="N557" s="846" t="s">
        <v>3499</v>
      </c>
      <c r="O557" s="847"/>
      <c r="P557" s="847"/>
      <c r="Q557" s="847"/>
      <c r="R557" s="847"/>
      <c r="S557" s="848"/>
      <c r="T557" s="846" t="s">
        <v>3500</v>
      </c>
      <c r="U557" s="847"/>
      <c r="V557" s="847"/>
      <c r="W557" s="847"/>
      <c r="X557" s="847"/>
      <c r="Y557" s="847"/>
      <c r="Z557" s="848"/>
      <c r="AA557" s="846" t="s">
        <v>3501</v>
      </c>
      <c r="AB557" s="847"/>
      <c r="AC557" s="847"/>
      <c r="AD557" s="847"/>
      <c r="AE557" s="847"/>
      <c r="AF557" s="847"/>
      <c r="AG557" s="848"/>
      <c r="AH557" s="846" t="s">
        <v>3502</v>
      </c>
      <c r="AI557" s="847"/>
      <c r="AJ557" s="847"/>
      <c r="AK557" s="847"/>
      <c r="AL557" s="847"/>
      <c r="AM557" s="847"/>
      <c r="AN557" s="847"/>
      <c r="AO557" s="847"/>
      <c r="AP557" s="848"/>
      <c r="AQ557" s="846" t="s">
        <v>3503</v>
      </c>
      <c r="AR557" s="847"/>
      <c r="AS557" s="847"/>
      <c r="AT557" s="847"/>
      <c r="AU557" s="847"/>
      <c r="AV557" s="847"/>
      <c r="AW557" s="847"/>
      <c r="AX557" s="847"/>
      <c r="AY557" s="847"/>
      <c r="AZ557" s="847"/>
      <c r="BA557" s="847"/>
      <c r="BB557" s="848"/>
    </row>
    <row r="558" spans="1:54" ht="12.6" customHeight="1">
      <c r="A558" s="1011"/>
      <c r="B558" s="1012"/>
      <c r="C558" s="1012"/>
      <c r="D558" s="1012"/>
      <c r="E558" s="1012"/>
      <c r="F558" s="1012"/>
      <c r="G558" s="1012"/>
      <c r="H558" s="1012"/>
      <c r="I558" s="1012"/>
      <c r="J558" s="1012"/>
      <c r="K558" s="1012"/>
      <c r="L558" s="1012"/>
      <c r="M558" s="1012"/>
      <c r="N558" s="1010">
        <f>SUM(N576)</f>
        <v>0</v>
      </c>
      <c r="O558" s="1010"/>
      <c r="P558" s="1010"/>
      <c r="Q558" s="1010"/>
      <c r="R558" s="1010"/>
      <c r="S558" s="1010"/>
      <c r="T558" s="1010"/>
      <c r="U558" s="1010"/>
      <c r="V558" s="1010"/>
      <c r="W558" s="1010"/>
      <c r="X558" s="1010"/>
      <c r="Y558" s="1010"/>
      <c r="Z558" s="1010"/>
      <c r="AA558" s="1010"/>
      <c r="AB558" s="1010"/>
      <c r="AC558" s="1010"/>
      <c r="AD558" s="1010"/>
      <c r="AE558" s="1010"/>
      <c r="AF558" s="1010"/>
      <c r="AG558" s="1010"/>
      <c r="AH558" s="1010"/>
      <c r="AI558" s="1010"/>
      <c r="AJ558" s="1010"/>
      <c r="AK558" s="1010"/>
      <c r="AL558" s="1010"/>
      <c r="AM558" s="1010"/>
      <c r="AN558" s="1010"/>
      <c r="AO558" s="1010"/>
      <c r="AP558" s="1010"/>
      <c r="AQ558" s="1010">
        <f>SUM(AQ576)</f>
        <v>0</v>
      </c>
      <c r="AR558" s="1010"/>
      <c r="AS558" s="1010"/>
      <c r="AT558" s="1010"/>
      <c r="AU558" s="1010"/>
      <c r="AV558" s="1010"/>
      <c r="AW558" s="1010"/>
      <c r="AX558" s="1010"/>
      <c r="AY558" s="1010"/>
      <c r="AZ558" s="1010"/>
      <c r="BA558" s="1010"/>
      <c r="BB558" s="1010"/>
    </row>
    <row r="559" spans="1:54" ht="12.6" customHeight="1">
      <c r="A559" s="1011" t="s">
        <v>287</v>
      </c>
      <c r="B559" s="1012"/>
      <c r="C559" s="1012"/>
      <c r="D559" s="1012"/>
      <c r="E559" s="1012"/>
      <c r="F559" s="1012"/>
      <c r="G559" s="1012"/>
      <c r="H559" s="1012"/>
      <c r="I559" s="1012"/>
      <c r="J559" s="1012"/>
      <c r="K559" s="1012"/>
      <c r="L559" s="1012"/>
      <c r="M559" s="1012"/>
      <c r="N559" s="1009"/>
      <c r="O559" s="1009"/>
      <c r="P559" s="1009"/>
      <c r="Q559" s="1009"/>
      <c r="R559" s="1009"/>
      <c r="S559" s="1009"/>
      <c r="T559" s="1009"/>
      <c r="U559" s="1009"/>
      <c r="V559" s="1009"/>
      <c r="W559" s="1009"/>
      <c r="X559" s="1009"/>
      <c r="Y559" s="1009"/>
      <c r="Z559" s="1009"/>
      <c r="AA559" s="1009"/>
      <c r="AB559" s="1009"/>
      <c r="AC559" s="1009"/>
      <c r="AD559" s="1009"/>
      <c r="AE559" s="1009"/>
      <c r="AF559" s="1009"/>
      <c r="AG559" s="1009"/>
      <c r="AH559" s="1009"/>
      <c r="AI559" s="1009"/>
      <c r="AJ559" s="1009"/>
      <c r="AK559" s="1009"/>
      <c r="AL559" s="1009"/>
      <c r="AM559" s="1009"/>
      <c r="AN559" s="1009"/>
      <c r="AO559" s="1009"/>
      <c r="AP559" s="1009"/>
      <c r="AQ559" s="1009"/>
      <c r="AR559" s="1009"/>
      <c r="AS559" s="1009"/>
      <c r="AT559" s="1009"/>
      <c r="AU559" s="1009"/>
      <c r="AV559" s="1009"/>
      <c r="AW559" s="1009"/>
      <c r="AX559" s="1009"/>
      <c r="AY559" s="1009"/>
      <c r="AZ559" s="1009"/>
      <c r="BA559" s="1009"/>
      <c r="BB559" s="1009"/>
    </row>
    <row r="560" spans="1:54" ht="12.6" customHeight="1">
      <c r="A560" s="1019" t="s">
        <v>288</v>
      </c>
      <c r="B560" s="1020"/>
      <c r="C560" s="1020"/>
      <c r="D560" s="1020"/>
      <c r="E560" s="1020"/>
      <c r="F560" s="1020"/>
      <c r="G560" s="1020"/>
      <c r="H560" s="1020"/>
      <c r="I560" s="1020"/>
      <c r="J560" s="1020"/>
      <c r="K560" s="1020"/>
      <c r="L560" s="1020"/>
      <c r="M560" s="1021"/>
      <c r="N560" s="1026"/>
      <c r="O560" s="1026"/>
      <c r="P560" s="1026"/>
      <c r="Q560" s="1026"/>
      <c r="R560" s="1026"/>
      <c r="S560" s="1026"/>
      <c r="T560" s="1026"/>
      <c r="U560" s="1026"/>
      <c r="V560" s="1026"/>
      <c r="W560" s="1026"/>
      <c r="X560" s="1026"/>
      <c r="Y560" s="1026"/>
      <c r="Z560" s="1026"/>
      <c r="AA560" s="1026"/>
      <c r="AB560" s="1026"/>
      <c r="AC560" s="1026"/>
      <c r="AD560" s="1026"/>
      <c r="AE560" s="1026"/>
      <c r="AF560" s="1026"/>
      <c r="AG560" s="1026"/>
      <c r="AH560" s="1026"/>
      <c r="AI560" s="1026"/>
      <c r="AJ560" s="1026"/>
      <c r="AK560" s="1026"/>
      <c r="AL560" s="1026"/>
      <c r="AM560" s="1026"/>
      <c r="AN560" s="1026"/>
      <c r="AO560" s="1026"/>
      <c r="AP560" s="1026"/>
      <c r="AQ560" s="1026"/>
      <c r="AR560" s="1026"/>
      <c r="AS560" s="1026"/>
      <c r="AT560" s="1026"/>
      <c r="AU560" s="1026"/>
      <c r="AV560" s="1026"/>
      <c r="AW560" s="1026"/>
      <c r="AX560" s="1026"/>
      <c r="AY560" s="1026"/>
      <c r="AZ560" s="1026"/>
      <c r="BA560" s="1026"/>
      <c r="BB560" s="1026"/>
    </row>
    <row r="561" spans="1:54" ht="14.25" customHeight="1">
      <c r="A561" s="1022"/>
      <c r="B561" s="1023"/>
      <c r="C561" s="1023"/>
      <c r="D561" s="1023"/>
      <c r="E561" s="1023"/>
      <c r="F561" s="1023"/>
      <c r="G561" s="1023"/>
      <c r="H561" s="1023"/>
      <c r="I561" s="1023"/>
      <c r="J561" s="1023"/>
      <c r="K561" s="1023"/>
      <c r="L561" s="1023"/>
      <c r="M561" s="1024"/>
      <c r="N561" s="1026"/>
      <c r="O561" s="1026"/>
      <c r="P561" s="1026"/>
      <c r="Q561" s="1026"/>
      <c r="R561" s="1026"/>
      <c r="S561" s="1026"/>
      <c r="T561" s="1026"/>
      <c r="U561" s="1026"/>
      <c r="V561" s="1026"/>
      <c r="W561" s="1026"/>
      <c r="X561" s="1026"/>
      <c r="Y561" s="1026"/>
      <c r="Z561" s="1026"/>
      <c r="AA561" s="1026"/>
      <c r="AB561" s="1026"/>
      <c r="AC561" s="1026"/>
      <c r="AD561" s="1026"/>
      <c r="AE561" s="1026"/>
      <c r="AF561" s="1026"/>
      <c r="AG561" s="1026"/>
      <c r="AH561" s="1026"/>
      <c r="AI561" s="1026"/>
      <c r="AJ561" s="1026"/>
      <c r="AK561" s="1026"/>
      <c r="AL561" s="1026"/>
      <c r="AM561" s="1026"/>
      <c r="AN561" s="1026"/>
      <c r="AO561" s="1026"/>
      <c r="AP561" s="1026"/>
      <c r="AQ561" s="1026"/>
      <c r="AR561" s="1026"/>
      <c r="AS561" s="1026"/>
      <c r="AT561" s="1026"/>
      <c r="AU561" s="1026"/>
      <c r="AV561" s="1026"/>
      <c r="AW561" s="1026"/>
      <c r="AX561" s="1026"/>
      <c r="AY561" s="1026"/>
      <c r="AZ561" s="1026"/>
      <c r="BA561" s="1026"/>
      <c r="BB561" s="1026"/>
    </row>
    <row r="562" spans="1:54" ht="32.25" customHeight="1">
      <c r="A562" s="1019" t="s">
        <v>289</v>
      </c>
      <c r="B562" s="1020"/>
      <c r="C562" s="1020"/>
      <c r="D562" s="1020"/>
      <c r="E562" s="1020"/>
      <c r="F562" s="1020"/>
      <c r="G562" s="1020"/>
      <c r="H562" s="1020"/>
      <c r="I562" s="1020"/>
      <c r="J562" s="1020"/>
      <c r="K562" s="1020"/>
      <c r="L562" s="1020"/>
      <c r="M562" s="1021"/>
      <c r="N562" s="1013"/>
      <c r="O562" s="1014"/>
      <c r="P562" s="1014"/>
      <c r="Q562" s="1014"/>
      <c r="R562" s="1014"/>
      <c r="S562" s="1015"/>
      <c r="T562" s="1013"/>
      <c r="U562" s="1014"/>
      <c r="V562" s="1014"/>
      <c r="W562" s="1014"/>
      <c r="X562" s="1014"/>
      <c r="Y562" s="1014"/>
      <c r="Z562" s="1015"/>
      <c r="AA562" s="1013"/>
      <c r="AB562" s="1014"/>
      <c r="AC562" s="1014"/>
      <c r="AD562" s="1014"/>
      <c r="AE562" s="1014"/>
      <c r="AF562" s="1014"/>
      <c r="AG562" s="1015"/>
      <c r="AH562" s="1013"/>
      <c r="AI562" s="1014"/>
      <c r="AJ562" s="1014"/>
      <c r="AK562" s="1014"/>
      <c r="AL562" s="1014"/>
      <c r="AM562" s="1014"/>
      <c r="AN562" s="1014"/>
      <c r="AO562" s="1014"/>
      <c r="AP562" s="1015"/>
      <c r="AQ562" s="1013"/>
      <c r="AR562" s="1014"/>
      <c r="AS562" s="1014"/>
      <c r="AT562" s="1014"/>
      <c r="AU562" s="1014"/>
      <c r="AV562" s="1014"/>
      <c r="AW562" s="1014"/>
      <c r="AX562" s="1014"/>
      <c r="AY562" s="1014"/>
      <c r="AZ562" s="1014"/>
      <c r="BA562" s="1014"/>
      <c r="BB562" s="1015"/>
    </row>
    <row r="563" spans="1:54" ht="25.5" customHeight="1">
      <c r="A563" s="1030" t="s">
        <v>290</v>
      </c>
      <c r="B563" s="1031"/>
      <c r="C563" s="1031"/>
      <c r="D563" s="1031"/>
      <c r="E563" s="1031"/>
      <c r="F563" s="1031"/>
      <c r="G563" s="1031"/>
      <c r="H563" s="1031"/>
      <c r="I563" s="1031"/>
      <c r="J563" s="1031"/>
      <c r="K563" s="1031"/>
      <c r="L563" s="1031"/>
      <c r="M563" s="1032"/>
      <c r="N563" s="1016">
        <f>SUM(N577)</f>
        <v>0</v>
      </c>
      <c r="O563" s="1017"/>
      <c r="P563" s="1017"/>
      <c r="Q563" s="1017"/>
      <c r="R563" s="1017"/>
      <c r="S563" s="1018"/>
      <c r="T563" s="1016"/>
      <c r="U563" s="1017"/>
      <c r="V563" s="1017"/>
      <c r="W563" s="1017"/>
      <c r="X563" s="1017"/>
      <c r="Y563" s="1017"/>
      <c r="Z563" s="1018"/>
      <c r="AA563" s="1016"/>
      <c r="AB563" s="1017"/>
      <c r="AC563" s="1017"/>
      <c r="AD563" s="1017"/>
      <c r="AE563" s="1017"/>
      <c r="AF563" s="1017"/>
      <c r="AG563" s="1018"/>
      <c r="AH563" s="1016"/>
      <c r="AI563" s="1017"/>
      <c r="AJ563" s="1017"/>
      <c r="AK563" s="1017"/>
      <c r="AL563" s="1017"/>
      <c r="AM563" s="1017"/>
      <c r="AN563" s="1017"/>
      <c r="AO563" s="1017"/>
      <c r="AP563" s="1018"/>
      <c r="AQ563" s="1016">
        <f>SUM(AQ577)</f>
        <v>0</v>
      </c>
      <c r="AR563" s="1017"/>
      <c r="AS563" s="1017"/>
      <c r="AT563" s="1017"/>
      <c r="AU563" s="1017"/>
      <c r="AV563" s="1017"/>
      <c r="AW563" s="1017"/>
      <c r="AX563" s="1017"/>
      <c r="AY563" s="1017"/>
      <c r="AZ563" s="1017"/>
      <c r="BA563" s="1017"/>
      <c r="BB563" s="1018"/>
    </row>
    <row r="564" spans="1:54" ht="12.6" customHeight="1">
      <c r="A564" s="1033" t="s">
        <v>3640</v>
      </c>
      <c r="B564" s="1034"/>
      <c r="C564" s="1034"/>
      <c r="D564" s="1034"/>
      <c r="E564" s="1034"/>
      <c r="F564" s="1034"/>
      <c r="G564" s="1034"/>
      <c r="H564" s="1034"/>
      <c r="I564" s="1034"/>
      <c r="J564" s="1034"/>
      <c r="K564" s="1034"/>
      <c r="L564" s="1034"/>
      <c r="M564" s="1034"/>
      <c r="N564" s="996">
        <f>SUM(N558:S563)</f>
        <v>0</v>
      </c>
      <c r="O564" s="996"/>
      <c r="P564" s="996"/>
      <c r="Q564" s="996"/>
      <c r="R564" s="996"/>
      <c r="S564" s="996"/>
      <c r="T564" s="996">
        <v>0</v>
      </c>
      <c r="U564" s="996"/>
      <c r="V564" s="996"/>
      <c r="W564" s="996"/>
      <c r="X564" s="996"/>
      <c r="Y564" s="996"/>
      <c r="Z564" s="996"/>
      <c r="AA564" s="996">
        <v>0</v>
      </c>
      <c r="AB564" s="996"/>
      <c r="AC564" s="996"/>
      <c r="AD564" s="996"/>
      <c r="AE564" s="996"/>
      <c r="AF564" s="996"/>
      <c r="AG564" s="996"/>
      <c r="AH564" s="996">
        <v>0</v>
      </c>
      <c r="AI564" s="996"/>
      <c r="AJ564" s="996"/>
      <c r="AK564" s="996"/>
      <c r="AL564" s="996"/>
      <c r="AM564" s="996"/>
      <c r="AN564" s="996"/>
      <c r="AO564" s="996"/>
      <c r="AP564" s="996"/>
      <c r="AQ564" s="996">
        <v>0</v>
      </c>
      <c r="AR564" s="996"/>
      <c r="AS564" s="996"/>
      <c r="AT564" s="996"/>
      <c r="AU564" s="996"/>
      <c r="AV564" s="996"/>
      <c r="AW564" s="996"/>
      <c r="AX564" s="996"/>
      <c r="AY564" s="996"/>
      <c r="AZ564" s="996"/>
      <c r="BA564" s="996"/>
      <c r="BB564" s="996"/>
    </row>
    <row r="565" spans="1:54" s="183" customFormat="1" ht="12" customHeight="1"/>
    <row r="566" spans="1:54" ht="12.6" customHeight="1">
      <c r="A566" s="221"/>
      <c r="B566" s="222"/>
      <c r="C566" s="222"/>
      <c r="D566" s="222"/>
      <c r="E566" s="222"/>
      <c r="F566" s="222"/>
      <c r="G566" s="222"/>
      <c r="H566" s="222"/>
      <c r="I566" s="222"/>
      <c r="J566" s="222"/>
      <c r="K566" s="222"/>
      <c r="L566" s="222"/>
      <c r="M566" s="237"/>
      <c r="N566" s="221"/>
      <c r="O566" s="222"/>
      <c r="P566" s="222"/>
      <c r="Q566" s="222"/>
      <c r="R566" s="222"/>
      <c r="S566" s="237"/>
      <c r="T566" s="221"/>
      <c r="U566" s="222"/>
      <c r="V566" s="222"/>
      <c r="W566" s="222"/>
      <c r="X566" s="222"/>
      <c r="Y566" s="222"/>
      <c r="Z566" s="237"/>
      <c r="AA566" s="221"/>
      <c r="AB566" s="222"/>
      <c r="AC566" s="222"/>
      <c r="AD566" s="222"/>
      <c r="AE566" s="222"/>
      <c r="AF566" s="222"/>
      <c r="AG566" s="237"/>
      <c r="AH566" s="901" t="s">
        <v>3609</v>
      </c>
      <c r="AI566" s="902"/>
      <c r="AJ566" s="902"/>
      <c r="AK566" s="902"/>
      <c r="AL566" s="902"/>
      <c r="AM566" s="902"/>
      <c r="AN566" s="902"/>
      <c r="AO566" s="902"/>
      <c r="AP566" s="994"/>
      <c r="AQ566" s="221"/>
      <c r="AR566" s="222"/>
      <c r="AS566" s="222"/>
      <c r="AT566" s="222"/>
      <c r="AU566" s="222"/>
      <c r="AV566" s="222"/>
      <c r="AW566" s="222"/>
      <c r="AX566" s="222"/>
      <c r="AY566" s="222"/>
      <c r="AZ566" s="222"/>
      <c r="BA566" s="222"/>
      <c r="BB566" s="237"/>
    </row>
    <row r="567" spans="1:54" ht="12.6" customHeight="1">
      <c r="A567" s="223"/>
      <c r="B567" s="224"/>
      <c r="C567" s="224"/>
      <c r="D567" s="224"/>
      <c r="E567" s="224"/>
      <c r="F567" s="224"/>
      <c r="G567" s="224"/>
      <c r="H567" s="224"/>
      <c r="I567" s="224"/>
      <c r="J567" s="224"/>
      <c r="K567" s="224"/>
      <c r="L567" s="224"/>
      <c r="M567" s="238"/>
      <c r="N567" s="841" t="s">
        <v>3555</v>
      </c>
      <c r="O567" s="842"/>
      <c r="P567" s="842"/>
      <c r="Q567" s="842"/>
      <c r="R567" s="842"/>
      <c r="S567" s="843"/>
      <c r="T567" s="223"/>
      <c r="U567" s="224"/>
      <c r="V567" s="224"/>
      <c r="W567" s="224"/>
      <c r="X567" s="224"/>
      <c r="Y567" s="224"/>
      <c r="Z567" s="238"/>
      <c r="AA567" s="223"/>
      <c r="AB567" s="224"/>
      <c r="AC567" s="224"/>
      <c r="AD567" s="224"/>
      <c r="AE567" s="224"/>
      <c r="AF567" s="224"/>
      <c r="AG567" s="238"/>
      <c r="AH567" s="841" t="s">
        <v>3634</v>
      </c>
      <c r="AI567" s="842"/>
      <c r="AJ567" s="842"/>
      <c r="AK567" s="842"/>
      <c r="AL567" s="842"/>
      <c r="AM567" s="842"/>
      <c r="AN567" s="842"/>
      <c r="AO567" s="842"/>
      <c r="AP567" s="843"/>
      <c r="AQ567" s="841" t="s">
        <v>3555</v>
      </c>
      <c r="AR567" s="842"/>
      <c r="AS567" s="842"/>
      <c r="AT567" s="842"/>
      <c r="AU567" s="842"/>
      <c r="AV567" s="842"/>
      <c r="AW567" s="842"/>
      <c r="AX567" s="842"/>
      <c r="AY567" s="842"/>
      <c r="AZ567" s="842"/>
      <c r="BA567" s="842"/>
      <c r="BB567" s="843"/>
    </row>
    <row r="568" spans="1:54" ht="12.6" customHeight="1">
      <c r="A568" s="841" t="s">
        <v>3635</v>
      </c>
      <c r="B568" s="842"/>
      <c r="C568" s="842"/>
      <c r="D568" s="842"/>
      <c r="E568" s="842"/>
      <c r="F568" s="842"/>
      <c r="G568" s="842"/>
      <c r="H568" s="842"/>
      <c r="I568" s="842"/>
      <c r="J568" s="842"/>
      <c r="K568" s="842"/>
      <c r="L568" s="842"/>
      <c r="M568" s="843"/>
      <c r="N568" s="841" t="s">
        <v>3556</v>
      </c>
      <c r="O568" s="842"/>
      <c r="P568" s="842"/>
      <c r="Q568" s="842"/>
      <c r="R568" s="842"/>
      <c r="S568" s="843"/>
      <c r="T568" s="841" t="s">
        <v>3611</v>
      </c>
      <c r="U568" s="842"/>
      <c r="V568" s="842"/>
      <c r="W568" s="842"/>
      <c r="X568" s="842"/>
      <c r="Y568" s="842"/>
      <c r="Z568" s="843"/>
      <c r="AA568" s="841" t="s">
        <v>3612</v>
      </c>
      <c r="AB568" s="842"/>
      <c r="AC568" s="842"/>
      <c r="AD568" s="842"/>
      <c r="AE568" s="842"/>
      <c r="AF568" s="842"/>
      <c r="AG568" s="843"/>
      <c r="AH568" s="841" t="s">
        <v>3636</v>
      </c>
      <c r="AI568" s="842"/>
      <c r="AJ568" s="842"/>
      <c r="AK568" s="842"/>
      <c r="AL568" s="842"/>
      <c r="AM568" s="842"/>
      <c r="AN568" s="842"/>
      <c r="AO568" s="842"/>
      <c r="AP568" s="843"/>
      <c r="AQ568" s="841" t="s">
        <v>3614</v>
      </c>
      <c r="AR568" s="842"/>
      <c r="AS568" s="842"/>
      <c r="AT568" s="842"/>
      <c r="AU568" s="842"/>
      <c r="AV568" s="842"/>
      <c r="AW568" s="842"/>
      <c r="AX568" s="842"/>
      <c r="AY568" s="842"/>
      <c r="AZ568" s="842"/>
      <c r="BA568" s="842"/>
      <c r="BB568" s="843"/>
    </row>
    <row r="569" spans="1:54" ht="12.6" customHeight="1">
      <c r="A569" s="223"/>
      <c r="B569" s="224"/>
      <c r="C569" s="224"/>
      <c r="D569" s="224"/>
      <c r="E569" s="224"/>
      <c r="F569" s="224"/>
      <c r="G569" s="224"/>
      <c r="H569" s="224"/>
      <c r="I569" s="224"/>
      <c r="J569" s="224"/>
      <c r="K569" s="224"/>
      <c r="L569" s="224"/>
      <c r="M569" s="238"/>
      <c r="N569" s="841" t="s">
        <v>3557</v>
      </c>
      <c r="O569" s="842"/>
      <c r="P569" s="842"/>
      <c r="Q569" s="842"/>
      <c r="R569" s="842"/>
      <c r="S569" s="843"/>
      <c r="T569" s="841" t="s">
        <v>3617</v>
      </c>
      <c r="U569" s="842"/>
      <c r="V569" s="842"/>
      <c r="W569" s="842"/>
      <c r="X569" s="842"/>
      <c r="Y569" s="842"/>
      <c r="Z569" s="843"/>
      <c r="AA569" s="841" t="s">
        <v>3617</v>
      </c>
      <c r="AB569" s="842"/>
      <c r="AC569" s="842"/>
      <c r="AD569" s="842"/>
      <c r="AE569" s="842"/>
      <c r="AF569" s="842"/>
      <c r="AG569" s="843"/>
      <c r="AH569" s="841" t="s">
        <v>3637</v>
      </c>
      <c r="AI569" s="842"/>
      <c r="AJ569" s="842"/>
      <c r="AK569" s="842"/>
      <c r="AL569" s="842"/>
      <c r="AM569" s="842"/>
      <c r="AN569" s="842"/>
      <c r="AO569" s="842"/>
      <c r="AP569" s="843"/>
      <c r="AQ569" s="841" t="s">
        <v>3557</v>
      </c>
      <c r="AR569" s="842"/>
      <c r="AS569" s="842"/>
      <c r="AT569" s="842"/>
      <c r="AU569" s="842"/>
      <c r="AV569" s="842"/>
      <c r="AW569" s="842"/>
      <c r="AX569" s="842"/>
      <c r="AY569" s="842"/>
      <c r="AZ569" s="842"/>
      <c r="BA569" s="842"/>
      <c r="BB569" s="843"/>
    </row>
    <row r="570" spans="1:54" ht="12.6" customHeight="1">
      <c r="A570" s="223"/>
      <c r="B570" s="224"/>
      <c r="C570" s="224"/>
      <c r="D570" s="224"/>
      <c r="E570" s="224"/>
      <c r="F570" s="224"/>
      <c r="G570" s="224"/>
      <c r="H570" s="224"/>
      <c r="I570" s="224"/>
      <c r="J570" s="224"/>
      <c r="K570" s="224"/>
      <c r="L570" s="224"/>
      <c r="M570" s="238"/>
      <c r="N570" s="841" t="s">
        <v>3558</v>
      </c>
      <c r="O570" s="842"/>
      <c r="P570" s="842"/>
      <c r="Q570" s="842"/>
      <c r="R570" s="842"/>
      <c r="S570" s="843"/>
      <c r="T570" s="223"/>
      <c r="U570" s="224"/>
      <c r="V570" s="224"/>
      <c r="W570" s="224"/>
      <c r="X570" s="224"/>
      <c r="Y570" s="224"/>
      <c r="Z570" s="238"/>
      <c r="AA570" s="223"/>
      <c r="AB570" s="224"/>
      <c r="AC570" s="224"/>
      <c r="AD570" s="224"/>
      <c r="AE570" s="224"/>
      <c r="AF570" s="224"/>
      <c r="AG570" s="238"/>
      <c r="AH570" s="841" t="s">
        <v>3622</v>
      </c>
      <c r="AI570" s="842"/>
      <c r="AJ570" s="842"/>
      <c r="AK570" s="842"/>
      <c r="AL570" s="842"/>
      <c r="AM570" s="842"/>
      <c r="AN570" s="842"/>
      <c r="AO570" s="842"/>
      <c r="AP570" s="843"/>
      <c r="AQ570" s="841" t="s">
        <v>3558</v>
      </c>
      <c r="AR570" s="842"/>
      <c r="AS570" s="842"/>
      <c r="AT570" s="842"/>
      <c r="AU570" s="842"/>
      <c r="AV570" s="842"/>
      <c r="AW570" s="842"/>
      <c r="AX570" s="842"/>
      <c r="AY570" s="842"/>
      <c r="AZ570" s="842"/>
      <c r="BA570" s="842"/>
      <c r="BB570" s="843"/>
    </row>
    <row r="571" spans="1:54" ht="12.6" customHeight="1">
      <c r="A571" s="846" t="s">
        <v>3498</v>
      </c>
      <c r="B571" s="847"/>
      <c r="C571" s="847"/>
      <c r="D571" s="847"/>
      <c r="E571" s="847"/>
      <c r="F571" s="847"/>
      <c r="G571" s="847"/>
      <c r="H571" s="847"/>
      <c r="I571" s="847"/>
      <c r="J571" s="847"/>
      <c r="K571" s="847"/>
      <c r="L571" s="847"/>
      <c r="M571" s="848"/>
      <c r="N571" s="846" t="s">
        <v>3499</v>
      </c>
      <c r="O571" s="847"/>
      <c r="P571" s="847"/>
      <c r="Q571" s="847"/>
      <c r="R571" s="847"/>
      <c r="S571" s="848"/>
      <c r="T571" s="846" t="s">
        <v>3500</v>
      </c>
      <c r="U571" s="847"/>
      <c r="V571" s="847"/>
      <c r="W571" s="847"/>
      <c r="X571" s="847"/>
      <c r="Y571" s="847"/>
      <c r="Z571" s="848"/>
      <c r="AA571" s="846" t="s">
        <v>3501</v>
      </c>
      <c r="AB571" s="847"/>
      <c r="AC571" s="847"/>
      <c r="AD571" s="847"/>
      <c r="AE571" s="847"/>
      <c r="AF571" s="847"/>
      <c r="AG571" s="848"/>
      <c r="AH571" s="846" t="s">
        <v>3502</v>
      </c>
      <c r="AI571" s="847"/>
      <c r="AJ571" s="847"/>
      <c r="AK571" s="847"/>
      <c r="AL571" s="847"/>
      <c r="AM571" s="847"/>
      <c r="AN571" s="847"/>
      <c r="AO571" s="847"/>
      <c r="AP571" s="848"/>
      <c r="AQ571" s="846" t="s">
        <v>3503</v>
      </c>
      <c r="AR571" s="847"/>
      <c r="AS571" s="847"/>
      <c r="AT571" s="847"/>
      <c r="AU571" s="847"/>
      <c r="AV571" s="847"/>
      <c r="AW571" s="847"/>
      <c r="AX571" s="847"/>
      <c r="AY571" s="847"/>
      <c r="AZ571" s="847"/>
      <c r="BA571" s="847"/>
      <c r="BB571" s="848"/>
    </row>
    <row r="572" spans="1:54" ht="12.6" customHeight="1">
      <c r="A572" s="1011" t="s">
        <v>3638</v>
      </c>
      <c r="B572" s="1012"/>
      <c r="C572" s="1012"/>
      <c r="D572" s="1012"/>
      <c r="E572" s="1012"/>
      <c r="F572" s="1012"/>
      <c r="G572" s="1012"/>
      <c r="H572" s="1012"/>
      <c r="I572" s="1012"/>
      <c r="J572" s="1012"/>
      <c r="K572" s="1012"/>
      <c r="L572" s="1012"/>
      <c r="M572" s="1012"/>
      <c r="N572" s="1010">
        <f ca="1">SUVAHAVUJ!$X$27</f>
        <v>0</v>
      </c>
      <c r="O572" s="1010"/>
      <c r="P572" s="1010"/>
      <c r="Q572" s="1010"/>
      <c r="R572" s="1010"/>
      <c r="S572" s="1010"/>
      <c r="T572" s="1009"/>
      <c r="U572" s="1009"/>
      <c r="V572" s="1009"/>
      <c r="W572" s="1009"/>
      <c r="X572" s="1009"/>
      <c r="Y572" s="1009"/>
      <c r="Z572" s="1009"/>
      <c r="AA572" s="1009"/>
      <c r="AB572" s="1009"/>
      <c r="AC572" s="1009"/>
      <c r="AD572" s="1009"/>
      <c r="AE572" s="1009"/>
      <c r="AF572" s="1009"/>
      <c r="AG572" s="1009"/>
      <c r="AH572" s="1009"/>
      <c r="AI572" s="1009"/>
      <c r="AJ572" s="1009"/>
      <c r="AK572" s="1009"/>
      <c r="AL572" s="1009"/>
      <c r="AM572" s="1009"/>
      <c r="AN572" s="1009"/>
      <c r="AO572" s="1009"/>
      <c r="AP572" s="1009"/>
      <c r="AQ572" s="1010">
        <f ca="1">SUVAHAVUJ!$N$27</f>
        <v>0</v>
      </c>
      <c r="AR572" s="1010"/>
      <c r="AS572" s="1010"/>
      <c r="AT572" s="1010"/>
      <c r="AU572" s="1010"/>
      <c r="AV572" s="1010"/>
      <c r="AW572" s="1010"/>
      <c r="AX572" s="1010"/>
      <c r="AY572" s="1010"/>
      <c r="AZ572" s="1010"/>
      <c r="BA572" s="1010"/>
      <c r="BB572" s="1010"/>
    </row>
    <row r="573" spans="1:54" ht="12.6" customHeight="1">
      <c r="A573" s="1019" t="s">
        <v>3581</v>
      </c>
      <c r="B573" s="1020"/>
      <c r="C573" s="1020"/>
      <c r="D573" s="1020"/>
      <c r="E573" s="1020"/>
      <c r="F573" s="1020"/>
      <c r="G573" s="1020"/>
      <c r="H573" s="1020"/>
      <c r="I573" s="1020"/>
      <c r="J573" s="1020"/>
      <c r="K573" s="1020"/>
      <c r="L573" s="1020"/>
      <c r="M573" s="1021"/>
      <c r="N573" s="1025">
        <f ca="1">SUVAHAVUJ!$X$28</f>
        <v>0</v>
      </c>
      <c r="O573" s="1025"/>
      <c r="P573" s="1025"/>
      <c r="Q573" s="1025"/>
      <c r="R573" s="1025"/>
      <c r="S573" s="1025"/>
      <c r="T573" s="1026"/>
      <c r="U573" s="1026"/>
      <c r="V573" s="1026"/>
      <c r="W573" s="1026"/>
      <c r="X573" s="1026"/>
      <c r="Y573" s="1026"/>
      <c r="Z573" s="1026"/>
      <c r="AA573" s="1026"/>
      <c r="AB573" s="1026"/>
      <c r="AC573" s="1026"/>
      <c r="AD573" s="1026"/>
      <c r="AE573" s="1026"/>
      <c r="AF573" s="1026"/>
      <c r="AG573" s="1026"/>
      <c r="AH573" s="1026"/>
      <c r="AI573" s="1026"/>
      <c r="AJ573" s="1026"/>
      <c r="AK573" s="1026"/>
      <c r="AL573" s="1026"/>
      <c r="AM573" s="1026"/>
      <c r="AN573" s="1026"/>
      <c r="AO573" s="1026"/>
      <c r="AP573" s="1026"/>
      <c r="AQ573" s="1025">
        <f ca="1">SUVAHAVUJ!$N$28</f>
        <v>0</v>
      </c>
      <c r="AR573" s="1025"/>
      <c r="AS573" s="1025"/>
      <c r="AT573" s="1025"/>
      <c r="AU573" s="1025"/>
      <c r="AV573" s="1025"/>
      <c r="AW573" s="1025"/>
      <c r="AX573" s="1025"/>
      <c r="AY573" s="1025"/>
      <c r="AZ573" s="1025"/>
      <c r="BA573" s="1025"/>
      <c r="BB573" s="1025"/>
    </row>
    <row r="574" spans="1:54" ht="14.25" customHeight="1">
      <c r="A574" s="1022"/>
      <c r="B574" s="1023"/>
      <c r="C574" s="1023"/>
      <c r="D574" s="1023"/>
      <c r="E574" s="1023"/>
      <c r="F574" s="1023"/>
      <c r="G574" s="1023"/>
      <c r="H574" s="1023"/>
      <c r="I574" s="1023"/>
      <c r="J574" s="1023"/>
      <c r="K574" s="1023"/>
      <c r="L574" s="1023"/>
      <c r="M574" s="1024"/>
      <c r="N574" s="1025"/>
      <c r="O574" s="1025"/>
      <c r="P574" s="1025"/>
      <c r="Q574" s="1025"/>
      <c r="R574" s="1025"/>
      <c r="S574" s="1025"/>
      <c r="T574" s="1026"/>
      <c r="U574" s="1026"/>
      <c r="V574" s="1026"/>
      <c r="W574" s="1026"/>
      <c r="X574" s="1026"/>
      <c r="Y574" s="1026"/>
      <c r="Z574" s="1026"/>
      <c r="AA574" s="1026"/>
      <c r="AB574" s="1026"/>
      <c r="AC574" s="1026"/>
      <c r="AD574" s="1026"/>
      <c r="AE574" s="1026"/>
      <c r="AF574" s="1026"/>
      <c r="AG574" s="1026"/>
      <c r="AH574" s="1026"/>
      <c r="AI574" s="1026"/>
      <c r="AJ574" s="1026"/>
      <c r="AK574" s="1026"/>
      <c r="AL574" s="1026"/>
      <c r="AM574" s="1026"/>
      <c r="AN574" s="1026"/>
      <c r="AO574" s="1026"/>
      <c r="AP574" s="1026"/>
      <c r="AQ574" s="1025"/>
      <c r="AR574" s="1025"/>
      <c r="AS574" s="1025"/>
      <c r="AT574" s="1025"/>
      <c r="AU574" s="1025"/>
      <c r="AV574" s="1025"/>
      <c r="AW574" s="1025"/>
      <c r="AX574" s="1025"/>
      <c r="AY574" s="1025"/>
      <c r="AZ574" s="1025"/>
      <c r="BA574" s="1025"/>
      <c r="BB574" s="1025"/>
    </row>
    <row r="575" spans="1:54" ht="12.6" customHeight="1">
      <c r="A575" s="1027" t="s">
        <v>3567</v>
      </c>
      <c r="B575" s="1028"/>
      <c r="C575" s="1028"/>
      <c r="D575" s="1028"/>
      <c r="E575" s="1028"/>
      <c r="F575" s="1028"/>
      <c r="G575" s="1028"/>
      <c r="H575" s="1028"/>
      <c r="I575" s="1028"/>
      <c r="J575" s="1028"/>
      <c r="K575" s="1028"/>
      <c r="L575" s="1028"/>
      <c r="M575" s="1029"/>
      <c r="N575" s="1016">
        <f ca="1">SUVAHAVUJ!$X$29</f>
        <v>0</v>
      </c>
      <c r="O575" s="1017"/>
      <c r="P575" s="1017"/>
      <c r="Q575" s="1017"/>
      <c r="R575" s="1017"/>
      <c r="S575" s="1018"/>
      <c r="T575" s="1013"/>
      <c r="U575" s="1014"/>
      <c r="V575" s="1014"/>
      <c r="W575" s="1014"/>
      <c r="X575" s="1014"/>
      <c r="Y575" s="1014"/>
      <c r="Z575" s="1015"/>
      <c r="AA575" s="1013"/>
      <c r="AB575" s="1014"/>
      <c r="AC575" s="1014"/>
      <c r="AD575" s="1014"/>
      <c r="AE575" s="1014"/>
      <c r="AF575" s="1014"/>
      <c r="AG575" s="1015"/>
      <c r="AH575" s="1013"/>
      <c r="AI575" s="1014"/>
      <c r="AJ575" s="1014"/>
      <c r="AK575" s="1014"/>
      <c r="AL575" s="1014"/>
      <c r="AM575" s="1014"/>
      <c r="AN575" s="1014"/>
      <c r="AO575" s="1014"/>
      <c r="AP575" s="1015"/>
      <c r="AQ575" s="1016">
        <f ca="1">SUVAHAVUJ!$N$29</f>
        <v>0</v>
      </c>
      <c r="AR575" s="1017"/>
      <c r="AS575" s="1017"/>
      <c r="AT575" s="1017"/>
      <c r="AU575" s="1017"/>
      <c r="AV575" s="1017"/>
      <c r="AW575" s="1017"/>
      <c r="AX575" s="1017"/>
      <c r="AY575" s="1017"/>
      <c r="AZ575" s="1017"/>
      <c r="BA575" s="1017"/>
      <c r="BB575" s="1018"/>
    </row>
    <row r="576" spans="1:54" ht="25.5" customHeight="1">
      <c r="A576" s="1030" t="s">
        <v>3639</v>
      </c>
      <c r="B576" s="1031"/>
      <c r="C576" s="1031"/>
      <c r="D576" s="1031"/>
      <c r="E576" s="1031"/>
      <c r="F576" s="1031"/>
      <c r="G576" s="1031"/>
      <c r="H576" s="1031"/>
      <c r="I576" s="1031"/>
      <c r="J576" s="1031"/>
      <c r="K576" s="1031"/>
      <c r="L576" s="1031"/>
      <c r="M576" s="1032"/>
      <c r="N576" s="1016">
        <f ca="1">SUVAHAVUJ!$X$32</f>
        <v>0</v>
      </c>
      <c r="O576" s="1017"/>
      <c r="P576" s="1017"/>
      <c r="Q576" s="1017"/>
      <c r="R576" s="1017"/>
      <c r="S576" s="1018"/>
      <c r="T576" s="1013"/>
      <c r="U576" s="1014"/>
      <c r="V576" s="1014"/>
      <c r="W576" s="1014"/>
      <c r="X576" s="1014"/>
      <c r="Y576" s="1014"/>
      <c r="Z576" s="1015"/>
      <c r="AA576" s="1013"/>
      <c r="AB576" s="1014"/>
      <c r="AC576" s="1014"/>
      <c r="AD576" s="1014"/>
      <c r="AE576" s="1014"/>
      <c r="AF576" s="1014"/>
      <c r="AG576" s="1015"/>
      <c r="AH576" s="1013"/>
      <c r="AI576" s="1014"/>
      <c r="AJ576" s="1014"/>
      <c r="AK576" s="1014"/>
      <c r="AL576" s="1014"/>
      <c r="AM576" s="1014"/>
      <c r="AN576" s="1014"/>
      <c r="AO576" s="1014"/>
      <c r="AP576" s="1015"/>
      <c r="AQ576" s="1016">
        <f ca="1">SUVAHAVUJ!$N$32</f>
        <v>0</v>
      </c>
      <c r="AR576" s="1017"/>
      <c r="AS576" s="1017"/>
      <c r="AT576" s="1017"/>
      <c r="AU576" s="1017"/>
      <c r="AV576" s="1017"/>
      <c r="AW576" s="1017"/>
      <c r="AX576" s="1017"/>
      <c r="AY576" s="1017"/>
      <c r="AZ576" s="1017"/>
      <c r="BA576" s="1017"/>
      <c r="BB576" s="1018"/>
    </row>
    <row r="577" spans="1:54" ht="12.6" customHeight="1">
      <c r="A577" s="1019" t="s">
        <v>3582</v>
      </c>
      <c r="B577" s="1020"/>
      <c r="C577" s="1020"/>
      <c r="D577" s="1020"/>
      <c r="E577" s="1020"/>
      <c r="F577" s="1020"/>
      <c r="G577" s="1020"/>
      <c r="H577" s="1020"/>
      <c r="I577" s="1020"/>
      <c r="J577" s="1020"/>
      <c r="K577" s="1020"/>
      <c r="L577" s="1020"/>
      <c r="M577" s="1021"/>
      <c r="N577" s="1025">
        <f ca="1">SUVAHAVUJ!$X$31</f>
        <v>0</v>
      </c>
      <c r="O577" s="1025"/>
      <c r="P577" s="1025"/>
      <c r="Q577" s="1025"/>
      <c r="R577" s="1025"/>
      <c r="S577" s="1025"/>
      <c r="T577" s="1026"/>
      <c r="U577" s="1026"/>
      <c r="V577" s="1026"/>
      <c r="W577" s="1026"/>
      <c r="X577" s="1026"/>
      <c r="Y577" s="1026"/>
      <c r="Z577" s="1026"/>
      <c r="AA577" s="1026"/>
      <c r="AB577" s="1026"/>
      <c r="AC577" s="1026"/>
      <c r="AD577" s="1026"/>
      <c r="AE577" s="1026"/>
      <c r="AF577" s="1026"/>
      <c r="AG577" s="1026"/>
      <c r="AH577" s="1026"/>
      <c r="AI577" s="1026"/>
      <c r="AJ577" s="1026"/>
      <c r="AK577" s="1026"/>
      <c r="AL577" s="1026"/>
      <c r="AM577" s="1026"/>
      <c r="AN577" s="1026"/>
      <c r="AO577" s="1026"/>
      <c r="AP577" s="1026"/>
      <c r="AQ577" s="1025">
        <f ca="1">SUVAHAVUJ!$N$31</f>
        <v>0</v>
      </c>
      <c r="AR577" s="1025"/>
      <c r="AS577" s="1025"/>
      <c r="AT577" s="1025"/>
      <c r="AU577" s="1025"/>
      <c r="AV577" s="1025"/>
      <c r="AW577" s="1025"/>
      <c r="AX577" s="1025"/>
      <c r="AY577" s="1025"/>
      <c r="AZ577" s="1025"/>
      <c r="BA577" s="1025"/>
      <c r="BB577" s="1025"/>
    </row>
    <row r="578" spans="1:54" ht="39" customHeight="1">
      <c r="A578" s="1022"/>
      <c r="B578" s="1023"/>
      <c r="C578" s="1023"/>
      <c r="D578" s="1023"/>
      <c r="E578" s="1023"/>
      <c r="F578" s="1023"/>
      <c r="G578" s="1023"/>
      <c r="H578" s="1023"/>
      <c r="I578" s="1023"/>
      <c r="J578" s="1023"/>
      <c r="K578" s="1023"/>
      <c r="L578" s="1023"/>
      <c r="M578" s="1024"/>
      <c r="N578" s="1025"/>
      <c r="O578" s="1025"/>
      <c r="P578" s="1025"/>
      <c r="Q578" s="1025"/>
      <c r="R578" s="1025"/>
      <c r="S578" s="1025"/>
      <c r="T578" s="1026"/>
      <c r="U578" s="1026"/>
      <c r="V578" s="1026"/>
      <c r="W578" s="1026"/>
      <c r="X578" s="1026"/>
      <c r="Y578" s="1026"/>
      <c r="Z578" s="1026"/>
      <c r="AA578" s="1026"/>
      <c r="AB578" s="1026"/>
      <c r="AC578" s="1026"/>
      <c r="AD578" s="1026"/>
      <c r="AE578" s="1026"/>
      <c r="AF578" s="1026"/>
      <c r="AG578" s="1026"/>
      <c r="AH578" s="1026"/>
      <c r="AI578" s="1026"/>
      <c r="AJ578" s="1026"/>
      <c r="AK578" s="1026"/>
      <c r="AL578" s="1026"/>
      <c r="AM578" s="1026"/>
      <c r="AN578" s="1026"/>
      <c r="AO578" s="1026"/>
      <c r="AP578" s="1026"/>
      <c r="AQ578" s="1025"/>
      <c r="AR578" s="1025"/>
      <c r="AS578" s="1025"/>
      <c r="AT578" s="1025"/>
      <c r="AU578" s="1025"/>
      <c r="AV578" s="1025"/>
      <c r="AW578" s="1025"/>
      <c r="AX578" s="1025"/>
      <c r="AY578" s="1025"/>
      <c r="AZ578" s="1025"/>
      <c r="BA578" s="1025"/>
      <c r="BB578" s="1025"/>
    </row>
    <row r="579" spans="1:54" ht="12.6" customHeight="1">
      <c r="A579" s="1033" t="s">
        <v>3640</v>
      </c>
      <c r="B579" s="1034"/>
      <c r="C579" s="1034"/>
      <c r="D579" s="1034"/>
      <c r="E579" s="1034"/>
      <c r="F579" s="1034"/>
      <c r="G579" s="1034"/>
      <c r="H579" s="1034"/>
      <c r="I579" s="1034"/>
      <c r="J579" s="1034"/>
      <c r="K579" s="1034"/>
      <c r="L579" s="1034"/>
      <c r="M579" s="1034"/>
      <c r="N579" s="1025">
        <f>SUM(N572:S578)</f>
        <v>0</v>
      </c>
      <c r="O579" s="1025"/>
      <c r="P579" s="1025"/>
      <c r="Q579" s="1025"/>
      <c r="R579" s="1025"/>
      <c r="S579" s="1025"/>
      <c r="T579" s="1025">
        <f>SUM(T572:Z578)</f>
        <v>0</v>
      </c>
      <c r="U579" s="1025"/>
      <c r="V579" s="1025"/>
      <c r="W579" s="1025"/>
      <c r="X579" s="1025"/>
      <c r="Y579" s="1025"/>
      <c r="Z579" s="1025"/>
      <c r="AA579" s="1025">
        <f>SUM(AA572:AG578)</f>
        <v>0</v>
      </c>
      <c r="AB579" s="1025"/>
      <c r="AC579" s="1025"/>
      <c r="AD579" s="1025"/>
      <c r="AE579" s="1025"/>
      <c r="AF579" s="1025"/>
      <c r="AG579" s="1025"/>
      <c r="AH579" s="1025">
        <f>SUM(AH572:AP578)</f>
        <v>0</v>
      </c>
      <c r="AI579" s="1025"/>
      <c r="AJ579" s="1025"/>
      <c r="AK579" s="1025"/>
      <c r="AL579" s="1025"/>
      <c r="AM579" s="1025"/>
      <c r="AN579" s="1025"/>
      <c r="AO579" s="1025"/>
      <c r="AP579" s="1025"/>
      <c r="AQ579" s="1025">
        <f>SUM(AQ572:BB578)</f>
        <v>0</v>
      </c>
      <c r="AR579" s="1025"/>
      <c r="AS579" s="1025"/>
      <c r="AT579" s="1025"/>
      <c r="AU579" s="1025"/>
      <c r="AV579" s="1025"/>
      <c r="AW579" s="1025"/>
      <c r="AX579" s="1025"/>
      <c r="AY579" s="1025"/>
      <c r="AZ579" s="1025"/>
      <c r="BA579" s="1025"/>
      <c r="BB579" s="1025"/>
    </row>
    <row r="580" spans="1:54" ht="12.6" customHeight="1">
      <c r="A580" s="220" t="s">
        <v>236</v>
      </c>
    </row>
    <row r="581" spans="1:54" ht="15" customHeight="1">
      <c r="A581" s="897"/>
      <c r="B581" s="898"/>
      <c r="C581" s="898"/>
      <c r="D581" s="898"/>
      <c r="E581" s="898"/>
      <c r="F581" s="898"/>
      <c r="G581" s="898"/>
      <c r="H581" s="898"/>
      <c r="I581" s="898"/>
      <c r="J581" s="898"/>
      <c r="K581" s="898"/>
      <c r="L581" s="898"/>
      <c r="M581" s="898"/>
      <c r="N581" s="898"/>
      <c r="O581" s="898"/>
      <c r="P581" s="898"/>
      <c r="Q581" s="898"/>
      <c r="R581" s="898"/>
      <c r="S581" s="898"/>
      <c r="T581" s="898"/>
      <c r="U581" s="898"/>
      <c r="V581" s="898"/>
      <c r="W581" s="898"/>
      <c r="X581" s="898"/>
      <c r="Y581" s="898"/>
      <c r="Z581" s="898"/>
      <c r="AA581" s="898"/>
      <c r="AB581" s="898"/>
      <c r="AC581" s="898"/>
      <c r="AD581" s="898"/>
      <c r="AE581" s="898"/>
      <c r="AF581" s="898"/>
      <c r="AG581" s="898"/>
      <c r="AH581" s="898"/>
      <c r="AI581" s="898"/>
      <c r="AJ581" s="898"/>
      <c r="AK581" s="898"/>
      <c r="AL581" s="898"/>
      <c r="AM581" s="898"/>
      <c r="AN581" s="898"/>
      <c r="AO581" s="898"/>
      <c r="AP581" s="898"/>
      <c r="AQ581" s="898"/>
      <c r="AR581" s="898"/>
      <c r="AS581" s="898"/>
      <c r="AT581" s="898"/>
      <c r="AU581" s="898"/>
      <c r="AV581" s="898"/>
      <c r="AW581" s="898"/>
      <c r="AX581" s="898"/>
      <c r="AY581" s="550"/>
      <c r="AZ581" s="550"/>
      <c r="BA581" s="550"/>
      <c r="BB581" s="550"/>
    </row>
    <row r="582" spans="1:54" ht="15" customHeight="1">
      <c r="A582" s="899"/>
      <c r="B582" s="900"/>
      <c r="C582" s="900"/>
      <c r="D582" s="900"/>
      <c r="E582" s="900"/>
      <c r="F582" s="900"/>
      <c r="G582" s="900"/>
      <c r="H582" s="900"/>
      <c r="I582" s="900"/>
      <c r="J582" s="900"/>
      <c r="K582" s="900"/>
      <c r="L582" s="900"/>
      <c r="M582" s="900"/>
      <c r="N582" s="900"/>
      <c r="O582" s="900"/>
      <c r="P582" s="900"/>
      <c r="Q582" s="900"/>
      <c r="R582" s="900"/>
      <c r="S582" s="900"/>
      <c r="T582" s="900"/>
      <c r="U582" s="900"/>
      <c r="V582" s="900"/>
      <c r="W582" s="900"/>
      <c r="X582" s="900"/>
      <c r="Y582" s="900"/>
      <c r="Z582" s="900"/>
      <c r="AA582" s="900"/>
      <c r="AB582" s="900"/>
      <c r="AC582" s="900"/>
      <c r="AD582" s="900"/>
      <c r="AE582" s="900"/>
      <c r="AF582" s="900"/>
      <c r="AG582" s="900"/>
      <c r="AH582" s="900"/>
      <c r="AI582" s="900"/>
      <c r="AJ582" s="900"/>
      <c r="AK582" s="900"/>
      <c r="AL582" s="900"/>
      <c r="AM582" s="900"/>
      <c r="AN582" s="900"/>
      <c r="AO582" s="900"/>
      <c r="AP582" s="900"/>
      <c r="AQ582" s="900"/>
      <c r="AR582" s="900"/>
      <c r="AS582" s="900"/>
      <c r="AT582" s="900"/>
      <c r="AU582" s="900"/>
      <c r="AV582" s="900"/>
      <c r="AW582" s="900"/>
      <c r="AX582" s="900"/>
      <c r="AY582" s="550"/>
      <c r="AZ582" s="550"/>
      <c r="BA582" s="550"/>
      <c r="BB582" s="550"/>
    </row>
    <row r="583" spans="1:54" ht="12.6" customHeight="1">
      <c r="A583" s="220" t="s">
        <v>291</v>
      </c>
    </row>
    <row r="584" spans="1:54" ht="12.6" customHeight="1">
      <c r="A584" s="170" t="s">
        <v>3479</v>
      </c>
    </row>
    <row r="585" spans="1:54" ht="12.6" customHeight="1">
      <c r="A585" s="221"/>
      <c r="B585" s="222"/>
      <c r="C585" s="222"/>
      <c r="D585" s="222"/>
      <c r="E585" s="222"/>
      <c r="F585" s="222"/>
      <c r="G585" s="222"/>
      <c r="H585" s="222"/>
      <c r="I585" s="222"/>
      <c r="J585" s="222"/>
      <c r="K585" s="222"/>
      <c r="L585" s="222"/>
      <c r="M585" s="237"/>
      <c r="N585" s="902" t="s">
        <v>4147</v>
      </c>
      <c r="O585" s="902"/>
      <c r="P585" s="902"/>
      <c r="Q585" s="902"/>
      <c r="R585" s="902"/>
      <c r="S585" s="902"/>
      <c r="T585" s="902"/>
      <c r="U585" s="902"/>
      <c r="V585" s="902"/>
      <c r="W585" s="902"/>
      <c r="X585" s="902"/>
      <c r="Y585" s="902"/>
      <c r="Z585" s="902"/>
      <c r="AA585" s="902"/>
      <c r="AB585" s="902"/>
      <c r="AC585" s="902"/>
      <c r="AD585" s="902"/>
      <c r="AE585" s="902"/>
      <c r="AF585" s="902"/>
      <c r="AG585" s="902"/>
      <c r="AH585" s="902"/>
      <c r="AI585" s="902"/>
      <c r="AJ585" s="902"/>
      <c r="AK585" s="902"/>
      <c r="AL585" s="902"/>
      <c r="AM585" s="902"/>
      <c r="AN585" s="902"/>
      <c r="AO585" s="902"/>
      <c r="AP585" s="902"/>
      <c r="AQ585" s="902"/>
      <c r="AR585" s="902"/>
      <c r="AS585" s="902"/>
      <c r="AT585" s="902"/>
      <c r="AU585" s="902"/>
      <c r="AV585" s="902"/>
      <c r="AW585" s="902"/>
      <c r="AX585" s="902"/>
      <c r="AY585" s="902"/>
      <c r="AZ585" s="902"/>
      <c r="BA585" s="902"/>
      <c r="BB585" s="994"/>
    </row>
    <row r="586" spans="1:54" ht="12.6" customHeight="1">
      <c r="A586" s="223"/>
      <c r="B586" s="224"/>
      <c r="C586" s="224"/>
      <c r="D586" s="224"/>
      <c r="E586" s="224"/>
      <c r="F586" s="224"/>
      <c r="G586" s="224"/>
      <c r="H586" s="224"/>
      <c r="I586" s="224"/>
      <c r="J586" s="224"/>
      <c r="K586" s="224"/>
      <c r="L586" s="224"/>
      <c r="M586" s="238"/>
      <c r="N586" s="221"/>
      <c r="O586" s="222"/>
      <c r="P586" s="222"/>
      <c r="Q586" s="222"/>
      <c r="R586" s="222"/>
      <c r="S586" s="237"/>
      <c r="T586" s="221"/>
      <c r="U586" s="222"/>
      <c r="V586" s="222"/>
      <c r="W586" s="222"/>
      <c r="X586" s="222"/>
      <c r="Y586" s="222"/>
      <c r="Z586" s="237"/>
      <c r="AA586" s="221"/>
      <c r="AB586" s="222"/>
      <c r="AC586" s="222"/>
      <c r="AD586" s="222"/>
      <c r="AE586" s="222"/>
      <c r="AF586" s="222"/>
      <c r="AG586" s="237"/>
      <c r="AH586" s="901" t="s">
        <v>3641</v>
      </c>
      <c r="AI586" s="902"/>
      <c r="AJ586" s="902"/>
      <c r="AK586" s="902"/>
      <c r="AL586" s="902"/>
      <c r="AM586" s="902"/>
      <c r="AN586" s="902"/>
      <c r="AO586" s="902"/>
      <c r="AP586" s="994"/>
      <c r="AQ586" s="221"/>
      <c r="AR586" s="222"/>
      <c r="AS586" s="222"/>
      <c r="AT586" s="222"/>
      <c r="AU586" s="222"/>
      <c r="AV586" s="222"/>
      <c r="AW586" s="222"/>
      <c r="AX586" s="222"/>
      <c r="AY586" s="222"/>
      <c r="AZ586" s="222"/>
      <c r="BA586" s="222"/>
      <c r="BB586" s="237"/>
    </row>
    <row r="587" spans="1:54" ht="12.6" customHeight="1">
      <c r="A587" s="223"/>
      <c r="B587" s="224"/>
      <c r="C587" s="224"/>
      <c r="D587" s="224"/>
      <c r="E587" s="224"/>
      <c r="F587" s="224"/>
      <c r="G587" s="224"/>
      <c r="H587" s="224"/>
      <c r="I587" s="224"/>
      <c r="J587" s="224"/>
      <c r="K587" s="224"/>
      <c r="L587" s="224"/>
      <c r="M587" s="238"/>
      <c r="N587" s="841" t="s">
        <v>3642</v>
      </c>
      <c r="O587" s="842"/>
      <c r="P587" s="842"/>
      <c r="Q587" s="842"/>
      <c r="R587" s="842"/>
      <c r="S587" s="843"/>
      <c r="T587" s="223"/>
      <c r="U587" s="224"/>
      <c r="V587" s="224"/>
      <c r="W587" s="224"/>
      <c r="X587" s="224"/>
      <c r="Y587" s="224"/>
      <c r="Z587" s="238"/>
      <c r="AA587" s="223" t="s">
        <v>3641</v>
      </c>
      <c r="AB587" s="224"/>
      <c r="AC587" s="224"/>
      <c r="AD587" s="224"/>
      <c r="AE587" s="224"/>
      <c r="AF587" s="224"/>
      <c r="AG587" s="238"/>
      <c r="AH587" s="841" t="s">
        <v>3643</v>
      </c>
      <c r="AI587" s="842"/>
      <c r="AJ587" s="842"/>
      <c r="AK587" s="842"/>
      <c r="AL587" s="842"/>
      <c r="AM587" s="842"/>
      <c r="AN587" s="842"/>
      <c r="AO587" s="842"/>
      <c r="AP587" s="843"/>
      <c r="AQ587" s="841" t="s">
        <v>3642</v>
      </c>
      <c r="AR587" s="842"/>
      <c r="AS587" s="842"/>
      <c r="AT587" s="842"/>
      <c r="AU587" s="842"/>
      <c r="AV587" s="842"/>
      <c r="AW587" s="842"/>
      <c r="AX587" s="842"/>
      <c r="AY587" s="842"/>
      <c r="AZ587" s="842"/>
      <c r="BA587" s="842"/>
      <c r="BB587" s="843"/>
    </row>
    <row r="588" spans="1:54" ht="12.6" customHeight="1">
      <c r="A588" s="841" t="s">
        <v>3644</v>
      </c>
      <c r="B588" s="842"/>
      <c r="C588" s="842"/>
      <c r="D588" s="842"/>
      <c r="E588" s="842"/>
      <c r="F588" s="842"/>
      <c r="G588" s="842"/>
      <c r="H588" s="842"/>
      <c r="I588" s="842"/>
      <c r="J588" s="842"/>
      <c r="K588" s="842"/>
      <c r="L588" s="842"/>
      <c r="M588" s="843"/>
      <c r="N588" s="841" t="s">
        <v>3556</v>
      </c>
      <c r="O588" s="842"/>
      <c r="P588" s="842"/>
      <c r="Q588" s="842"/>
      <c r="R588" s="842"/>
      <c r="S588" s="843"/>
      <c r="T588" s="841" t="s">
        <v>3645</v>
      </c>
      <c r="U588" s="842"/>
      <c r="V588" s="842"/>
      <c r="W588" s="842"/>
      <c r="X588" s="842"/>
      <c r="Y588" s="842"/>
      <c r="Z588" s="843"/>
      <c r="AA588" s="841" t="s">
        <v>3646</v>
      </c>
      <c r="AB588" s="842"/>
      <c r="AC588" s="842"/>
      <c r="AD588" s="842"/>
      <c r="AE588" s="842"/>
      <c r="AF588" s="842"/>
      <c r="AG588" s="843"/>
      <c r="AH588" s="841" t="s">
        <v>3647</v>
      </c>
      <c r="AI588" s="842"/>
      <c r="AJ588" s="842"/>
      <c r="AK588" s="842"/>
      <c r="AL588" s="842"/>
      <c r="AM588" s="842"/>
      <c r="AN588" s="842"/>
      <c r="AO588" s="842"/>
      <c r="AP588" s="843"/>
      <c r="AQ588" s="841" t="s">
        <v>3614</v>
      </c>
      <c r="AR588" s="842"/>
      <c r="AS588" s="842"/>
      <c r="AT588" s="842"/>
      <c r="AU588" s="842"/>
      <c r="AV588" s="842"/>
      <c r="AW588" s="842"/>
      <c r="AX588" s="842"/>
      <c r="AY588" s="842"/>
      <c r="AZ588" s="842"/>
      <c r="BA588" s="842"/>
      <c r="BB588" s="843"/>
    </row>
    <row r="589" spans="1:54" ht="12.6" customHeight="1">
      <c r="A589" s="223"/>
      <c r="B589" s="224"/>
      <c r="C589" s="224"/>
      <c r="D589" s="224"/>
      <c r="E589" s="224"/>
      <c r="F589" s="224"/>
      <c r="G589" s="224"/>
      <c r="H589" s="224"/>
      <c r="I589" s="224"/>
      <c r="J589" s="224"/>
      <c r="K589" s="224"/>
      <c r="L589" s="224"/>
      <c r="M589" s="238"/>
      <c r="N589" s="841" t="s">
        <v>3557</v>
      </c>
      <c r="O589" s="842"/>
      <c r="P589" s="842"/>
      <c r="Q589" s="842"/>
      <c r="R589" s="842"/>
      <c r="S589" s="843"/>
      <c r="T589" s="841" t="s">
        <v>3648</v>
      </c>
      <c r="U589" s="842"/>
      <c r="V589" s="842"/>
      <c r="W589" s="842"/>
      <c r="X589" s="842"/>
      <c r="Y589" s="842"/>
      <c r="Z589" s="843"/>
      <c r="AA589" s="841" t="s">
        <v>3649</v>
      </c>
      <c r="AB589" s="842"/>
      <c r="AC589" s="842"/>
      <c r="AD589" s="842"/>
      <c r="AE589" s="842"/>
      <c r="AF589" s="842"/>
      <c r="AG589" s="843"/>
      <c r="AH589" s="841" t="s">
        <v>3650</v>
      </c>
      <c r="AI589" s="842"/>
      <c r="AJ589" s="842"/>
      <c r="AK589" s="842"/>
      <c r="AL589" s="842"/>
      <c r="AM589" s="842"/>
      <c r="AN589" s="842"/>
      <c r="AO589" s="842"/>
      <c r="AP589" s="843"/>
      <c r="AQ589" s="841" t="s">
        <v>3557</v>
      </c>
      <c r="AR589" s="842"/>
      <c r="AS589" s="842"/>
      <c r="AT589" s="842"/>
      <c r="AU589" s="842"/>
      <c r="AV589" s="842"/>
      <c r="AW589" s="842"/>
      <c r="AX589" s="842"/>
      <c r="AY589" s="842"/>
      <c r="AZ589" s="842"/>
      <c r="BA589" s="842"/>
      <c r="BB589" s="843"/>
    </row>
    <row r="590" spans="1:54" ht="12.6" customHeight="1">
      <c r="A590" s="223"/>
      <c r="B590" s="224"/>
      <c r="C590" s="224"/>
      <c r="D590" s="224"/>
      <c r="E590" s="224"/>
      <c r="F590" s="224"/>
      <c r="G590" s="224"/>
      <c r="H590" s="224"/>
      <c r="I590" s="224"/>
      <c r="J590" s="224"/>
      <c r="K590" s="224"/>
      <c r="L590" s="224"/>
      <c r="M590" s="238"/>
      <c r="N590" s="841" t="s">
        <v>3558</v>
      </c>
      <c r="O590" s="842"/>
      <c r="P590" s="842"/>
      <c r="Q590" s="842"/>
      <c r="R590" s="842"/>
      <c r="S590" s="843"/>
      <c r="T590" s="223"/>
      <c r="U590" s="224"/>
      <c r="V590" s="224"/>
      <c r="W590" s="224"/>
      <c r="X590" s="224"/>
      <c r="Y590" s="224"/>
      <c r="Z590" s="238"/>
      <c r="AA590" s="223"/>
      <c r="AB590" s="224"/>
      <c r="AC590" s="224"/>
      <c r="AD590" s="224"/>
      <c r="AE590" s="224"/>
      <c r="AF590" s="224"/>
      <c r="AG590" s="238"/>
      <c r="AH590" s="841" t="s">
        <v>3651</v>
      </c>
      <c r="AI590" s="842"/>
      <c r="AJ590" s="842"/>
      <c r="AK590" s="842"/>
      <c r="AL590" s="842"/>
      <c r="AM590" s="842"/>
      <c r="AN590" s="842"/>
      <c r="AO590" s="842"/>
      <c r="AP590" s="843"/>
      <c r="AQ590" s="841" t="s">
        <v>3558</v>
      </c>
      <c r="AR590" s="842"/>
      <c r="AS590" s="842"/>
      <c r="AT590" s="842"/>
      <c r="AU590" s="842"/>
      <c r="AV590" s="842"/>
      <c r="AW590" s="842"/>
      <c r="AX590" s="842"/>
      <c r="AY590" s="842"/>
      <c r="AZ590" s="842"/>
      <c r="BA590" s="842"/>
      <c r="BB590" s="843"/>
    </row>
    <row r="591" spans="1:54" ht="12.6" customHeight="1">
      <c r="A591" s="846" t="s">
        <v>3498</v>
      </c>
      <c r="B591" s="847"/>
      <c r="C591" s="847"/>
      <c r="D591" s="847"/>
      <c r="E591" s="847"/>
      <c r="F591" s="847"/>
      <c r="G591" s="847"/>
      <c r="H591" s="847"/>
      <c r="I591" s="847"/>
      <c r="J591" s="847"/>
      <c r="K591" s="847"/>
      <c r="L591" s="847"/>
      <c r="M591" s="848"/>
      <c r="N591" s="846" t="s">
        <v>3499</v>
      </c>
      <c r="O591" s="847"/>
      <c r="P591" s="847"/>
      <c r="Q591" s="847"/>
      <c r="R591" s="847"/>
      <c r="S591" s="848"/>
      <c r="T591" s="846" t="s">
        <v>3500</v>
      </c>
      <c r="U591" s="847"/>
      <c r="V591" s="847"/>
      <c r="W591" s="847"/>
      <c r="X591" s="847"/>
      <c r="Y591" s="847"/>
      <c r="Z591" s="848"/>
      <c r="AA591" s="846" t="s">
        <v>3501</v>
      </c>
      <c r="AB591" s="847"/>
      <c r="AC591" s="847"/>
      <c r="AD591" s="847"/>
      <c r="AE591" s="847"/>
      <c r="AF591" s="847"/>
      <c r="AG591" s="848"/>
      <c r="AH591" s="846" t="s">
        <v>3502</v>
      </c>
      <c r="AI591" s="847"/>
      <c r="AJ591" s="847"/>
      <c r="AK591" s="847"/>
      <c r="AL591" s="847"/>
      <c r="AM591" s="847"/>
      <c r="AN591" s="847"/>
      <c r="AO591" s="847"/>
      <c r="AP591" s="848"/>
      <c r="AQ591" s="846" t="s">
        <v>3503</v>
      </c>
      <c r="AR591" s="847"/>
      <c r="AS591" s="847"/>
      <c r="AT591" s="847"/>
      <c r="AU591" s="847"/>
      <c r="AV591" s="847"/>
      <c r="AW591" s="847"/>
      <c r="AX591" s="847"/>
      <c r="AY591" s="847"/>
      <c r="AZ591" s="847"/>
      <c r="BA591" s="847"/>
      <c r="BB591" s="848"/>
    </row>
    <row r="592" spans="1:54" ht="12.6" customHeight="1">
      <c r="A592" s="1035" t="s">
        <v>3652</v>
      </c>
      <c r="B592" s="1035"/>
      <c r="C592" s="1035"/>
      <c r="D592" s="1035"/>
      <c r="E592" s="1035"/>
      <c r="F592" s="1035"/>
      <c r="G592" s="1035"/>
      <c r="H592" s="1035"/>
      <c r="I592" s="1035"/>
      <c r="J592" s="1035"/>
      <c r="K592" s="1035"/>
      <c r="L592" s="1035"/>
      <c r="M592" s="1035"/>
      <c r="N592" s="1036"/>
      <c r="O592" s="1009"/>
      <c r="P592" s="1009"/>
      <c r="Q592" s="1009"/>
      <c r="R592" s="1009"/>
      <c r="S592" s="1009"/>
      <c r="T592" s="1009"/>
      <c r="U592" s="1009"/>
      <c r="V592" s="1009"/>
      <c r="W592" s="1009"/>
      <c r="X592" s="1009"/>
      <c r="Y592" s="1009"/>
      <c r="Z592" s="1009"/>
      <c r="AA592" s="1009"/>
      <c r="AB592" s="1009"/>
      <c r="AC592" s="1009"/>
      <c r="AD592" s="1009"/>
      <c r="AE592" s="1009"/>
      <c r="AF592" s="1009"/>
      <c r="AG592" s="1009"/>
      <c r="AH592" s="1009"/>
      <c r="AI592" s="1009"/>
      <c r="AJ592" s="1009"/>
      <c r="AK592" s="1009"/>
      <c r="AL592" s="1009"/>
      <c r="AM592" s="1009"/>
      <c r="AN592" s="1009"/>
      <c r="AO592" s="1009"/>
      <c r="AP592" s="1009"/>
      <c r="AQ592" s="1009"/>
      <c r="AR592" s="1009"/>
      <c r="AS592" s="1009"/>
      <c r="AT592" s="1009"/>
      <c r="AU592" s="1009"/>
      <c r="AV592" s="1009"/>
      <c r="AW592" s="1009"/>
      <c r="AX592" s="1009"/>
      <c r="AY592" s="1009"/>
      <c r="AZ592" s="1009"/>
      <c r="BA592" s="1009"/>
      <c r="BB592" s="1009"/>
    </row>
    <row r="593" spans="1:54" ht="12.6" customHeight="1">
      <c r="A593" s="1000" t="s">
        <v>3653</v>
      </c>
      <c r="B593" s="1001"/>
      <c r="C593" s="1001"/>
      <c r="D593" s="1001"/>
      <c r="E593" s="1001"/>
      <c r="F593" s="1001"/>
      <c r="G593" s="1001"/>
      <c r="H593" s="1001"/>
      <c r="I593" s="1001"/>
      <c r="J593" s="1001"/>
      <c r="K593" s="1001"/>
      <c r="L593" s="1001"/>
      <c r="M593" s="1002"/>
      <c r="N593" s="1015"/>
      <c r="O593" s="1026"/>
      <c r="P593" s="1026"/>
      <c r="Q593" s="1026"/>
      <c r="R593" s="1026"/>
      <c r="S593" s="1026"/>
      <c r="T593" s="1026"/>
      <c r="U593" s="1026"/>
      <c r="V593" s="1026"/>
      <c r="W593" s="1026"/>
      <c r="X593" s="1026"/>
      <c r="Y593" s="1026"/>
      <c r="Z593" s="1026"/>
      <c r="AA593" s="1026"/>
      <c r="AB593" s="1026"/>
      <c r="AC593" s="1026"/>
      <c r="AD593" s="1026"/>
      <c r="AE593" s="1026"/>
      <c r="AF593" s="1026"/>
      <c r="AG593" s="1026"/>
      <c r="AH593" s="1026"/>
      <c r="AI593" s="1026"/>
      <c r="AJ593" s="1026"/>
      <c r="AK593" s="1026"/>
      <c r="AL593" s="1026"/>
      <c r="AM593" s="1026"/>
      <c r="AN593" s="1026"/>
      <c r="AO593" s="1026"/>
      <c r="AP593" s="1026"/>
      <c r="AQ593" s="1026"/>
      <c r="AR593" s="1026"/>
      <c r="AS593" s="1026"/>
      <c r="AT593" s="1026"/>
      <c r="AU593" s="1026"/>
      <c r="AV593" s="1026"/>
      <c r="AW593" s="1026"/>
      <c r="AX593" s="1026"/>
      <c r="AY593" s="1026"/>
      <c r="AZ593" s="1026"/>
      <c r="BA593" s="1026"/>
      <c r="BB593" s="1026"/>
    </row>
    <row r="594" spans="1:54" ht="12.6" customHeight="1">
      <c r="A594" s="997" t="s">
        <v>3654</v>
      </c>
      <c r="B594" s="998"/>
      <c r="C594" s="998"/>
      <c r="D594" s="998"/>
      <c r="E594" s="998"/>
      <c r="F594" s="998"/>
      <c r="G594" s="998"/>
      <c r="H594" s="998"/>
      <c r="I594" s="998"/>
      <c r="J594" s="998"/>
      <c r="K594" s="998"/>
      <c r="L594" s="998"/>
      <c r="M594" s="999"/>
      <c r="N594" s="1015"/>
      <c r="O594" s="1026"/>
      <c r="P594" s="1026"/>
      <c r="Q594" s="1026"/>
      <c r="R594" s="1026"/>
      <c r="S594" s="1026"/>
      <c r="T594" s="1026"/>
      <c r="U594" s="1026"/>
      <c r="V594" s="1026"/>
      <c r="W594" s="1026"/>
      <c r="X594" s="1026"/>
      <c r="Y594" s="1026"/>
      <c r="Z594" s="1026"/>
      <c r="AA594" s="1026"/>
      <c r="AB594" s="1026"/>
      <c r="AC594" s="1026"/>
      <c r="AD594" s="1026"/>
      <c r="AE594" s="1026"/>
      <c r="AF594" s="1026"/>
      <c r="AG594" s="1026"/>
      <c r="AH594" s="1026"/>
      <c r="AI594" s="1026"/>
      <c r="AJ594" s="1026"/>
      <c r="AK594" s="1026"/>
      <c r="AL594" s="1026"/>
      <c r="AM594" s="1026"/>
      <c r="AN594" s="1026"/>
      <c r="AO594" s="1026"/>
      <c r="AP594" s="1026"/>
      <c r="AQ594" s="1026"/>
      <c r="AR594" s="1026"/>
      <c r="AS594" s="1026"/>
      <c r="AT594" s="1026"/>
      <c r="AU594" s="1026"/>
      <c r="AV594" s="1026"/>
      <c r="AW594" s="1026"/>
      <c r="AX594" s="1026"/>
      <c r="AY594" s="1026"/>
      <c r="AZ594" s="1026"/>
      <c r="BA594" s="1026"/>
      <c r="BB594" s="1026"/>
    </row>
    <row r="595" spans="1:54" ht="12.6" customHeight="1">
      <c r="A595" s="995" t="s">
        <v>3655</v>
      </c>
      <c r="B595" s="995"/>
      <c r="C595" s="995"/>
      <c r="D595" s="995"/>
      <c r="E595" s="995"/>
      <c r="F595" s="995"/>
      <c r="G595" s="995"/>
      <c r="H595" s="995"/>
      <c r="I595" s="995"/>
      <c r="J595" s="995"/>
      <c r="K595" s="995"/>
      <c r="L595" s="995"/>
      <c r="M595" s="995"/>
      <c r="N595" s="1015"/>
      <c r="O595" s="1026"/>
      <c r="P595" s="1026"/>
      <c r="Q595" s="1026"/>
      <c r="R595" s="1026"/>
      <c r="S595" s="1026"/>
      <c r="T595" s="1026"/>
      <c r="U595" s="1026"/>
      <c r="V595" s="1026"/>
      <c r="W595" s="1026"/>
      <c r="X595" s="1026"/>
      <c r="Y595" s="1026"/>
      <c r="Z595" s="1026"/>
      <c r="AA595" s="1026"/>
      <c r="AB595" s="1026"/>
      <c r="AC595" s="1026"/>
      <c r="AD595" s="1026"/>
      <c r="AE595" s="1026"/>
      <c r="AF595" s="1026"/>
      <c r="AG595" s="1026"/>
      <c r="AH595" s="1026"/>
      <c r="AI595" s="1026"/>
      <c r="AJ595" s="1026"/>
      <c r="AK595" s="1026"/>
      <c r="AL595" s="1026"/>
      <c r="AM595" s="1026"/>
      <c r="AN595" s="1026"/>
      <c r="AO595" s="1026"/>
      <c r="AP595" s="1026"/>
      <c r="AQ595" s="1026"/>
      <c r="AR595" s="1026"/>
      <c r="AS595" s="1026"/>
      <c r="AT595" s="1026"/>
      <c r="AU595" s="1026"/>
      <c r="AV595" s="1026"/>
      <c r="AW595" s="1026"/>
      <c r="AX595" s="1026"/>
      <c r="AY595" s="1026"/>
      <c r="AZ595" s="1026"/>
      <c r="BA595" s="1026"/>
      <c r="BB595" s="1026"/>
    </row>
    <row r="596" spans="1:54" ht="12.6" customHeight="1">
      <c r="A596" s="995" t="s">
        <v>3656</v>
      </c>
      <c r="B596" s="995"/>
      <c r="C596" s="995"/>
      <c r="D596" s="995"/>
      <c r="E596" s="995"/>
      <c r="F596" s="995"/>
      <c r="G596" s="995"/>
      <c r="H596" s="995"/>
      <c r="I596" s="995"/>
      <c r="J596" s="995"/>
      <c r="K596" s="995"/>
      <c r="L596" s="995"/>
      <c r="M596" s="995"/>
      <c r="N596" s="1015"/>
      <c r="O596" s="1026"/>
      <c r="P596" s="1026"/>
      <c r="Q596" s="1026"/>
      <c r="R596" s="1026"/>
      <c r="S596" s="1026"/>
      <c r="T596" s="1026"/>
      <c r="U596" s="1026"/>
      <c r="V596" s="1026"/>
      <c r="W596" s="1026"/>
      <c r="X596" s="1026"/>
      <c r="Y596" s="1026"/>
      <c r="Z596" s="1026"/>
      <c r="AA596" s="1026"/>
      <c r="AB596" s="1026"/>
      <c r="AC596" s="1026"/>
      <c r="AD596" s="1026"/>
      <c r="AE596" s="1026"/>
      <c r="AF596" s="1026"/>
      <c r="AG596" s="1026"/>
      <c r="AH596" s="1026"/>
      <c r="AI596" s="1026"/>
      <c r="AJ596" s="1026"/>
      <c r="AK596" s="1026"/>
      <c r="AL596" s="1026"/>
      <c r="AM596" s="1026"/>
      <c r="AN596" s="1026"/>
      <c r="AO596" s="1026"/>
      <c r="AP596" s="1026"/>
      <c r="AQ596" s="1026"/>
      <c r="AR596" s="1026"/>
      <c r="AS596" s="1026"/>
      <c r="AT596" s="1026"/>
      <c r="AU596" s="1026"/>
      <c r="AV596" s="1026"/>
      <c r="AW596" s="1026"/>
      <c r="AX596" s="1026"/>
      <c r="AY596" s="1026"/>
      <c r="AZ596" s="1026"/>
      <c r="BA596" s="1026"/>
      <c r="BB596" s="1026"/>
    </row>
    <row r="597" spans="1:54" ht="12.6" customHeight="1">
      <c r="A597" s="995" t="s">
        <v>3657</v>
      </c>
      <c r="B597" s="995"/>
      <c r="C597" s="995"/>
      <c r="D597" s="995"/>
      <c r="E597" s="995"/>
      <c r="F597" s="995"/>
      <c r="G597" s="995"/>
      <c r="H597" s="995"/>
      <c r="I597" s="995"/>
      <c r="J597" s="995"/>
      <c r="K597" s="995"/>
      <c r="L597" s="995"/>
      <c r="M597" s="995"/>
      <c r="N597" s="1015"/>
      <c r="O597" s="1026"/>
      <c r="P597" s="1026"/>
      <c r="Q597" s="1026"/>
      <c r="R597" s="1026"/>
      <c r="S597" s="1026"/>
      <c r="T597" s="1026"/>
      <c r="U597" s="1026"/>
      <c r="V597" s="1026"/>
      <c r="W597" s="1026"/>
      <c r="X597" s="1026"/>
      <c r="Y597" s="1026"/>
      <c r="Z597" s="1026"/>
      <c r="AA597" s="1026"/>
      <c r="AB597" s="1026"/>
      <c r="AC597" s="1026"/>
      <c r="AD597" s="1026"/>
      <c r="AE597" s="1026"/>
      <c r="AF597" s="1026"/>
      <c r="AG597" s="1026"/>
      <c r="AH597" s="1026"/>
      <c r="AI597" s="1026"/>
      <c r="AJ597" s="1026"/>
      <c r="AK597" s="1026"/>
      <c r="AL597" s="1026"/>
      <c r="AM597" s="1026"/>
      <c r="AN597" s="1026"/>
      <c r="AO597" s="1026"/>
      <c r="AP597" s="1026"/>
      <c r="AQ597" s="1026"/>
      <c r="AR597" s="1026"/>
      <c r="AS597" s="1026"/>
      <c r="AT597" s="1026"/>
      <c r="AU597" s="1026"/>
      <c r="AV597" s="1026"/>
      <c r="AW597" s="1026"/>
      <c r="AX597" s="1026"/>
      <c r="AY597" s="1026"/>
      <c r="AZ597" s="1026"/>
      <c r="BA597" s="1026"/>
      <c r="BB597" s="1026"/>
    </row>
    <row r="598" spans="1:54" ht="12.6" customHeight="1">
      <c r="A598" s="995" t="s">
        <v>3658</v>
      </c>
      <c r="B598" s="995"/>
      <c r="C598" s="995"/>
      <c r="D598" s="995"/>
      <c r="E598" s="995"/>
      <c r="F598" s="995"/>
      <c r="G598" s="995"/>
      <c r="H598" s="995"/>
      <c r="I598" s="995"/>
      <c r="J598" s="995"/>
      <c r="K598" s="995"/>
      <c r="L598" s="995"/>
      <c r="M598" s="995"/>
      <c r="N598" s="1015"/>
      <c r="O598" s="1026"/>
      <c r="P598" s="1026"/>
      <c r="Q598" s="1026"/>
      <c r="R598" s="1026"/>
      <c r="S598" s="1026"/>
      <c r="T598" s="1026"/>
      <c r="U598" s="1026"/>
      <c r="V598" s="1026"/>
      <c r="W598" s="1026"/>
      <c r="X598" s="1026"/>
      <c r="Y598" s="1026"/>
      <c r="Z598" s="1026"/>
      <c r="AA598" s="1026"/>
      <c r="AB598" s="1026"/>
      <c r="AC598" s="1026"/>
      <c r="AD598" s="1026"/>
      <c r="AE598" s="1026"/>
      <c r="AF598" s="1026"/>
      <c r="AG598" s="1026"/>
      <c r="AH598" s="1026"/>
      <c r="AI598" s="1026"/>
      <c r="AJ598" s="1026"/>
      <c r="AK598" s="1026"/>
      <c r="AL598" s="1026"/>
      <c r="AM598" s="1026"/>
      <c r="AN598" s="1026"/>
      <c r="AO598" s="1026"/>
      <c r="AP598" s="1026"/>
      <c r="AQ598" s="1026"/>
      <c r="AR598" s="1026"/>
      <c r="AS598" s="1026"/>
      <c r="AT598" s="1026"/>
      <c r="AU598" s="1026"/>
      <c r="AV598" s="1026"/>
      <c r="AW598" s="1026"/>
      <c r="AX598" s="1026"/>
      <c r="AY598" s="1026"/>
      <c r="AZ598" s="1026"/>
      <c r="BA598" s="1026"/>
      <c r="BB598" s="1026"/>
    </row>
    <row r="599" spans="1:54" ht="12.6" customHeight="1">
      <c r="A599" s="1000" t="s">
        <v>3659</v>
      </c>
      <c r="B599" s="1001"/>
      <c r="C599" s="1001"/>
      <c r="D599" s="1001"/>
      <c r="E599" s="1001"/>
      <c r="F599" s="1001"/>
      <c r="G599" s="1001"/>
      <c r="H599" s="1001"/>
      <c r="I599" s="1001"/>
      <c r="J599" s="1001"/>
      <c r="K599" s="1001"/>
      <c r="L599" s="1001"/>
      <c r="M599" s="1002"/>
      <c r="N599" s="1015"/>
      <c r="O599" s="1026"/>
      <c r="P599" s="1026"/>
      <c r="Q599" s="1026"/>
      <c r="R599" s="1026"/>
      <c r="S599" s="1026"/>
      <c r="T599" s="1026"/>
      <c r="U599" s="1026"/>
      <c r="V599" s="1026"/>
      <c r="W599" s="1026"/>
      <c r="X599" s="1026"/>
      <c r="Y599" s="1026"/>
      <c r="Z599" s="1026"/>
      <c r="AA599" s="1026"/>
      <c r="AB599" s="1026"/>
      <c r="AC599" s="1026"/>
      <c r="AD599" s="1026"/>
      <c r="AE599" s="1026"/>
      <c r="AF599" s="1026"/>
      <c r="AG599" s="1026"/>
      <c r="AH599" s="1026"/>
      <c r="AI599" s="1026"/>
      <c r="AJ599" s="1026"/>
      <c r="AK599" s="1026"/>
      <c r="AL599" s="1026"/>
      <c r="AM599" s="1026"/>
      <c r="AN599" s="1026"/>
      <c r="AO599" s="1026"/>
      <c r="AP599" s="1026"/>
      <c r="AQ599" s="1026"/>
      <c r="AR599" s="1026"/>
      <c r="AS599" s="1026"/>
      <c r="AT599" s="1026"/>
      <c r="AU599" s="1026"/>
      <c r="AV599" s="1026"/>
      <c r="AW599" s="1026"/>
      <c r="AX599" s="1026"/>
      <c r="AY599" s="1026"/>
      <c r="AZ599" s="1026"/>
      <c r="BA599" s="1026"/>
      <c r="BB599" s="1026"/>
    </row>
    <row r="600" spans="1:54" ht="12.6" customHeight="1">
      <c r="A600" s="997" t="s">
        <v>3660</v>
      </c>
      <c r="B600" s="998"/>
      <c r="C600" s="998"/>
      <c r="D600" s="998"/>
      <c r="E600" s="998"/>
      <c r="F600" s="998"/>
      <c r="G600" s="998"/>
      <c r="H600" s="998"/>
      <c r="I600" s="998"/>
      <c r="J600" s="998"/>
      <c r="K600" s="998"/>
      <c r="L600" s="998"/>
      <c r="M600" s="999"/>
      <c r="N600" s="1015"/>
      <c r="O600" s="1026"/>
      <c r="P600" s="1026"/>
      <c r="Q600" s="1026"/>
      <c r="R600" s="1026"/>
      <c r="S600" s="1026"/>
      <c r="T600" s="1026"/>
      <c r="U600" s="1026"/>
      <c r="V600" s="1026"/>
      <c r="W600" s="1026"/>
      <c r="X600" s="1026"/>
      <c r="Y600" s="1026"/>
      <c r="Z600" s="1026"/>
      <c r="AA600" s="1026"/>
      <c r="AB600" s="1026"/>
      <c r="AC600" s="1026"/>
      <c r="AD600" s="1026"/>
      <c r="AE600" s="1026"/>
      <c r="AF600" s="1026"/>
      <c r="AG600" s="1026"/>
      <c r="AH600" s="1026"/>
      <c r="AI600" s="1026"/>
      <c r="AJ600" s="1026"/>
      <c r="AK600" s="1026"/>
      <c r="AL600" s="1026"/>
      <c r="AM600" s="1026"/>
      <c r="AN600" s="1026"/>
      <c r="AO600" s="1026"/>
      <c r="AP600" s="1026"/>
      <c r="AQ600" s="1026"/>
      <c r="AR600" s="1026"/>
      <c r="AS600" s="1026"/>
      <c r="AT600" s="1026"/>
      <c r="AU600" s="1026"/>
      <c r="AV600" s="1026"/>
      <c r="AW600" s="1026"/>
      <c r="AX600" s="1026"/>
      <c r="AY600" s="1026"/>
      <c r="AZ600" s="1026"/>
      <c r="BA600" s="1026"/>
      <c r="BB600" s="1026"/>
    </row>
    <row r="601" spans="1:54" ht="12.6" customHeight="1">
      <c r="A601" s="995" t="s">
        <v>3661</v>
      </c>
      <c r="B601" s="995"/>
      <c r="C601" s="995"/>
      <c r="D601" s="995"/>
      <c r="E601" s="995"/>
      <c r="F601" s="995"/>
      <c r="G601" s="995"/>
      <c r="H601" s="995"/>
      <c r="I601" s="995"/>
      <c r="J601" s="995"/>
      <c r="K601" s="995"/>
      <c r="L601" s="995"/>
      <c r="M601" s="995"/>
      <c r="N601" s="1015"/>
      <c r="O601" s="1026"/>
      <c r="P601" s="1026"/>
      <c r="Q601" s="1026"/>
      <c r="R601" s="1026"/>
      <c r="S601" s="1026"/>
      <c r="T601" s="1026"/>
      <c r="U601" s="1026"/>
      <c r="V601" s="1026"/>
      <c r="W601" s="1026"/>
      <c r="X601" s="1026"/>
      <c r="Y601" s="1026"/>
      <c r="Z601" s="1026"/>
      <c r="AA601" s="1026"/>
      <c r="AB601" s="1026"/>
      <c r="AC601" s="1026"/>
      <c r="AD601" s="1026"/>
      <c r="AE601" s="1026"/>
      <c r="AF601" s="1026"/>
      <c r="AG601" s="1026"/>
      <c r="AH601" s="1026"/>
      <c r="AI601" s="1026"/>
      <c r="AJ601" s="1026"/>
      <c r="AK601" s="1026"/>
      <c r="AL601" s="1026"/>
      <c r="AM601" s="1026"/>
      <c r="AN601" s="1026"/>
      <c r="AO601" s="1026"/>
      <c r="AP601" s="1026"/>
      <c r="AQ601" s="1026"/>
      <c r="AR601" s="1026"/>
      <c r="AS601" s="1026"/>
      <c r="AT601" s="1026"/>
      <c r="AU601" s="1026"/>
      <c r="AV601" s="1026"/>
      <c r="AW601" s="1026"/>
      <c r="AX601" s="1026"/>
      <c r="AY601" s="1026"/>
      <c r="AZ601" s="1026"/>
      <c r="BA601" s="1026"/>
      <c r="BB601" s="1026"/>
    </row>
    <row r="602" spans="1:54" ht="12.6" customHeight="1">
      <c r="A602" s="558"/>
      <c r="B602" s="558"/>
      <c r="C602" s="558"/>
      <c r="D602" s="558"/>
      <c r="E602" s="558"/>
      <c r="F602" s="558"/>
      <c r="G602" s="558"/>
      <c r="H602" s="558"/>
      <c r="I602" s="558"/>
      <c r="J602" s="558"/>
      <c r="K602" s="558"/>
      <c r="L602" s="558"/>
      <c r="M602" s="558"/>
      <c r="N602" s="235"/>
      <c r="O602" s="235"/>
      <c r="P602" s="235"/>
      <c r="Q602" s="235"/>
      <c r="R602" s="235"/>
      <c r="S602" s="235"/>
      <c r="T602" s="235"/>
      <c r="U602" s="235"/>
      <c r="V602" s="235"/>
      <c r="W602" s="235"/>
      <c r="X602" s="235"/>
      <c r="Y602" s="235"/>
      <c r="Z602" s="235"/>
      <c r="AA602" s="235"/>
      <c r="AB602" s="235"/>
      <c r="AC602" s="235"/>
      <c r="AD602" s="235"/>
      <c r="AE602" s="235"/>
      <c r="AF602" s="235"/>
      <c r="AG602" s="235"/>
      <c r="AH602" s="235"/>
      <c r="AI602" s="235"/>
      <c r="AJ602" s="235"/>
      <c r="AK602" s="235"/>
      <c r="AL602" s="235"/>
      <c r="AM602" s="235"/>
      <c r="AN602" s="235"/>
      <c r="AO602" s="235"/>
      <c r="AP602" s="235"/>
      <c r="AQ602" s="235"/>
      <c r="AR602" s="235"/>
      <c r="AS602" s="235"/>
      <c r="AT602" s="235"/>
      <c r="AU602" s="235"/>
      <c r="AV602" s="235"/>
      <c r="AW602" s="235"/>
      <c r="AX602" s="235"/>
      <c r="AY602" s="235"/>
      <c r="AZ602" s="235"/>
      <c r="BA602" s="235"/>
      <c r="BB602" s="235"/>
    </row>
    <row r="603" spans="1:54" ht="12.6" customHeight="1">
      <c r="A603" s="170" t="s">
        <v>3517</v>
      </c>
    </row>
    <row r="604" spans="1:54" ht="12.6" customHeight="1">
      <c r="A604" s="1039" t="s">
        <v>3658</v>
      </c>
      <c r="B604" s="1040"/>
      <c r="C604" s="1040"/>
      <c r="D604" s="1040"/>
      <c r="E604" s="1040"/>
      <c r="F604" s="1040"/>
      <c r="G604" s="1040"/>
      <c r="H604" s="1040"/>
      <c r="I604" s="1040"/>
      <c r="J604" s="1040"/>
      <c r="K604" s="1040"/>
      <c r="L604" s="1040"/>
      <c r="M604" s="1040"/>
      <c r="N604" s="1040"/>
      <c r="O604" s="1040"/>
      <c r="P604" s="1040"/>
      <c r="Q604" s="1040"/>
      <c r="R604" s="1040"/>
      <c r="S604" s="1040"/>
      <c r="T604" s="1040"/>
      <c r="U604" s="1040"/>
      <c r="V604" s="1040"/>
      <c r="W604" s="1040"/>
      <c r="X604" s="1040"/>
      <c r="Y604" s="1040"/>
      <c r="Z604" s="1040"/>
      <c r="AA604" s="1040"/>
      <c r="AB604" s="1040"/>
      <c r="AC604" s="1040"/>
      <c r="AD604" s="1040"/>
      <c r="AE604" s="1040"/>
      <c r="AF604" s="1040"/>
      <c r="AG604" s="1040"/>
      <c r="AH604" s="1040"/>
      <c r="AI604" s="1040"/>
      <c r="AJ604" s="1040"/>
      <c r="AK604" s="1041"/>
      <c r="AL604" s="836" t="s">
        <v>3662</v>
      </c>
      <c r="AM604" s="837"/>
      <c r="AN604" s="837"/>
      <c r="AO604" s="837"/>
      <c r="AP604" s="837"/>
      <c r="AQ604" s="837"/>
      <c r="AR604" s="837"/>
      <c r="AS604" s="837"/>
      <c r="AT604" s="837"/>
      <c r="AU604" s="837"/>
      <c r="AV604" s="837"/>
      <c r="AW604" s="837"/>
      <c r="AX604" s="837"/>
      <c r="AY604" s="837"/>
      <c r="AZ604" s="837"/>
      <c r="BA604" s="837"/>
      <c r="BB604" s="838"/>
    </row>
    <row r="605" spans="1:54" s="220" customFormat="1" ht="12.6" customHeight="1">
      <c r="A605" s="1042" t="s">
        <v>3663</v>
      </c>
      <c r="B605" s="1042"/>
      <c r="C605" s="1042"/>
      <c r="D605" s="1042"/>
      <c r="E605" s="1042"/>
      <c r="F605" s="1042"/>
      <c r="G605" s="1042"/>
      <c r="H605" s="1042"/>
      <c r="I605" s="1042"/>
      <c r="J605" s="1042"/>
      <c r="K605" s="1042"/>
      <c r="L605" s="1042"/>
      <c r="M605" s="1042"/>
      <c r="N605" s="1042"/>
      <c r="O605" s="1042"/>
      <c r="P605" s="1042"/>
      <c r="Q605" s="1042"/>
      <c r="R605" s="1042"/>
      <c r="S605" s="1042"/>
      <c r="T605" s="1042"/>
      <c r="U605" s="1042"/>
      <c r="V605" s="1042"/>
      <c r="W605" s="1042"/>
      <c r="X605" s="1042"/>
      <c r="Y605" s="1042"/>
      <c r="Z605" s="1042"/>
      <c r="AA605" s="1042"/>
      <c r="AB605" s="1042"/>
      <c r="AC605" s="1042"/>
      <c r="AD605" s="1042"/>
      <c r="AE605" s="1042"/>
      <c r="AF605" s="1042"/>
      <c r="AG605" s="1042"/>
      <c r="AH605" s="1042"/>
      <c r="AI605" s="1042"/>
      <c r="AJ605" s="1042"/>
      <c r="AK605" s="1042"/>
      <c r="AL605" s="1038"/>
      <c r="AM605" s="1038"/>
      <c r="AN605" s="1038"/>
      <c r="AO605" s="1038"/>
      <c r="AP605" s="1038"/>
      <c r="AQ605" s="1038"/>
      <c r="AR605" s="1038"/>
      <c r="AS605" s="1038"/>
      <c r="AT605" s="1038"/>
      <c r="AU605" s="1038"/>
      <c r="AV605" s="1038"/>
      <c r="AW605" s="1038"/>
      <c r="AX605" s="1038"/>
      <c r="AY605" s="1038"/>
      <c r="AZ605" s="1038"/>
      <c r="BA605" s="1038"/>
      <c r="BB605" s="1038"/>
    </row>
    <row r="606" spans="1:54" s="220" customFormat="1" ht="12.6" customHeight="1">
      <c r="A606" s="1037" t="s">
        <v>3664</v>
      </c>
      <c r="B606" s="1037"/>
      <c r="C606" s="1037"/>
      <c r="D606" s="1037"/>
      <c r="E606" s="1037"/>
      <c r="F606" s="1037"/>
      <c r="G606" s="1037"/>
      <c r="H606" s="1037"/>
      <c r="I606" s="1037"/>
      <c r="J606" s="1037"/>
      <c r="K606" s="1037"/>
      <c r="L606" s="1037"/>
      <c r="M606" s="1037"/>
      <c r="N606" s="1037"/>
      <c r="O606" s="1037"/>
      <c r="P606" s="1037"/>
      <c r="Q606" s="1037"/>
      <c r="R606" s="1037"/>
      <c r="S606" s="1037"/>
      <c r="T606" s="1037"/>
      <c r="U606" s="1037"/>
      <c r="V606" s="1037"/>
      <c r="W606" s="1037"/>
      <c r="X606" s="1037"/>
      <c r="Y606" s="1037"/>
      <c r="Z606" s="1037"/>
      <c r="AA606" s="1037"/>
      <c r="AB606" s="1037"/>
      <c r="AC606" s="1037"/>
      <c r="AD606" s="1037"/>
      <c r="AE606" s="1037"/>
      <c r="AF606" s="1037"/>
      <c r="AG606" s="1037"/>
      <c r="AH606" s="1037"/>
      <c r="AI606" s="1037"/>
      <c r="AJ606" s="1037"/>
      <c r="AK606" s="1037"/>
      <c r="AL606" s="1038"/>
      <c r="AM606" s="1038"/>
      <c r="AN606" s="1038"/>
      <c r="AO606" s="1038"/>
      <c r="AP606" s="1038"/>
      <c r="AQ606" s="1038"/>
      <c r="AR606" s="1038"/>
      <c r="AS606" s="1038"/>
      <c r="AT606" s="1038"/>
      <c r="AU606" s="1038"/>
      <c r="AV606" s="1038"/>
      <c r="AW606" s="1038"/>
      <c r="AX606" s="1038"/>
      <c r="AY606" s="1038"/>
      <c r="AZ606" s="1038"/>
      <c r="BA606" s="1038"/>
      <c r="BB606" s="1038"/>
    </row>
    <row r="607" spans="1:54" ht="12.6" customHeight="1">
      <c r="A607" s="220" t="s">
        <v>275</v>
      </c>
    </row>
    <row r="608" spans="1:54" ht="15" customHeight="1">
      <c r="A608" s="897"/>
      <c r="B608" s="898"/>
      <c r="C608" s="898"/>
      <c r="D608" s="898"/>
      <c r="E608" s="898"/>
      <c r="F608" s="898"/>
      <c r="G608" s="898"/>
      <c r="H608" s="898"/>
      <c r="I608" s="898"/>
      <c r="J608" s="898"/>
      <c r="K608" s="898"/>
      <c r="L608" s="898"/>
      <c r="M608" s="898"/>
      <c r="N608" s="898"/>
      <c r="O608" s="898"/>
      <c r="P608" s="898"/>
      <c r="Q608" s="898"/>
      <c r="R608" s="898"/>
      <c r="S608" s="898"/>
      <c r="T608" s="898"/>
      <c r="U608" s="898"/>
      <c r="V608" s="898"/>
      <c r="W608" s="898"/>
      <c r="X608" s="898"/>
      <c r="Y608" s="898"/>
      <c r="Z608" s="898"/>
      <c r="AA608" s="898"/>
      <c r="AB608" s="898"/>
      <c r="AC608" s="898"/>
      <c r="AD608" s="898"/>
      <c r="AE608" s="898"/>
      <c r="AF608" s="898"/>
      <c r="AG608" s="898"/>
      <c r="AH608" s="898"/>
      <c r="AI608" s="898"/>
      <c r="AJ608" s="898"/>
      <c r="AK608" s="898"/>
      <c r="AL608" s="898"/>
      <c r="AM608" s="898"/>
      <c r="AN608" s="898"/>
      <c r="AO608" s="898"/>
      <c r="AP608" s="898"/>
      <c r="AQ608" s="898"/>
      <c r="AR608" s="898"/>
      <c r="AS608" s="898"/>
      <c r="AT608" s="898"/>
      <c r="AU608" s="898"/>
      <c r="AV608" s="898"/>
      <c r="AW608" s="898"/>
      <c r="AX608" s="898"/>
      <c r="AY608" s="550"/>
      <c r="AZ608" s="550"/>
      <c r="BA608" s="550"/>
      <c r="BB608" s="550"/>
    </row>
    <row r="609" spans="1:54" ht="15" customHeight="1">
      <c r="A609" s="899"/>
      <c r="B609" s="900"/>
      <c r="C609" s="900"/>
      <c r="D609" s="900"/>
      <c r="E609" s="900"/>
      <c r="F609" s="900"/>
      <c r="G609" s="900"/>
      <c r="H609" s="900"/>
      <c r="I609" s="900"/>
      <c r="J609" s="900"/>
      <c r="K609" s="900"/>
      <c r="L609" s="900"/>
      <c r="M609" s="900"/>
      <c r="N609" s="900"/>
      <c r="O609" s="900"/>
      <c r="P609" s="900"/>
      <c r="Q609" s="900"/>
      <c r="R609" s="900"/>
      <c r="S609" s="900"/>
      <c r="T609" s="900"/>
      <c r="U609" s="900"/>
      <c r="V609" s="900"/>
      <c r="W609" s="900"/>
      <c r="X609" s="900"/>
      <c r="Y609" s="900"/>
      <c r="Z609" s="900"/>
      <c r="AA609" s="900"/>
      <c r="AB609" s="900"/>
      <c r="AC609" s="900"/>
      <c r="AD609" s="900"/>
      <c r="AE609" s="900"/>
      <c r="AF609" s="900"/>
      <c r="AG609" s="900"/>
      <c r="AH609" s="900"/>
      <c r="AI609" s="900"/>
      <c r="AJ609" s="900"/>
      <c r="AK609" s="900"/>
      <c r="AL609" s="900"/>
      <c r="AM609" s="900"/>
      <c r="AN609" s="900"/>
      <c r="AO609" s="900"/>
      <c r="AP609" s="900"/>
      <c r="AQ609" s="900"/>
      <c r="AR609" s="900"/>
      <c r="AS609" s="900"/>
      <c r="AT609" s="900"/>
      <c r="AU609" s="900"/>
      <c r="AV609" s="900"/>
      <c r="AW609" s="900"/>
      <c r="AX609" s="900"/>
      <c r="AY609" s="550"/>
      <c r="AZ609" s="550"/>
      <c r="BA609" s="550"/>
      <c r="BB609" s="550"/>
    </row>
    <row r="610" spans="1:54" s="183" customFormat="1" ht="12.6" customHeight="1"/>
    <row r="611" spans="1:54" ht="27.75" customHeight="1">
      <c r="A611" s="1045" t="s">
        <v>292</v>
      </c>
      <c r="B611" s="1045"/>
      <c r="C611" s="1045"/>
      <c r="D611" s="1045"/>
      <c r="E611" s="1045"/>
      <c r="F611" s="1045"/>
      <c r="G611" s="1045"/>
      <c r="H611" s="1045"/>
      <c r="I611" s="1045"/>
      <c r="J611" s="1045"/>
      <c r="K611" s="1045"/>
      <c r="L611" s="1045"/>
      <c r="M611" s="1045"/>
      <c r="N611" s="1045"/>
      <c r="O611" s="1045"/>
      <c r="P611" s="1045"/>
      <c r="Q611" s="1045"/>
      <c r="R611" s="1045"/>
      <c r="S611" s="1045"/>
      <c r="T611" s="1045"/>
      <c r="U611" s="1045"/>
      <c r="V611" s="1045"/>
      <c r="W611" s="1045"/>
      <c r="X611" s="1045"/>
      <c r="Y611" s="1045"/>
      <c r="Z611" s="1045"/>
      <c r="AA611" s="1045"/>
      <c r="AB611" s="1045"/>
      <c r="AC611" s="1045"/>
      <c r="AD611" s="1045"/>
      <c r="AE611" s="1045"/>
      <c r="AF611" s="1045"/>
      <c r="AG611" s="1045"/>
      <c r="AH611" s="1045"/>
      <c r="AI611" s="1045"/>
      <c r="AJ611" s="1045"/>
      <c r="AK611" s="1045"/>
      <c r="AL611" s="1045"/>
      <c r="AM611" s="1045"/>
      <c r="AN611" s="1045"/>
      <c r="AO611" s="1045"/>
      <c r="AP611" s="1045"/>
      <c r="AQ611" s="1045"/>
      <c r="AR611" s="1045"/>
      <c r="AS611" s="1045"/>
      <c r="AT611" s="1045"/>
      <c r="AU611" s="1045"/>
      <c r="AV611" s="1045"/>
      <c r="AW611" s="1045"/>
      <c r="AX611" s="1045"/>
      <c r="AY611" s="1045"/>
      <c r="AZ611" s="1045"/>
      <c r="BA611" s="1045"/>
    </row>
    <row r="612" spans="1:54" ht="12.6" customHeight="1">
      <c r="A612" s="891" t="s">
        <v>3644</v>
      </c>
      <c r="B612" s="892"/>
      <c r="C612" s="892"/>
      <c r="D612" s="892"/>
      <c r="E612" s="892"/>
      <c r="F612" s="892"/>
      <c r="G612" s="892"/>
      <c r="H612" s="892"/>
      <c r="I612" s="892"/>
      <c r="J612" s="892"/>
      <c r="K612" s="892"/>
      <c r="L612" s="892"/>
      <c r="M612" s="892"/>
      <c r="N612" s="892"/>
      <c r="O612" s="892"/>
      <c r="P612" s="892"/>
      <c r="Q612" s="892"/>
      <c r="R612" s="892"/>
      <c r="S612" s="892"/>
      <c r="T612" s="892"/>
      <c r="U612" s="892"/>
      <c r="V612" s="892"/>
      <c r="W612" s="892"/>
      <c r="X612" s="892"/>
      <c r="Y612" s="892"/>
      <c r="Z612" s="892"/>
      <c r="AA612" s="892"/>
      <c r="AB612" s="892"/>
      <c r="AC612" s="892"/>
      <c r="AD612" s="892"/>
      <c r="AE612" s="892"/>
      <c r="AF612" s="892"/>
      <c r="AG612" s="892"/>
      <c r="AH612" s="892"/>
      <c r="AI612" s="892"/>
      <c r="AJ612" s="892"/>
      <c r="AK612" s="892"/>
      <c r="AL612" s="901" t="s">
        <v>3665</v>
      </c>
      <c r="AM612" s="902"/>
      <c r="AN612" s="902"/>
      <c r="AO612" s="902"/>
      <c r="AP612" s="902"/>
      <c r="AQ612" s="902"/>
      <c r="AR612" s="902"/>
      <c r="AS612" s="902"/>
      <c r="AT612" s="902"/>
      <c r="AU612" s="902"/>
      <c r="AV612" s="902"/>
      <c r="AW612" s="902"/>
      <c r="AX612" s="902"/>
      <c r="AY612" s="902"/>
      <c r="AZ612" s="902"/>
      <c r="BA612" s="902"/>
      <c r="BB612" s="994"/>
    </row>
    <row r="613" spans="1:54" ht="12.6" customHeight="1">
      <c r="A613" s="894"/>
      <c r="B613" s="895"/>
      <c r="C613" s="895"/>
      <c r="D613" s="895"/>
      <c r="E613" s="895"/>
      <c r="F613" s="895"/>
      <c r="G613" s="895"/>
      <c r="H613" s="895"/>
      <c r="I613" s="895"/>
      <c r="J613" s="895"/>
      <c r="K613" s="895"/>
      <c r="L613" s="895"/>
      <c r="M613" s="895"/>
      <c r="N613" s="895"/>
      <c r="O613" s="895"/>
      <c r="P613" s="895"/>
      <c r="Q613" s="895"/>
      <c r="R613" s="895"/>
      <c r="S613" s="895"/>
      <c r="T613" s="895"/>
      <c r="U613" s="895"/>
      <c r="V613" s="895"/>
      <c r="W613" s="895"/>
      <c r="X613" s="895"/>
      <c r="Y613" s="895"/>
      <c r="Z613" s="895"/>
      <c r="AA613" s="895"/>
      <c r="AB613" s="895"/>
      <c r="AC613" s="895"/>
      <c r="AD613" s="895"/>
      <c r="AE613" s="895"/>
      <c r="AF613" s="895"/>
      <c r="AG613" s="895"/>
      <c r="AH613" s="895"/>
      <c r="AI613" s="895"/>
      <c r="AJ613" s="895"/>
      <c r="AK613" s="895"/>
      <c r="AL613" s="846" t="s">
        <v>4149</v>
      </c>
      <c r="AM613" s="847"/>
      <c r="AN613" s="847"/>
      <c r="AO613" s="847"/>
      <c r="AP613" s="847"/>
      <c r="AQ613" s="847"/>
      <c r="AR613" s="847"/>
      <c r="AS613" s="847"/>
      <c r="AT613" s="847"/>
      <c r="AU613" s="847"/>
      <c r="AV613" s="847"/>
      <c r="AW613" s="847"/>
      <c r="AX613" s="847"/>
      <c r="AY613" s="847"/>
      <c r="AZ613" s="847"/>
      <c r="BA613" s="847"/>
      <c r="BB613" s="848"/>
    </row>
    <row r="614" spans="1:54" ht="12.6" customHeight="1">
      <c r="A614" s="997" t="s">
        <v>3666</v>
      </c>
      <c r="B614" s="998"/>
      <c r="C614" s="998"/>
      <c r="D614" s="998"/>
      <c r="E614" s="998"/>
      <c r="F614" s="998"/>
      <c r="G614" s="998"/>
      <c r="H614" s="998"/>
      <c r="I614" s="998"/>
      <c r="J614" s="998"/>
      <c r="K614" s="998"/>
      <c r="L614" s="998"/>
      <c r="M614" s="998"/>
      <c r="N614" s="998"/>
      <c r="O614" s="998"/>
      <c r="P614" s="998"/>
      <c r="Q614" s="998"/>
      <c r="R614" s="998"/>
      <c r="S614" s="998"/>
      <c r="T614" s="998"/>
      <c r="U614" s="998"/>
      <c r="V614" s="998"/>
      <c r="W614" s="998"/>
      <c r="X614" s="998"/>
      <c r="Y614" s="998"/>
      <c r="Z614" s="998"/>
      <c r="AA614" s="998"/>
      <c r="AB614" s="998"/>
      <c r="AC614" s="998"/>
      <c r="AD614" s="998"/>
      <c r="AE614" s="998"/>
      <c r="AF614" s="998"/>
      <c r="AG614" s="998"/>
      <c r="AH614" s="998"/>
      <c r="AI614" s="998"/>
      <c r="AJ614" s="998"/>
      <c r="AK614" s="998"/>
      <c r="AL614" s="1043"/>
      <c r="AM614" s="1044"/>
      <c r="AN614" s="1044"/>
      <c r="AO614" s="1044"/>
      <c r="AP614" s="1044"/>
      <c r="AQ614" s="1044"/>
      <c r="AR614" s="1044"/>
      <c r="AS614" s="1044"/>
      <c r="AT614" s="1044"/>
      <c r="AU614" s="1044"/>
      <c r="AV614" s="1044"/>
      <c r="AW614" s="1044"/>
      <c r="AX614" s="1044"/>
      <c r="AY614" s="1044"/>
      <c r="AZ614" s="1044"/>
      <c r="BA614" s="1044"/>
      <c r="BB614" s="1036"/>
    </row>
    <row r="615" spans="1:54" ht="12.6" customHeight="1">
      <c r="A615" s="997" t="s">
        <v>293</v>
      </c>
      <c r="B615" s="998"/>
      <c r="C615" s="998"/>
      <c r="D615" s="998"/>
      <c r="E615" s="998"/>
      <c r="F615" s="998"/>
      <c r="G615" s="998"/>
      <c r="H615" s="998"/>
      <c r="I615" s="998"/>
      <c r="J615" s="998"/>
      <c r="K615" s="998"/>
      <c r="L615" s="998"/>
      <c r="M615" s="998"/>
      <c r="N615" s="998"/>
      <c r="O615" s="998"/>
      <c r="P615" s="998"/>
      <c r="Q615" s="998"/>
      <c r="R615" s="998"/>
      <c r="S615" s="998"/>
      <c r="T615" s="998"/>
      <c r="U615" s="998"/>
      <c r="V615" s="998"/>
      <c r="W615" s="998"/>
      <c r="X615" s="998"/>
      <c r="Y615" s="998"/>
      <c r="Z615" s="998"/>
      <c r="AA615" s="998"/>
      <c r="AB615" s="998"/>
      <c r="AC615" s="998"/>
      <c r="AD615" s="998"/>
      <c r="AE615" s="998"/>
      <c r="AF615" s="998"/>
      <c r="AG615" s="998"/>
      <c r="AH615" s="998"/>
      <c r="AI615" s="998"/>
      <c r="AJ615" s="998"/>
      <c r="AK615" s="998"/>
      <c r="AL615" s="1043"/>
      <c r="AM615" s="1044"/>
      <c r="AN615" s="1044"/>
      <c r="AO615" s="1044"/>
      <c r="AP615" s="1044"/>
      <c r="AQ615" s="1044"/>
      <c r="AR615" s="1044"/>
      <c r="AS615" s="1044"/>
      <c r="AT615" s="1044"/>
      <c r="AU615" s="1044"/>
      <c r="AV615" s="1044"/>
      <c r="AW615" s="1044"/>
      <c r="AX615" s="1044"/>
      <c r="AY615" s="1044"/>
      <c r="AZ615" s="1044"/>
      <c r="BA615" s="1044"/>
      <c r="BB615" s="1036"/>
    </row>
    <row r="616" spans="1:54" ht="12.6" customHeight="1">
      <c r="A616" s="220" t="s">
        <v>236</v>
      </c>
    </row>
    <row r="617" spans="1:54" ht="15" customHeight="1">
      <c r="A617" s="897"/>
      <c r="B617" s="898"/>
      <c r="C617" s="898"/>
      <c r="D617" s="898"/>
      <c r="E617" s="898"/>
      <c r="F617" s="898"/>
      <c r="G617" s="898"/>
      <c r="H617" s="898"/>
      <c r="I617" s="898"/>
      <c r="J617" s="898"/>
      <c r="K617" s="898"/>
      <c r="L617" s="898"/>
      <c r="M617" s="898"/>
      <c r="N617" s="898"/>
      <c r="O617" s="898"/>
      <c r="P617" s="898"/>
      <c r="Q617" s="898"/>
      <c r="R617" s="898"/>
      <c r="S617" s="898"/>
      <c r="T617" s="898"/>
      <c r="U617" s="898"/>
      <c r="V617" s="898"/>
      <c r="W617" s="898"/>
      <c r="X617" s="898"/>
      <c r="Y617" s="898"/>
      <c r="Z617" s="898"/>
      <c r="AA617" s="898"/>
      <c r="AB617" s="898"/>
      <c r="AC617" s="898"/>
      <c r="AD617" s="898"/>
      <c r="AE617" s="898"/>
      <c r="AF617" s="898"/>
      <c r="AG617" s="898"/>
      <c r="AH617" s="898"/>
      <c r="AI617" s="898"/>
      <c r="AJ617" s="898"/>
      <c r="AK617" s="898"/>
      <c r="AL617" s="898"/>
      <c r="AM617" s="898"/>
      <c r="AN617" s="898"/>
      <c r="AO617" s="898"/>
      <c r="AP617" s="898"/>
      <c r="AQ617" s="898"/>
      <c r="AR617" s="898"/>
      <c r="AS617" s="898"/>
      <c r="AT617" s="898"/>
      <c r="AU617" s="898"/>
      <c r="AV617" s="898"/>
      <c r="AW617" s="898"/>
      <c r="AX617" s="898"/>
      <c r="AY617" s="550"/>
      <c r="AZ617" s="550"/>
      <c r="BA617" s="550"/>
      <c r="BB617" s="550"/>
    </row>
    <row r="618" spans="1:54" ht="15" customHeight="1">
      <c r="A618" s="899"/>
      <c r="B618" s="900"/>
      <c r="C618" s="900"/>
      <c r="D618" s="900"/>
      <c r="E618" s="900"/>
      <c r="F618" s="900"/>
      <c r="G618" s="900"/>
      <c r="H618" s="900"/>
      <c r="I618" s="900"/>
      <c r="J618" s="900"/>
      <c r="K618" s="900"/>
      <c r="L618" s="900"/>
      <c r="M618" s="900"/>
      <c r="N618" s="900"/>
      <c r="O618" s="900"/>
      <c r="P618" s="900"/>
      <c r="Q618" s="900"/>
      <c r="R618" s="900"/>
      <c r="S618" s="900"/>
      <c r="T618" s="900"/>
      <c r="U618" s="900"/>
      <c r="V618" s="900"/>
      <c r="W618" s="900"/>
      <c r="X618" s="900"/>
      <c r="Y618" s="900"/>
      <c r="Z618" s="900"/>
      <c r="AA618" s="900"/>
      <c r="AB618" s="900"/>
      <c r="AC618" s="900"/>
      <c r="AD618" s="900"/>
      <c r="AE618" s="900"/>
      <c r="AF618" s="900"/>
      <c r="AG618" s="900"/>
      <c r="AH618" s="900"/>
      <c r="AI618" s="900"/>
      <c r="AJ618" s="900"/>
      <c r="AK618" s="900"/>
      <c r="AL618" s="900"/>
      <c r="AM618" s="900"/>
      <c r="AN618" s="900"/>
      <c r="AO618" s="900"/>
      <c r="AP618" s="900"/>
      <c r="AQ618" s="900"/>
      <c r="AR618" s="900"/>
      <c r="AS618" s="900"/>
      <c r="AT618" s="900"/>
      <c r="AU618" s="900"/>
      <c r="AV618" s="900"/>
      <c r="AW618" s="900"/>
      <c r="AX618" s="900"/>
      <c r="AY618" s="550"/>
      <c r="AZ618" s="550"/>
      <c r="BA618" s="550"/>
      <c r="BB618" s="550"/>
    </row>
    <row r="619" spans="1:54" s="261" customFormat="1" ht="17.25" customHeight="1">
      <c r="A619" s="260" t="s">
        <v>294</v>
      </c>
      <c r="B619" s="260"/>
      <c r="C619" s="260"/>
      <c r="D619" s="260"/>
      <c r="E619" s="260"/>
      <c r="F619" s="260"/>
      <c r="G619" s="260"/>
      <c r="H619" s="260"/>
      <c r="I619" s="260"/>
      <c r="J619" s="260"/>
      <c r="K619" s="260"/>
      <c r="L619" s="260"/>
      <c r="M619" s="260"/>
      <c r="N619" s="260"/>
      <c r="O619" s="260"/>
      <c r="P619" s="260"/>
      <c r="Q619" s="260"/>
      <c r="R619" s="260"/>
      <c r="S619" s="260"/>
      <c r="T619" s="260"/>
      <c r="U619" s="260"/>
      <c r="V619" s="260"/>
      <c r="W619" s="260"/>
      <c r="X619" s="260"/>
      <c r="Y619" s="260"/>
      <c r="Z619" s="260"/>
      <c r="AA619" s="260"/>
      <c r="AB619" s="260"/>
      <c r="AC619" s="260"/>
      <c r="AD619" s="260"/>
      <c r="AE619" s="260"/>
      <c r="AF619" s="260"/>
      <c r="AG619" s="260"/>
      <c r="AH619" s="260"/>
      <c r="AI619" s="260"/>
      <c r="AJ619" s="260"/>
      <c r="AK619" s="260"/>
      <c r="AL619" s="260"/>
      <c r="AM619" s="260"/>
      <c r="AN619" s="260"/>
      <c r="AO619" s="260"/>
      <c r="AP619" s="260"/>
      <c r="AQ619" s="260"/>
      <c r="AR619" s="260"/>
      <c r="AS619" s="260"/>
      <c r="AT619" s="260"/>
      <c r="AU619" s="260"/>
      <c r="AV619" s="260"/>
      <c r="AW619" s="260"/>
      <c r="AX619" s="260"/>
      <c r="AY619" s="260"/>
      <c r="AZ619" s="260"/>
      <c r="BA619" s="260"/>
      <c r="BB619" s="260"/>
    </row>
    <row r="620" spans="1:54" ht="12.6" customHeight="1">
      <c r="A620" s="170" t="s">
        <v>3479</v>
      </c>
    </row>
    <row r="621" spans="1:54" ht="11.1" customHeight="1">
      <c r="A621" s="901"/>
      <c r="B621" s="902"/>
      <c r="C621" s="902"/>
      <c r="D621" s="902"/>
      <c r="E621" s="902"/>
      <c r="F621" s="902"/>
      <c r="G621" s="902"/>
      <c r="H621" s="902"/>
      <c r="I621" s="902"/>
      <c r="J621" s="902"/>
      <c r="K621" s="902"/>
      <c r="L621" s="902"/>
      <c r="M621" s="902"/>
      <c r="N621" s="902"/>
      <c r="O621" s="994"/>
      <c r="P621" s="901"/>
      <c r="Q621" s="902"/>
      <c r="R621" s="902"/>
      <c r="S621" s="902"/>
      <c r="T621" s="902"/>
      <c r="U621" s="902"/>
      <c r="V621" s="902"/>
      <c r="W621" s="902"/>
      <c r="X621" s="902"/>
      <c r="Y621" s="902"/>
      <c r="Z621" s="994"/>
      <c r="AA621" s="901"/>
      <c r="AB621" s="902"/>
      <c r="AC621" s="902"/>
      <c r="AD621" s="902"/>
      <c r="AE621" s="902"/>
      <c r="AF621" s="902"/>
      <c r="AG621" s="902"/>
      <c r="AH621" s="902"/>
      <c r="AI621" s="902"/>
      <c r="AJ621" s="902"/>
      <c r="AK621" s="994"/>
      <c r="AL621" s="901" t="s">
        <v>3667</v>
      </c>
      <c r="AM621" s="902"/>
      <c r="AN621" s="902"/>
      <c r="AO621" s="902"/>
      <c r="AP621" s="902"/>
      <c r="AQ621" s="902"/>
      <c r="AR621" s="902"/>
      <c r="AS621" s="902"/>
      <c r="AT621" s="902"/>
      <c r="AU621" s="902"/>
      <c r="AV621" s="902"/>
      <c r="AW621" s="902"/>
      <c r="AX621" s="902"/>
      <c r="AY621" s="902"/>
      <c r="AZ621" s="902"/>
      <c r="BA621" s="902"/>
      <c r="BB621" s="994"/>
    </row>
    <row r="622" spans="1:54" ht="11.1" customHeight="1">
      <c r="A622" s="841"/>
      <c r="B622" s="842"/>
      <c r="C622" s="842"/>
      <c r="D622" s="842"/>
      <c r="E622" s="842"/>
      <c r="F622" s="842"/>
      <c r="G622" s="842"/>
      <c r="H622" s="842"/>
      <c r="I622" s="842"/>
      <c r="J622" s="842"/>
      <c r="K622" s="842"/>
      <c r="L622" s="842"/>
      <c r="M622" s="842"/>
      <c r="N622" s="842"/>
      <c r="O622" s="843"/>
      <c r="P622" s="841"/>
      <c r="Q622" s="842"/>
      <c r="R622" s="842"/>
      <c r="S622" s="842"/>
      <c r="T622" s="842"/>
      <c r="U622" s="842"/>
      <c r="V622" s="842"/>
      <c r="W622" s="842"/>
      <c r="X622" s="842"/>
      <c r="Y622" s="842"/>
      <c r="Z622" s="843"/>
      <c r="AA622" s="841" t="s">
        <v>3668</v>
      </c>
      <c r="AB622" s="842"/>
      <c r="AC622" s="842"/>
      <c r="AD622" s="842"/>
      <c r="AE622" s="842"/>
      <c r="AF622" s="842"/>
      <c r="AG622" s="842"/>
      <c r="AH622" s="842"/>
      <c r="AI622" s="842"/>
      <c r="AJ622" s="842"/>
      <c r="AK622" s="843"/>
      <c r="AL622" s="841" t="s">
        <v>3669</v>
      </c>
      <c r="AM622" s="842"/>
      <c r="AN622" s="842"/>
      <c r="AO622" s="842"/>
      <c r="AP622" s="842"/>
      <c r="AQ622" s="842"/>
      <c r="AR622" s="842"/>
      <c r="AS622" s="842"/>
      <c r="AT622" s="842"/>
      <c r="AU622" s="842"/>
      <c r="AV622" s="842"/>
      <c r="AW622" s="842"/>
      <c r="AX622" s="842"/>
      <c r="AY622" s="842"/>
      <c r="AZ622" s="842"/>
      <c r="BA622" s="842"/>
      <c r="BB622" s="843"/>
    </row>
    <row r="623" spans="1:54" ht="11.1" customHeight="1">
      <c r="A623" s="841" t="s">
        <v>4146</v>
      </c>
      <c r="B623" s="842"/>
      <c r="C623" s="842"/>
      <c r="D623" s="842"/>
      <c r="E623" s="842"/>
      <c r="F623" s="842"/>
      <c r="G623" s="842"/>
      <c r="H623" s="842"/>
      <c r="I623" s="842"/>
      <c r="J623" s="842"/>
      <c r="K623" s="842"/>
      <c r="L623" s="842"/>
      <c r="M623" s="842"/>
      <c r="N623" s="842"/>
      <c r="O623" s="843"/>
      <c r="P623" s="841" t="s">
        <v>3670</v>
      </c>
      <c r="Q623" s="842"/>
      <c r="R623" s="842"/>
      <c r="S623" s="842"/>
      <c r="T623" s="842"/>
      <c r="U623" s="842"/>
      <c r="V623" s="842"/>
      <c r="W623" s="842"/>
      <c r="X623" s="842"/>
      <c r="Y623" s="842"/>
      <c r="Z623" s="843"/>
      <c r="AA623" s="841" t="s">
        <v>3671</v>
      </c>
      <c r="AB623" s="842"/>
      <c r="AC623" s="842"/>
      <c r="AD623" s="842"/>
      <c r="AE623" s="842"/>
      <c r="AF623" s="842"/>
      <c r="AG623" s="842"/>
      <c r="AH623" s="842"/>
      <c r="AI623" s="842"/>
      <c r="AJ623" s="842"/>
      <c r="AK623" s="843"/>
      <c r="AL623" s="841" t="s">
        <v>3672</v>
      </c>
      <c r="AM623" s="842"/>
      <c r="AN623" s="842"/>
      <c r="AO623" s="842"/>
      <c r="AP623" s="842"/>
      <c r="AQ623" s="842"/>
      <c r="AR623" s="842"/>
      <c r="AS623" s="842"/>
      <c r="AT623" s="842"/>
      <c r="AU623" s="842"/>
      <c r="AV623" s="842"/>
      <c r="AW623" s="842"/>
      <c r="AX623" s="842"/>
      <c r="AY623" s="842"/>
      <c r="AZ623" s="842"/>
      <c r="BA623" s="842"/>
      <c r="BB623" s="843"/>
    </row>
    <row r="624" spans="1:54" ht="11.1" customHeight="1">
      <c r="A624" s="841"/>
      <c r="B624" s="842"/>
      <c r="C624" s="842"/>
      <c r="D624" s="842"/>
      <c r="E624" s="842"/>
      <c r="F624" s="842"/>
      <c r="G624" s="842"/>
      <c r="H624" s="842"/>
      <c r="I624" s="842"/>
      <c r="J624" s="842"/>
      <c r="K624" s="842"/>
      <c r="L624" s="842"/>
      <c r="M624" s="842"/>
      <c r="N624" s="842"/>
      <c r="O624" s="843"/>
      <c r="P624" s="841" t="s">
        <v>4149</v>
      </c>
      <c r="Q624" s="842"/>
      <c r="R624" s="842"/>
      <c r="S624" s="842"/>
      <c r="T624" s="842"/>
      <c r="U624" s="842"/>
      <c r="V624" s="842"/>
      <c r="W624" s="842"/>
      <c r="X624" s="842"/>
      <c r="Y624" s="842"/>
      <c r="Z624" s="843"/>
      <c r="AA624" s="841" t="s">
        <v>4149</v>
      </c>
      <c r="AB624" s="842"/>
      <c r="AC624" s="842"/>
      <c r="AD624" s="842"/>
      <c r="AE624" s="842"/>
      <c r="AF624" s="842"/>
      <c r="AG624" s="842"/>
      <c r="AH624" s="842"/>
      <c r="AI624" s="842"/>
      <c r="AJ624" s="842"/>
      <c r="AK624" s="843"/>
      <c r="AL624" s="841" t="s">
        <v>3509</v>
      </c>
      <c r="AM624" s="842"/>
      <c r="AN624" s="842"/>
      <c r="AO624" s="842"/>
      <c r="AP624" s="842"/>
      <c r="AQ624" s="842"/>
      <c r="AR624" s="842"/>
      <c r="AS624" s="842"/>
      <c r="AT624" s="842"/>
      <c r="AU624" s="842"/>
      <c r="AV624" s="842"/>
      <c r="AW624" s="842"/>
      <c r="AX624" s="842"/>
      <c r="AY624" s="842"/>
      <c r="AZ624" s="842"/>
      <c r="BA624" s="842"/>
      <c r="BB624" s="843"/>
    </row>
    <row r="625" spans="1:54" ht="11.1" customHeight="1">
      <c r="A625" s="846" t="s">
        <v>3498</v>
      </c>
      <c r="B625" s="847"/>
      <c r="C625" s="847"/>
      <c r="D625" s="847"/>
      <c r="E625" s="847"/>
      <c r="F625" s="847"/>
      <c r="G625" s="847"/>
      <c r="H625" s="847"/>
      <c r="I625" s="847"/>
      <c r="J625" s="847"/>
      <c r="K625" s="847"/>
      <c r="L625" s="847"/>
      <c r="M625" s="847"/>
      <c r="N625" s="847"/>
      <c r="O625" s="848"/>
      <c r="P625" s="846" t="s">
        <v>3499</v>
      </c>
      <c r="Q625" s="847"/>
      <c r="R625" s="847"/>
      <c r="S625" s="847"/>
      <c r="T625" s="847"/>
      <c r="U625" s="847"/>
      <c r="V625" s="847"/>
      <c r="W625" s="847"/>
      <c r="X625" s="847"/>
      <c r="Y625" s="847"/>
      <c r="Z625" s="848"/>
      <c r="AA625" s="846" t="s">
        <v>3500</v>
      </c>
      <c r="AB625" s="847"/>
      <c r="AC625" s="847"/>
      <c r="AD625" s="847"/>
      <c r="AE625" s="847"/>
      <c r="AF625" s="847"/>
      <c r="AG625" s="847"/>
      <c r="AH625" s="847"/>
      <c r="AI625" s="847"/>
      <c r="AJ625" s="847"/>
      <c r="AK625" s="848"/>
      <c r="AL625" s="846" t="s">
        <v>3501</v>
      </c>
      <c r="AM625" s="847"/>
      <c r="AN625" s="847"/>
      <c r="AO625" s="847"/>
      <c r="AP625" s="847"/>
      <c r="AQ625" s="847"/>
      <c r="AR625" s="847"/>
      <c r="AS625" s="847"/>
      <c r="AT625" s="847"/>
      <c r="AU625" s="847"/>
      <c r="AV625" s="847"/>
      <c r="AW625" s="847"/>
      <c r="AX625" s="847"/>
      <c r="AY625" s="847"/>
      <c r="AZ625" s="847"/>
      <c r="BA625" s="847"/>
      <c r="BB625" s="848"/>
    </row>
    <row r="626" spans="1:54" ht="12.6" customHeight="1">
      <c r="A626" s="1035" t="s">
        <v>3673</v>
      </c>
      <c r="B626" s="1035"/>
      <c r="C626" s="1035"/>
      <c r="D626" s="1035"/>
      <c r="E626" s="1035"/>
      <c r="F626" s="1035"/>
      <c r="G626" s="1035"/>
      <c r="H626" s="1035"/>
      <c r="I626" s="1035"/>
      <c r="J626" s="1035"/>
      <c r="K626" s="1035"/>
      <c r="L626" s="1035"/>
      <c r="M626" s="1035"/>
      <c r="N626" s="1035"/>
      <c r="O626" s="1035"/>
      <c r="P626" s="1038"/>
      <c r="Q626" s="1038"/>
      <c r="R626" s="1038"/>
      <c r="S626" s="1038"/>
      <c r="T626" s="1038"/>
      <c r="U626" s="1038"/>
      <c r="V626" s="1038"/>
      <c r="W626" s="1038"/>
      <c r="X626" s="1038"/>
      <c r="Y626" s="1038"/>
      <c r="Z626" s="1038"/>
      <c r="AA626" s="1038"/>
      <c r="AB626" s="1038"/>
      <c r="AC626" s="1038"/>
      <c r="AD626" s="1038"/>
      <c r="AE626" s="1038"/>
      <c r="AF626" s="1038"/>
      <c r="AG626" s="1038"/>
      <c r="AH626" s="1038"/>
      <c r="AI626" s="1038"/>
      <c r="AJ626" s="1038"/>
      <c r="AK626" s="1038"/>
      <c r="AL626" s="1038"/>
      <c r="AM626" s="1038"/>
      <c r="AN626" s="1038"/>
      <c r="AO626" s="1038"/>
      <c r="AP626" s="1038"/>
      <c r="AQ626" s="1038"/>
      <c r="AR626" s="1038"/>
      <c r="AS626" s="1038"/>
      <c r="AT626" s="1038"/>
      <c r="AU626" s="1038"/>
      <c r="AV626" s="1038"/>
      <c r="AW626" s="1038"/>
      <c r="AX626" s="1038"/>
      <c r="AY626" s="1038"/>
      <c r="AZ626" s="1038"/>
      <c r="BA626" s="1038"/>
      <c r="BB626" s="1038"/>
    </row>
    <row r="627" spans="1:54" ht="12.6" customHeight="1">
      <c r="A627" s="995" t="s">
        <v>3674</v>
      </c>
      <c r="B627" s="995"/>
      <c r="C627" s="995"/>
      <c r="D627" s="995"/>
      <c r="E627" s="995"/>
      <c r="F627" s="995"/>
      <c r="G627" s="995"/>
      <c r="H627" s="995"/>
      <c r="I627" s="995"/>
      <c r="J627" s="995"/>
      <c r="K627" s="995"/>
      <c r="L627" s="995"/>
      <c r="M627" s="995"/>
      <c r="N627" s="995"/>
      <c r="O627" s="995"/>
      <c r="P627" s="801"/>
      <c r="Q627" s="801"/>
      <c r="R627" s="801"/>
      <c r="S627" s="801"/>
      <c r="T627" s="801"/>
      <c r="U627" s="801"/>
      <c r="V627" s="801"/>
      <c r="W627" s="801"/>
      <c r="X627" s="801"/>
      <c r="Y627" s="801"/>
      <c r="Z627" s="801"/>
      <c r="AA627" s="801"/>
      <c r="AB627" s="801"/>
      <c r="AC627" s="801"/>
      <c r="AD627" s="801"/>
      <c r="AE627" s="801"/>
      <c r="AF627" s="801"/>
      <c r="AG627" s="801"/>
      <c r="AH627" s="801"/>
      <c r="AI627" s="801"/>
      <c r="AJ627" s="801"/>
      <c r="AK627" s="801"/>
      <c r="AL627" s="801"/>
      <c r="AM627" s="801"/>
      <c r="AN627" s="801"/>
      <c r="AO627" s="801"/>
      <c r="AP627" s="801"/>
      <c r="AQ627" s="801"/>
      <c r="AR627" s="801"/>
      <c r="AS627" s="801"/>
      <c r="AT627" s="801"/>
      <c r="AU627" s="801"/>
      <c r="AV627" s="801"/>
      <c r="AW627" s="801"/>
      <c r="AX627" s="801"/>
      <c r="AY627" s="801"/>
      <c r="AZ627" s="801"/>
      <c r="BA627" s="801"/>
      <c r="BB627" s="801"/>
    </row>
    <row r="628" spans="1:54" ht="12.6" customHeight="1">
      <c r="A628" s="995" t="s">
        <v>3675</v>
      </c>
      <c r="B628" s="995"/>
      <c r="C628" s="995"/>
      <c r="D628" s="995"/>
      <c r="E628" s="995"/>
      <c r="F628" s="995"/>
      <c r="G628" s="995"/>
      <c r="H628" s="995"/>
      <c r="I628" s="995"/>
      <c r="J628" s="995"/>
      <c r="K628" s="995"/>
      <c r="L628" s="995"/>
      <c r="M628" s="995"/>
      <c r="N628" s="995"/>
      <c r="O628" s="995"/>
      <c r="P628" s="801"/>
      <c r="Q628" s="801"/>
      <c r="R628" s="801"/>
      <c r="S628" s="801"/>
      <c r="T628" s="801"/>
      <c r="U628" s="801"/>
      <c r="V628" s="801"/>
      <c r="W628" s="801"/>
      <c r="X628" s="801"/>
      <c r="Y628" s="801"/>
      <c r="Z628" s="801"/>
      <c r="AA628" s="801"/>
      <c r="AB628" s="801"/>
      <c r="AC628" s="801"/>
      <c r="AD628" s="801"/>
      <c r="AE628" s="801"/>
      <c r="AF628" s="801"/>
      <c r="AG628" s="801"/>
      <c r="AH628" s="801"/>
      <c r="AI628" s="801"/>
      <c r="AJ628" s="801"/>
      <c r="AK628" s="801"/>
      <c r="AL628" s="801"/>
      <c r="AM628" s="801"/>
      <c r="AN628" s="801"/>
      <c r="AO628" s="801"/>
      <c r="AP628" s="801"/>
      <c r="AQ628" s="801"/>
      <c r="AR628" s="801"/>
      <c r="AS628" s="801"/>
      <c r="AT628" s="801"/>
      <c r="AU628" s="801"/>
      <c r="AV628" s="801"/>
      <c r="AW628" s="801"/>
      <c r="AX628" s="801"/>
      <c r="AY628" s="801"/>
      <c r="AZ628" s="801"/>
      <c r="BA628" s="801"/>
      <c r="BB628" s="801"/>
    </row>
    <row r="629" spans="1:54" ht="12.6" customHeight="1">
      <c r="A629" s="170" t="s">
        <v>3517</v>
      </c>
    </row>
    <row r="630" spans="1:54" ht="11.1" customHeight="1">
      <c r="A630" s="901"/>
      <c r="B630" s="902"/>
      <c r="C630" s="902"/>
      <c r="D630" s="902"/>
      <c r="E630" s="902"/>
      <c r="F630" s="902"/>
      <c r="G630" s="902"/>
      <c r="H630" s="902"/>
      <c r="I630" s="902"/>
      <c r="J630" s="902"/>
      <c r="K630" s="902"/>
      <c r="L630" s="902"/>
      <c r="M630" s="902"/>
      <c r="N630" s="902"/>
      <c r="O630" s="902"/>
      <c r="P630" s="902"/>
      <c r="Q630" s="902"/>
      <c r="R630" s="902"/>
      <c r="S630" s="902"/>
      <c r="T630" s="994"/>
      <c r="U630" s="901"/>
      <c r="V630" s="902"/>
      <c r="W630" s="902"/>
      <c r="X630" s="902"/>
      <c r="Y630" s="902"/>
      <c r="Z630" s="902"/>
      <c r="AA630" s="902"/>
      <c r="AB630" s="902"/>
      <c r="AC630" s="902"/>
      <c r="AD630" s="902"/>
      <c r="AE630" s="902"/>
      <c r="AF630" s="902"/>
      <c r="AG630" s="994"/>
      <c r="AH630" s="901" t="s">
        <v>3667</v>
      </c>
      <c r="AI630" s="902"/>
      <c r="AJ630" s="902"/>
      <c r="AK630" s="902"/>
      <c r="AL630" s="902"/>
      <c r="AM630" s="902"/>
      <c r="AN630" s="902"/>
      <c r="AO630" s="902"/>
      <c r="AP630" s="902"/>
      <c r="AQ630" s="902"/>
      <c r="AR630" s="902"/>
      <c r="AS630" s="902"/>
      <c r="AT630" s="902"/>
      <c r="AU630" s="902"/>
      <c r="AV630" s="902"/>
      <c r="AW630" s="902"/>
      <c r="AX630" s="902"/>
      <c r="AY630" s="902"/>
      <c r="AZ630" s="902"/>
      <c r="BA630" s="902"/>
      <c r="BB630" s="994"/>
    </row>
    <row r="631" spans="1:54" ht="11.1" customHeight="1">
      <c r="A631" s="841"/>
      <c r="B631" s="842"/>
      <c r="C631" s="842"/>
      <c r="D631" s="842"/>
      <c r="E631" s="842"/>
      <c r="F631" s="842"/>
      <c r="G631" s="842"/>
      <c r="H631" s="842"/>
      <c r="I631" s="842"/>
      <c r="J631" s="842"/>
      <c r="K631" s="842"/>
      <c r="L631" s="842"/>
      <c r="M631" s="842"/>
      <c r="N631" s="842"/>
      <c r="O631" s="842"/>
      <c r="P631" s="842"/>
      <c r="Q631" s="842"/>
      <c r="R631" s="842"/>
      <c r="S631" s="842"/>
      <c r="T631" s="843"/>
      <c r="U631" s="841" t="s">
        <v>3676</v>
      </c>
      <c r="V631" s="842"/>
      <c r="W631" s="842"/>
      <c r="X631" s="842"/>
      <c r="Y631" s="842"/>
      <c r="Z631" s="842"/>
      <c r="AA631" s="842"/>
      <c r="AB631" s="842"/>
      <c r="AC631" s="842"/>
      <c r="AD631" s="842"/>
      <c r="AE631" s="842"/>
      <c r="AF631" s="842"/>
      <c r="AG631" s="843"/>
      <c r="AH631" s="841" t="s">
        <v>3677</v>
      </c>
      <c r="AI631" s="842"/>
      <c r="AJ631" s="842"/>
      <c r="AK631" s="842"/>
      <c r="AL631" s="842"/>
      <c r="AM631" s="842"/>
      <c r="AN631" s="842"/>
      <c r="AO631" s="842"/>
      <c r="AP631" s="842"/>
      <c r="AQ631" s="842"/>
      <c r="AR631" s="842"/>
      <c r="AS631" s="842"/>
      <c r="AT631" s="842"/>
      <c r="AU631" s="842"/>
      <c r="AV631" s="842"/>
      <c r="AW631" s="842"/>
      <c r="AX631" s="842"/>
      <c r="AY631" s="842"/>
      <c r="AZ631" s="842"/>
      <c r="BA631" s="842"/>
      <c r="BB631" s="843"/>
    </row>
    <row r="632" spans="1:54" ht="11.1" customHeight="1">
      <c r="A632" s="841" t="s">
        <v>3678</v>
      </c>
      <c r="B632" s="842"/>
      <c r="C632" s="842"/>
      <c r="D632" s="842"/>
      <c r="E632" s="842"/>
      <c r="F632" s="842"/>
      <c r="G632" s="842"/>
      <c r="H632" s="842"/>
      <c r="I632" s="842"/>
      <c r="J632" s="842"/>
      <c r="K632" s="842"/>
      <c r="L632" s="842"/>
      <c r="M632" s="842"/>
      <c r="N632" s="842"/>
      <c r="O632" s="842"/>
      <c r="P632" s="842"/>
      <c r="Q632" s="842"/>
      <c r="R632" s="842"/>
      <c r="S632" s="842"/>
      <c r="T632" s="843"/>
      <c r="U632" s="841" t="s">
        <v>3521</v>
      </c>
      <c r="V632" s="842"/>
      <c r="W632" s="842"/>
      <c r="X632" s="842"/>
      <c r="Y632" s="842"/>
      <c r="Z632" s="842"/>
      <c r="AA632" s="842"/>
      <c r="AB632" s="842"/>
      <c r="AC632" s="842"/>
      <c r="AD632" s="842"/>
      <c r="AE632" s="842"/>
      <c r="AF632" s="842"/>
      <c r="AG632" s="843"/>
      <c r="AH632" s="841" t="s">
        <v>3679</v>
      </c>
      <c r="AI632" s="842"/>
      <c r="AJ632" s="842"/>
      <c r="AK632" s="842"/>
      <c r="AL632" s="842"/>
      <c r="AM632" s="842"/>
      <c r="AN632" s="842"/>
      <c r="AO632" s="842"/>
      <c r="AP632" s="842"/>
      <c r="AQ632" s="842"/>
      <c r="AR632" s="842"/>
      <c r="AS632" s="842"/>
      <c r="AT632" s="842"/>
      <c r="AU632" s="842"/>
      <c r="AV632" s="842"/>
      <c r="AW632" s="842"/>
      <c r="AX632" s="842"/>
      <c r="AY632" s="842"/>
      <c r="AZ632" s="842"/>
      <c r="BA632" s="842"/>
      <c r="BB632" s="843"/>
    </row>
    <row r="633" spans="1:54" ht="11.1" customHeight="1">
      <c r="A633" s="841"/>
      <c r="B633" s="842"/>
      <c r="C633" s="842"/>
      <c r="D633" s="842"/>
      <c r="E633" s="842"/>
      <c r="F633" s="842"/>
      <c r="G633" s="842"/>
      <c r="H633" s="842"/>
      <c r="I633" s="842"/>
      <c r="J633" s="842"/>
      <c r="K633" s="842"/>
      <c r="L633" s="842"/>
      <c r="M633" s="842"/>
      <c r="N633" s="842"/>
      <c r="O633" s="842"/>
      <c r="P633" s="842"/>
      <c r="Q633" s="842"/>
      <c r="R633" s="842"/>
      <c r="S633" s="842"/>
      <c r="T633" s="843"/>
      <c r="U633" s="841"/>
      <c r="V633" s="842"/>
      <c r="W633" s="842"/>
      <c r="X633" s="842"/>
      <c r="Y633" s="842"/>
      <c r="Z633" s="842"/>
      <c r="AA633" s="842"/>
      <c r="AB633" s="842"/>
      <c r="AC633" s="842"/>
      <c r="AD633" s="842"/>
      <c r="AE633" s="842"/>
      <c r="AF633" s="842"/>
      <c r="AG633" s="843"/>
      <c r="AH633" s="841" t="s">
        <v>3558</v>
      </c>
      <c r="AI633" s="842"/>
      <c r="AJ633" s="842"/>
      <c r="AK633" s="842"/>
      <c r="AL633" s="842"/>
      <c r="AM633" s="842"/>
      <c r="AN633" s="842"/>
      <c r="AO633" s="842"/>
      <c r="AP633" s="842"/>
      <c r="AQ633" s="842"/>
      <c r="AR633" s="842"/>
      <c r="AS633" s="842"/>
      <c r="AT633" s="842"/>
      <c r="AU633" s="842"/>
      <c r="AV633" s="842"/>
      <c r="AW633" s="842"/>
      <c r="AX633" s="842"/>
      <c r="AY633" s="842"/>
      <c r="AZ633" s="842"/>
      <c r="BA633" s="842"/>
      <c r="BB633" s="843"/>
    </row>
    <row r="634" spans="1:54" ht="11.1" customHeight="1">
      <c r="A634" s="846" t="s">
        <v>3498</v>
      </c>
      <c r="B634" s="847"/>
      <c r="C634" s="847"/>
      <c r="D634" s="847"/>
      <c r="E634" s="847"/>
      <c r="F634" s="847"/>
      <c r="G634" s="847"/>
      <c r="H634" s="847"/>
      <c r="I634" s="847"/>
      <c r="J634" s="847"/>
      <c r="K634" s="847"/>
      <c r="L634" s="847"/>
      <c r="M634" s="847"/>
      <c r="N634" s="847"/>
      <c r="O634" s="847"/>
      <c r="P634" s="847"/>
      <c r="Q634" s="847"/>
      <c r="R634" s="847"/>
      <c r="S634" s="847"/>
      <c r="T634" s="848"/>
      <c r="U634" s="846" t="s">
        <v>3499</v>
      </c>
      <c r="V634" s="847"/>
      <c r="W634" s="847"/>
      <c r="X634" s="847"/>
      <c r="Y634" s="847"/>
      <c r="Z634" s="847"/>
      <c r="AA634" s="847"/>
      <c r="AB634" s="847"/>
      <c r="AC634" s="847"/>
      <c r="AD634" s="847"/>
      <c r="AE634" s="847"/>
      <c r="AF634" s="847"/>
      <c r="AG634" s="848"/>
      <c r="AH634" s="846" t="s">
        <v>3500</v>
      </c>
      <c r="AI634" s="847"/>
      <c r="AJ634" s="847"/>
      <c r="AK634" s="847"/>
      <c r="AL634" s="847"/>
      <c r="AM634" s="847"/>
      <c r="AN634" s="847"/>
      <c r="AO634" s="847"/>
      <c r="AP634" s="847"/>
      <c r="AQ634" s="847"/>
      <c r="AR634" s="847"/>
      <c r="AS634" s="847"/>
      <c r="AT634" s="847"/>
      <c r="AU634" s="847"/>
      <c r="AV634" s="847"/>
      <c r="AW634" s="847"/>
      <c r="AX634" s="847"/>
      <c r="AY634" s="847"/>
      <c r="AZ634" s="847"/>
      <c r="BA634" s="847"/>
      <c r="BB634" s="848"/>
    </row>
    <row r="635" spans="1:54" ht="12.75" customHeight="1">
      <c r="A635" s="1000" t="s">
        <v>3680</v>
      </c>
      <c r="B635" s="1001"/>
      <c r="C635" s="1001"/>
      <c r="D635" s="1001"/>
      <c r="E635" s="1001"/>
      <c r="F635" s="1001"/>
      <c r="G635" s="1001"/>
      <c r="H635" s="1001"/>
      <c r="I635" s="1001"/>
      <c r="J635" s="1001"/>
      <c r="K635" s="1001"/>
      <c r="L635" s="1001"/>
      <c r="M635" s="1001"/>
      <c r="N635" s="1001"/>
      <c r="O635" s="1001"/>
      <c r="P635" s="1001"/>
      <c r="Q635" s="1001"/>
      <c r="R635" s="1001"/>
      <c r="S635" s="1001"/>
      <c r="T635" s="1002"/>
      <c r="U635" s="801"/>
      <c r="V635" s="801"/>
      <c r="W635" s="801"/>
      <c r="X635" s="801"/>
      <c r="Y635" s="801"/>
      <c r="Z635" s="801"/>
      <c r="AA635" s="801"/>
      <c r="AB635" s="801"/>
      <c r="AC635" s="801"/>
      <c r="AD635" s="801"/>
      <c r="AE635" s="801"/>
      <c r="AF635" s="801"/>
      <c r="AG635" s="801"/>
      <c r="AH635" s="801"/>
      <c r="AI635" s="801"/>
      <c r="AJ635" s="801"/>
      <c r="AK635" s="801"/>
      <c r="AL635" s="801"/>
      <c r="AM635" s="801"/>
      <c r="AN635" s="801"/>
      <c r="AO635" s="801"/>
      <c r="AP635" s="801"/>
      <c r="AQ635" s="801"/>
      <c r="AR635" s="801"/>
      <c r="AS635" s="801"/>
      <c r="AT635" s="801"/>
      <c r="AU635" s="801"/>
      <c r="AV635" s="801"/>
      <c r="AW635" s="801"/>
      <c r="AX635" s="801"/>
      <c r="AY635" s="801"/>
      <c r="AZ635" s="801"/>
      <c r="BA635" s="801"/>
      <c r="BB635" s="801"/>
    </row>
    <row r="636" spans="1:54" ht="12.75" customHeight="1">
      <c r="A636" s="997" t="s">
        <v>3681</v>
      </c>
      <c r="B636" s="998"/>
      <c r="C636" s="998"/>
      <c r="D636" s="998"/>
      <c r="E636" s="998"/>
      <c r="F636" s="998"/>
      <c r="G636" s="998"/>
      <c r="H636" s="998"/>
      <c r="I636" s="998"/>
      <c r="J636" s="998"/>
      <c r="K636" s="998"/>
      <c r="L636" s="998"/>
      <c r="M636" s="998"/>
      <c r="N636" s="998"/>
      <c r="O636" s="998"/>
      <c r="P636" s="998"/>
      <c r="Q636" s="998"/>
      <c r="R636" s="998"/>
      <c r="S636" s="998"/>
      <c r="T636" s="999"/>
      <c r="U636" s="801"/>
      <c r="V636" s="801"/>
      <c r="W636" s="801"/>
      <c r="X636" s="801"/>
      <c r="Y636" s="801"/>
      <c r="Z636" s="801"/>
      <c r="AA636" s="801"/>
      <c r="AB636" s="801"/>
      <c r="AC636" s="801"/>
      <c r="AD636" s="801"/>
      <c r="AE636" s="801"/>
      <c r="AF636" s="801"/>
      <c r="AG636" s="801"/>
      <c r="AH636" s="801"/>
      <c r="AI636" s="801"/>
      <c r="AJ636" s="801"/>
      <c r="AK636" s="801"/>
      <c r="AL636" s="801"/>
      <c r="AM636" s="801"/>
      <c r="AN636" s="801"/>
      <c r="AO636" s="801"/>
      <c r="AP636" s="801"/>
      <c r="AQ636" s="801"/>
      <c r="AR636" s="801"/>
      <c r="AS636" s="801"/>
      <c r="AT636" s="801"/>
      <c r="AU636" s="801"/>
      <c r="AV636" s="801"/>
      <c r="AW636" s="801"/>
      <c r="AX636" s="801"/>
      <c r="AY636" s="801"/>
      <c r="AZ636" s="801"/>
      <c r="BA636" s="801"/>
      <c r="BB636" s="801"/>
    </row>
    <row r="637" spans="1:54" ht="12.75" customHeight="1">
      <c r="A637" s="1000" t="s">
        <v>3682</v>
      </c>
      <c r="B637" s="1001"/>
      <c r="C637" s="1001"/>
      <c r="D637" s="1001"/>
      <c r="E637" s="1001"/>
      <c r="F637" s="1001"/>
      <c r="G637" s="1001"/>
      <c r="H637" s="1001"/>
      <c r="I637" s="1001"/>
      <c r="J637" s="1001"/>
      <c r="K637" s="1001"/>
      <c r="L637" s="1001"/>
      <c r="M637" s="1001"/>
      <c r="N637" s="1001"/>
      <c r="O637" s="1001"/>
      <c r="P637" s="1001"/>
      <c r="Q637" s="1001"/>
      <c r="R637" s="1001"/>
      <c r="S637" s="1001"/>
      <c r="T637" s="1002"/>
      <c r="U637" s="801"/>
      <c r="V637" s="801"/>
      <c r="W637" s="801"/>
      <c r="X637" s="801"/>
      <c r="Y637" s="801"/>
      <c r="Z637" s="801"/>
      <c r="AA637" s="801"/>
      <c r="AB637" s="801"/>
      <c r="AC637" s="801"/>
      <c r="AD637" s="801"/>
      <c r="AE637" s="801"/>
      <c r="AF637" s="801"/>
      <c r="AG637" s="801"/>
      <c r="AH637" s="801"/>
      <c r="AI637" s="801"/>
      <c r="AJ637" s="801"/>
      <c r="AK637" s="801"/>
      <c r="AL637" s="801"/>
      <c r="AM637" s="801"/>
      <c r="AN637" s="801"/>
      <c r="AO637" s="801"/>
      <c r="AP637" s="801"/>
      <c r="AQ637" s="801"/>
      <c r="AR637" s="801"/>
      <c r="AS637" s="801"/>
      <c r="AT637" s="801"/>
      <c r="AU637" s="801"/>
      <c r="AV637" s="801"/>
      <c r="AW637" s="801"/>
      <c r="AX637" s="801"/>
      <c r="AY637" s="801"/>
      <c r="AZ637" s="801"/>
      <c r="BA637" s="801"/>
      <c r="BB637" s="801"/>
    </row>
    <row r="638" spans="1:54" ht="12.75" customHeight="1">
      <c r="A638" s="997" t="s">
        <v>3683</v>
      </c>
      <c r="B638" s="998"/>
      <c r="C638" s="998"/>
      <c r="D638" s="998"/>
      <c r="E638" s="998"/>
      <c r="F638" s="998"/>
      <c r="G638" s="998"/>
      <c r="H638" s="998"/>
      <c r="I638" s="998"/>
      <c r="J638" s="998"/>
      <c r="K638" s="998"/>
      <c r="L638" s="998"/>
      <c r="M638" s="998"/>
      <c r="N638" s="998"/>
      <c r="O638" s="998"/>
      <c r="P638" s="998"/>
      <c r="Q638" s="998"/>
      <c r="R638" s="998"/>
      <c r="S638" s="998"/>
      <c r="T638" s="999"/>
      <c r="U638" s="801"/>
      <c r="V638" s="801"/>
      <c r="W638" s="801"/>
      <c r="X638" s="801"/>
      <c r="Y638" s="801"/>
      <c r="Z638" s="801"/>
      <c r="AA638" s="801"/>
      <c r="AB638" s="801"/>
      <c r="AC638" s="801"/>
      <c r="AD638" s="801"/>
      <c r="AE638" s="801"/>
      <c r="AF638" s="801"/>
      <c r="AG638" s="801"/>
      <c r="AH638" s="801"/>
      <c r="AI638" s="801"/>
      <c r="AJ638" s="801"/>
      <c r="AK638" s="801"/>
      <c r="AL638" s="801"/>
      <c r="AM638" s="801"/>
      <c r="AN638" s="801"/>
      <c r="AO638" s="801"/>
      <c r="AP638" s="801"/>
      <c r="AQ638" s="801"/>
      <c r="AR638" s="801"/>
      <c r="AS638" s="801"/>
      <c r="AT638" s="801"/>
      <c r="AU638" s="801"/>
      <c r="AV638" s="801"/>
      <c r="AW638" s="801"/>
      <c r="AX638" s="801"/>
      <c r="AY638" s="801"/>
      <c r="AZ638" s="801"/>
      <c r="BA638" s="801"/>
      <c r="BB638" s="801"/>
    </row>
    <row r="639" spans="1:54" ht="12.6" customHeight="1">
      <c r="A639" s="995" t="s">
        <v>3684</v>
      </c>
      <c r="B639" s="995"/>
      <c r="C639" s="995"/>
      <c r="D639" s="995"/>
      <c r="E639" s="995"/>
      <c r="F639" s="995"/>
      <c r="G639" s="995"/>
      <c r="H639" s="995"/>
      <c r="I639" s="995"/>
      <c r="J639" s="995"/>
      <c r="K639" s="995"/>
      <c r="L639" s="995"/>
      <c r="M639" s="995"/>
      <c r="N639" s="995"/>
      <c r="O639" s="995"/>
      <c r="P639" s="995"/>
      <c r="Q639" s="995"/>
      <c r="R639" s="995"/>
      <c r="S639" s="995"/>
      <c r="T639" s="995"/>
      <c r="U639" s="801"/>
      <c r="V639" s="801"/>
      <c r="W639" s="801"/>
      <c r="X639" s="801"/>
      <c r="Y639" s="801"/>
      <c r="Z639" s="801"/>
      <c r="AA639" s="801"/>
      <c r="AB639" s="801"/>
      <c r="AC639" s="801"/>
      <c r="AD639" s="801"/>
      <c r="AE639" s="801"/>
      <c r="AF639" s="801"/>
      <c r="AG639" s="801"/>
      <c r="AH639" s="801"/>
      <c r="AI639" s="801"/>
      <c r="AJ639" s="801"/>
      <c r="AK639" s="801"/>
      <c r="AL639" s="801"/>
      <c r="AM639" s="801"/>
      <c r="AN639" s="801"/>
      <c r="AO639" s="801"/>
      <c r="AP639" s="801"/>
      <c r="AQ639" s="801"/>
      <c r="AR639" s="801"/>
      <c r="AS639" s="801"/>
      <c r="AT639" s="801"/>
      <c r="AU639" s="801"/>
      <c r="AV639" s="801"/>
      <c r="AW639" s="801"/>
      <c r="AX639" s="801"/>
      <c r="AY639" s="801"/>
      <c r="AZ639" s="801"/>
      <c r="BA639" s="801"/>
      <c r="BB639" s="801"/>
    </row>
    <row r="640" spans="1:54" ht="12.6" customHeight="1">
      <c r="A640" s="1035" t="s">
        <v>3685</v>
      </c>
      <c r="B640" s="1035"/>
      <c r="C640" s="1035"/>
      <c r="D640" s="1035"/>
      <c r="E640" s="1035"/>
      <c r="F640" s="1035"/>
      <c r="G640" s="1035"/>
      <c r="H640" s="1035"/>
      <c r="I640" s="1035"/>
      <c r="J640" s="1035"/>
      <c r="K640" s="1035"/>
      <c r="L640" s="1035"/>
      <c r="M640" s="1035"/>
      <c r="N640" s="1035"/>
      <c r="O640" s="1035"/>
      <c r="P640" s="1035"/>
      <c r="Q640" s="1035"/>
      <c r="R640" s="1035"/>
      <c r="S640" s="1035"/>
      <c r="T640" s="1035"/>
      <c r="U640" s="1038"/>
      <c r="V640" s="1038"/>
      <c r="W640" s="1038"/>
      <c r="X640" s="1038"/>
      <c r="Y640" s="1038"/>
      <c r="Z640" s="1038"/>
      <c r="AA640" s="1038"/>
      <c r="AB640" s="1038"/>
      <c r="AC640" s="1038"/>
      <c r="AD640" s="1038"/>
      <c r="AE640" s="1038"/>
      <c r="AF640" s="1038"/>
      <c r="AG640" s="1038"/>
      <c r="AH640" s="1038"/>
      <c r="AI640" s="1038"/>
      <c r="AJ640" s="1038"/>
      <c r="AK640" s="1038"/>
      <c r="AL640" s="1038"/>
      <c r="AM640" s="1038"/>
      <c r="AN640" s="1038"/>
      <c r="AO640" s="1038"/>
      <c r="AP640" s="1038"/>
      <c r="AQ640" s="1038"/>
      <c r="AR640" s="1038"/>
      <c r="AS640" s="1038"/>
      <c r="AT640" s="1038"/>
      <c r="AU640" s="1038"/>
      <c r="AV640" s="1038"/>
      <c r="AW640" s="1038"/>
      <c r="AX640" s="1038"/>
      <c r="AY640" s="1038"/>
      <c r="AZ640" s="1038"/>
      <c r="BA640" s="1038"/>
      <c r="BB640" s="1038"/>
    </row>
    <row r="641" spans="1:54" ht="12.6" customHeight="1">
      <c r="A641" s="170" t="s">
        <v>3686</v>
      </c>
    </row>
    <row r="642" spans="1:54" ht="11.1" customHeight="1">
      <c r="A642" s="221"/>
      <c r="B642" s="222"/>
      <c r="C642" s="222"/>
      <c r="D642" s="222"/>
      <c r="E642" s="222"/>
      <c r="F642" s="222"/>
      <c r="G642" s="222"/>
      <c r="H642" s="222"/>
      <c r="I642" s="222"/>
      <c r="J642" s="222"/>
      <c r="K642" s="222"/>
      <c r="L642" s="237"/>
      <c r="M642" s="221"/>
      <c r="N642" s="222"/>
      <c r="O642" s="222"/>
      <c r="P642" s="222"/>
      <c r="Q642" s="222"/>
      <c r="R642" s="222"/>
      <c r="S642" s="222"/>
      <c r="T642" s="222"/>
      <c r="U642" s="222"/>
      <c r="V642" s="222"/>
      <c r="W642" s="237"/>
      <c r="X642" s="221"/>
      <c r="Y642" s="222"/>
      <c r="Z642" s="222"/>
      <c r="AA642" s="222"/>
      <c r="AB642" s="222"/>
      <c r="AC642" s="222"/>
      <c r="AD642" s="222"/>
      <c r="AE642" s="222"/>
      <c r="AF642" s="222"/>
      <c r="AG642" s="222"/>
      <c r="AH642" s="237"/>
      <c r="AI642" s="901" t="s">
        <v>3667</v>
      </c>
      <c r="AJ642" s="902"/>
      <c r="AK642" s="902"/>
      <c r="AL642" s="902"/>
      <c r="AM642" s="902"/>
      <c r="AN642" s="902"/>
      <c r="AO642" s="902"/>
      <c r="AP642" s="902"/>
      <c r="AQ642" s="902"/>
      <c r="AR642" s="902"/>
      <c r="AS642" s="902"/>
      <c r="AT642" s="902"/>
      <c r="AU642" s="902"/>
      <c r="AV642" s="902"/>
      <c r="AW642" s="902"/>
      <c r="AX642" s="902"/>
      <c r="AY642" s="902"/>
      <c r="AZ642" s="902"/>
      <c r="BA642" s="902"/>
      <c r="BB642" s="994"/>
    </row>
    <row r="643" spans="1:54" ht="11.1" customHeight="1">
      <c r="A643" s="223"/>
      <c r="B643" s="224"/>
      <c r="C643" s="224"/>
      <c r="D643" s="224"/>
      <c r="E643" s="224"/>
      <c r="F643" s="224"/>
      <c r="G643" s="224"/>
      <c r="H643" s="224"/>
      <c r="I643" s="224"/>
      <c r="J643" s="224"/>
      <c r="K643" s="224"/>
      <c r="L643" s="238"/>
      <c r="M643" s="223"/>
      <c r="N643" s="224"/>
      <c r="O643" s="224"/>
      <c r="P643" s="224"/>
      <c r="Q643" s="224"/>
      <c r="R643" s="224"/>
      <c r="S643" s="224"/>
      <c r="T643" s="224"/>
      <c r="U643" s="224"/>
      <c r="V643" s="224"/>
      <c r="W643" s="238"/>
      <c r="X643" s="841" t="s">
        <v>3668</v>
      </c>
      <c r="Y643" s="842"/>
      <c r="Z643" s="842"/>
      <c r="AA643" s="842"/>
      <c r="AB643" s="842"/>
      <c r="AC643" s="842"/>
      <c r="AD643" s="842"/>
      <c r="AE643" s="842"/>
      <c r="AF643" s="842"/>
      <c r="AG643" s="842"/>
      <c r="AH643" s="843"/>
      <c r="AI643" s="841" t="s">
        <v>3687</v>
      </c>
      <c r="AJ643" s="842"/>
      <c r="AK643" s="842"/>
      <c r="AL643" s="842"/>
      <c r="AM643" s="842"/>
      <c r="AN643" s="842"/>
      <c r="AO643" s="842"/>
      <c r="AP643" s="842"/>
      <c r="AQ643" s="842"/>
      <c r="AR643" s="842"/>
      <c r="AS643" s="842"/>
      <c r="AT643" s="842"/>
      <c r="AU643" s="842"/>
      <c r="AV643" s="842"/>
      <c r="AW643" s="842"/>
      <c r="AX643" s="842"/>
      <c r="AY643" s="842"/>
      <c r="AZ643" s="842"/>
      <c r="BA643" s="842"/>
      <c r="BB643" s="843"/>
    </row>
    <row r="644" spans="1:54" ht="11.1" customHeight="1">
      <c r="A644" s="841" t="s">
        <v>4146</v>
      </c>
      <c r="B644" s="842"/>
      <c r="C644" s="842"/>
      <c r="D644" s="842"/>
      <c r="E644" s="842"/>
      <c r="F644" s="842"/>
      <c r="G644" s="842"/>
      <c r="H644" s="842"/>
      <c r="I644" s="842"/>
      <c r="J644" s="842"/>
      <c r="K644" s="842"/>
      <c r="L644" s="843"/>
      <c r="M644" s="841" t="s">
        <v>3676</v>
      </c>
      <c r="N644" s="842"/>
      <c r="O644" s="842"/>
      <c r="P644" s="842"/>
      <c r="Q644" s="842"/>
      <c r="R644" s="842"/>
      <c r="S644" s="842"/>
      <c r="T644" s="842"/>
      <c r="U644" s="842"/>
      <c r="V644" s="842"/>
      <c r="W644" s="843"/>
      <c r="X644" s="841" t="s">
        <v>3671</v>
      </c>
      <c r="Y644" s="842"/>
      <c r="Z644" s="842"/>
      <c r="AA644" s="842"/>
      <c r="AB644" s="842"/>
      <c r="AC644" s="842"/>
      <c r="AD644" s="842"/>
      <c r="AE644" s="842"/>
      <c r="AF644" s="842"/>
      <c r="AG644" s="842"/>
      <c r="AH644" s="843"/>
      <c r="AI644" s="841" t="s">
        <v>3688</v>
      </c>
      <c r="AJ644" s="842"/>
      <c r="AK644" s="842"/>
      <c r="AL644" s="842"/>
      <c r="AM644" s="842"/>
      <c r="AN644" s="842"/>
      <c r="AO644" s="842"/>
      <c r="AP644" s="842"/>
      <c r="AQ644" s="842"/>
      <c r="AR644" s="842"/>
      <c r="AS644" s="842"/>
      <c r="AT644" s="842"/>
      <c r="AU644" s="842"/>
      <c r="AV644" s="842"/>
      <c r="AW644" s="842"/>
      <c r="AX644" s="842"/>
      <c r="AY644" s="842"/>
      <c r="AZ644" s="842"/>
      <c r="BA644" s="842"/>
      <c r="BB644" s="843"/>
    </row>
    <row r="645" spans="1:54" ht="11.1" customHeight="1">
      <c r="A645" s="223"/>
      <c r="B645" s="224"/>
      <c r="C645" s="224"/>
      <c r="D645" s="224"/>
      <c r="E645" s="224"/>
      <c r="F645" s="224"/>
      <c r="G645" s="224"/>
      <c r="H645" s="224"/>
      <c r="I645" s="224"/>
      <c r="J645" s="224"/>
      <c r="K645" s="224"/>
      <c r="L645" s="238"/>
      <c r="M645" s="841" t="s">
        <v>3521</v>
      </c>
      <c r="N645" s="842"/>
      <c r="O645" s="842"/>
      <c r="P645" s="842"/>
      <c r="Q645" s="842"/>
      <c r="R645" s="842"/>
      <c r="S645" s="842"/>
      <c r="T645" s="842"/>
      <c r="U645" s="842"/>
      <c r="V645" s="842"/>
      <c r="W645" s="843"/>
      <c r="X645" s="841" t="s">
        <v>4149</v>
      </c>
      <c r="Y645" s="842"/>
      <c r="Z645" s="842"/>
      <c r="AA645" s="842"/>
      <c r="AB645" s="842"/>
      <c r="AC645" s="842"/>
      <c r="AD645" s="842"/>
      <c r="AE645" s="842"/>
      <c r="AF645" s="842"/>
      <c r="AG645" s="842"/>
      <c r="AH645" s="843"/>
      <c r="AI645" s="841" t="s">
        <v>3689</v>
      </c>
      <c r="AJ645" s="842"/>
      <c r="AK645" s="842"/>
      <c r="AL645" s="842"/>
      <c r="AM645" s="842"/>
      <c r="AN645" s="842"/>
      <c r="AO645" s="842"/>
      <c r="AP645" s="842"/>
      <c r="AQ645" s="842"/>
      <c r="AR645" s="842"/>
      <c r="AS645" s="842"/>
      <c r="AT645" s="842"/>
      <c r="AU645" s="842"/>
      <c r="AV645" s="842"/>
      <c r="AW645" s="842"/>
      <c r="AX645" s="842"/>
      <c r="AY645" s="842"/>
      <c r="AZ645" s="842"/>
      <c r="BA645" s="842"/>
      <c r="BB645" s="843"/>
    </row>
    <row r="646" spans="1:54" ht="11.1" customHeight="1">
      <c r="A646" s="223"/>
      <c r="B646" s="224"/>
      <c r="C646" s="224"/>
      <c r="D646" s="224"/>
      <c r="E646" s="224"/>
      <c r="F646" s="224"/>
      <c r="G646" s="224"/>
      <c r="H646" s="224"/>
      <c r="I646" s="224"/>
      <c r="J646" s="224"/>
      <c r="K646" s="224"/>
      <c r="L646" s="238"/>
      <c r="M646" s="223"/>
      <c r="N646" s="224"/>
      <c r="O646" s="224"/>
      <c r="P646" s="224"/>
      <c r="Q646" s="224"/>
      <c r="R646" s="224"/>
      <c r="S646" s="224"/>
      <c r="T646" s="224"/>
      <c r="U646" s="224"/>
      <c r="V646" s="224"/>
      <c r="W646" s="238"/>
      <c r="X646" s="223"/>
      <c r="Y646" s="224"/>
      <c r="Z646" s="224"/>
      <c r="AA646" s="224"/>
      <c r="AB646" s="224"/>
      <c r="AC646" s="224"/>
      <c r="AD646" s="224"/>
      <c r="AE646" s="224"/>
      <c r="AF646" s="224"/>
      <c r="AG646" s="224"/>
      <c r="AH646" s="238"/>
      <c r="AI646" s="841" t="s">
        <v>3509</v>
      </c>
      <c r="AJ646" s="842"/>
      <c r="AK646" s="842"/>
      <c r="AL646" s="842"/>
      <c r="AM646" s="842"/>
      <c r="AN646" s="842"/>
      <c r="AO646" s="842"/>
      <c r="AP646" s="842"/>
      <c r="AQ646" s="842"/>
      <c r="AR646" s="842"/>
      <c r="AS646" s="842"/>
      <c r="AT646" s="842"/>
      <c r="AU646" s="842"/>
      <c r="AV646" s="842"/>
      <c r="AW646" s="842"/>
      <c r="AX646" s="842"/>
      <c r="AY646" s="842"/>
      <c r="AZ646" s="842"/>
      <c r="BA646" s="842"/>
      <c r="BB646" s="843"/>
    </row>
    <row r="647" spans="1:54" ht="11.1" customHeight="1">
      <c r="A647" s="846" t="s">
        <v>3498</v>
      </c>
      <c r="B647" s="847"/>
      <c r="C647" s="847"/>
      <c r="D647" s="847"/>
      <c r="E647" s="847"/>
      <c r="F647" s="847"/>
      <c r="G647" s="847"/>
      <c r="H647" s="847"/>
      <c r="I647" s="847"/>
      <c r="J647" s="847"/>
      <c r="K647" s="847"/>
      <c r="L647" s="848"/>
      <c r="M647" s="846" t="s">
        <v>3499</v>
      </c>
      <c r="N647" s="847"/>
      <c r="O647" s="847"/>
      <c r="P647" s="847"/>
      <c r="Q647" s="847"/>
      <c r="R647" s="847"/>
      <c r="S647" s="847"/>
      <c r="T647" s="847"/>
      <c r="U647" s="847"/>
      <c r="V647" s="847"/>
      <c r="W647" s="848"/>
      <c r="X647" s="846" t="s">
        <v>3500</v>
      </c>
      <c r="Y647" s="847"/>
      <c r="Z647" s="847"/>
      <c r="AA647" s="847"/>
      <c r="AB647" s="847"/>
      <c r="AC647" s="847"/>
      <c r="AD647" s="847"/>
      <c r="AE647" s="847"/>
      <c r="AF647" s="847"/>
      <c r="AG647" s="847"/>
      <c r="AH647" s="848"/>
      <c r="AI647" s="846" t="s">
        <v>3501</v>
      </c>
      <c r="AJ647" s="847"/>
      <c r="AK647" s="847"/>
      <c r="AL647" s="847"/>
      <c r="AM647" s="847"/>
      <c r="AN647" s="847"/>
      <c r="AO647" s="847"/>
      <c r="AP647" s="847"/>
      <c r="AQ647" s="847"/>
      <c r="AR647" s="847"/>
      <c r="AS647" s="847"/>
      <c r="AT647" s="847"/>
      <c r="AU647" s="847"/>
      <c r="AV647" s="847"/>
      <c r="AW647" s="847"/>
      <c r="AX647" s="847"/>
      <c r="AY647" s="847"/>
      <c r="AZ647" s="847"/>
      <c r="BA647" s="847"/>
      <c r="BB647" s="848"/>
    </row>
    <row r="648" spans="1:54" ht="12.6" customHeight="1">
      <c r="A648" s="193" t="s">
        <v>3690</v>
      </c>
      <c r="B648" s="194"/>
      <c r="C648" s="194"/>
      <c r="D648" s="194"/>
      <c r="E648" s="194"/>
      <c r="F648" s="194"/>
      <c r="G648" s="194"/>
      <c r="H648" s="194"/>
      <c r="I648" s="194"/>
      <c r="J648" s="194"/>
      <c r="K648" s="194"/>
      <c r="L648" s="195"/>
      <c r="M648" s="801"/>
      <c r="N648" s="801"/>
      <c r="O648" s="801"/>
      <c r="P648" s="801"/>
      <c r="Q648" s="801"/>
      <c r="R648" s="801"/>
      <c r="S648" s="801"/>
      <c r="T648" s="801"/>
      <c r="U648" s="801"/>
      <c r="V648" s="801"/>
      <c r="W648" s="801"/>
      <c r="X648" s="801"/>
      <c r="Y648" s="801"/>
      <c r="Z648" s="801"/>
      <c r="AA648" s="801"/>
      <c r="AB648" s="801"/>
      <c r="AC648" s="801"/>
      <c r="AD648" s="801"/>
      <c r="AE648" s="801"/>
      <c r="AF648" s="801"/>
      <c r="AG648" s="801"/>
      <c r="AH648" s="801"/>
      <c r="AI648" s="801"/>
      <c r="AJ648" s="801"/>
      <c r="AK648" s="801"/>
      <c r="AL648" s="801"/>
      <c r="AM648" s="801"/>
      <c r="AN648" s="801"/>
      <c r="AO648" s="801"/>
      <c r="AP648" s="801"/>
      <c r="AQ648" s="801"/>
      <c r="AR648" s="801"/>
      <c r="AS648" s="801"/>
      <c r="AT648" s="801"/>
      <c r="AU648" s="801"/>
      <c r="AV648" s="801"/>
      <c r="AW648" s="801"/>
      <c r="AX648" s="801"/>
      <c r="AY648" s="801"/>
      <c r="AZ648" s="801"/>
      <c r="BA648" s="801"/>
      <c r="BB648" s="801"/>
    </row>
    <row r="649" spans="1:54" ht="12.6" customHeight="1">
      <c r="A649" s="196" t="s">
        <v>3691</v>
      </c>
      <c r="B649" s="197"/>
      <c r="C649" s="197"/>
      <c r="D649" s="197"/>
      <c r="E649" s="197"/>
      <c r="F649" s="197"/>
      <c r="G649" s="197"/>
      <c r="H649" s="197"/>
      <c r="I649" s="197"/>
      <c r="J649" s="197"/>
      <c r="K649" s="197"/>
      <c r="L649" s="198"/>
      <c r="M649" s="801"/>
      <c r="N649" s="801"/>
      <c r="O649" s="801"/>
      <c r="P649" s="801"/>
      <c r="Q649" s="801"/>
      <c r="R649" s="801"/>
      <c r="S649" s="801"/>
      <c r="T649" s="801"/>
      <c r="U649" s="801"/>
      <c r="V649" s="801"/>
      <c r="W649" s="801"/>
      <c r="X649" s="801"/>
      <c r="Y649" s="801"/>
      <c r="Z649" s="801"/>
      <c r="AA649" s="801"/>
      <c r="AB649" s="801"/>
      <c r="AC649" s="801"/>
      <c r="AD649" s="801"/>
      <c r="AE649" s="801"/>
      <c r="AF649" s="801"/>
      <c r="AG649" s="801"/>
      <c r="AH649" s="801"/>
      <c r="AI649" s="801"/>
      <c r="AJ649" s="801"/>
      <c r="AK649" s="801"/>
      <c r="AL649" s="801"/>
      <c r="AM649" s="801"/>
      <c r="AN649" s="801"/>
      <c r="AO649" s="801"/>
      <c r="AP649" s="801"/>
      <c r="AQ649" s="801"/>
      <c r="AR649" s="801"/>
      <c r="AS649" s="801"/>
      <c r="AT649" s="801"/>
      <c r="AU649" s="801"/>
      <c r="AV649" s="801"/>
      <c r="AW649" s="801"/>
      <c r="AX649" s="801"/>
      <c r="AY649" s="801"/>
      <c r="AZ649" s="801"/>
      <c r="BA649" s="801"/>
      <c r="BB649" s="801"/>
    </row>
    <row r="650" spans="1:54" ht="12.6" customHeight="1">
      <c r="A650" s="193" t="s">
        <v>3692</v>
      </c>
      <c r="B650" s="194"/>
      <c r="C650" s="194"/>
      <c r="D650" s="194"/>
      <c r="E650" s="194"/>
      <c r="F650" s="194"/>
      <c r="G650" s="194"/>
      <c r="H650" s="194"/>
      <c r="I650" s="194"/>
      <c r="J650" s="194"/>
      <c r="K650" s="194"/>
      <c r="L650" s="195"/>
      <c r="M650" s="801"/>
      <c r="N650" s="801"/>
      <c r="O650" s="801"/>
      <c r="P650" s="801"/>
      <c r="Q650" s="801"/>
      <c r="R650" s="801"/>
      <c r="S650" s="801"/>
      <c r="T650" s="801"/>
      <c r="U650" s="801"/>
      <c r="V650" s="801"/>
      <c r="W650" s="801"/>
      <c r="X650" s="801"/>
      <c r="Y650" s="801"/>
      <c r="Z650" s="801"/>
      <c r="AA650" s="801"/>
      <c r="AB650" s="801"/>
      <c r="AC650" s="801"/>
      <c r="AD650" s="801"/>
      <c r="AE650" s="801"/>
      <c r="AF650" s="801"/>
      <c r="AG650" s="801"/>
      <c r="AH650" s="801"/>
      <c r="AI650" s="801"/>
      <c r="AJ650" s="801"/>
      <c r="AK650" s="801"/>
      <c r="AL650" s="801"/>
      <c r="AM650" s="801"/>
      <c r="AN650" s="801"/>
      <c r="AO650" s="801"/>
      <c r="AP650" s="801"/>
      <c r="AQ650" s="801"/>
      <c r="AR650" s="801"/>
      <c r="AS650" s="801"/>
      <c r="AT650" s="801"/>
      <c r="AU650" s="801"/>
      <c r="AV650" s="801"/>
      <c r="AW650" s="801"/>
      <c r="AX650" s="801"/>
      <c r="AY650" s="801"/>
      <c r="AZ650" s="801"/>
      <c r="BA650" s="801"/>
      <c r="BB650" s="801"/>
    </row>
    <row r="651" spans="1:54" ht="12.6" customHeight="1">
      <c r="A651" s="196" t="s">
        <v>3691</v>
      </c>
      <c r="B651" s="197"/>
      <c r="C651" s="197"/>
      <c r="D651" s="197"/>
      <c r="E651" s="197"/>
      <c r="F651" s="197"/>
      <c r="G651" s="197"/>
      <c r="H651" s="197"/>
      <c r="I651" s="197"/>
      <c r="J651" s="197"/>
      <c r="K651" s="197"/>
      <c r="L651" s="198"/>
      <c r="M651" s="801"/>
      <c r="N651" s="801"/>
      <c r="O651" s="801"/>
      <c r="P651" s="801"/>
      <c r="Q651" s="801"/>
      <c r="R651" s="801"/>
      <c r="S651" s="801"/>
      <c r="T651" s="801"/>
      <c r="U651" s="801"/>
      <c r="V651" s="801"/>
      <c r="W651" s="801"/>
      <c r="X651" s="801"/>
      <c r="Y651" s="801"/>
      <c r="Z651" s="801"/>
      <c r="AA651" s="801"/>
      <c r="AB651" s="801"/>
      <c r="AC651" s="801"/>
      <c r="AD651" s="801"/>
      <c r="AE651" s="801"/>
      <c r="AF651" s="801"/>
      <c r="AG651" s="801"/>
      <c r="AH651" s="801"/>
      <c r="AI651" s="801"/>
      <c r="AJ651" s="801"/>
      <c r="AK651" s="801"/>
      <c r="AL651" s="801"/>
      <c r="AM651" s="801"/>
      <c r="AN651" s="801"/>
      <c r="AO651" s="801"/>
      <c r="AP651" s="801"/>
      <c r="AQ651" s="801"/>
      <c r="AR651" s="801"/>
      <c r="AS651" s="801"/>
      <c r="AT651" s="801"/>
      <c r="AU651" s="801"/>
      <c r="AV651" s="801"/>
      <c r="AW651" s="801"/>
      <c r="AX651" s="801"/>
      <c r="AY651" s="801"/>
      <c r="AZ651" s="801"/>
      <c r="BA651" s="801"/>
      <c r="BB651" s="801"/>
    </row>
    <row r="652" spans="1:54" ht="12.6" customHeight="1">
      <c r="A652" s="187" t="s">
        <v>3675</v>
      </c>
      <c r="B652" s="188"/>
      <c r="C652" s="188"/>
      <c r="D652" s="188"/>
      <c r="E652" s="188"/>
      <c r="F652" s="188"/>
      <c r="G652" s="188"/>
      <c r="H652" s="188"/>
      <c r="I652" s="188"/>
      <c r="J652" s="188"/>
      <c r="K652" s="188"/>
      <c r="L652" s="189"/>
      <c r="M652" s="801"/>
      <c r="N652" s="801"/>
      <c r="O652" s="801"/>
      <c r="P652" s="801"/>
      <c r="Q652" s="801"/>
      <c r="R652" s="801"/>
      <c r="S652" s="801"/>
      <c r="T652" s="801"/>
      <c r="U652" s="801"/>
      <c r="V652" s="801"/>
      <c r="W652" s="801"/>
      <c r="X652" s="801"/>
      <c r="Y652" s="801"/>
      <c r="Z652" s="801"/>
      <c r="AA652" s="801"/>
      <c r="AB652" s="801"/>
      <c r="AC652" s="801"/>
      <c r="AD652" s="801"/>
      <c r="AE652" s="801"/>
      <c r="AF652" s="801"/>
      <c r="AG652" s="801"/>
      <c r="AH652" s="801"/>
      <c r="AI652" s="801"/>
      <c r="AJ652" s="801"/>
      <c r="AK652" s="801"/>
      <c r="AL652" s="801"/>
      <c r="AM652" s="801"/>
      <c r="AN652" s="801"/>
      <c r="AO652" s="801"/>
      <c r="AP652" s="801"/>
      <c r="AQ652" s="801"/>
      <c r="AR652" s="801"/>
      <c r="AS652" s="801"/>
      <c r="AT652" s="801"/>
      <c r="AU652" s="801"/>
      <c r="AV652" s="801"/>
      <c r="AW652" s="801"/>
      <c r="AX652" s="801"/>
      <c r="AY652" s="801"/>
      <c r="AZ652" s="801"/>
      <c r="BA652" s="801"/>
      <c r="BB652" s="801"/>
    </row>
    <row r="653" spans="1:54" ht="12.6" customHeight="1">
      <c r="A653" s="170" t="s">
        <v>3693</v>
      </c>
    </row>
    <row r="654" spans="1:54" ht="11.1" customHeight="1">
      <c r="A654" s="262"/>
      <c r="B654" s="263"/>
      <c r="C654" s="263"/>
      <c r="D654" s="263"/>
      <c r="E654" s="263"/>
      <c r="F654" s="263"/>
      <c r="G654" s="263"/>
      <c r="H654" s="263"/>
      <c r="I654" s="263"/>
      <c r="J654" s="263"/>
      <c r="K654" s="263"/>
      <c r="L654" s="263"/>
      <c r="M654" s="263"/>
      <c r="N654" s="263"/>
      <c r="O654" s="263"/>
      <c r="P654" s="263"/>
      <c r="Q654" s="263"/>
      <c r="R654" s="263"/>
      <c r="S654" s="263"/>
      <c r="T654" s="264"/>
      <c r="U654" s="901"/>
      <c r="V654" s="902"/>
      <c r="W654" s="902"/>
      <c r="X654" s="902"/>
      <c r="Y654" s="902"/>
      <c r="Z654" s="902"/>
      <c r="AA654" s="902"/>
      <c r="AB654" s="902"/>
      <c r="AC654" s="902"/>
      <c r="AD654" s="902"/>
      <c r="AE654" s="902"/>
      <c r="AF654" s="902"/>
      <c r="AG654" s="994"/>
      <c r="AH654" s="901" t="s">
        <v>3667</v>
      </c>
      <c r="AI654" s="902"/>
      <c r="AJ654" s="902"/>
      <c r="AK654" s="902"/>
      <c r="AL654" s="902"/>
      <c r="AM654" s="902"/>
      <c r="AN654" s="902"/>
      <c r="AO654" s="902"/>
      <c r="AP654" s="902"/>
      <c r="AQ654" s="902"/>
      <c r="AR654" s="902"/>
      <c r="AS654" s="902"/>
      <c r="AT654" s="902"/>
      <c r="AU654" s="902"/>
      <c r="AV654" s="902"/>
      <c r="AW654" s="902"/>
      <c r="AX654" s="902"/>
      <c r="AY654" s="902"/>
      <c r="AZ654" s="902"/>
      <c r="BA654" s="902"/>
      <c r="BB654" s="994"/>
    </row>
    <row r="655" spans="1:54" ht="11.1" customHeight="1">
      <c r="A655" s="223"/>
      <c r="B655" s="224"/>
      <c r="C655" s="224"/>
      <c r="D655" s="224"/>
      <c r="E655" s="224"/>
      <c r="F655" s="224"/>
      <c r="G655" s="224"/>
      <c r="H655" s="224"/>
      <c r="I655" s="224"/>
      <c r="J655" s="224"/>
      <c r="K655" s="224"/>
      <c r="L655" s="224"/>
      <c r="M655" s="224"/>
      <c r="N655" s="224"/>
      <c r="O655" s="224"/>
      <c r="P655" s="224"/>
      <c r="Q655" s="224"/>
      <c r="R655" s="224"/>
      <c r="S655" s="224"/>
      <c r="T655" s="238"/>
      <c r="U655" s="841"/>
      <c r="V655" s="842"/>
      <c r="W655" s="842"/>
      <c r="X655" s="842"/>
      <c r="Y655" s="842"/>
      <c r="Z655" s="842"/>
      <c r="AA655" s="842"/>
      <c r="AB655" s="842"/>
      <c r="AC655" s="842"/>
      <c r="AD655" s="842"/>
      <c r="AE655" s="842"/>
      <c r="AF655" s="842"/>
      <c r="AG655" s="843"/>
      <c r="AH655" s="841" t="s">
        <v>3687</v>
      </c>
      <c r="AI655" s="842"/>
      <c r="AJ655" s="842"/>
      <c r="AK655" s="842"/>
      <c r="AL655" s="842"/>
      <c r="AM655" s="842"/>
      <c r="AN655" s="842"/>
      <c r="AO655" s="842"/>
      <c r="AP655" s="842"/>
      <c r="AQ655" s="842"/>
      <c r="AR655" s="842"/>
      <c r="AS655" s="842"/>
      <c r="AT655" s="842"/>
      <c r="AU655" s="842"/>
      <c r="AV655" s="842"/>
      <c r="AW655" s="842"/>
      <c r="AX655" s="842"/>
      <c r="AY655" s="842"/>
      <c r="AZ655" s="842"/>
      <c r="BA655" s="842"/>
      <c r="BB655" s="843"/>
    </row>
    <row r="656" spans="1:54" ht="11.1" customHeight="1">
      <c r="A656" s="841" t="s">
        <v>3694</v>
      </c>
      <c r="B656" s="842"/>
      <c r="C656" s="842"/>
      <c r="D656" s="842"/>
      <c r="E656" s="842"/>
      <c r="F656" s="842"/>
      <c r="G656" s="842"/>
      <c r="H656" s="842"/>
      <c r="I656" s="842"/>
      <c r="J656" s="842"/>
      <c r="K656" s="842"/>
      <c r="L656" s="842"/>
      <c r="M656" s="842"/>
      <c r="N656" s="842"/>
      <c r="O656" s="842"/>
      <c r="P656" s="842"/>
      <c r="Q656" s="842"/>
      <c r="R656" s="842"/>
      <c r="S656" s="842"/>
      <c r="T656" s="843"/>
      <c r="U656" s="841" t="s">
        <v>3676</v>
      </c>
      <c r="V656" s="842"/>
      <c r="W656" s="842"/>
      <c r="X656" s="842"/>
      <c r="Y656" s="842"/>
      <c r="Z656" s="842"/>
      <c r="AA656" s="842"/>
      <c r="AB656" s="842"/>
      <c r="AC656" s="842"/>
      <c r="AD656" s="842"/>
      <c r="AE656" s="842"/>
      <c r="AF656" s="842"/>
      <c r="AG656" s="843"/>
      <c r="AH656" s="841" t="s">
        <v>3688</v>
      </c>
      <c r="AI656" s="842"/>
      <c r="AJ656" s="842"/>
      <c r="AK656" s="842"/>
      <c r="AL656" s="842"/>
      <c r="AM656" s="842"/>
      <c r="AN656" s="842"/>
      <c r="AO656" s="842"/>
      <c r="AP656" s="842"/>
      <c r="AQ656" s="842"/>
      <c r="AR656" s="842"/>
      <c r="AS656" s="842"/>
      <c r="AT656" s="842"/>
      <c r="AU656" s="842"/>
      <c r="AV656" s="842"/>
      <c r="AW656" s="842"/>
      <c r="AX656" s="842"/>
      <c r="AY656" s="842"/>
      <c r="AZ656" s="842"/>
      <c r="BA656" s="842"/>
      <c r="BB656" s="843"/>
    </row>
    <row r="657" spans="1:54" ht="11.1" customHeight="1">
      <c r="A657" s="841" t="s">
        <v>3695</v>
      </c>
      <c r="B657" s="842"/>
      <c r="C657" s="842"/>
      <c r="D657" s="842"/>
      <c r="E657" s="842"/>
      <c r="F657" s="842"/>
      <c r="G657" s="842"/>
      <c r="H657" s="842"/>
      <c r="I657" s="842"/>
      <c r="J657" s="842"/>
      <c r="K657" s="842"/>
      <c r="L657" s="842"/>
      <c r="M657" s="842"/>
      <c r="N657" s="842"/>
      <c r="O657" s="842"/>
      <c r="P657" s="842"/>
      <c r="Q657" s="842"/>
      <c r="R657" s="842"/>
      <c r="S657" s="842"/>
      <c r="T657" s="843"/>
      <c r="U657" s="841" t="s">
        <v>3521</v>
      </c>
      <c r="V657" s="842"/>
      <c r="W657" s="842"/>
      <c r="X657" s="842"/>
      <c r="Y657" s="842"/>
      <c r="Z657" s="842"/>
      <c r="AA657" s="842"/>
      <c r="AB657" s="842"/>
      <c r="AC657" s="842"/>
      <c r="AD657" s="842"/>
      <c r="AE657" s="842"/>
      <c r="AF657" s="842"/>
      <c r="AG657" s="843"/>
      <c r="AH657" s="841" t="s">
        <v>3696</v>
      </c>
      <c r="AI657" s="842"/>
      <c r="AJ657" s="842"/>
      <c r="AK657" s="842"/>
      <c r="AL657" s="842"/>
      <c r="AM657" s="842"/>
      <c r="AN657" s="842"/>
      <c r="AO657" s="842"/>
      <c r="AP657" s="842"/>
      <c r="AQ657" s="842"/>
      <c r="AR657" s="842"/>
      <c r="AS657" s="842"/>
      <c r="AT657" s="842"/>
      <c r="AU657" s="842"/>
      <c r="AV657" s="842"/>
      <c r="AW657" s="842"/>
      <c r="AX657" s="842"/>
      <c r="AY657" s="842"/>
      <c r="AZ657" s="842"/>
      <c r="BA657" s="842"/>
      <c r="BB657" s="843"/>
    </row>
    <row r="658" spans="1:54" ht="11.1" customHeight="1">
      <c r="A658" s="223"/>
      <c r="B658" s="224"/>
      <c r="C658" s="224"/>
      <c r="D658" s="224"/>
      <c r="E658" s="224"/>
      <c r="F658" s="224"/>
      <c r="G658" s="224"/>
      <c r="H658" s="224"/>
      <c r="I658" s="224"/>
      <c r="J658" s="224"/>
      <c r="K658" s="224"/>
      <c r="L658" s="224"/>
      <c r="M658" s="224"/>
      <c r="N658" s="224"/>
      <c r="O658" s="224"/>
      <c r="P658" s="224"/>
      <c r="Q658" s="224"/>
      <c r="R658" s="224"/>
      <c r="S658" s="224"/>
      <c r="T658" s="238"/>
      <c r="U658" s="841"/>
      <c r="V658" s="842"/>
      <c r="W658" s="842"/>
      <c r="X658" s="842"/>
      <c r="Y658" s="842"/>
      <c r="Z658" s="842"/>
      <c r="AA658" s="842"/>
      <c r="AB658" s="842"/>
      <c r="AC658" s="842"/>
      <c r="AD658" s="842"/>
      <c r="AE658" s="842"/>
      <c r="AF658" s="842"/>
      <c r="AG658" s="843"/>
      <c r="AH658" s="841" t="s">
        <v>3697</v>
      </c>
      <c r="AI658" s="842"/>
      <c r="AJ658" s="842"/>
      <c r="AK658" s="842"/>
      <c r="AL658" s="842"/>
      <c r="AM658" s="842"/>
      <c r="AN658" s="842"/>
      <c r="AO658" s="842"/>
      <c r="AP658" s="842"/>
      <c r="AQ658" s="842"/>
      <c r="AR658" s="842"/>
      <c r="AS658" s="842"/>
      <c r="AT658" s="842"/>
      <c r="AU658" s="842"/>
      <c r="AV658" s="842"/>
      <c r="AW658" s="842"/>
      <c r="AX658" s="842"/>
      <c r="AY658" s="842"/>
      <c r="AZ658" s="842"/>
      <c r="BA658" s="842"/>
      <c r="BB658" s="843"/>
    </row>
    <row r="659" spans="1:54" ht="11.1" customHeight="1">
      <c r="A659" s="223"/>
      <c r="B659" s="224"/>
      <c r="C659" s="224"/>
      <c r="D659" s="224"/>
      <c r="E659" s="224"/>
      <c r="F659" s="224"/>
      <c r="G659" s="224"/>
      <c r="H659" s="224"/>
      <c r="I659" s="224"/>
      <c r="J659" s="224"/>
      <c r="K659" s="224"/>
      <c r="L659" s="224"/>
      <c r="M659" s="224"/>
      <c r="N659" s="224"/>
      <c r="O659" s="224"/>
      <c r="P659" s="224"/>
      <c r="Q659" s="224"/>
      <c r="R659" s="224"/>
      <c r="S659" s="224"/>
      <c r="T659" s="238"/>
      <c r="U659" s="841"/>
      <c r="V659" s="842"/>
      <c r="W659" s="842"/>
      <c r="X659" s="842"/>
      <c r="Y659" s="842"/>
      <c r="Z659" s="842"/>
      <c r="AA659" s="842"/>
      <c r="AB659" s="842"/>
      <c r="AC659" s="842"/>
      <c r="AD659" s="842"/>
      <c r="AE659" s="842"/>
      <c r="AF659" s="842"/>
      <c r="AG659" s="843"/>
      <c r="AH659" s="841" t="s">
        <v>3558</v>
      </c>
      <c r="AI659" s="842"/>
      <c r="AJ659" s="842"/>
      <c r="AK659" s="842"/>
      <c r="AL659" s="842"/>
      <c r="AM659" s="842"/>
      <c r="AN659" s="842"/>
      <c r="AO659" s="842"/>
      <c r="AP659" s="842"/>
      <c r="AQ659" s="842"/>
      <c r="AR659" s="842"/>
      <c r="AS659" s="842"/>
      <c r="AT659" s="842"/>
      <c r="AU659" s="842"/>
      <c r="AV659" s="842"/>
      <c r="AW659" s="842"/>
      <c r="AX659" s="842"/>
      <c r="AY659" s="842"/>
      <c r="AZ659" s="842"/>
      <c r="BA659" s="842"/>
      <c r="BB659" s="843"/>
    </row>
    <row r="660" spans="1:54" ht="11.1" customHeight="1">
      <c r="A660" s="846" t="s">
        <v>3498</v>
      </c>
      <c r="B660" s="847"/>
      <c r="C660" s="847"/>
      <c r="D660" s="847"/>
      <c r="E660" s="847"/>
      <c r="F660" s="847"/>
      <c r="G660" s="847"/>
      <c r="H660" s="847"/>
      <c r="I660" s="847"/>
      <c r="J660" s="847"/>
      <c r="K660" s="847"/>
      <c r="L660" s="847"/>
      <c r="M660" s="847"/>
      <c r="N660" s="847"/>
      <c r="O660" s="847"/>
      <c r="P660" s="847"/>
      <c r="Q660" s="847"/>
      <c r="R660" s="847"/>
      <c r="S660" s="847"/>
      <c r="T660" s="848"/>
      <c r="U660" s="846" t="s">
        <v>3499</v>
      </c>
      <c r="V660" s="847"/>
      <c r="W660" s="847"/>
      <c r="X660" s="847"/>
      <c r="Y660" s="847"/>
      <c r="Z660" s="847"/>
      <c r="AA660" s="847"/>
      <c r="AB660" s="847"/>
      <c r="AC660" s="847"/>
      <c r="AD660" s="847"/>
      <c r="AE660" s="847"/>
      <c r="AF660" s="847"/>
      <c r="AG660" s="848"/>
      <c r="AH660" s="846" t="s">
        <v>3500</v>
      </c>
      <c r="AI660" s="847"/>
      <c r="AJ660" s="847"/>
      <c r="AK660" s="847"/>
      <c r="AL660" s="847"/>
      <c r="AM660" s="847"/>
      <c r="AN660" s="847"/>
      <c r="AO660" s="847"/>
      <c r="AP660" s="847"/>
      <c r="AQ660" s="847"/>
      <c r="AR660" s="847"/>
      <c r="AS660" s="847"/>
      <c r="AT660" s="847"/>
      <c r="AU660" s="847"/>
      <c r="AV660" s="847"/>
      <c r="AW660" s="847"/>
      <c r="AX660" s="847"/>
      <c r="AY660" s="847"/>
      <c r="AZ660" s="847"/>
      <c r="BA660" s="847"/>
      <c r="BB660" s="848"/>
    </row>
    <row r="661" spans="1:54" ht="11.1" customHeight="1">
      <c r="A661" s="193" t="s">
        <v>3680</v>
      </c>
      <c r="B661" s="194"/>
      <c r="C661" s="194"/>
      <c r="D661" s="194"/>
      <c r="E661" s="194"/>
      <c r="F661" s="194"/>
      <c r="G661" s="194"/>
      <c r="H661" s="194"/>
      <c r="I661" s="194"/>
      <c r="J661" s="194"/>
      <c r="K661" s="194"/>
      <c r="L661" s="194"/>
      <c r="M661" s="194"/>
      <c r="N661" s="194"/>
      <c r="O661" s="194"/>
      <c r="P661" s="194"/>
      <c r="Q661" s="194"/>
      <c r="R661" s="194"/>
      <c r="S661" s="194"/>
      <c r="T661" s="195"/>
      <c r="U661" s="801"/>
      <c r="V661" s="801"/>
      <c r="W661" s="801"/>
      <c r="X661" s="801"/>
      <c r="Y661" s="801"/>
      <c r="Z661" s="801"/>
      <c r="AA661" s="801"/>
      <c r="AB661" s="801"/>
      <c r="AC661" s="801"/>
      <c r="AD661" s="801"/>
      <c r="AE661" s="801"/>
      <c r="AF661" s="801"/>
      <c r="AG661" s="801"/>
      <c r="AH661" s="801"/>
      <c r="AI661" s="801"/>
      <c r="AJ661" s="801"/>
      <c r="AK661" s="801"/>
      <c r="AL661" s="801"/>
      <c r="AM661" s="801"/>
      <c r="AN661" s="801"/>
      <c r="AO661" s="801"/>
      <c r="AP661" s="801"/>
      <c r="AQ661" s="801"/>
      <c r="AR661" s="801"/>
      <c r="AS661" s="801"/>
      <c r="AT661" s="801"/>
      <c r="AU661" s="801"/>
      <c r="AV661" s="801"/>
      <c r="AW661" s="801"/>
      <c r="AX661" s="801"/>
      <c r="AY661" s="801"/>
      <c r="AZ661" s="801"/>
      <c r="BA661" s="801"/>
      <c r="BB661" s="801"/>
    </row>
    <row r="662" spans="1:54" ht="11.1" customHeight="1">
      <c r="A662" s="256" t="s">
        <v>3698</v>
      </c>
      <c r="B662" s="183"/>
      <c r="C662" s="183"/>
      <c r="D662" s="183"/>
      <c r="E662" s="183"/>
      <c r="F662" s="183"/>
      <c r="G662" s="183"/>
      <c r="H662" s="183"/>
      <c r="I662" s="183"/>
      <c r="J662" s="183"/>
      <c r="K662" s="183"/>
      <c r="L662" s="183"/>
      <c r="M662" s="183"/>
      <c r="N662" s="183"/>
      <c r="O662" s="183"/>
      <c r="P662" s="183"/>
      <c r="Q662" s="183"/>
      <c r="R662" s="183"/>
      <c r="S662" s="183"/>
      <c r="T662" s="225"/>
      <c r="U662" s="801"/>
      <c r="V662" s="801"/>
      <c r="W662" s="801"/>
      <c r="X662" s="801"/>
      <c r="Y662" s="801"/>
      <c r="Z662" s="801"/>
      <c r="AA662" s="801"/>
      <c r="AB662" s="801"/>
      <c r="AC662" s="801"/>
      <c r="AD662" s="801"/>
      <c r="AE662" s="801"/>
      <c r="AF662" s="801"/>
      <c r="AG662" s="801"/>
      <c r="AH662" s="801"/>
      <c r="AI662" s="801"/>
      <c r="AJ662" s="801"/>
      <c r="AK662" s="801"/>
      <c r="AL662" s="801"/>
      <c r="AM662" s="801"/>
      <c r="AN662" s="801"/>
      <c r="AO662" s="801"/>
      <c r="AP662" s="801"/>
      <c r="AQ662" s="801"/>
      <c r="AR662" s="801"/>
      <c r="AS662" s="801"/>
      <c r="AT662" s="801"/>
      <c r="AU662" s="801"/>
      <c r="AV662" s="801"/>
      <c r="AW662" s="801"/>
      <c r="AX662" s="801"/>
      <c r="AY662" s="801"/>
      <c r="AZ662" s="801"/>
      <c r="BA662" s="801"/>
      <c r="BB662" s="801"/>
    </row>
    <row r="663" spans="1:54" ht="11.1" customHeight="1">
      <c r="A663" s="196" t="s">
        <v>3699</v>
      </c>
      <c r="B663" s="197"/>
      <c r="C663" s="197"/>
      <c r="D663" s="197"/>
      <c r="E663" s="197"/>
      <c r="F663" s="197"/>
      <c r="G663" s="197"/>
      <c r="H663" s="197"/>
      <c r="I663" s="197"/>
      <c r="J663" s="197"/>
      <c r="K663" s="197"/>
      <c r="L663" s="197"/>
      <c r="M663" s="197"/>
      <c r="N663" s="197"/>
      <c r="O663" s="197"/>
      <c r="P663" s="197"/>
      <c r="Q663" s="197"/>
      <c r="R663" s="197"/>
      <c r="S663" s="197"/>
      <c r="T663" s="198"/>
      <c r="U663" s="801"/>
      <c r="V663" s="801"/>
      <c r="W663" s="801"/>
      <c r="X663" s="801"/>
      <c r="Y663" s="801"/>
      <c r="Z663" s="801"/>
      <c r="AA663" s="801"/>
      <c r="AB663" s="801"/>
      <c r="AC663" s="801"/>
      <c r="AD663" s="801"/>
      <c r="AE663" s="801"/>
      <c r="AF663" s="801"/>
      <c r="AG663" s="801"/>
      <c r="AH663" s="801"/>
      <c r="AI663" s="801"/>
      <c r="AJ663" s="801"/>
      <c r="AK663" s="801"/>
      <c r="AL663" s="801"/>
      <c r="AM663" s="801"/>
      <c r="AN663" s="801"/>
      <c r="AO663" s="801"/>
      <c r="AP663" s="801"/>
      <c r="AQ663" s="801"/>
      <c r="AR663" s="801"/>
      <c r="AS663" s="801"/>
      <c r="AT663" s="801"/>
      <c r="AU663" s="801"/>
      <c r="AV663" s="801"/>
      <c r="AW663" s="801"/>
      <c r="AX663" s="801"/>
      <c r="AY663" s="801"/>
      <c r="AZ663" s="801"/>
      <c r="BA663" s="801"/>
      <c r="BB663" s="801"/>
    </row>
    <row r="664" spans="1:54" ht="11.1" customHeight="1">
      <c r="A664" s="193" t="s">
        <v>3682</v>
      </c>
      <c r="B664" s="194"/>
      <c r="C664" s="194"/>
      <c r="D664" s="194"/>
      <c r="E664" s="194"/>
      <c r="F664" s="194"/>
      <c r="G664" s="194"/>
      <c r="H664" s="194"/>
      <c r="I664" s="194"/>
      <c r="J664" s="194"/>
      <c r="K664" s="194"/>
      <c r="L664" s="194"/>
      <c r="M664" s="194"/>
      <c r="N664" s="194"/>
      <c r="O664" s="194"/>
      <c r="P664" s="194"/>
      <c r="Q664" s="194"/>
      <c r="R664" s="194"/>
      <c r="S664" s="194"/>
      <c r="T664" s="195"/>
      <c r="U664" s="801"/>
      <c r="V664" s="801"/>
      <c r="W664" s="801"/>
      <c r="X664" s="801"/>
      <c r="Y664" s="801"/>
      <c r="Z664" s="801"/>
      <c r="AA664" s="801"/>
      <c r="AB664" s="801"/>
      <c r="AC664" s="801"/>
      <c r="AD664" s="801"/>
      <c r="AE664" s="801"/>
      <c r="AF664" s="801"/>
      <c r="AG664" s="801"/>
      <c r="AH664" s="801"/>
      <c r="AI664" s="801"/>
      <c r="AJ664" s="801"/>
      <c r="AK664" s="801"/>
      <c r="AL664" s="801"/>
      <c r="AM664" s="801"/>
      <c r="AN664" s="801"/>
      <c r="AO664" s="801"/>
      <c r="AP664" s="801"/>
      <c r="AQ664" s="801"/>
      <c r="AR664" s="801"/>
      <c r="AS664" s="801"/>
      <c r="AT664" s="801"/>
      <c r="AU664" s="801"/>
      <c r="AV664" s="801"/>
      <c r="AW664" s="801"/>
      <c r="AX664" s="801"/>
      <c r="AY664" s="801"/>
      <c r="AZ664" s="801"/>
      <c r="BA664" s="801"/>
      <c r="BB664" s="801"/>
    </row>
    <row r="665" spans="1:54" ht="11.1" customHeight="1">
      <c r="A665" s="196" t="s">
        <v>3683</v>
      </c>
      <c r="B665" s="197"/>
      <c r="C665" s="197"/>
      <c r="D665" s="197"/>
      <c r="E665" s="197"/>
      <c r="F665" s="197"/>
      <c r="G665" s="197"/>
      <c r="H665" s="197"/>
      <c r="I665" s="197"/>
      <c r="J665" s="197"/>
      <c r="K665" s="197"/>
      <c r="L665" s="197"/>
      <c r="M665" s="197"/>
      <c r="N665" s="197"/>
      <c r="O665" s="197"/>
      <c r="P665" s="197"/>
      <c r="Q665" s="197"/>
      <c r="R665" s="197"/>
      <c r="S665" s="197"/>
      <c r="T665" s="198"/>
      <c r="U665" s="801"/>
      <c r="V665" s="801"/>
      <c r="W665" s="801"/>
      <c r="X665" s="801"/>
      <c r="Y665" s="801"/>
      <c r="Z665" s="801"/>
      <c r="AA665" s="801"/>
      <c r="AB665" s="801"/>
      <c r="AC665" s="801"/>
      <c r="AD665" s="801"/>
      <c r="AE665" s="801"/>
      <c r="AF665" s="801"/>
      <c r="AG665" s="801"/>
      <c r="AH665" s="801"/>
      <c r="AI665" s="801"/>
      <c r="AJ665" s="801"/>
      <c r="AK665" s="801"/>
      <c r="AL665" s="801"/>
      <c r="AM665" s="801"/>
      <c r="AN665" s="801"/>
      <c r="AO665" s="801"/>
      <c r="AP665" s="801"/>
      <c r="AQ665" s="801"/>
      <c r="AR665" s="801"/>
      <c r="AS665" s="801"/>
      <c r="AT665" s="801"/>
      <c r="AU665" s="801"/>
      <c r="AV665" s="801"/>
      <c r="AW665" s="801"/>
      <c r="AX665" s="801"/>
      <c r="AY665" s="801"/>
      <c r="AZ665" s="801"/>
      <c r="BA665" s="801"/>
      <c r="BB665" s="801"/>
    </row>
    <row r="666" spans="1:54" ht="12.6" customHeight="1">
      <c r="A666" s="187" t="s">
        <v>3684</v>
      </c>
      <c r="B666" s="188"/>
      <c r="C666" s="188"/>
      <c r="D666" s="188"/>
      <c r="E666" s="188"/>
      <c r="F666" s="188"/>
      <c r="G666" s="188"/>
      <c r="H666" s="188"/>
      <c r="I666" s="188"/>
      <c r="J666" s="188"/>
      <c r="K666" s="188"/>
      <c r="L666" s="188"/>
      <c r="M666" s="188"/>
      <c r="N666" s="188"/>
      <c r="O666" s="188"/>
      <c r="P666" s="188"/>
      <c r="Q666" s="188"/>
      <c r="R666" s="188"/>
      <c r="S666" s="188"/>
      <c r="T666" s="189"/>
      <c r="U666" s="801"/>
      <c r="V666" s="801"/>
      <c r="W666" s="801"/>
      <c r="X666" s="801"/>
      <c r="Y666" s="801"/>
      <c r="Z666" s="801"/>
      <c r="AA666" s="801"/>
      <c r="AB666" s="801"/>
      <c r="AC666" s="801"/>
      <c r="AD666" s="801"/>
      <c r="AE666" s="801"/>
      <c r="AF666" s="801"/>
      <c r="AG666" s="801"/>
      <c r="AH666" s="801"/>
      <c r="AI666" s="801"/>
      <c r="AJ666" s="801"/>
      <c r="AK666" s="801"/>
      <c r="AL666" s="801"/>
      <c r="AM666" s="801"/>
      <c r="AN666" s="801"/>
      <c r="AO666" s="801"/>
      <c r="AP666" s="801"/>
      <c r="AQ666" s="801"/>
      <c r="AR666" s="801"/>
      <c r="AS666" s="801"/>
      <c r="AT666" s="801"/>
      <c r="AU666" s="801"/>
      <c r="AV666" s="801"/>
      <c r="AW666" s="801"/>
      <c r="AX666" s="801"/>
      <c r="AY666" s="801"/>
      <c r="AZ666" s="801"/>
      <c r="BA666" s="801"/>
      <c r="BB666" s="801"/>
    </row>
    <row r="667" spans="1:54" ht="12.6" customHeight="1">
      <c r="A667" s="196" t="s">
        <v>3685</v>
      </c>
      <c r="B667" s="197"/>
      <c r="C667" s="197"/>
      <c r="D667" s="197"/>
      <c r="E667" s="197"/>
      <c r="F667" s="197"/>
      <c r="G667" s="197"/>
      <c r="H667" s="197"/>
      <c r="I667" s="197"/>
      <c r="J667" s="197"/>
      <c r="K667" s="197"/>
      <c r="L667" s="197"/>
      <c r="M667" s="197"/>
      <c r="N667" s="197"/>
      <c r="O667" s="197"/>
      <c r="P667" s="197"/>
      <c r="Q667" s="197"/>
      <c r="R667" s="197"/>
      <c r="S667" s="197"/>
      <c r="T667" s="198"/>
      <c r="U667" s="801"/>
      <c r="V667" s="801"/>
      <c r="W667" s="801"/>
      <c r="X667" s="801"/>
      <c r="Y667" s="801"/>
      <c r="Z667" s="801"/>
      <c r="AA667" s="801"/>
      <c r="AB667" s="801"/>
      <c r="AC667" s="801"/>
      <c r="AD667" s="801"/>
      <c r="AE667" s="801"/>
      <c r="AF667" s="801"/>
      <c r="AG667" s="801"/>
      <c r="AH667" s="801"/>
      <c r="AI667" s="801"/>
      <c r="AJ667" s="801"/>
      <c r="AK667" s="801"/>
      <c r="AL667" s="801"/>
      <c r="AM667" s="801"/>
      <c r="AN667" s="801"/>
      <c r="AO667" s="801"/>
      <c r="AP667" s="801"/>
      <c r="AQ667" s="801"/>
      <c r="AR667" s="801"/>
      <c r="AS667" s="801"/>
      <c r="AT667" s="801"/>
      <c r="AU667" s="801"/>
      <c r="AV667" s="801"/>
      <c r="AW667" s="801"/>
      <c r="AX667" s="801"/>
      <c r="AY667" s="801"/>
      <c r="AZ667" s="801"/>
      <c r="BA667" s="801"/>
      <c r="BB667" s="801"/>
    </row>
    <row r="668" spans="1:54" s="183" customFormat="1" ht="12.6" customHeight="1"/>
    <row r="669" spans="1:54" ht="13.5" customHeight="1">
      <c r="A669" s="220" t="s">
        <v>275</v>
      </c>
    </row>
    <row r="670" spans="1:54" ht="15" customHeight="1">
      <c r="A670" s="897"/>
      <c r="B670" s="898"/>
      <c r="C670" s="898"/>
      <c r="D670" s="898"/>
      <c r="E670" s="898"/>
      <c r="F670" s="898"/>
      <c r="G670" s="898"/>
      <c r="H670" s="898"/>
      <c r="I670" s="898"/>
      <c r="J670" s="898"/>
      <c r="K670" s="898"/>
      <c r="L670" s="898"/>
      <c r="M670" s="898"/>
      <c r="N670" s="898"/>
      <c r="O670" s="898"/>
      <c r="P670" s="898"/>
      <c r="Q670" s="898"/>
      <c r="R670" s="898"/>
      <c r="S670" s="898"/>
      <c r="T670" s="898"/>
      <c r="U670" s="898"/>
      <c r="V670" s="898"/>
      <c r="W670" s="898"/>
      <c r="X670" s="898"/>
      <c r="Y670" s="898"/>
      <c r="Z670" s="898"/>
      <c r="AA670" s="898"/>
      <c r="AB670" s="898"/>
      <c r="AC670" s="898"/>
      <c r="AD670" s="898"/>
      <c r="AE670" s="898"/>
      <c r="AF670" s="898"/>
      <c r="AG670" s="898"/>
      <c r="AH670" s="898"/>
      <c r="AI670" s="898"/>
      <c r="AJ670" s="898"/>
      <c r="AK670" s="898"/>
      <c r="AL670" s="898"/>
      <c r="AM670" s="898"/>
      <c r="AN670" s="898"/>
      <c r="AO670" s="898"/>
      <c r="AP670" s="898"/>
      <c r="AQ670" s="898"/>
      <c r="AR670" s="898"/>
      <c r="AS670" s="898"/>
      <c r="AT670" s="898"/>
      <c r="AU670" s="898"/>
      <c r="AV670" s="898"/>
      <c r="AW670" s="898"/>
      <c r="AX670" s="898"/>
      <c r="AY670" s="550"/>
      <c r="AZ670" s="550"/>
      <c r="BA670" s="550"/>
      <c r="BB670" s="550"/>
    </row>
    <row r="671" spans="1:54" ht="15" customHeight="1">
      <c r="A671" s="899"/>
      <c r="B671" s="900"/>
      <c r="C671" s="900"/>
      <c r="D671" s="900"/>
      <c r="E671" s="900"/>
      <c r="F671" s="900"/>
      <c r="G671" s="900"/>
      <c r="H671" s="900"/>
      <c r="I671" s="900"/>
      <c r="J671" s="900"/>
      <c r="K671" s="900"/>
      <c r="L671" s="900"/>
      <c r="M671" s="900"/>
      <c r="N671" s="900"/>
      <c r="O671" s="900"/>
      <c r="P671" s="900"/>
      <c r="Q671" s="900"/>
      <c r="R671" s="900"/>
      <c r="S671" s="900"/>
      <c r="T671" s="900"/>
      <c r="U671" s="900"/>
      <c r="V671" s="900"/>
      <c r="W671" s="900"/>
      <c r="X671" s="900"/>
      <c r="Y671" s="900"/>
      <c r="Z671" s="900"/>
      <c r="AA671" s="900"/>
      <c r="AB671" s="900"/>
      <c r="AC671" s="900"/>
      <c r="AD671" s="900"/>
      <c r="AE671" s="900"/>
      <c r="AF671" s="900"/>
      <c r="AG671" s="900"/>
      <c r="AH671" s="900"/>
      <c r="AI671" s="900"/>
      <c r="AJ671" s="900"/>
      <c r="AK671" s="900"/>
      <c r="AL671" s="900"/>
      <c r="AM671" s="900"/>
      <c r="AN671" s="900"/>
      <c r="AO671" s="900"/>
      <c r="AP671" s="900"/>
      <c r="AQ671" s="900"/>
      <c r="AR671" s="900"/>
      <c r="AS671" s="900"/>
      <c r="AT671" s="900"/>
      <c r="AU671" s="900"/>
      <c r="AV671" s="900"/>
      <c r="AW671" s="900"/>
      <c r="AX671" s="900"/>
      <c r="AY671" s="550"/>
      <c r="AZ671" s="550"/>
      <c r="BA671" s="550"/>
      <c r="BB671" s="550"/>
    </row>
    <row r="672" spans="1:54" ht="11.1" customHeight="1">
      <c r="A672" s="279"/>
      <c r="B672" s="280"/>
      <c r="C672" s="280"/>
      <c r="D672" s="280"/>
      <c r="E672" s="280"/>
      <c r="F672" s="280"/>
      <c r="G672" s="280"/>
      <c r="H672" s="280"/>
      <c r="I672" s="280"/>
      <c r="J672" s="280"/>
      <c r="K672" s="280"/>
      <c r="L672" s="280"/>
      <c r="M672" s="280"/>
      <c r="N672" s="280"/>
      <c r="O672" s="280"/>
      <c r="P672" s="280"/>
      <c r="Q672" s="280"/>
      <c r="R672" s="280"/>
      <c r="S672" s="280"/>
      <c r="T672" s="280"/>
      <c r="U672" s="280"/>
      <c r="V672" s="280"/>
      <c r="W672" s="280"/>
      <c r="X672" s="280"/>
      <c r="Y672" s="280"/>
      <c r="Z672" s="280"/>
      <c r="AA672" s="280"/>
      <c r="AB672" s="280"/>
      <c r="AC672" s="280"/>
      <c r="AD672" s="280"/>
      <c r="AE672" s="280"/>
      <c r="AF672" s="280"/>
      <c r="AG672" s="280"/>
      <c r="AH672" s="280"/>
      <c r="AI672" s="280"/>
      <c r="AJ672" s="280"/>
      <c r="AK672" s="280"/>
      <c r="AL672" s="280"/>
      <c r="AM672" s="280"/>
      <c r="AN672" s="280"/>
      <c r="AO672" s="280"/>
      <c r="AP672" s="280"/>
      <c r="AQ672" s="280"/>
      <c r="AR672" s="280"/>
      <c r="AS672" s="280"/>
      <c r="AT672" s="280"/>
      <c r="AU672" s="280"/>
      <c r="AV672" s="280"/>
      <c r="AW672" s="280"/>
      <c r="AX672" s="280"/>
      <c r="AY672" s="280"/>
      <c r="AZ672" s="280"/>
      <c r="BA672" s="280"/>
      <c r="BB672" s="281"/>
    </row>
    <row r="673" spans="1:54" ht="12.6" customHeight="1">
      <c r="A673" s="220" t="s">
        <v>295</v>
      </c>
    </row>
    <row r="674" spans="1:54" ht="14.25" customHeight="1">
      <c r="A674" s="221"/>
      <c r="B674" s="222"/>
      <c r="C674" s="222"/>
      <c r="D674" s="222"/>
      <c r="E674" s="222"/>
      <c r="F674" s="222"/>
      <c r="G674" s="222"/>
      <c r="H674" s="222"/>
      <c r="I674" s="222"/>
      <c r="J674" s="222"/>
      <c r="K674" s="222"/>
      <c r="L674" s="222"/>
      <c r="M674" s="237"/>
      <c r="N674" s="902" t="s">
        <v>4147</v>
      </c>
      <c r="O674" s="902"/>
      <c r="P674" s="902"/>
      <c r="Q674" s="902"/>
      <c r="R674" s="902"/>
      <c r="S674" s="902"/>
      <c r="T674" s="902"/>
      <c r="U674" s="902"/>
      <c r="V674" s="902"/>
      <c r="W674" s="902"/>
      <c r="X674" s="902"/>
      <c r="Y674" s="902"/>
      <c r="Z674" s="902"/>
      <c r="AA674" s="902"/>
      <c r="AB674" s="902"/>
      <c r="AC674" s="902"/>
      <c r="AD674" s="902"/>
      <c r="AE674" s="902"/>
      <c r="AF674" s="902"/>
      <c r="AG674" s="902"/>
      <c r="AH674" s="902"/>
      <c r="AI674" s="902"/>
      <c r="AJ674" s="902"/>
      <c r="AK674" s="902"/>
      <c r="AL674" s="902"/>
      <c r="AM674" s="902"/>
      <c r="AN674" s="902"/>
      <c r="AO674" s="902"/>
      <c r="AP674" s="902"/>
      <c r="AQ674" s="902"/>
      <c r="AR674" s="902"/>
      <c r="AS674" s="902"/>
      <c r="AT674" s="902"/>
      <c r="AU674" s="902"/>
      <c r="AV674" s="902"/>
      <c r="AW674" s="902"/>
      <c r="AX674" s="902"/>
      <c r="AY674" s="902"/>
      <c r="AZ674" s="902"/>
      <c r="BA674" s="902"/>
      <c r="BB674" s="994"/>
    </row>
    <row r="675" spans="1:54" ht="11.1" customHeight="1">
      <c r="A675" s="223"/>
      <c r="B675" s="224"/>
      <c r="C675" s="224"/>
      <c r="D675" s="224"/>
      <c r="E675" s="224"/>
      <c r="F675" s="224"/>
      <c r="G675" s="224"/>
      <c r="H675" s="224"/>
      <c r="I675" s="224"/>
      <c r="J675" s="224"/>
      <c r="K675" s="224"/>
      <c r="L675" s="224"/>
      <c r="M675" s="238"/>
      <c r="N675" s="221"/>
      <c r="O675" s="222"/>
      <c r="P675" s="222"/>
      <c r="Q675" s="222"/>
      <c r="R675" s="222"/>
      <c r="S675" s="237"/>
      <c r="T675" s="221"/>
      <c r="U675" s="222"/>
      <c r="V675" s="222"/>
      <c r="W675" s="222"/>
      <c r="X675" s="222"/>
      <c r="Y675" s="222"/>
      <c r="Z675" s="237"/>
      <c r="AA675" s="221"/>
      <c r="AB675" s="222"/>
      <c r="AC675" s="222"/>
      <c r="AD675" s="222"/>
      <c r="AE675" s="222"/>
      <c r="AF675" s="222"/>
      <c r="AG675" s="237"/>
      <c r="AH675" s="901" t="s">
        <v>3641</v>
      </c>
      <c r="AI675" s="902"/>
      <c r="AJ675" s="902"/>
      <c r="AK675" s="902"/>
      <c r="AL675" s="902"/>
      <c r="AM675" s="902"/>
      <c r="AN675" s="902"/>
      <c r="AO675" s="902"/>
      <c r="AP675" s="994"/>
      <c r="AQ675" s="221"/>
      <c r="AR675" s="222"/>
      <c r="AS675" s="222"/>
      <c r="AT675" s="222"/>
      <c r="AU675" s="222"/>
      <c r="AV675" s="222"/>
      <c r="AW675" s="222"/>
      <c r="AX675" s="222"/>
      <c r="AY675" s="222"/>
      <c r="AZ675" s="222"/>
      <c r="BA675" s="222"/>
      <c r="BB675" s="237"/>
    </row>
    <row r="676" spans="1:54" ht="11.1" customHeight="1">
      <c r="A676" s="223"/>
      <c r="B676" s="224"/>
      <c r="C676" s="224"/>
      <c r="D676" s="224"/>
      <c r="E676" s="224"/>
      <c r="F676" s="224"/>
      <c r="G676" s="224"/>
      <c r="H676" s="224"/>
      <c r="I676" s="224"/>
      <c r="J676" s="224"/>
      <c r="K676" s="224"/>
      <c r="L676" s="224"/>
      <c r="M676" s="238"/>
      <c r="N676" s="841" t="s">
        <v>3642</v>
      </c>
      <c r="O676" s="842"/>
      <c r="P676" s="842"/>
      <c r="Q676" s="842"/>
      <c r="R676" s="842"/>
      <c r="S676" s="843"/>
      <c r="T676" s="223"/>
      <c r="U676" s="224"/>
      <c r="V676" s="224"/>
      <c r="W676" s="224"/>
      <c r="X676" s="224"/>
      <c r="Y676" s="224"/>
      <c r="Z676" s="238"/>
      <c r="AA676" s="841" t="s">
        <v>3641</v>
      </c>
      <c r="AB676" s="842"/>
      <c r="AC676" s="842"/>
      <c r="AD676" s="842"/>
      <c r="AE676" s="842"/>
      <c r="AF676" s="842"/>
      <c r="AG676" s="843"/>
      <c r="AH676" s="841" t="s">
        <v>3643</v>
      </c>
      <c r="AI676" s="842"/>
      <c r="AJ676" s="842"/>
      <c r="AK676" s="842"/>
      <c r="AL676" s="842"/>
      <c r="AM676" s="842"/>
      <c r="AN676" s="842"/>
      <c r="AO676" s="842"/>
      <c r="AP676" s="843"/>
      <c r="AQ676" s="841" t="s">
        <v>3642</v>
      </c>
      <c r="AR676" s="842"/>
      <c r="AS676" s="842"/>
      <c r="AT676" s="842"/>
      <c r="AU676" s="842"/>
      <c r="AV676" s="842"/>
      <c r="AW676" s="842"/>
      <c r="AX676" s="842"/>
      <c r="AY676" s="842"/>
      <c r="AZ676" s="842"/>
      <c r="BA676" s="842"/>
      <c r="BB676" s="843"/>
    </row>
    <row r="677" spans="1:54" ht="11.1" customHeight="1">
      <c r="A677" s="841" t="s">
        <v>3700</v>
      </c>
      <c r="B677" s="842"/>
      <c r="C677" s="842"/>
      <c r="D677" s="842"/>
      <c r="E677" s="842"/>
      <c r="F677" s="842"/>
      <c r="G677" s="842"/>
      <c r="H677" s="842"/>
      <c r="I677" s="842"/>
      <c r="J677" s="842"/>
      <c r="K677" s="842"/>
      <c r="L677" s="842"/>
      <c r="M677" s="843"/>
      <c r="N677" s="841" t="s">
        <v>3556</v>
      </c>
      <c r="O677" s="842"/>
      <c r="P677" s="842"/>
      <c r="Q677" s="842"/>
      <c r="R677" s="842"/>
      <c r="S677" s="843"/>
      <c r="T677" s="841" t="s">
        <v>3645</v>
      </c>
      <c r="U677" s="842"/>
      <c r="V677" s="842"/>
      <c r="W677" s="842"/>
      <c r="X677" s="842"/>
      <c r="Y677" s="842"/>
      <c r="Z677" s="843"/>
      <c r="AA677" s="841" t="s">
        <v>3646</v>
      </c>
      <c r="AB677" s="842"/>
      <c r="AC677" s="842"/>
      <c r="AD677" s="842"/>
      <c r="AE677" s="842"/>
      <c r="AF677" s="842"/>
      <c r="AG677" s="843"/>
      <c r="AH677" s="841" t="s">
        <v>3647</v>
      </c>
      <c r="AI677" s="842"/>
      <c r="AJ677" s="842"/>
      <c r="AK677" s="842"/>
      <c r="AL677" s="842"/>
      <c r="AM677" s="842"/>
      <c r="AN677" s="842"/>
      <c r="AO677" s="842"/>
      <c r="AP677" s="843"/>
      <c r="AQ677" s="841" t="s">
        <v>3614</v>
      </c>
      <c r="AR677" s="842"/>
      <c r="AS677" s="842"/>
      <c r="AT677" s="842"/>
      <c r="AU677" s="842"/>
      <c r="AV677" s="842"/>
      <c r="AW677" s="842"/>
      <c r="AX677" s="842"/>
      <c r="AY677" s="842"/>
      <c r="AZ677" s="842"/>
      <c r="BA677" s="842"/>
      <c r="BB677" s="843"/>
    </row>
    <row r="678" spans="1:54" ht="11.1" customHeight="1">
      <c r="A678" s="223"/>
      <c r="B678" s="224"/>
      <c r="C678" s="224"/>
      <c r="D678" s="224"/>
      <c r="E678" s="224"/>
      <c r="F678" s="224"/>
      <c r="G678" s="224"/>
      <c r="H678" s="224"/>
      <c r="I678" s="224"/>
      <c r="J678" s="224"/>
      <c r="K678" s="224"/>
      <c r="L678" s="224"/>
      <c r="M678" s="238"/>
      <c r="N678" s="841" t="s">
        <v>3557</v>
      </c>
      <c r="O678" s="842"/>
      <c r="P678" s="842"/>
      <c r="Q678" s="842"/>
      <c r="R678" s="842"/>
      <c r="S678" s="843"/>
      <c r="T678" s="841" t="s">
        <v>3648</v>
      </c>
      <c r="U678" s="842"/>
      <c r="V678" s="842"/>
      <c r="W678" s="842"/>
      <c r="X678" s="842"/>
      <c r="Y678" s="842"/>
      <c r="Z678" s="843"/>
      <c r="AA678" s="841" t="s">
        <v>3649</v>
      </c>
      <c r="AB678" s="842"/>
      <c r="AC678" s="842"/>
      <c r="AD678" s="842"/>
      <c r="AE678" s="842"/>
      <c r="AF678" s="842"/>
      <c r="AG678" s="843"/>
      <c r="AH678" s="841" t="s">
        <v>3650</v>
      </c>
      <c r="AI678" s="842"/>
      <c r="AJ678" s="842"/>
      <c r="AK678" s="842"/>
      <c r="AL678" s="842"/>
      <c r="AM678" s="842"/>
      <c r="AN678" s="842"/>
      <c r="AO678" s="842"/>
      <c r="AP678" s="843"/>
      <c r="AQ678" s="841" t="s">
        <v>3557</v>
      </c>
      <c r="AR678" s="842"/>
      <c r="AS678" s="842"/>
      <c r="AT678" s="842"/>
      <c r="AU678" s="842"/>
      <c r="AV678" s="842"/>
      <c r="AW678" s="842"/>
      <c r="AX678" s="842"/>
      <c r="AY678" s="842"/>
      <c r="AZ678" s="842"/>
      <c r="BA678" s="842"/>
      <c r="BB678" s="843"/>
    </row>
    <row r="679" spans="1:54" ht="11.1" customHeight="1">
      <c r="A679" s="223"/>
      <c r="B679" s="224"/>
      <c r="C679" s="224"/>
      <c r="D679" s="224"/>
      <c r="E679" s="224"/>
      <c r="F679" s="224"/>
      <c r="G679" s="224"/>
      <c r="H679" s="224"/>
      <c r="I679" s="224"/>
      <c r="J679" s="224"/>
      <c r="K679" s="224"/>
      <c r="L679" s="224"/>
      <c r="M679" s="238"/>
      <c r="N679" s="841" t="s">
        <v>3558</v>
      </c>
      <c r="O679" s="842"/>
      <c r="P679" s="842"/>
      <c r="Q679" s="842"/>
      <c r="R679" s="842"/>
      <c r="S679" s="843"/>
      <c r="T679" s="223"/>
      <c r="U679" s="224"/>
      <c r="V679" s="224"/>
      <c r="W679" s="224"/>
      <c r="X679" s="224"/>
      <c r="Y679" s="224"/>
      <c r="Z679" s="238"/>
      <c r="AA679" s="223"/>
      <c r="AB679" s="224"/>
      <c r="AC679" s="224"/>
      <c r="AD679" s="224"/>
      <c r="AE679" s="224"/>
      <c r="AF679" s="224"/>
      <c r="AG679" s="238"/>
      <c r="AH679" s="841" t="s">
        <v>3651</v>
      </c>
      <c r="AI679" s="842"/>
      <c r="AJ679" s="842"/>
      <c r="AK679" s="842"/>
      <c r="AL679" s="842"/>
      <c r="AM679" s="842"/>
      <c r="AN679" s="842"/>
      <c r="AO679" s="842"/>
      <c r="AP679" s="843"/>
      <c r="AQ679" s="841" t="s">
        <v>3558</v>
      </c>
      <c r="AR679" s="842"/>
      <c r="AS679" s="842"/>
      <c r="AT679" s="842"/>
      <c r="AU679" s="842"/>
      <c r="AV679" s="842"/>
      <c r="AW679" s="842"/>
      <c r="AX679" s="842"/>
      <c r="AY679" s="842"/>
      <c r="AZ679" s="842"/>
      <c r="BA679" s="842"/>
      <c r="BB679" s="843"/>
    </row>
    <row r="680" spans="1:54" ht="11.1" customHeight="1">
      <c r="A680" s="846" t="s">
        <v>3498</v>
      </c>
      <c r="B680" s="847"/>
      <c r="C680" s="847"/>
      <c r="D680" s="847"/>
      <c r="E680" s="847"/>
      <c r="F680" s="847"/>
      <c r="G680" s="847"/>
      <c r="H680" s="847"/>
      <c r="I680" s="847"/>
      <c r="J680" s="847"/>
      <c r="K680" s="847"/>
      <c r="L680" s="847"/>
      <c r="M680" s="848"/>
      <c r="N680" s="846" t="s">
        <v>3499</v>
      </c>
      <c r="O680" s="847"/>
      <c r="P680" s="847"/>
      <c r="Q680" s="847"/>
      <c r="R680" s="847"/>
      <c r="S680" s="848"/>
      <c r="T680" s="846" t="s">
        <v>3500</v>
      </c>
      <c r="U680" s="847"/>
      <c r="V680" s="847"/>
      <c r="W680" s="847"/>
      <c r="X680" s="847"/>
      <c r="Y680" s="847"/>
      <c r="Z680" s="848"/>
      <c r="AA680" s="846" t="s">
        <v>3501</v>
      </c>
      <c r="AB680" s="847"/>
      <c r="AC680" s="847"/>
      <c r="AD680" s="847"/>
      <c r="AE680" s="847"/>
      <c r="AF680" s="847"/>
      <c r="AG680" s="848"/>
      <c r="AH680" s="846" t="s">
        <v>3502</v>
      </c>
      <c r="AI680" s="847"/>
      <c r="AJ680" s="847"/>
      <c r="AK680" s="847"/>
      <c r="AL680" s="847"/>
      <c r="AM680" s="847"/>
      <c r="AN680" s="847"/>
      <c r="AO680" s="847"/>
      <c r="AP680" s="848"/>
      <c r="AQ680" s="846" t="s">
        <v>3503</v>
      </c>
      <c r="AR680" s="847"/>
      <c r="AS680" s="847"/>
      <c r="AT680" s="847"/>
      <c r="AU680" s="847"/>
      <c r="AV680" s="847"/>
      <c r="AW680" s="847"/>
      <c r="AX680" s="847"/>
      <c r="AY680" s="847"/>
      <c r="AZ680" s="847"/>
      <c r="BA680" s="847"/>
      <c r="BB680" s="848"/>
    </row>
    <row r="681" spans="1:54" ht="12.6" customHeight="1">
      <c r="A681" s="814" t="s">
        <v>3701</v>
      </c>
      <c r="B681" s="814"/>
      <c r="C681" s="814"/>
      <c r="D681" s="814"/>
      <c r="E681" s="814"/>
      <c r="F681" s="814"/>
      <c r="G681" s="814"/>
      <c r="H681" s="814"/>
      <c r="I681" s="814"/>
      <c r="J681" s="814"/>
      <c r="K681" s="814"/>
      <c r="L681" s="814"/>
      <c r="M681" s="814"/>
      <c r="N681" s="801"/>
      <c r="O681" s="801"/>
      <c r="P681" s="801"/>
      <c r="Q681" s="801"/>
      <c r="R681" s="801"/>
      <c r="S681" s="801"/>
      <c r="T681" s="801"/>
      <c r="U681" s="801"/>
      <c r="V681" s="801"/>
      <c r="W681" s="801"/>
      <c r="X681" s="801"/>
      <c r="Y681" s="801"/>
      <c r="Z681" s="801"/>
      <c r="AA681" s="801"/>
      <c r="AB681" s="801"/>
      <c r="AC681" s="801"/>
      <c r="AD681" s="801"/>
      <c r="AE681" s="801"/>
      <c r="AF681" s="801"/>
      <c r="AG681" s="801"/>
      <c r="AH681" s="801"/>
      <c r="AI681" s="801"/>
      <c r="AJ681" s="801"/>
      <c r="AK681" s="801"/>
      <c r="AL681" s="801"/>
      <c r="AM681" s="801"/>
      <c r="AN681" s="801"/>
      <c r="AO681" s="801"/>
      <c r="AP681" s="801"/>
      <c r="AQ681" s="801"/>
      <c r="AR681" s="801"/>
      <c r="AS681" s="801"/>
      <c r="AT681" s="801"/>
      <c r="AU681" s="801"/>
      <c r="AV681" s="801"/>
      <c r="AW681" s="801"/>
      <c r="AX681" s="801"/>
      <c r="AY681" s="801"/>
      <c r="AZ681" s="801"/>
      <c r="BA681" s="801"/>
      <c r="BB681" s="801"/>
    </row>
    <row r="682" spans="1:54" ht="12.6" customHeight="1">
      <c r="A682" s="814"/>
      <c r="B682" s="814"/>
      <c r="C682" s="814"/>
      <c r="D682" s="814"/>
      <c r="E682" s="814"/>
      <c r="F682" s="814"/>
      <c r="G682" s="814"/>
      <c r="H682" s="814"/>
      <c r="I682" s="814"/>
      <c r="J682" s="814"/>
      <c r="K682" s="814"/>
      <c r="L682" s="814"/>
      <c r="M682" s="814"/>
      <c r="N682" s="801"/>
      <c r="O682" s="801"/>
      <c r="P682" s="801"/>
      <c r="Q682" s="801"/>
      <c r="R682" s="801"/>
      <c r="S682" s="801"/>
      <c r="T682" s="801"/>
      <c r="U682" s="801"/>
      <c r="V682" s="801"/>
      <c r="W682" s="801"/>
      <c r="X682" s="801"/>
      <c r="Y682" s="801"/>
      <c r="Z682" s="801"/>
      <c r="AA682" s="801"/>
      <c r="AB682" s="801"/>
      <c r="AC682" s="801"/>
      <c r="AD682" s="801"/>
      <c r="AE682" s="801"/>
      <c r="AF682" s="801"/>
      <c r="AG682" s="801"/>
      <c r="AH682" s="801"/>
      <c r="AI682" s="801"/>
      <c r="AJ682" s="801"/>
      <c r="AK682" s="801"/>
      <c r="AL682" s="801"/>
      <c r="AM682" s="801"/>
      <c r="AN682" s="801"/>
      <c r="AO682" s="801"/>
      <c r="AP682" s="801"/>
      <c r="AQ682" s="801"/>
      <c r="AR682" s="801"/>
      <c r="AS682" s="801"/>
      <c r="AT682" s="801"/>
      <c r="AU682" s="801"/>
      <c r="AV682" s="801"/>
      <c r="AW682" s="801"/>
      <c r="AX682" s="801"/>
      <c r="AY682" s="801"/>
      <c r="AZ682" s="801"/>
      <c r="BA682" s="801"/>
      <c r="BB682" s="801"/>
    </row>
    <row r="683" spans="1:54" ht="12.6" customHeight="1">
      <c r="A683" s="814" t="s">
        <v>3702</v>
      </c>
      <c r="B683" s="814"/>
      <c r="C683" s="814"/>
      <c r="D683" s="814"/>
      <c r="E683" s="814"/>
      <c r="F683" s="814"/>
      <c r="G683" s="814"/>
      <c r="H683" s="814"/>
      <c r="I683" s="814"/>
      <c r="J683" s="814"/>
      <c r="K683" s="814"/>
      <c r="L683" s="814"/>
      <c r="M683" s="814"/>
      <c r="N683" s="801"/>
      <c r="O683" s="801"/>
      <c r="P683" s="801"/>
      <c r="Q683" s="801"/>
      <c r="R683" s="801"/>
      <c r="S683" s="801"/>
      <c r="T683" s="801"/>
      <c r="U683" s="801"/>
      <c r="V683" s="801"/>
      <c r="W683" s="801"/>
      <c r="X683" s="801"/>
      <c r="Y683" s="801"/>
      <c r="Z683" s="801"/>
      <c r="AA683" s="801"/>
      <c r="AB683" s="801"/>
      <c r="AC683" s="801"/>
      <c r="AD683" s="801"/>
      <c r="AE683" s="801"/>
      <c r="AF683" s="801"/>
      <c r="AG683" s="801"/>
      <c r="AH683" s="801"/>
      <c r="AI683" s="801"/>
      <c r="AJ683" s="801"/>
      <c r="AK683" s="801"/>
      <c r="AL683" s="801"/>
      <c r="AM683" s="801"/>
      <c r="AN683" s="801"/>
      <c r="AO683" s="801"/>
      <c r="AP683" s="801"/>
      <c r="AQ683" s="801"/>
      <c r="AR683" s="801"/>
      <c r="AS683" s="801"/>
      <c r="AT683" s="801"/>
      <c r="AU683" s="801"/>
      <c r="AV683" s="801"/>
      <c r="AW683" s="801"/>
      <c r="AX683" s="801"/>
      <c r="AY683" s="801"/>
      <c r="AZ683" s="801"/>
      <c r="BA683" s="801"/>
      <c r="BB683" s="801"/>
    </row>
    <row r="684" spans="1:54" ht="27.75" customHeight="1">
      <c r="A684" s="814" t="s">
        <v>3703</v>
      </c>
      <c r="B684" s="814"/>
      <c r="C684" s="814"/>
      <c r="D684" s="814"/>
      <c r="E684" s="814"/>
      <c r="F684" s="814"/>
      <c r="G684" s="814"/>
      <c r="H684" s="814"/>
      <c r="I684" s="814"/>
      <c r="J684" s="814"/>
      <c r="K684" s="814"/>
      <c r="L684" s="814"/>
      <c r="M684" s="814"/>
      <c r="N684" s="801"/>
      <c r="O684" s="801"/>
      <c r="P684" s="801"/>
      <c r="Q684" s="801"/>
      <c r="R684" s="801"/>
      <c r="S684" s="801"/>
      <c r="T684" s="801"/>
      <c r="U684" s="801"/>
      <c r="V684" s="801"/>
      <c r="W684" s="801"/>
      <c r="X684" s="801"/>
      <c r="Y684" s="801"/>
      <c r="Z684" s="801"/>
      <c r="AA684" s="801"/>
      <c r="AB684" s="801"/>
      <c r="AC684" s="801"/>
      <c r="AD684" s="801"/>
      <c r="AE684" s="801"/>
      <c r="AF684" s="801"/>
      <c r="AG684" s="801"/>
      <c r="AH684" s="801"/>
      <c r="AI684" s="801"/>
      <c r="AJ684" s="801"/>
      <c r="AK684" s="801"/>
      <c r="AL684" s="801"/>
      <c r="AM684" s="801"/>
      <c r="AN684" s="801"/>
      <c r="AO684" s="801"/>
      <c r="AP684" s="801"/>
      <c r="AQ684" s="801"/>
      <c r="AR684" s="801"/>
      <c r="AS684" s="801"/>
      <c r="AT684" s="801"/>
      <c r="AU684" s="801"/>
      <c r="AV684" s="801"/>
      <c r="AW684" s="801"/>
      <c r="AX684" s="801"/>
      <c r="AY684" s="801"/>
      <c r="AZ684" s="801"/>
      <c r="BA684" s="801"/>
      <c r="BB684" s="801"/>
    </row>
    <row r="685" spans="1:54" ht="27" customHeight="1">
      <c r="A685" s="814" t="s">
        <v>3704</v>
      </c>
      <c r="B685" s="814"/>
      <c r="C685" s="814"/>
      <c r="D685" s="814"/>
      <c r="E685" s="814"/>
      <c r="F685" s="814"/>
      <c r="G685" s="814"/>
      <c r="H685" s="814"/>
      <c r="I685" s="814"/>
      <c r="J685" s="814"/>
      <c r="K685" s="814"/>
      <c r="L685" s="814"/>
      <c r="M685" s="814"/>
      <c r="N685" s="801"/>
      <c r="O685" s="801"/>
      <c r="P685" s="801"/>
      <c r="Q685" s="801"/>
      <c r="R685" s="801"/>
      <c r="S685" s="801"/>
      <c r="T685" s="801"/>
      <c r="U685" s="801"/>
      <c r="V685" s="801"/>
      <c r="W685" s="801"/>
      <c r="X685" s="801"/>
      <c r="Y685" s="801"/>
      <c r="Z685" s="801"/>
      <c r="AA685" s="801"/>
      <c r="AB685" s="801"/>
      <c r="AC685" s="801"/>
      <c r="AD685" s="801"/>
      <c r="AE685" s="801"/>
      <c r="AF685" s="801"/>
      <c r="AG685" s="801"/>
      <c r="AH685" s="801"/>
      <c r="AI685" s="801"/>
      <c r="AJ685" s="801"/>
      <c r="AK685" s="801"/>
      <c r="AL685" s="801"/>
      <c r="AM685" s="801"/>
      <c r="AN685" s="801"/>
      <c r="AO685" s="801"/>
      <c r="AP685" s="801"/>
      <c r="AQ685" s="801"/>
      <c r="AR685" s="801"/>
      <c r="AS685" s="801"/>
      <c r="AT685" s="801"/>
      <c r="AU685" s="801"/>
      <c r="AV685" s="801"/>
      <c r="AW685" s="801"/>
      <c r="AX685" s="801"/>
      <c r="AY685" s="801"/>
      <c r="AZ685" s="801"/>
      <c r="BA685" s="801"/>
      <c r="BB685" s="801"/>
    </row>
    <row r="686" spans="1:54" ht="11.1" customHeight="1">
      <c r="A686" s="1046" t="s">
        <v>3705</v>
      </c>
      <c r="B686" s="1046"/>
      <c r="C686" s="1046"/>
      <c r="D686" s="1046"/>
      <c r="E686" s="1046"/>
      <c r="F686" s="1046"/>
      <c r="G686" s="1046"/>
      <c r="H686" s="1046"/>
      <c r="I686" s="1046"/>
      <c r="J686" s="1046"/>
      <c r="K686" s="1046"/>
      <c r="L686" s="1046"/>
      <c r="M686" s="1046"/>
      <c r="N686" s="801"/>
      <c r="O686" s="801"/>
      <c r="P686" s="801"/>
      <c r="Q686" s="801"/>
      <c r="R686" s="801"/>
      <c r="S686" s="801"/>
      <c r="T686" s="801"/>
      <c r="U686" s="801"/>
      <c r="V686" s="801"/>
      <c r="W686" s="801"/>
      <c r="X686" s="801"/>
      <c r="Y686" s="801"/>
      <c r="Z686" s="801"/>
      <c r="AA686" s="801"/>
      <c r="AB686" s="801"/>
      <c r="AC686" s="801"/>
      <c r="AD686" s="801"/>
      <c r="AE686" s="801"/>
      <c r="AF686" s="801"/>
      <c r="AG686" s="801"/>
      <c r="AH686" s="801"/>
      <c r="AI686" s="801"/>
      <c r="AJ686" s="801"/>
      <c r="AK686" s="801"/>
      <c r="AL686" s="801"/>
      <c r="AM686" s="801"/>
      <c r="AN686" s="801"/>
      <c r="AO686" s="801"/>
      <c r="AP686" s="801"/>
      <c r="AQ686" s="801"/>
      <c r="AR686" s="801"/>
      <c r="AS686" s="801"/>
      <c r="AT686" s="801"/>
      <c r="AU686" s="801"/>
      <c r="AV686" s="801"/>
      <c r="AW686" s="801"/>
      <c r="AX686" s="801"/>
      <c r="AY686" s="801"/>
      <c r="AZ686" s="801"/>
      <c r="BA686" s="801"/>
      <c r="BB686" s="801"/>
    </row>
    <row r="687" spans="1:54" ht="16.5" customHeight="1">
      <c r="A687" s="1046"/>
      <c r="B687" s="1046"/>
      <c r="C687" s="1046"/>
      <c r="D687" s="1046"/>
      <c r="E687" s="1046"/>
      <c r="F687" s="1046"/>
      <c r="G687" s="1046"/>
      <c r="H687" s="1046"/>
      <c r="I687" s="1046"/>
      <c r="J687" s="1046"/>
      <c r="K687" s="1046"/>
      <c r="L687" s="1046"/>
      <c r="M687" s="1046"/>
      <c r="N687" s="801"/>
      <c r="O687" s="801"/>
      <c r="P687" s="801"/>
      <c r="Q687" s="801"/>
      <c r="R687" s="801"/>
      <c r="S687" s="801"/>
      <c r="T687" s="801"/>
      <c r="U687" s="801"/>
      <c r="V687" s="801"/>
      <c r="W687" s="801"/>
      <c r="X687" s="801"/>
      <c r="Y687" s="801"/>
      <c r="Z687" s="801"/>
      <c r="AA687" s="801"/>
      <c r="AB687" s="801"/>
      <c r="AC687" s="801"/>
      <c r="AD687" s="801"/>
      <c r="AE687" s="801"/>
      <c r="AF687" s="801"/>
      <c r="AG687" s="801"/>
      <c r="AH687" s="801"/>
      <c r="AI687" s="801"/>
      <c r="AJ687" s="801"/>
      <c r="AK687" s="801"/>
      <c r="AL687" s="801"/>
      <c r="AM687" s="801"/>
      <c r="AN687" s="801"/>
      <c r="AO687" s="801"/>
      <c r="AP687" s="801"/>
      <c r="AQ687" s="801"/>
      <c r="AR687" s="801"/>
      <c r="AS687" s="801"/>
      <c r="AT687" s="801"/>
      <c r="AU687" s="801"/>
      <c r="AV687" s="801"/>
      <c r="AW687" s="801"/>
      <c r="AX687" s="801"/>
      <c r="AY687" s="801"/>
      <c r="AZ687" s="801"/>
      <c r="BA687" s="801"/>
      <c r="BB687" s="801"/>
    </row>
    <row r="688" spans="1:54" ht="51.75" customHeight="1">
      <c r="A688" s="1046" t="s">
        <v>3722</v>
      </c>
      <c r="B688" s="1046"/>
      <c r="C688" s="1046"/>
      <c r="D688" s="1046"/>
      <c r="E688" s="1046"/>
      <c r="F688" s="1046"/>
      <c r="G688" s="1046"/>
      <c r="H688" s="1046"/>
      <c r="I688" s="1046"/>
      <c r="J688" s="1046"/>
      <c r="K688" s="1046"/>
      <c r="L688" s="1046"/>
      <c r="M688" s="1046"/>
      <c r="N688" s="801"/>
      <c r="O688" s="801"/>
      <c r="P688" s="801"/>
      <c r="Q688" s="801"/>
      <c r="R688" s="801"/>
      <c r="S688" s="801"/>
      <c r="T688" s="801"/>
      <c r="U688" s="801"/>
      <c r="V688" s="801"/>
      <c r="W688" s="801"/>
      <c r="X688" s="801"/>
      <c r="Y688" s="801"/>
      <c r="Z688" s="801"/>
      <c r="AA688" s="801"/>
      <c r="AB688" s="801"/>
      <c r="AC688" s="801"/>
      <c r="AD688" s="801"/>
      <c r="AE688" s="801"/>
      <c r="AF688" s="801"/>
      <c r="AG688" s="801"/>
      <c r="AH688" s="801"/>
      <c r="AI688" s="801"/>
      <c r="AJ688" s="801"/>
      <c r="AK688" s="801"/>
      <c r="AL688" s="801"/>
      <c r="AM688" s="801"/>
      <c r="AN688" s="801"/>
      <c r="AO688" s="801"/>
      <c r="AP688" s="801"/>
      <c r="AQ688" s="801"/>
      <c r="AR688" s="801"/>
      <c r="AS688" s="801"/>
      <c r="AT688" s="801"/>
      <c r="AU688" s="801"/>
      <c r="AV688" s="801"/>
      <c r="AW688" s="801"/>
      <c r="AX688" s="801"/>
      <c r="AY688" s="801"/>
      <c r="AZ688" s="801"/>
      <c r="BA688" s="801"/>
      <c r="BB688" s="801"/>
    </row>
    <row r="689" spans="1:54" ht="24.75" customHeight="1">
      <c r="A689" s="1046" t="s">
        <v>3706</v>
      </c>
      <c r="B689" s="1046"/>
      <c r="C689" s="1046"/>
      <c r="D689" s="1046"/>
      <c r="E689" s="1046"/>
      <c r="F689" s="1046"/>
      <c r="G689" s="1046"/>
      <c r="H689" s="1046"/>
      <c r="I689" s="1046"/>
      <c r="J689" s="1046"/>
      <c r="K689" s="1046"/>
      <c r="L689" s="1046"/>
      <c r="M689" s="1046"/>
      <c r="N689" s="801"/>
      <c r="O689" s="801"/>
      <c r="P689" s="801"/>
      <c r="Q689" s="801"/>
      <c r="R689" s="801"/>
      <c r="S689" s="801"/>
      <c r="T689" s="801"/>
      <c r="U689" s="801"/>
      <c r="V689" s="801"/>
      <c r="W689" s="801"/>
      <c r="X689" s="801"/>
      <c r="Y689" s="801"/>
      <c r="Z689" s="801"/>
      <c r="AA689" s="801"/>
      <c r="AB689" s="801"/>
      <c r="AC689" s="801"/>
      <c r="AD689" s="801"/>
      <c r="AE689" s="801"/>
      <c r="AF689" s="801"/>
      <c r="AG689" s="801"/>
      <c r="AH689" s="801"/>
      <c r="AI689" s="801"/>
      <c r="AJ689" s="801"/>
      <c r="AK689" s="801"/>
      <c r="AL689" s="801"/>
      <c r="AM689" s="801"/>
      <c r="AN689" s="801"/>
      <c r="AO689" s="801"/>
      <c r="AP689" s="801"/>
      <c r="AQ689" s="801"/>
      <c r="AR689" s="801"/>
      <c r="AS689" s="801"/>
      <c r="AT689" s="801"/>
      <c r="AU689" s="801"/>
      <c r="AV689" s="801"/>
      <c r="AW689" s="801"/>
      <c r="AX689" s="801"/>
      <c r="AY689" s="801"/>
      <c r="AZ689" s="801"/>
      <c r="BA689" s="801"/>
      <c r="BB689" s="801"/>
    </row>
    <row r="690" spans="1:54" ht="29.25" customHeight="1">
      <c r="A690" s="1046" t="s">
        <v>3707</v>
      </c>
      <c r="B690" s="1046"/>
      <c r="C690" s="1046"/>
      <c r="D690" s="1046"/>
      <c r="E690" s="1046"/>
      <c r="F690" s="1046"/>
      <c r="G690" s="1046"/>
      <c r="H690" s="1046"/>
      <c r="I690" s="1046"/>
      <c r="J690" s="1046"/>
      <c r="K690" s="1046"/>
      <c r="L690" s="1046"/>
      <c r="M690" s="1046"/>
      <c r="N690" s="801"/>
      <c r="O690" s="801"/>
      <c r="P690" s="801"/>
      <c r="Q690" s="801"/>
      <c r="R690" s="801"/>
      <c r="S690" s="801"/>
      <c r="T690" s="801"/>
      <c r="U690" s="801"/>
      <c r="V690" s="801"/>
      <c r="W690" s="801"/>
      <c r="X690" s="801"/>
      <c r="Y690" s="801"/>
      <c r="Z690" s="801"/>
      <c r="AA690" s="801"/>
      <c r="AB690" s="801"/>
      <c r="AC690" s="801"/>
      <c r="AD690" s="801"/>
      <c r="AE690" s="801"/>
      <c r="AF690" s="801"/>
      <c r="AG690" s="801"/>
      <c r="AH690" s="801"/>
      <c r="AI690" s="801"/>
      <c r="AJ690" s="801"/>
      <c r="AK690" s="801"/>
      <c r="AL690" s="801"/>
      <c r="AM690" s="801"/>
      <c r="AN690" s="801"/>
      <c r="AO690" s="801"/>
      <c r="AP690" s="801"/>
      <c r="AQ690" s="801"/>
      <c r="AR690" s="801"/>
      <c r="AS690" s="801"/>
      <c r="AT690" s="801"/>
      <c r="AU690" s="801"/>
      <c r="AV690" s="801"/>
      <c r="AW690" s="801"/>
      <c r="AX690" s="801"/>
      <c r="AY690" s="801"/>
      <c r="AZ690" s="801"/>
      <c r="BA690" s="801"/>
      <c r="BB690" s="801"/>
    </row>
    <row r="691" spans="1:54" ht="12.6" customHeight="1">
      <c r="A691" s="1047" t="s">
        <v>3708</v>
      </c>
      <c r="B691" s="1048"/>
      <c r="C691" s="1048"/>
      <c r="D691" s="1048"/>
      <c r="E691" s="1048"/>
      <c r="F691" s="1048"/>
      <c r="G691" s="1048"/>
      <c r="H691" s="1048"/>
      <c r="I691" s="1048"/>
      <c r="J691" s="1048"/>
      <c r="K691" s="1048"/>
      <c r="L691" s="1048"/>
      <c r="M691" s="1049"/>
      <c r="N691" s="801"/>
      <c r="O691" s="801"/>
      <c r="P691" s="801"/>
      <c r="Q691" s="801"/>
      <c r="R691" s="801"/>
      <c r="S691" s="801"/>
      <c r="T691" s="801"/>
      <c r="U691" s="801"/>
      <c r="V691" s="801"/>
      <c r="W691" s="801"/>
      <c r="X691" s="801"/>
      <c r="Y691" s="801"/>
      <c r="Z691" s="801"/>
      <c r="AA691" s="801"/>
      <c r="AB691" s="801"/>
      <c r="AC691" s="801"/>
      <c r="AD691" s="801"/>
      <c r="AE691" s="801"/>
      <c r="AF691" s="801"/>
      <c r="AG691" s="801"/>
      <c r="AH691" s="801"/>
      <c r="AI691" s="801"/>
      <c r="AJ691" s="801"/>
      <c r="AK691" s="801"/>
      <c r="AL691" s="801"/>
      <c r="AM691" s="801"/>
      <c r="AN691" s="801"/>
      <c r="AO691" s="801"/>
      <c r="AP691" s="801"/>
      <c r="AQ691" s="801"/>
      <c r="AR691" s="801"/>
      <c r="AS691" s="801"/>
      <c r="AT691" s="801"/>
      <c r="AU691" s="801"/>
      <c r="AV691" s="801"/>
      <c r="AW691" s="801"/>
      <c r="AX691" s="801"/>
      <c r="AY691" s="801"/>
      <c r="AZ691" s="801"/>
      <c r="BA691" s="801"/>
      <c r="BB691" s="801"/>
    </row>
    <row r="692" spans="1:54" ht="12.6" customHeight="1">
      <c r="A692" s="1033" t="s">
        <v>3709</v>
      </c>
      <c r="B692" s="1034"/>
      <c r="C692" s="1034"/>
      <c r="D692" s="1034"/>
      <c r="E692" s="1034"/>
      <c r="F692" s="1034"/>
      <c r="G692" s="1034"/>
      <c r="H692" s="1034"/>
      <c r="I692" s="1034"/>
      <c r="J692" s="1034"/>
      <c r="K692" s="1034"/>
      <c r="L692" s="1034"/>
      <c r="M692" s="1050"/>
      <c r="N692" s="801"/>
      <c r="O692" s="801"/>
      <c r="P692" s="801"/>
      <c r="Q692" s="801"/>
      <c r="R692" s="801"/>
      <c r="S692" s="801"/>
      <c r="T692" s="801"/>
      <c r="U692" s="801"/>
      <c r="V692" s="801"/>
      <c r="W692" s="801"/>
      <c r="X692" s="801"/>
      <c r="Y692" s="801"/>
      <c r="Z692" s="801"/>
      <c r="AA692" s="801"/>
      <c r="AB692" s="801"/>
      <c r="AC692" s="801"/>
      <c r="AD692" s="801"/>
      <c r="AE692" s="801"/>
      <c r="AF692" s="801"/>
      <c r="AG692" s="801"/>
      <c r="AH692" s="801"/>
      <c r="AI692" s="801"/>
      <c r="AJ692" s="801"/>
      <c r="AK692" s="801"/>
      <c r="AL692" s="801"/>
      <c r="AM692" s="801"/>
      <c r="AN692" s="801"/>
      <c r="AO692" s="801"/>
      <c r="AP692" s="801"/>
      <c r="AQ692" s="801"/>
      <c r="AR692" s="801"/>
      <c r="AS692" s="801"/>
      <c r="AT692" s="801"/>
      <c r="AU692" s="801"/>
      <c r="AV692" s="801"/>
      <c r="AW692" s="801"/>
      <c r="AX692" s="801"/>
      <c r="AY692" s="801"/>
      <c r="AZ692" s="801"/>
      <c r="BA692" s="801"/>
      <c r="BB692" s="801"/>
    </row>
    <row r="693" spans="1:54" ht="12.6" customHeight="1">
      <c r="A693" s="220" t="s">
        <v>236</v>
      </c>
    </row>
    <row r="694" spans="1:54" ht="15" customHeight="1">
      <c r="A694" s="897"/>
      <c r="B694" s="898"/>
      <c r="C694" s="898"/>
      <c r="D694" s="898"/>
      <c r="E694" s="898"/>
      <c r="F694" s="898"/>
      <c r="G694" s="898"/>
      <c r="H694" s="898"/>
      <c r="I694" s="898"/>
      <c r="J694" s="898"/>
      <c r="K694" s="898"/>
      <c r="L694" s="898"/>
      <c r="M694" s="898"/>
      <c r="N694" s="898"/>
      <c r="O694" s="898"/>
      <c r="P694" s="898"/>
      <c r="Q694" s="898"/>
      <c r="R694" s="898"/>
      <c r="S694" s="898"/>
      <c r="T694" s="898"/>
      <c r="U694" s="898"/>
      <c r="V694" s="898"/>
      <c r="W694" s="898"/>
      <c r="X694" s="898"/>
      <c r="Y694" s="898"/>
      <c r="Z694" s="898"/>
      <c r="AA694" s="898"/>
      <c r="AB694" s="898"/>
      <c r="AC694" s="898"/>
      <c r="AD694" s="898"/>
      <c r="AE694" s="898"/>
      <c r="AF694" s="898"/>
      <c r="AG694" s="898"/>
      <c r="AH694" s="898"/>
      <c r="AI694" s="898"/>
      <c r="AJ694" s="898"/>
      <c r="AK694" s="898"/>
      <c r="AL694" s="898"/>
      <c r="AM694" s="898"/>
      <c r="AN694" s="898"/>
      <c r="AO694" s="898"/>
      <c r="AP694" s="898"/>
      <c r="AQ694" s="898"/>
      <c r="AR694" s="898"/>
      <c r="AS694" s="898"/>
      <c r="AT694" s="898"/>
      <c r="AU694" s="898"/>
      <c r="AV694" s="898"/>
      <c r="AW694" s="898"/>
      <c r="AX694" s="898"/>
      <c r="AY694" s="550"/>
      <c r="AZ694" s="550"/>
      <c r="BA694" s="550"/>
      <c r="BB694" s="550"/>
    </row>
    <row r="695" spans="1:54" ht="15" customHeight="1">
      <c r="A695" s="899"/>
      <c r="B695" s="900"/>
      <c r="C695" s="900"/>
      <c r="D695" s="900"/>
      <c r="E695" s="900"/>
      <c r="F695" s="900"/>
      <c r="G695" s="900"/>
      <c r="H695" s="900"/>
      <c r="I695" s="900"/>
      <c r="J695" s="900"/>
      <c r="K695" s="900"/>
      <c r="L695" s="900"/>
      <c r="M695" s="900"/>
      <c r="N695" s="900"/>
      <c r="O695" s="900"/>
      <c r="P695" s="900"/>
      <c r="Q695" s="900"/>
      <c r="R695" s="900"/>
      <c r="S695" s="900"/>
      <c r="T695" s="900"/>
      <c r="U695" s="900"/>
      <c r="V695" s="900"/>
      <c r="W695" s="900"/>
      <c r="X695" s="900"/>
      <c r="Y695" s="900"/>
      <c r="Z695" s="900"/>
      <c r="AA695" s="900"/>
      <c r="AB695" s="900"/>
      <c r="AC695" s="900"/>
      <c r="AD695" s="900"/>
      <c r="AE695" s="900"/>
      <c r="AF695" s="900"/>
      <c r="AG695" s="900"/>
      <c r="AH695" s="900"/>
      <c r="AI695" s="900"/>
      <c r="AJ695" s="900"/>
      <c r="AK695" s="900"/>
      <c r="AL695" s="900"/>
      <c r="AM695" s="900"/>
      <c r="AN695" s="900"/>
      <c r="AO695" s="900"/>
      <c r="AP695" s="900"/>
      <c r="AQ695" s="900"/>
      <c r="AR695" s="900"/>
      <c r="AS695" s="900"/>
      <c r="AT695" s="900"/>
      <c r="AU695" s="900"/>
      <c r="AV695" s="900"/>
      <c r="AW695" s="900"/>
      <c r="AX695" s="900"/>
      <c r="AY695" s="550"/>
      <c r="AZ695" s="550"/>
      <c r="BA695" s="550"/>
      <c r="BB695" s="550"/>
    </row>
    <row r="696" spans="1:54" ht="12.6" customHeight="1">
      <c r="A696" s="259" t="s">
        <v>296</v>
      </c>
    </row>
    <row r="697" spans="1:54" ht="11.1" customHeight="1">
      <c r="A697" s="901"/>
      <c r="B697" s="902"/>
      <c r="C697" s="902"/>
      <c r="D697" s="902"/>
      <c r="E697" s="902"/>
      <c r="F697" s="902"/>
      <c r="G697" s="902"/>
      <c r="H697" s="902"/>
      <c r="I697" s="902"/>
      <c r="J697" s="902"/>
      <c r="K697" s="902"/>
      <c r="L697" s="902"/>
      <c r="M697" s="902"/>
      <c r="N697" s="902"/>
      <c r="O697" s="902"/>
      <c r="P697" s="262"/>
      <c r="Q697" s="263"/>
      <c r="R697" s="263"/>
      <c r="S697" s="263"/>
      <c r="T697" s="263"/>
      <c r="U697" s="263"/>
      <c r="V697" s="263"/>
      <c r="W697" s="264"/>
      <c r="X697" s="901" t="s">
        <v>3710</v>
      </c>
      <c r="Y697" s="902"/>
      <c r="Z697" s="902"/>
      <c r="AA697" s="902"/>
      <c r="AB697" s="902"/>
      <c r="AC697" s="902"/>
      <c r="AD697" s="902"/>
      <c r="AE697" s="902"/>
      <c r="AF697" s="902"/>
      <c r="AG697" s="902"/>
      <c r="AH697" s="994"/>
      <c r="AI697" s="901"/>
      <c r="AJ697" s="902"/>
      <c r="AK697" s="902"/>
      <c r="AL697" s="902"/>
      <c r="AM697" s="902"/>
      <c r="AN697" s="902"/>
      <c r="AO697" s="902"/>
      <c r="AP697" s="902"/>
      <c r="AQ697" s="902"/>
      <c r="AR697" s="902"/>
      <c r="AS697" s="902"/>
      <c r="AT697" s="902"/>
      <c r="AU697" s="902"/>
      <c r="AV697" s="902"/>
      <c r="AW697" s="902"/>
      <c r="AX697" s="902"/>
      <c r="AY697" s="902"/>
      <c r="AZ697" s="902"/>
      <c r="BA697" s="902"/>
      <c r="BB697" s="994"/>
    </row>
    <row r="698" spans="1:54" ht="11.1" customHeight="1">
      <c r="A698" s="841" t="s">
        <v>4146</v>
      </c>
      <c r="B698" s="842"/>
      <c r="C698" s="842"/>
      <c r="D698" s="842"/>
      <c r="E698" s="842"/>
      <c r="F698" s="842"/>
      <c r="G698" s="842"/>
      <c r="H698" s="842"/>
      <c r="I698" s="842"/>
      <c r="J698" s="842"/>
      <c r="K698" s="842"/>
      <c r="L698" s="842"/>
      <c r="M698" s="842"/>
      <c r="N698" s="842"/>
      <c r="O698" s="842"/>
      <c r="P698" s="841" t="s">
        <v>3711</v>
      </c>
      <c r="Q698" s="842"/>
      <c r="R698" s="842"/>
      <c r="S698" s="842"/>
      <c r="T698" s="842"/>
      <c r="U698" s="842"/>
      <c r="V698" s="842"/>
      <c r="W698" s="843"/>
      <c r="X698" s="841" t="s">
        <v>3712</v>
      </c>
      <c r="Y698" s="842"/>
      <c r="Z698" s="842"/>
      <c r="AA698" s="842"/>
      <c r="AB698" s="842"/>
      <c r="AC698" s="842"/>
      <c r="AD698" s="842"/>
      <c r="AE698" s="842"/>
      <c r="AF698" s="842"/>
      <c r="AG698" s="842"/>
      <c r="AH698" s="843"/>
      <c r="AI698" s="841" t="s">
        <v>3709</v>
      </c>
      <c r="AJ698" s="842"/>
      <c r="AK698" s="842"/>
      <c r="AL698" s="842"/>
      <c r="AM698" s="842"/>
      <c r="AN698" s="842"/>
      <c r="AO698" s="842"/>
      <c r="AP698" s="842"/>
      <c r="AQ698" s="842"/>
      <c r="AR698" s="842"/>
      <c r="AS698" s="842"/>
      <c r="AT698" s="842"/>
      <c r="AU698" s="842"/>
      <c r="AV698" s="842"/>
      <c r="AW698" s="842"/>
      <c r="AX698" s="842"/>
      <c r="AY698" s="842"/>
      <c r="AZ698" s="842"/>
      <c r="BA698" s="842"/>
      <c r="BB698" s="843"/>
    </row>
    <row r="699" spans="1:54" ht="10.5" customHeight="1">
      <c r="A699" s="846" t="s">
        <v>3498</v>
      </c>
      <c r="B699" s="847"/>
      <c r="C699" s="847"/>
      <c r="D699" s="847"/>
      <c r="E699" s="847"/>
      <c r="F699" s="847"/>
      <c r="G699" s="847"/>
      <c r="H699" s="847"/>
      <c r="I699" s="847"/>
      <c r="J699" s="847"/>
      <c r="K699" s="847"/>
      <c r="L699" s="847"/>
      <c r="M699" s="847"/>
      <c r="N699" s="847"/>
      <c r="O699" s="847"/>
      <c r="P699" s="846" t="s">
        <v>3499</v>
      </c>
      <c r="Q699" s="847"/>
      <c r="R699" s="847"/>
      <c r="S699" s="847"/>
      <c r="T699" s="847"/>
      <c r="U699" s="847"/>
      <c r="V699" s="847"/>
      <c r="W699" s="848"/>
      <c r="X699" s="846" t="s">
        <v>3500</v>
      </c>
      <c r="Y699" s="847"/>
      <c r="Z699" s="847"/>
      <c r="AA699" s="847"/>
      <c r="AB699" s="847"/>
      <c r="AC699" s="847"/>
      <c r="AD699" s="847"/>
      <c r="AE699" s="847"/>
      <c r="AF699" s="847"/>
      <c r="AG699" s="847"/>
      <c r="AH699" s="848"/>
      <c r="AI699" s="846" t="s">
        <v>3501</v>
      </c>
      <c r="AJ699" s="847"/>
      <c r="AK699" s="847"/>
      <c r="AL699" s="847"/>
      <c r="AM699" s="847"/>
      <c r="AN699" s="847"/>
      <c r="AO699" s="847"/>
      <c r="AP699" s="847"/>
      <c r="AQ699" s="847"/>
      <c r="AR699" s="847"/>
      <c r="AS699" s="847"/>
      <c r="AT699" s="847"/>
      <c r="AU699" s="847"/>
      <c r="AV699" s="847"/>
      <c r="AW699" s="847"/>
      <c r="AX699" s="847"/>
      <c r="AY699" s="847"/>
      <c r="AZ699" s="847"/>
      <c r="BA699" s="847"/>
      <c r="BB699" s="848"/>
    </row>
    <row r="700" spans="1:54" ht="11.45" customHeight="1">
      <c r="A700" s="265" t="s">
        <v>3713</v>
      </c>
      <c r="B700" s="188"/>
      <c r="C700" s="188"/>
      <c r="D700" s="188"/>
      <c r="E700" s="188"/>
      <c r="F700" s="188"/>
      <c r="G700" s="188"/>
      <c r="H700" s="188"/>
      <c r="I700" s="188"/>
      <c r="J700" s="188"/>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row>
    <row r="701" spans="1:54" ht="27.75" customHeight="1">
      <c r="A701" s="935" t="s">
        <v>3714</v>
      </c>
      <c r="B701" s="936"/>
      <c r="C701" s="936"/>
      <c r="D701" s="936"/>
      <c r="E701" s="936"/>
      <c r="F701" s="936"/>
      <c r="G701" s="936"/>
      <c r="H701" s="936"/>
      <c r="I701" s="936"/>
      <c r="J701" s="936"/>
      <c r="K701" s="936"/>
      <c r="L701" s="936"/>
      <c r="M701" s="936"/>
      <c r="N701" s="936"/>
      <c r="O701" s="937"/>
      <c r="P701" s="1052">
        <f>SUM(AI701-X701)</f>
        <v>0</v>
      </c>
      <c r="Q701" s="1051"/>
      <c r="R701" s="1051"/>
      <c r="S701" s="1051"/>
      <c r="T701" s="1051"/>
      <c r="U701" s="1051"/>
      <c r="V701" s="1051"/>
      <c r="W701" s="1051"/>
      <c r="X701" s="1053"/>
      <c r="Y701" s="1053"/>
      <c r="Z701" s="1053"/>
      <c r="AA701" s="1053"/>
      <c r="AB701" s="1053"/>
      <c r="AC701" s="1053"/>
      <c r="AD701" s="1053"/>
      <c r="AE701" s="1053"/>
      <c r="AF701" s="1053"/>
      <c r="AG701" s="1053"/>
      <c r="AH701" s="1053"/>
      <c r="AI701" s="1051">
        <f ca="1">SUM(SUVAHAVUJ!N45)</f>
        <v>0</v>
      </c>
      <c r="AJ701" s="1051"/>
      <c r="AK701" s="1051"/>
      <c r="AL701" s="1051"/>
      <c r="AM701" s="1051"/>
      <c r="AN701" s="1051"/>
      <c r="AO701" s="1051"/>
      <c r="AP701" s="1051"/>
      <c r="AQ701" s="1051"/>
      <c r="AR701" s="1051"/>
      <c r="AS701" s="1051"/>
      <c r="AT701" s="1051"/>
      <c r="AU701" s="1051"/>
      <c r="AV701" s="1051"/>
      <c r="AW701" s="1051"/>
      <c r="AX701" s="1051"/>
      <c r="AY701" s="1051"/>
      <c r="AZ701" s="1051"/>
      <c r="BA701" s="1051"/>
      <c r="BB701" s="1051"/>
    </row>
    <row r="702" spans="1:54" ht="27" customHeight="1">
      <c r="A702" s="935" t="s">
        <v>3702</v>
      </c>
      <c r="B702" s="936"/>
      <c r="C702" s="936"/>
      <c r="D702" s="936"/>
      <c r="E702" s="936"/>
      <c r="F702" s="936"/>
      <c r="G702" s="936"/>
      <c r="H702" s="936"/>
      <c r="I702" s="936"/>
      <c r="J702" s="936"/>
      <c r="K702" s="936"/>
      <c r="L702" s="936"/>
      <c r="M702" s="936"/>
      <c r="N702" s="936"/>
      <c r="O702" s="937"/>
      <c r="P702" s="1052">
        <f>SUM(AI702-X702)</f>
        <v>0</v>
      </c>
      <c r="Q702" s="1051"/>
      <c r="R702" s="1051"/>
      <c r="S702" s="1051"/>
      <c r="T702" s="1051"/>
      <c r="U702" s="1051"/>
      <c r="V702" s="1051"/>
      <c r="W702" s="1051"/>
      <c r="X702" s="1053"/>
      <c r="Y702" s="1053"/>
      <c r="Z702" s="1053"/>
      <c r="AA702" s="1053"/>
      <c r="AB702" s="1053"/>
      <c r="AC702" s="1053"/>
      <c r="AD702" s="1053"/>
      <c r="AE702" s="1053"/>
      <c r="AF702" s="1053"/>
      <c r="AG702" s="1053"/>
      <c r="AH702" s="1053"/>
      <c r="AI702" s="1051">
        <f ca="1">SUM(SUVAHAVUJ!N46)</f>
        <v>0</v>
      </c>
      <c r="AJ702" s="1051"/>
      <c r="AK702" s="1051"/>
      <c r="AL702" s="1051"/>
      <c r="AM702" s="1051"/>
      <c r="AN702" s="1051"/>
      <c r="AO702" s="1051"/>
      <c r="AP702" s="1051"/>
      <c r="AQ702" s="1051"/>
      <c r="AR702" s="1051"/>
      <c r="AS702" s="1051"/>
      <c r="AT702" s="1051"/>
      <c r="AU702" s="1051"/>
      <c r="AV702" s="1051"/>
      <c r="AW702" s="1051"/>
      <c r="AX702" s="1051"/>
      <c r="AY702" s="1051"/>
      <c r="AZ702" s="1051"/>
      <c r="BA702" s="1051"/>
      <c r="BB702" s="1051"/>
    </row>
    <row r="703" spans="1:54" ht="11.45" customHeight="1">
      <c r="A703" s="187" t="s">
        <v>3715</v>
      </c>
      <c r="B703" s="188"/>
      <c r="C703" s="188"/>
      <c r="D703" s="188"/>
      <c r="E703" s="188"/>
      <c r="F703" s="188"/>
      <c r="G703" s="188"/>
      <c r="H703" s="188"/>
      <c r="I703" s="188"/>
      <c r="J703" s="188"/>
      <c r="K703" s="188"/>
      <c r="L703" s="188"/>
      <c r="M703" s="188"/>
      <c r="N703" s="188"/>
      <c r="O703" s="189"/>
      <c r="P703" s="1052">
        <f>SUM(AI703-X703)</f>
        <v>0</v>
      </c>
      <c r="Q703" s="1051"/>
      <c r="R703" s="1051"/>
      <c r="S703" s="1051"/>
      <c r="T703" s="1051"/>
      <c r="U703" s="1051"/>
      <c r="V703" s="1051"/>
      <c r="W703" s="1051"/>
      <c r="X703" s="1053"/>
      <c r="Y703" s="1053"/>
      <c r="Z703" s="1053"/>
      <c r="AA703" s="1053"/>
      <c r="AB703" s="1053"/>
      <c r="AC703" s="1053"/>
      <c r="AD703" s="1053"/>
      <c r="AE703" s="1053"/>
      <c r="AF703" s="1053"/>
      <c r="AG703" s="1053"/>
      <c r="AH703" s="1053"/>
      <c r="AI703" s="1051">
        <f ca="1">SUM(SUVAHAVUJ!N47)</f>
        <v>0</v>
      </c>
      <c r="AJ703" s="1051"/>
      <c r="AK703" s="1051"/>
      <c r="AL703" s="1051"/>
      <c r="AM703" s="1051"/>
      <c r="AN703" s="1051"/>
      <c r="AO703" s="1051"/>
      <c r="AP703" s="1051"/>
      <c r="AQ703" s="1051"/>
      <c r="AR703" s="1051"/>
      <c r="AS703" s="1051"/>
      <c r="AT703" s="1051"/>
      <c r="AU703" s="1051"/>
      <c r="AV703" s="1051"/>
      <c r="AW703" s="1051"/>
      <c r="AX703" s="1051"/>
      <c r="AY703" s="1051"/>
      <c r="AZ703" s="1051"/>
      <c r="BA703" s="1051"/>
      <c r="BB703" s="1051"/>
    </row>
    <row r="704" spans="1:54" ht="11.45" customHeight="1">
      <c r="A704" s="187" t="s">
        <v>3716</v>
      </c>
      <c r="B704" s="188"/>
      <c r="C704" s="188"/>
      <c r="D704" s="188"/>
      <c r="E704" s="188"/>
      <c r="F704" s="188"/>
      <c r="G704" s="188"/>
      <c r="H704" s="188"/>
      <c r="I704" s="188"/>
      <c r="J704" s="188"/>
      <c r="K704" s="188"/>
      <c r="L704" s="188"/>
      <c r="M704" s="188"/>
      <c r="N704" s="188"/>
      <c r="O704" s="189"/>
      <c r="P704" s="1052">
        <f>SUM(AI704-X704)</f>
        <v>0</v>
      </c>
      <c r="Q704" s="1051"/>
      <c r="R704" s="1051"/>
      <c r="S704" s="1051"/>
      <c r="T704" s="1051"/>
      <c r="U704" s="1051"/>
      <c r="V704" s="1051"/>
      <c r="W704" s="1051"/>
      <c r="X704" s="1054"/>
      <c r="Y704" s="1054"/>
      <c r="Z704" s="1054"/>
      <c r="AA704" s="1054"/>
      <c r="AB704" s="1054"/>
      <c r="AC704" s="1054"/>
      <c r="AD704" s="1054"/>
      <c r="AE704" s="1054"/>
      <c r="AF704" s="1054"/>
      <c r="AG704" s="1054"/>
      <c r="AH704" s="1054"/>
      <c r="AI704" s="1055">
        <f ca="1">SUM(SUVAHAVUJ!N48)</f>
        <v>0</v>
      </c>
      <c r="AJ704" s="1055"/>
      <c r="AK704" s="1055"/>
      <c r="AL704" s="1055"/>
      <c r="AM704" s="1055"/>
      <c r="AN704" s="1055"/>
      <c r="AO704" s="1055"/>
      <c r="AP704" s="1055"/>
      <c r="AQ704" s="1055"/>
      <c r="AR704" s="1055"/>
      <c r="AS704" s="1055"/>
      <c r="AT704" s="1055"/>
      <c r="AU704" s="1055"/>
      <c r="AV704" s="1055"/>
      <c r="AW704" s="1055"/>
      <c r="AX704" s="1055"/>
      <c r="AY704" s="1055"/>
      <c r="AZ704" s="1055"/>
      <c r="BA704" s="1055"/>
      <c r="BB704" s="1055"/>
    </row>
    <row r="705" spans="1:54" ht="11.45" customHeight="1">
      <c r="A705" s="1019" t="s">
        <v>3717</v>
      </c>
      <c r="B705" s="1020"/>
      <c r="C705" s="1020"/>
      <c r="D705" s="1020"/>
      <c r="E705" s="1020"/>
      <c r="F705" s="1020"/>
      <c r="G705" s="1020"/>
      <c r="H705" s="1020"/>
      <c r="I705" s="1020"/>
      <c r="J705" s="1020"/>
      <c r="K705" s="1020"/>
      <c r="L705" s="1020"/>
      <c r="M705" s="1020"/>
      <c r="N705" s="1020"/>
      <c r="O705" s="1021"/>
      <c r="P705" s="1052">
        <f>SUM(AI705-X705)</f>
        <v>0</v>
      </c>
      <c r="Q705" s="1051"/>
      <c r="R705" s="1051"/>
      <c r="S705" s="1051"/>
      <c r="T705" s="1051"/>
      <c r="U705" s="1051"/>
      <c r="V705" s="1051"/>
      <c r="W705" s="1051"/>
      <c r="X705" s="1053"/>
      <c r="Y705" s="1053"/>
      <c r="Z705" s="1053"/>
      <c r="AA705" s="1053"/>
      <c r="AB705" s="1053"/>
      <c r="AC705" s="1053"/>
      <c r="AD705" s="1053"/>
      <c r="AE705" s="1053"/>
      <c r="AF705" s="1053"/>
      <c r="AG705" s="1053"/>
      <c r="AH705" s="1053"/>
      <c r="AI705" s="1051">
        <f ca="1">SUM(SUVAHAVUJ!N49)</f>
        <v>0</v>
      </c>
      <c r="AJ705" s="1051"/>
      <c r="AK705" s="1051"/>
      <c r="AL705" s="1051"/>
      <c r="AM705" s="1051"/>
      <c r="AN705" s="1051"/>
      <c r="AO705" s="1051"/>
      <c r="AP705" s="1051"/>
      <c r="AQ705" s="1051"/>
      <c r="AR705" s="1051"/>
      <c r="AS705" s="1051"/>
      <c r="AT705" s="1051"/>
      <c r="AU705" s="1051"/>
      <c r="AV705" s="1051"/>
      <c r="AW705" s="1051"/>
      <c r="AX705" s="1051"/>
      <c r="AY705" s="1051"/>
      <c r="AZ705" s="1051"/>
      <c r="BA705" s="1051"/>
      <c r="BB705" s="1051"/>
    </row>
    <row r="706" spans="1:54" ht="17.25" customHeight="1">
      <c r="A706" s="1022"/>
      <c r="B706" s="1023"/>
      <c r="C706" s="1023"/>
      <c r="D706" s="1023"/>
      <c r="E706" s="1023"/>
      <c r="F706" s="1023"/>
      <c r="G706" s="1023"/>
      <c r="H706" s="1023"/>
      <c r="I706" s="1023"/>
      <c r="J706" s="1023"/>
      <c r="K706" s="1023"/>
      <c r="L706" s="1023"/>
      <c r="M706" s="1023"/>
      <c r="N706" s="1023"/>
      <c r="O706" s="1024"/>
      <c r="P706" s="1052"/>
      <c r="Q706" s="1051"/>
      <c r="R706" s="1051"/>
      <c r="S706" s="1051"/>
      <c r="T706" s="1051"/>
      <c r="U706" s="1051"/>
      <c r="V706" s="1051"/>
      <c r="W706" s="1051"/>
      <c r="X706" s="1053"/>
      <c r="Y706" s="1053"/>
      <c r="Z706" s="1053"/>
      <c r="AA706" s="1053"/>
      <c r="AB706" s="1053"/>
      <c r="AC706" s="1053"/>
      <c r="AD706" s="1053"/>
      <c r="AE706" s="1053"/>
      <c r="AF706" s="1053"/>
      <c r="AG706" s="1053"/>
      <c r="AH706" s="1053"/>
      <c r="AI706" s="1051"/>
      <c r="AJ706" s="1051"/>
      <c r="AK706" s="1051"/>
      <c r="AL706" s="1051"/>
      <c r="AM706" s="1051"/>
      <c r="AN706" s="1051"/>
      <c r="AO706" s="1051"/>
      <c r="AP706" s="1051"/>
      <c r="AQ706" s="1051"/>
      <c r="AR706" s="1051"/>
      <c r="AS706" s="1051"/>
      <c r="AT706" s="1051"/>
      <c r="AU706" s="1051"/>
      <c r="AV706" s="1051"/>
      <c r="AW706" s="1051"/>
      <c r="AX706" s="1051"/>
      <c r="AY706" s="1051"/>
      <c r="AZ706" s="1051"/>
      <c r="BA706" s="1051"/>
      <c r="BB706" s="1051"/>
    </row>
    <row r="707" spans="1:54" ht="14.25" customHeight="1">
      <c r="A707" s="935" t="s">
        <v>3706</v>
      </c>
      <c r="B707" s="936"/>
      <c r="C707" s="936"/>
      <c r="D707" s="936"/>
      <c r="E707" s="936"/>
      <c r="F707" s="936"/>
      <c r="G707" s="936"/>
      <c r="H707" s="936"/>
      <c r="I707" s="936"/>
      <c r="J707" s="936"/>
      <c r="K707" s="936"/>
      <c r="L707" s="936"/>
      <c r="M707" s="936"/>
      <c r="N707" s="936"/>
      <c r="O707" s="937"/>
      <c r="P707" s="1052">
        <f>SUM(AI707-X707)</f>
        <v>0</v>
      </c>
      <c r="Q707" s="1051"/>
      <c r="R707" s="1051"/>
      <c r="S707" s="1051"/>
      <c r="T707" s="1051"/>
      <c r="U707" s="1051"/>
      <c r="V707" s="1051"/>
      <c r="W707" s="1051"/>
      <c r="X707" s="1053"/>
      <c r="Y707" s="1053"/>
      <c r="Z707" s="1053"/>
      <c r="AA707" s="1053"/>
      <c r="AB707" s="1053"/>
      <c r="AC707" s="1053"/>
      <c r="AD707" s="1053"/>
      <c r="AE707" s="1053"/>
      <c r="AF707" s="1053"/>
      <c r="AG707" s="1053"/>
      <c r="AH707" s="1053"/>
      <c r="AI707" s="1051">
        <f ca="1">SUM(SUVAHAVUJ!N51)</f>
        <v>0</v>
      </c>
      <c r="AJ707" s="1051"/>
      <c r="AK707" s="1051"/>
      <c r="AL707" s="1051"/>
      <c r="AM707" s="1051"/>
      <c r="AN707" s="1051"/>
      <c r="AO707" s="1051"/>
      <c r="AP707" s="1051"/>
      <c r="AQ707" s="1051"/>
      <c r="AR707" s="1051"/>
      <c r="AS707" s="1051"/>
      <c r="AT707" s="1051"/>
      <c r="AU707" s="1051"/>
      <c r="AV707" s="1051"/>
      <c r="AW707" s="1051"/>
      <c r="AX707" s="1051"/>
      <c r="AY707" s="1051"/>
      <c r="AZ707" s="1051"/>
      <c r="BA707" s="1051"/>
      <c r="BB707" s="1051"/>
    </row>
    <row r="708" spans="1:54" ht="11.45" customHeight="1">
      <c r="A708" s="935" t="s">
        <v>3707</v>
      </c>
      <c r="B708" s="936"/>
      <c r="C708" s="936"/>
      <c r="D708" s="936"/>
      <c r="E708" s="936"/>
      <c r="F708" s="936"/>
      <c r="G708" s="936"/>
      <c r="H708" s="936"/>
      <c r="I708" s="936"/>
      <c r="J708" s="936"/>
      <c r="K708" s="936"/>
      <c r="L708" s="936"/>
      <c r="M708" s="936"/>
      <c r="N708" s="936"/>
      <c r="O708" s="937"/>
      <c r="P708" s="1052">
        <f>SUM(AI708-X708)</f>
        <v>0</v>
      </c>
      <c r="Q708" s="1051"/>
      <c r="R708" s="1051"/>
      <c r="S708" s="1051"/>
      <c r="T708" s="1051"/>
      <c r="U708" s="1051"/>
      <c r="V708" s="1051"/>
      <c r="W708" s="1051"/>
      <c r="X708" s="1053"/>
      <c r="Y708" s="1053"/>
      <c r="Z708" s="1053"/>
      <c r="AA708" s="1053"/>
      <c r="AB708" s="1053"/>
      <c r="AC708" s="1053"/>
      <c r="AD708" s="1053"/>
      <c r="AE708" s="1053"/>
      <c r="AF708" s="1053"/>
      <c r="AG708" s="1053"/>
      <c r="AH708" s="1053"/>
      <c r="AI708" s="1051">
        <f ca="1">SUM(SUVAHAVUJ!N52)</f>
        <v>0</v>
      </c>
      <c r="AJ708" s="1051"/>
      <c r="AK708" s="1051"/>
      <c r="AL708" s="1051"/>
      <c r="AM708" s="1051"/>
      <c r="AN708" s="1051"/>
      <c r="AO708" s="1051"/>
      <c r="AP708" s="1051"/>
      <c r="AQ708" s="1051"/>
      <c r="AR708" s="1051"/>
      <c r="AS708" s="1051"/>
      <c r="AT708" s="1051"/>
      <c r="AU708" s="1051"/>
      <c r="AV708" s="1051"/>
      <c r="AW708" s="1051"/>
      <c r="AX708" s="1051"/>
      <c r="AY708" s="1051"/>
      <c r="AZ708" s="1051"/>
      <c r="BA708" s="1051"/>
      <c r="BB708" s="1051"/>
    </row>
    <row r="709" spans="1:54" ht="11.45" customHeight="1">
      <c r="A709" s="935" t="s">
        <v>3708</v>
      </c>
      <c r="B709" s="936"/>
      <c r="C709" s="936"/>
      <c r="D709" s="936"/>
      <c r="E709" s="936"/>
      <c r="F709" s="936"/>
      <c r="G709" s="936"/>
      <c r="H709" s="936"/>
      <c r="I709" s="936"/>
      <c r="J709" s="936"/>
      <c r="K709" s="936"/>
      <c r="L709" s="936"/>
      <c r="M709" s="936"/>
      <c r="N709" s="936"/>
      <c r="O709" s="937"/>
      <c r="P709" s="1052">
        <f>SUM(AI709-X709)</f>
        <v>0</v>
      </c>
      <c r="Q709" s="1051"/>
      <c r="R709" s="1051"/>
      <c r="S709" s="1051"/>
      <c r="T709" s="1051"/>
      <c r="U709" s="1051"/>
      <c r="V709" s="1051"/>
      <c r="W709" s="1051"/>
      <c r="X709" s="1053"/>
      <c r="Y709" s="1053"/>
      <c r="Z709" s="1053"/>
      <c r="AA709" s="1053"/>
      <c r="AB709" s="1053"/>
      <c r="AC709" s="1053"/>
      <c r="AD709" s="1053"/>
      <c r="AE709" s="1053"/>
      <c r="AF709" s="1053"/>
      <c r="AG709" s="1053"/>
      <c r="AH709" s="1053"/>
      <c r="AI709" s="1051">
        <f ca="1">SUM(SUVAHAVUJ!N53)</f>
        <v>0</v>
      </c>
      <c r="AJ709" s="1051"/>
      <c r="AK709" s="1051"/>
      <c r="AL709" s="1051"/>
      <c r="AM709" s="1051"/>
      <c r="AN709" s="1051"/>
      <c r="AO709" s="1051"/>
      <c r="AP709" s="1051"/>
      <c r="AQ709" s="1051"/>
      <c r="AR709" s="1051"/>
      <c r="AS709" s="1051"/>
      <c r="AT709" s="1051"/>
      <c r="AU709" s="1051"/>
      <c r="AV709" s="1051"/>
      <c r="AW709" s="1051"/>
      <c r="AX709" s="1051"/>
      <c r="AY709" s="1051"/>
      <c r="AZ709" s="1051"/>
      <c r="BA709" s="1051"/>
      <c r="BB709" s="1051"/>
    </row>
    <row r="710" spans="1:54" ht="11.45" customHeight="1">
      <c r="A710" s="1019" t="s">
        <v>3718</v>
      </c>
      <c r="B710" s="1020"/>
      <c r="C710" s="1020"/>
      <c r="D710" s="1020"/>
      <c r="E710" s="1020"/>
      <c r="F710" s="1020"/>
      <c r="G710" s="1020"/>
      <c r="H710" s="1020"/>
      <c r="I710" s="1020"/>
      <c r="J710" s="1020"/>
      <c r="K710" s="1020"/>
      <c r="L710" s="1020"/>
      <c r="M710" s="1020"/>
      <c r="N710" s="1020"/>
      <c r="O710" s="1021"/>
      <c r="P710" s="1052">
        <f>SUM(AI710-X710)</f>
        <v>0</v>
      </c>
      <c r="Q710" s="1051"/>
      <c r="R710" s="1051"/>
      <c r="S710" s="1051"/>
      <c r="T710" s="1051"/>
      <c r="U710" s="1051"/>
      <c r="V710" s="1051"/>
      <c r="W710" s="1051"/>
      <c r="X710" s="1054"/>
      <c r="Y710" s="1054"/>
      <c r="Z710" s="1054"/>
      <c r="AA710" s="1054"/>
      <c r="AB710" s="1054"/>
      <c r="AC710" s="1054"/>
      <c r="AD710" s="1054"/>
      <c r="AE710" s="1054"/>
      <c r="AF710" s="1054"/>
      <c r="AG710" s="1054"/>
      <c r="AH710" s="1054"/>
      <c r="AI710" s="1055">
        <f ca="1">SUM(SUVAHAVUJ!N54)</f>
        <v>0</v>
      </c>
      <c r="AJ710" s="1055"/>
      <c r="AK710" s="1055"/>
      <c r="AL710" s="1055"/>
      <c r="AM710" s="1055"/>
      <c r="AN710" s="1055"/>
      <c r="AO710" s="1055"/>
      <c r="AP710" s="1055"/>
      <c r="AQ710" s="1055"/>
      <c r="AR710" s="1055"/>
      <c r="AS710" s="1055"/>
      <c r="AT710" s="1055"/>
      <c r="AU710" s="1055"/>
      <c r="AV710" s="1055"/>
      <c r="AW710" s="1055"/>
      <c r="AX710" s="1055"/>
      <c r="AY710" s="1055"/>
      <c r="AZ710" s="1055"/>
      <c r="BA710" s="1055"/>
      <c r="BB710" s="1055"/>
    </row>
    <row r="711" spans="1:54" ht="11.45" customHeight="1">
      <c r="A711" s="1059" t="s">
        <v>3719</v>
      </c>
      <c r="B711" s="1060"/>
      <c r="C711" s="1060"/>
      <c r="D711" s="1060"/>
      <c r="E711" s="1060"/>
      <c r="F711" s="1060"/>
      <c r="G711" s="1060"/>
      <c r="H711" s="1060"/>
      <c r="I711" s="1060"/>
      <c r="J711" s="1060"/>
      <c r="K711" s="1060"/>
      <c r="L711" s="1060"/>
      <c r="M711" s="1060"/>
      <c r="N711" s="1060"/>
      <c r="O711" s="1061"/>
      <c r="P711" s="1062">
        <f>SUM(AI711-X711)</f>
        <v>0</v>
      </c>
      <c r="Q711" s="1063"/>
      <c r="R711" s="1063"/>
      <c r="S711" s="1063"/>
      <c r="T711" s="1063"/>
      <c r="U711" s="1063"/>
      <c r="V711" s="1063"/>
      <c r="W711" s="1063"/>
      <c r="X711" s="1064">
        <f>SUM(X701:AH710)</f>
        <v>0</v>
      </c>
      <c r="Y711" s="1064"/>
      <c r="Z711" s="1064"/>
      <c r="AA711" s="1064"/>
      <c r="AB711" s="1064"/>
      <c r="AC711" s="1064"/>
      <c r="AD711" s="1064"/>
      <c r="AE711" s="1064"/>
      <c r="AF711" s="1064"/>
      <c r="AG711" s="1064"/>
      <c r="AH711" s="1064"/>
      <c r="AI711" s="1063">
        <f ca="1">SUM(SUVAHAVUJ!N43)</f>
        <v>0</v>
      </c>
      <c r="AJ711" s="1063"/>
      <c r="AK711" s="1063"/>
      <c r="AL711" s="1063"/>
      <c r="AM711" s="1063"/>
      <c r="AN711" s="1063"/>
      <c r="AO711" s="1063"/>
      <c r="AP711" s="1063"/>
      <c r="AQ711" s="1063"/>
      <c r="AR711" s="1063"/>
      <c r="AS711" s="1063"/>
      <c r="AT711" s="1063"/>
      <c r="AU711" s="1063"/>
      <c r="AV711" s="1063"/>
      <c r="AW711" s="1063"/>
      <c r="AX711" s="1063"/>
      <c r="AY711" s="1063"/>
      <c r="AZ711" s="1063"/>
      <c r="BA711" s="1063"/>
      <c r="BB711" s="1063"/>
    </row>
    <row r="712" spans="1:54" s="183" customFormat="1" ht="11.45" customHeight="1">
      <c r="A712" s="224" t="s">
        <v>3720</v>
      </c>
      <c r="B712" s="197"/>
      <c r="C712" s="197"/>
      <c r="D712" s="197"/>
      <c r="E712" s="197"/>
      <c r="F712" s="197"/>
      <c r="G712" s="197"/>
      <c r="H712" s="197"/>
      <c r="I712" s="197"/>
      <c r="J712" s="197"/>
      <c r="K712" s="197"/>
      <c r="L712" s="197"/>
      <c r="M712" s="197"/>
      <c r="N712" s="197"/>
      <c r="O712" s="197"/>
      <c r="P712" s="266"/>
      <c r="Q712" s="266"/>
      <c r="R712" s="266"/>
      <c r="S712" s="266"/>
      <c r="T712" s="266"/>
      <c r="U712" s="266"/>
      <c r="V712" s="266"/>
      <c r="W712" s="266"/>
      <c r="X712" s="267"/>
      <c r="Y712" s="267"/>
      <c r="Z712" s="267"/>
      <c r="AA712" s="267"/>
      <c r="AB712" s="267"/>
      <c r="AC712" s="267"/>
      <c r="AD712" s="267"/>
      <c r="AE712" s="267"/>
      <c r="AF712" s="267"/>
      <c r="AG712" s="267"/>
      <c r="AH712" s="267"/>
      <c r="AI712" s="267"/>
      <c r="AJ712" s="267"/>
      <c r="AK712" s="267"/>
      <c r="AL712" s="267"/>
      <c r="AM712" s="267"/>
      <c r="AN712" s="267"/>
      <c r="AO712" s="267"/>
      <c r="AP712" s="267"/>
      <c r="AQ712" s="267"/>
      <c r="AR712" s="267"/>
      <c r="AS712" s="267"/>
      <c r="AT712" s="267"/>
      <c r="AU712" s="267"/>
      <c r="AV712" s="267"/>
      <c r="AW712" s="267"/>
      <c r="AX712" s="267"/>
      <c r="AY712" s="267"/>
      <c r="AZ712" s="267"/>
      <c r="BA712" s="267"/>
      <c r="BB712" s="267"/>
    </row>
    <row r="713" spans="1:54" ht="23.25" customHeight="1">
      <c r="A713" s="1056" t="s">
        <v>3714</v>
      </c>
      <c r="B713" s="1057"/>
      <c r="C713" s="1057"/>
      <c r="D713" s="1057"/>
      <c r="E713" s="1057"/>
      <c r="F713" s="1057"/>
      <c r="G713" s="1057"/>
      <c r="H713" s="1057"/>
      <c r="I713" s="1057"/>
      <c r="J713" s="1057"/>
      <c r="K713" s="1057"/>
      <c r="L713" s="1057"/>
      <c r="M713" s="1057"/>
      <c r="N713" s="1057"/>
      <c r="O713" s="1058"/>
      <c r="P713" s="1052">
        <f t="shared" ref="P713:P723" si="0">SUM(AI713-X713)</f>
        <v>0</v>
      </c>
      <c r="Q713" s="1051"/>
      <c r="R713" s="1051"/>
      <c r="S713" s="1051"/>
      <c r="T713" s="1051"/>
      <c r="U713" s="1051"/>
      <c r="V713" s="1051"/>
      <c r="W713" s="1051"/>
      <c r="X713" s="1053"/>
      <c r="Y713" s="1053"/>
      <c r="Z713" s="1053"/>
      <c r="AA713" s="1053"/>
      <c r="AB713" s="1053"/>
      <c r="AC713" s="1053"/>
      <c r="AD713" s="1053"/>
      <c r="AE713" s="1053"/>
      <c r="AF713" s="1053"/>
      <c r="AG713" s="1053"/>
      <c r="AH713" s="1053"/>
      <c r="AI713" s="1051">
        <f ca="1">SUM(SUVAHAVUJ!N57)</f>
        <v>0</v>
      </c>
      <c r="AJ713" s="1051"/>
      <c r="AK713" s="1051"/>
      <c r="AL713" s="1051"/>
      <c r="AM713" s="1051"/>
      <c r="AN713" s="1051"/>
      <c r="AO713" s="1051"/>
      <c r="AP713" s="1051"/>
      <c r="AQ713" s="1051"/>
      <c r="AR713" s="1051"/>
      <c r="AS713" s="1051"/>
      <c r="AT713" s="1051"/>
      <c r="AU713" s="1051"/>
      <c r="AV713" s="1051"/>
      <c r="AW713" s="1051"/>
      <c r="AX713" s="1051"/>
      <c r="AY713" s="1051"/>
      <c r="AZ713" s="1051"/>
      <c r="BA713" s="1051"/>
      <c r="BB713" s="1051"/>
    </row>
    <row r="714" spans="1:54" ht="23.25" customHeight="1">
      <c r="A714" s="1056" t="s">
        <v>3702</v>
      </c>
      <c r="B714" s="1057"/>
      <c r="C714" s="1057"/>
      <c r="D714" s="1057"/>
      <c r="E714" s="1057"/>
      <c r="F714" s="1057"/>
      <c r="G714" s="1057"/>
      <c r="H714" s="1057"/>
      <c r="I714" s="1057"/>
      <c r="J714" s="1057"/>
      <c r="K714" s="1057"/>
      <c r="L714" s="1057"/>
      <c r="M714" s="1057"/>
      <c r="N714" s="1057"/>
      <c r="O714" s="1058"/>
      <c r="P714" s="1052">
        <f t="shared" si="0"/>
        <v>0</v>
      </c>
      <c r="Q714" s="1051"/>
      <c r="R714" s="1051"/>
      <c r="S714" s="1051"/>
      <c r="T714" s="1051"/>
      <c r="U714" s="1051"/>
      <c r="V714" s="1051"/>
      <c r="W714" s="1051"/>
      <c r="X714" s="1053"/>
      <c r="Y714" s="1053"/>
      <c r="Z714" s="1053"/>
      <c r="AA714" s="1053"/>
      <c r="AB714" s="1053"/>
      <c r="AC714" s="1053"/>
      <c r="AD714" s="1053"/>
      <c r="AE714" s="1053"/>
      <c r="AF714" s="1053"/>
      <c r="AG714" s="1053"/>
      <c r="AH714" s="1053"/>
      <c r="AI714" s="1051">
        <f ca="1">SUM(SUVAHAVUJ!N58)</f>
        <v>0</v>
      </c>
      <c r="AJ714" s="1051"/>
      <c r="AK714" s="1051"/>
      <c r="AL714" s="1051"/>
      <c r="AM714" s="1051"/>
      <c r="AN714" s="1051"/>
      <c r="AO714" s="1051"/>
      <c r="AP714" s="1051"/>
      <c r="AQ714" s="1051"/>
      <c r="AR714" s="1051"/>
      <c r="AS714" s="1051"/>
      <c r="AT714" s="1051"/>
      <c r="AU714" s="1051"/>
      <c r="AV714" s="1051"/>
      <c r="AW714" s="1051"/>
      <c r="AX714" s="1051"/>
      <c r="AY714" s="1051"/>
      <c r="AZ714" s="1051"/>
      <c r="BA714" s="1051"/>
      <c r="BB714" s="1051"/>
    </row>
    <row r="715" spans="1:54" ht="13.5" customHeight="1">
      <c r="A715" s="1056" t="s">
        <v>3704</v>
      </c>
      <c r="B715" s="1057"/>
      <c r="C715" s="1057"/>
      <c r="D715" s="1057"/>
      <c r="E715" s="1057"/>
      <c r="F715" s="1057"/>
      <c r="G715" s="1057"/>
      <c r="H715" s="1057"/>
      <c r="I715" s="1057"/>
      <c r="J715" s="1057"/>
      <c r="K715" s="1057"/>
      <c r="L715" s="1057"/>
      <c r="M715" s="1057"/>
      <c r="N715" s="1057"/>
      <c r="O715" s="1058"/>
      <c r="P715" s="1052">
        <f t="shared" si="0"/>
        <v>0</v>
      </c>
      <c r="Q715" s="1051"/>
      <c r="R715" s="1051"/>
      <c r="S715" s="1051"/>
      <c r="T715" s="1051"/>
      <c r="U715" s="1051"/>
      <c r="V715" s="1051"/>
      <c r="W715" s="1051"/>
      <c r="X715" s="1053"/>
      <c r="Y715" s="1053"/>
      <c r="Z715" s="1053"/>
      <c r="AA715" s="1053"/>
      <c r="AB715" s="1053"/>
      <c r="AC715" s="1053"/>
      <c r="AD715" s="1053"/>
      <c r="AE715" s="1053"/>
      <c r="AF715" s="1053"/>
      <c r="AG715" s="1053"/>
      <c r="AH715" s="1053"/>
      <c r="AI715" s="1051">
        <f ca="1">SUM(SUVAHAVUJ!N59)</f>
        <v>0</v>
      </c>
      <c r="AJ715" s="1051"/>
      <c r="AK715" s="1051"/>
      <c r="AL715" s="1051"/>
      <c r="AM715" s="1051"/>
      <c r="AN715" s="1051"/>
      <c r="AO715" s="1051"/>
      <c r="AP715" s="1051"/>
      <c r="AQ715" s="1051"/>
      <c r="AR715" s="1051"/>
      <c r="AS715" s="1051"/>
      <c r="AT715" s="1051"/>
      <c r="AU715" s="1051"/>
      <c r="AV715" s="1051"/>
      <c r="AW715" s="1051"/>
      <c r="AX715" s="1051"/>
      <c r="AY715" s="1051"/>
      <c r="AZ715" s="1051"/>
      <c r="BA715" s="1051"/>
      <c r="BB715" s="1051"/>
    </row>
    <row r="716" spans="1:54" ht="11.45" customHeight="1">
      <c r="A716" s="1056" t="s">
        <v>3716</v>
      </c>
      <c r="B716" s="1057"/>
      <c r="C716" s="1057"/>
      <c r="D716" s="1057"/>
      <c r="E716" s="1057"/>
      <c r="F716" s="1057"/>
      <c r="G716" s="1057"/>
      <c r="H716" s="1057"/>
      <c r="I716" s="1057"/>
      <c r="J716" s="1057"/>
      <c r="K716" s="1057"/>
      <c r="L716" s="1057"/>
      <c r="M716" s="1057"/>
      <c r="N716" s="1057"/>
      <c r="O716" s="1058"/>
      <c r="P716" s="1052">
        <f t="shared" si="0"/>
        <v>0</v>
      </c>
      <c r="Q716" s="1051"/>
      <c r="R716" s="1051"/>
      <c r="S716" s="1051"/>
      <c r="T716" s="1051"/>
      <c r="U716" s="1051"/>
      <c r="V716" s="1051"/>
      <c r="W716" s="1051"/>
      <c r="X716" s="1053"/>
      <c r="Y716" s="1053"/>
      <c r="Z716" s="1053"/>
      <c r="AA716" s="1053"/>
      <c r="AB716" s="1053"/>
      <c r="AC716" s="1053"/>
      <c r="AD716" s="1053"/>
      <c r="AE716" s="1053"/>
      <c r="AF716" s="1053"/>
      <c r="AG716" s="1053"/>
      <c r="AH716" s="1053"/>
      <c r="AI716" s="1051">
        <f ca="1">SUM(SUVAHAVUJ!N60)</f>
        <v>0</v>
      </c>
      <c r="AJ716" s="1051"/>
      <c r="AK716" s="1051"/>
      <c r="AL716" s="1051"/>
      <c r="AM716" s="1051"/>
      <c r="AN716" s="1051"/>
      <c r="AO716" s="1051"/>
      <c r="AP716" s="1051"/>
      <c r="AQ716" s="1051"/>
      <c r="AR716" s="1051"/>
      <c r="AS716" s="1051"/>
      <c r="AT716" s="1051"/>
      <c r="AU716" s="1051"/>
      <c r="AV716" s="1051"/>
      <c r="AW716" s="1051"/>
      <c r="AX716" s="1051"/>
      <c r="AY716" s="1051"/>
      <c r="AZ716" s="1051"/>
      <c r="BA716" s="1051"/>
      <c r="BB716" s="1051"/>
    </row>
    <row r="717" spans="1:54" s="220" customFormat="1" ht="11.45" customHeight="1">
      <c r="A717" s="1056" t="s">
        <v>3721</v>
      </c>
      <c r="B717" s="1057"/>
      <c r="C717" s="1057"/>
      <c r="D717" s="1057"/>
      <c r="E717" s="1057"/>
      <c r="F717" s="1057"/>
      <c r="G717" s="1057"/>
      <c r="H717" s="1057"/>
      <c r="I717" s="1057"/>
      <c r="J717" s="1057"/>
      <c r="K717" s="1057"/>
      <c r="L717" s="1057"/>
      <c r="M717" s="1057"/>
      <c r="N717" s="1057"/>
      <c r="O717" s="1058"/>
      <c r="P717" s="1052">
        <f t="shared" si="0"/>
        <v>0</v>
      </c>
      <c r="Q717" s="1051"/>
      <c r="R717" s="1051"/>
      <c r="S717" s="1051"/>
      <c r="T717" s="1051"/>
      <c r="U717" s="1051"/>
      <c r="V717" s="1051"/>
      <c r="W717" s="1051"/>
      <c r="X717" s="1053"/>
      <c r="Y717" s="1053"/>
      <c r="Z717" s="1053"/>
      <c r="AA717" s="1053"/>
      <c r="AB717" s="1053"/>
      <c r="AC717" s="1053"/>
      <c r="AD717" s="1053"/>
      <c r="AE717" s="1053"/>
      <c r="AF717" s="1053"/>
      <c r="AG717" s="1053"/>
      <c r="AH717" s="1053"/>
      <c r="AI717" s="1051">
        <f ca="1">SUM(SUVAHAVUJ!N61)</f>
        <v>0</v>
      </c>
      <c r="AJ717" s="1051"/>
      <c r="AK717" s="1051"/>
      <c r="AL717" s="1051"/>
      <c r="AM717" s="1051"/>
      <c r="AN717" s="1051"/>
      <c r="AO717" s="1051"/>
      <c r="AP717" s="1051"/>
      <c r="AQ717" s="1051"/>
      <c r="AR717" s="1051"/>
      <c r="AS717" s="1051"/>
      <c r="AT717" s="1051"/>
      <c r="AU717" s="1051"/>
      <c r="AV717" s="1051"/>
      <c r="AW717" s="1051"/>
      <c r="AX717" s="1051"/>
      <c r="AY717" s="1051"/>
      <c r="AZ717" s="1051"/>
      <c r="BA717" s="1051"/>
      <c r="BB717" s="1051"/>
    </row>
    <row r="718" spans="1:54" s="220" customFormat="1" ht="11.45" customHeight="1">
      <c r="A718" s="1056" t="s">
        <v>3722</v>
      </c>
      <c r="B718" s="1057"/>
      <c r="C718" s="1057"/>
      <c r="D718" s="1057"/>
      <c r="E718" s="1057"/>
      <c r="F718" s="1057"/>
      <c r="G718" s="1057"/>
      <c r="H718" s="1057"/>
      <c r="I718" s="1057"/>
      <c r="J718" s="1057"/>
      <c r="K718" s="1057"/>
      <c r="L718" s="1057"/>
      <c r="M718" s="1057"/>
      <c r="N718" s="1057"/>
      <c r="O718" s="1058"/>
      <c r="P718" s="1052">
        <f t="shared" si="0"/>
        <v>0</v>
      </c>
      <c r="Q718" s="1051"/>
      <c r="R718" s="1051"/>
      <c r="S718" s="1051"/>
      <c r="T718" s="1051"/>
      <c r="U718" s="1051"/>
      <c r="V718" s="1051"/>
      <c r="W718" s="1051"/>
      <c r="X718" s="1053"/>
      <c r="Y718" s="1053"/>
      <c r="Z718" s="1053"/>
      <c r="AA718" s="1053"/>
      <c r="AB718" s="1053"/>
      <c r="AC718" s="1053"/>
      <c r="AD718" s="1053"/>
      <c r="AE718" s="1053"/>
      <c r="AF718" s="1053"/>
      <c r="AG718" s="1053"/>
      <c r="AH718" s="1053"/>
      <c r="AI718" s="1051">
        <f ca="1">SUM(SUVAHAVUJ!N62)</f>
        <v>0</v>
      </c>
      <c r="AJ718" s="1051"/>
      <c r="AK718" s="1051"/>
      <c r="AL718" s="1051"/>
      <c r="AM718" s="1051"/>
      <c r="AN718" s="1051"/>
      <c r="AO718" s="1051"/>
      <c r="AP718" s="1051"/>
      <c r="AQ718" s="1051"/>
      <c r="AR718" s="1051"/>
      <c r="AS718" s="1051"/>
      <c r="AT718" s="1051"/>
      <c r="AU718" s="1051"/>
      <c r="AV718" s="1051"/>
      <c r="AW718" s="1051"/>
      <c r="AX718" s="1051"/>
      <c r="AY718" s="1051"/>
      <c r="AZ718" s="1051"/>
      <c r="BA718" s="1051"/>
      <c r="BB718" s="1051"/>
    </row>
    <row r="719" spans="1:54" s="220" customFormat="1" ht="24.75" customHeight="1">
      <c r="A719" s="1065" t="s">
        <v>3706</v>
      </c>
      <c r="B719" s="1066"/>
      <c r="C719" s="1066"/>
      <c r="D719" s="1066"/>
      <c r="E719" s="1066"/>
      <c r="F719" s="1066"/>
      <c r="G719" s="1066"/>
      <c r="H719" s="1066"/>
      <c r="I719" s="1066"/>
      <c r="J719" s="1066"/>
      <c r="K719" s="1066"/>
      <c r="L719" s="1066"/>
      <c r="M719" s="1066"/>
      <c r="N719" s="1066"/>
      <c r="O719" s="1067"/>
      <c r="P719" s="1052">
        <f t="shared" si="0"/>
        <v>0</v>
      </c>
      <c r="Q719" s="1051"/>
      <c r="R719" s="1051"/>
      <c r="S719" s="1051"/>
      <c r="T719" s="1051"/>
      <c r="U719" s="1051"/>
      <c r="V719" s="1051"/>
      <c r="W719" s="1051"/>
      <c r="X719" s="1053"/>
      <c r="Y719" s="1053"/>
      <c r="Z719" s="1053"/>
      <c r="AA719" s="1053"/>
      <c r="AB719" s="1053"/>
      <c r="AC719" s="1053"/>
      <c r="AD719" s="1053"/>
      <c r="AE719" s="1053"/>
      <c r="AF719" s="1053"/>
      <c r="AG719" s="1053"/>
      <c r="AH719" s="1053"/>
      <c r="AI719" s="1051">
        <f ca="1">SUM(SUVAHAVUJ!N63)</f>
        <v>0</v>
      </c>
      <c r="AJ719" s="1051"/>
      <c r="AK719" s="1051"/>
      <c r="AL719" s="1051"/>
      <c r="AM719" s="1051"/>
      <c r="AN719" s="1051"/>
      <c r="AO719" s="1051"/>
      <c r="AP719" s="1051"/>
      <c r="AQ719" s="1051"/>
      <c r="AR719" s="1051"/>
      <c r="AS719" s="1051"/>
      <c r="AT719" s="1051"/>
      <c r="AU719" s="1051"/>
      <c r="AV719" s="1051"/>
      <c r="AW719" s="1051"/>
      <c r="AX719" s="1051"/>
      <c r="AY719" s="1051"/>
      <c r="AZ719" s="1051"/>
      <c r="BA719" s="1051"/>
      <c r="BB719" s="1051"/>
    </row>
    <row r="720" spans="1:54" s="220" customFormat="1" ht="11.45" customHeight="1">
      <c r="A720" s="268" t="s">
        <v>3723</v>
      </c>
      <c r="B720" s="269"/>
      <c r="C720" s="269"/>
      <c r="D720" s="269"/>
      <c r="E720" s="269"/>
      <c r="F720" s="269"/>
      <c r="G720" s="269"/>
      <c r="H720" s="269"/>
      <c r="I720" s="269"/>
      <c r="J720" s="269"/>
      <c r="K720" s="269"/>
      <c r="L720" s="269"/>
      <c r="M720" s="269"/>
      <c r="N720" s="269"/>
      <c r="O720" s="270"/>
      <c r="P720" s="1052">
        <f t="shared" si="0"/>
        <v>0</v>
      </c>
      <c r="Q720" s="1051"/>
      <c r="R720" s="1051"/>
      <c r="S720" s="1051"/>
      <c r="T720" s="1051"/>
      <c r="U720" s="1051"/>
      <c r="V720" s="1051"/>
      <c r="W720" s="1051"/>
      <c r="X720" s="1053"/>
      <c r="Y720" s="1053"/>
      <c r="Z720" s="1053"/>
      <c r="AA720" s="1053"/>
      <c r="AB720" s="1053"/>
      <c r="AC720" s="1053"/>
      <c r="AD720" s="1053"/>
      <c r="AE720" s="1053"/>
      <c r="AF720" s="1053"/>
      <c r="AG720" s="1053"/>
      <c r="AH720" s="1053"/>
      <c r="AI720" s="1051">
        <f ca="1">SUM(SUVAHAVUJ!N64)</f>
        <v>0</v>
      </c>
      <c r="AJ720" s="1051"/>
      <c r="AK720" s="1051"/>
      <c r="AL720" s="1051"/>
      <c r="AM720" s="1051"/>
      <c r="AN720" s="1051"/>
      <c r="AO720" s="1051"/>
      <c r="AP720" s="1051"/>
      <c r="AQ720" s="1051"/>
      <c r="AR720" s="1051"/>
      <c r="AS720" s="1051"/>
      <c r="AT720" s="1051"/>
      <c r="AU720" s="1051"/>
      <c r="AV720" s="1051"/>
      <c r="AW720" s="1051"/>
      <c r="AX720" s="1051"/>
      <c r="AY720" s="1051"/>
      <c r="AZ720" s="1051"/>
      <c r="BA720" s="1051"/>
      <c r="BB720" s="1051"/>
    </row>
    <row r="721" spans="1:54" s="220" customFormat="1" ht="11.45" customHeight="1">
      <c r="A721" s="268" t="s">
        <v>3724</v>
      </c>
      <c r="B721" s="269"/>
      <c r="C721" s="269"/>
      <c r="D721" s="269"/>
      <c r="E721" s="269"/>
      <c r="F721" s="269"/>
      <c r="G721" s="269"/>
      <c r="H721" s="269"/>
      <c r="I721" s="269"/>
      <c r="J721" s="269"/>
      <c r="K721" s="269"/>
      <c r="L721" s="269"/>
      <c r="M721" s="269"/>
      <c r="N721" s="269"/>
      <c r="O721" s="270"/>
      <c r="P721" s="1052">
        <f t="shared" si="0"/>
        <v>0</v>
      </c>
      <c r="Q721" s="1051"/>
      <c r="R721" s="1051"/>
      <c r="S721" s="1051"/>
      <c r="T721" s="1051"/>
      <c r="U721" s="1051"/>
      <c r="V721" s="1051"/>
      <c r="W721" s="1051"/>
      <c r="X721" s="1053"/>
      <c r="Y721" s="1053"/>
      <c r="Z721" s="1053"/>
      <c r="AA721" s="1053"/>
      <c r="AB721" s="1053"/>
      <c r="AC721" s="1053"/>
      <c r="AD721" s="1053"/>
      <c r="AE721" s="1053"/>
      <c r="AF721" s="1053"/>
      <c r="AG721" s="1053"/>
      <c r="AH721" s="1053"/>
      <c r="AI721" s="1051">
        <f ca="1">SUM(SUVAHAVUJ!N65)</f>
        <v>0</v>
      </c>
      <c r="AJ721" s="1051"/>
      <c r="AK721" s="1051"/>
      <c r="AL721" s="1051"/>
      <c r="AM721" s="1051"/>
      <c r="AN721" s="1051"/>
      <c r="AO721" s="1051"/>
      <c r="AP721" s="1051"/>
      <c r="AQ721" s="1051"/>
      <c r="AR721" s="1051"/>
      <c r="AS721" s="1051"/>
      <c r="AT721" s="1051"/>
      <c r="AU721" s="1051"/>
      <c r="AV721" s="1051"/>
      <c r="AW721" s="1051"/>
      <c r="AX721" s="1051"/>
      <c r="AY721" s="1051"/>
      <c r="AZ721" s="1051"/>
      <c r="BA721" s="1051"/>
      <c r="BB721" s="1051"/>
    </row>
    <row r="722" spans="1:54" ht="11.45" customHeight="1">
      <c r="A722" s="268" t="s">
        <v>3707</v>
      </c>
      <c r="B722" s="271"/>
      <c r="C722" s="269"/>
      <c r="D722" s="269"/>
      <c r="E722" s="269"/>
      <c r="F722" s="269"/>
      <c r="G722" s="269"/>
      <c r="H722" s="269"/>
      <c r="I722" s="269"/>
      <c r="J722" s="269"/>
      <c r="K722" s="269"/>
      <c r="L722" s="269"/>
      <c r="M722" s="269"/>
      <c r="N722" s="269"/>
      <c r="O722" s="270"/>
      <c r="P722" s="1052">
        <f t="shared" si="0"/>
        <v>0</v>
      </c>
      <c r="Q722" s="1051"/>
      <c r="R722" s="1051"/>
      <c r="S722" s="1051"/>
      <c r="T722" s="1051"/>
      <c r="U722" s="1051"/>
      <c r="V722" s="1051"/>
      <c r="W722" s="1051"/>
      <c r="X722" s="1053"/>
      <c r="Y722" s="1053"/>
      <c r="Z722" s="1053"/>
      <c r="AA722" s="1053"/>
      <c r="AB722" s="1053"/>
      <c r="AC722" s="1053"/>
      <c r="AD722" s="1053"/>
      <c r="AE722" s="1053"/>
      <c r="AF722" s="1053"/>
      <c r="AG722" s="1053"/>
      <c r="AH722" s="1053"/>
      <c r="AI722" s="1051">
        <f ca="1">SUM(SUVAHAVUJ!N66)</f>
        <v>0</v>
      </c>
      <c r="AJ722" s="1051"/>
      <c r="AK722" s="1051"/>
      <c r="AL722" s="1051"/>
      <c r="AM722" s="1051"/>
      <c r="AN722" s="1051"/>
      <c r="AO722" s="1051"/>
      <c r="AP722" s="1051"/>
      <c r="AQ722" s="1051"/>
      <c r="AR722" s="1051"/>
      <c r="AS722" s="1051"/>
      <c r="AT722" s="1051"/>
      <c r="AU722" s="1051"/>
      <c r="AV722" s="1051"/>
      <c r="AW722" s="1051"/>
      <c r="AX722" s="1051"/>
      <c r="AY722" s="1051"/>
      <c r="AZ722" s="1051"/>
      <c r="BA722" s="1051"/>
      <c r="BB722" s="1051"/>
    </row>
    <row r="723" spans="1:54" ht="11.45" customHeight="1">
      <c r="A723" s="268" t="s">
        <v>3708</v>
      </c>
      <c r="B723" s="271"/>
      <c r="C723" s="269"/>
      <c r="D723" s="269"/>
      <c r="E723" s="269"/>
      <c r="F723" s="269"/>
      <c r="G723" s="269"/>
      <c r="H723" s="269"/>
      <c r="I723" s="269"/>
      <c r="J723" s="269"/>
      <c r="K723" s="269"/>
      <c r="L723" s="269"/>
      <c r="M723" s="269"/>
      <c r="N723" s="269"/>
      <c r="O723" s="270"/>
      <c r="P723" s="1052">
        <f t="shared" si="0"/>
        <v>0</v>
      </c>
      <c r="Q723" s="1051"/>
      <c r="R723" s="1051"/>
      <c r="S723" s="1051"/>
      <c r="T723" s="1051"/>
      <c r="U723" s="1051"/>
      <c r="V723" s="1051"/>
      <c r="W723" s="1051"/>
      <c r="X723" s="1053"/>
      <c r="Y723" s="1053"/>
      <c r="Z723" s="1053"/>
      <c r="AA723" s="1053"/>
      <c r="AB723" s="1053"/>
      <c r="AC723" s="1053"/>
      <c r="AD723" s="1053"/>
      <c r="AE723" s="1053"/>
      <c r="AF723" s="1053"/>
      <c r="AG723" s="1053"/>
      <c r="AH723" s="1053"/>
      <c r="AI723" s="1051">
        <f ca="1">SUM(SUVAHAVUJ!N67)</f>
        <v>0</v>
      </c>
      <c r="AJ723" s="1051"/>
      <c r="AK723" s="1051"/>
      <c r="AL723" s="1051"/>
      <c r="AM723" s="1051"/>
      <c r="AN723" s="1051"/>
      <c r="AO723" s="1051"/>
      <c r="AP723" s="1051"/>
      <c r="AQ723" s="1051"/>
      <c r="AR723" s="1051"/>
      <c r="AS723" s="1051"/>
      <c r="AT723" s="1051"/>
      <c r="AU723" s="1051"/>
      <c r="AV723" s="1051"/>
      <c r="AW723" s="1051"/>
      <c r="AX723" s="1051"/>
      <c r="AY723" s="1051"/>
      <c r="AZ723" s="1051"/>
      <c r="BA723" s="1051"/>
      <c r="BB723" s="1051"/>
    </row>
    <row r="724" spans="1:54" ht="11.45" customHeight="1">
      <c r="A724" s="272" t="s">
        <v>3725</v>
      </c>
      <c r="B724" s="230"/>
      <c r="C724" s="188"/>
      <c r="D724" s="188"/>
      <c r="E724" s="188"/>
      <c r="F724" s="188"/>
      <c r="G724" s="188"/>
      <c r="H724" s="188"/>
      <c r="I724" s="188"/>
      <c r="J724" s="188"/>
      <c r="K724" s="188"/>
      <c r="L724" s="188"/>
      <c r="M724" s="188"/>
      <c r="N724" s="188"/>
      <c r="O724" s="189"/>
      <c r="P724" s="1051">
        <f>P713+P714+P715+P716+P717+P718+P719+P720+P721+P722</f>
        <v>0</v>
      </c>
      <c r="Q724" s="1051"/>
      <c r="R724" s="1051"/>
      <c r="S724" s="1051"/>
      <c r="T724" s="1051"/>
      <c r="U724" s="1051"/>
      <c r="V724" s="1051"/>
      <c r="W724" s="1051"/>
      <c r="X724" s="1053">
        <f>SUM(X713:AH723)</f>
        <v>0</v>
      </c>
      <c r="Y724" s="1053"/>
      <c r="Z724" s="1053"/>
      <c r="AA724" s="1053"/>
      <c r="AB724" s="1053"/>
      <c r="AC724" s="1053"/>
      <c r="AD724" s="1053"/>
      <c r="AE724" s="1053"/>
      <c r="AF724" s="1053"/>
      <c r="AG724" s="1053"/>
      <c r="AH724" s="1053"/>
      <c r="AI724" s="1063">
        <f ca="1">SUM(SUVAHAVUJ!N55)</f>
        <v>0</v>
      </c>
      <c r="AJ724" s="1063"/>
      <c r="AK724" s="1063"/>
      <c r="AL724" s="1063"/>
      <c r="AM724" s="1063"/>
      <c r="AN724" s="1063"/>
      <c r="AO724" s="1063"/>
      <c r="AP724" s="1063"/>
      <c r="AQ724" s="1063"/>
      <c r="AR724" s="1063"/>
      <c r="AS724" s="1063"/>
      <c r="AT724" s="1063"/>
      <c r="AU724" s="1063"/>
      <c r="AV724" s="1063"/>
      <c r="AW724" s="1063"/>
      <c r="AX724" s="1063"/>
      <c r="AY724" s="1063"/>
      <c r="AZ724" s="1063"/>
      <c r="BA724" s="1063"/>
      <c r="BB724" s="1063"/>
    </row>
    <row r="725" spans="1:54" ht="12.6" customHeight="1">
      <c r="A725" s="223" t="s">
        <v>236</v>
      </c>
      <c r="B725" s="183"/>
      <c r="C725" s="183"/>
      <c r="D725" s="183"/>
      <c r="E725" s="183"/>
      <c r="F725" s="183"/>
      <c r="G725" s="183"/>
      <c r="H725" s="183"/>
      <c r="I725" s="183"/>
      <c r="J725" s="183"/>
      <c r="K725" s="183"/>
      <c r="L725" s="183"/>
      <c r="M725" s="183"/>
      <c r="N725" s="183"/>
      <c r="O725" s="183"/>
      <c r="P725" s="183"/>
      <c r="Q725" s="183"/>
      <c r="R725" s="183"/>
      <c r="S725" s="183"/>
      <c r="T725" s="183"/>
      <c r="U725" s="183"/>
      <c r="V725" s="183"/>
      <c r="W725" s="183"/>
      <c r="X725" s="183"/>
      <c r="Y725" s="183"/>
      <c r="Z725" s="183"/>
      <c r="AA725" s="183"/>
      <c r="AB725" s="183"/>
      <c r="AC725" s="183"/>
      <c r="AD725" s="183"/>
      <c r="AE725" s="183"/>
      <c r="AF725" s="183"/>
      <c r="AG725" s="183"/>
      <c r="AH725" s="183"/>
      <c r="AI725" s="183"/>
      <c r="AJ725" s="183"/>
      <c r="AK725" s="183"/>
      <c r="AL725" s="183"/>
      <c r="AM725" s="183"/>
      <c r="AN725" s="183"/>
      <c r="AO725" s="183"/>
      <c r="AP725" s="183"/>
      <c r="AQ725" s="183"/>
      <c r="AR725" s="183"/>
      <c r="AS725" s="183"/>
      <c r="AT725" s="183"/>
      <c r="AU725" s="183"/>
      <c r="AV725" s="183"/>
      <c r="AW725" s="183"/>
      <c r="AX725" s="183"/>
      <c r="AY725" s="183"/>
      <c r="AZ725" s="183"/>
      <c r="BA725" s="183"/>
      <c r="BB725" s="225"/>
    </row>
    <row r="726" spans="1:54" ht="15" customHeight="1">
      <c r="A726" s="897"/>
      <c r="B726" s="898"/>
      <c r="C726" s="898"/>
      <c r="D726" s="898"/>
      <c r="E726" s="898"/>
      <c r="F726" s="898"/>
      <c r="G726" s="898"/>
      <c r="H726" s="898"/>
      <c r="I726" s="898"/>
      <c r="J726" s="898"/>
      <c r="K726" s="898"/>
      <c r="L726" s="898"/>
      <c r="M726" s="898"/>
      <c r="N726" s="898"/>
      <c r="O726" s="898"/>
      <c r="P726" s="898"/>
      <c r="Q726" s="898"/>
      <c r="R726" s="898"/>
      <c r="S726" s="898"/>
      <c r="T726" s="898"/>
      <c r="U726" s="898"/>
      <c r="V726" s="898"/>
      <c r="W726" s="898"/>
      <c r="X726" s="898"/>
      <c r="Y726" s="898"/>
      <c r="Z726" s="898"/>
      <c r="AA726" s="898"/>
      <c r="AB726" s="898"/>
      <c r="AC726" s="898"/>
      <c r="AD726" s="898"/>
      <c r="AE726" s="898"/>
      <c r="AF726" s="898"/>
      <c r="AG726" s="898"/>
      <c r="AH726" s="898"/>
      <c r="AI726" s="898"/>
      <c r="AJ726" s="898"/>
      <c r="AK726" s="898"/>
      <c r="AL726" s="898"/>
      <c r="AM726" s="898"/>
      <c r="AN726" s="898"/>
      <c r="AO726" s="898"/>
      <c r="AP726" s="898"/>
      <c r="AQ726" s="898"/>
      <c r="AR726" s="898"/>
      <c r="AS726" s="898"/>
      <c r="AT726" s="898"/>
      <c r="AU726" s="898"/>
      <c r="AV726" s="898"/>
      <c r="AW726" s="898"/>
      <c r="AX726" s="898"/>
      <c r="AY726" s="550"/>
      <c r="AZ726" s="550"/>
      <c r="BA726" s="550"/>
      <c r="BB726" s="550"/>
    </row>
    <row r="727" spans="1:54" ht="15" customHeight="1">
      <c r="A727" s="899"/>
      <c r="B727" s="900"/>
      <c r="C727" s="900"/>
      <c r="D727" s="900"/>
      <c r="E727" s="900"/>
      <c r="F727" s="900"/>
      <c r="G727" s="900"/>
      <c r="H727" s="900"/>
      <c r="I727" s="900"/>
      <c r="J727" s="900"/>
      <c r="K727" s="900"/>
      <c r="L727" s="900"/>
      <c r="M727" s="900"/>
      <c r="N727" s="900"/>
      <c r="O727" s="900"/>
      <c r="P727" s="900"/>
      <c r="Q727" s="900"/>
      <c r="R727" s="900"/>
      <c r="S727" s="900"/>
      <c r="T727" s="900"/>
      <c r="U727" s="900"/>
      <c r="V727" s="900"/>
      <c r="W727" s="900"/>
      <c r="X727" s="900"/>
      <c r="Y727" s="900"/>
      <c r="Z727" s="900"/>
      <c r="AA727" s="900"/>
      <c r="AB727" s="900"/>
      <c r="AC727" s="900"/>
      <c r="AD727" s="900"/>
      <c r="AE727" s="900"/>
      <c r="AF727" s="900"/>
      <c r="AG727" s="900"/>
      <c r="AH727" s="900"/>
      <c r="AI727" s="900"/>
      <c r="AJ727" s="900"/>
      <c r="AK727" s="900"/>
      <c r="AL727" s="900"/>
      <c r="AM727" s="900"/>
      <c r="AN727" s="900"/>
      <c r="AO727" s="900"/>
      <c r="AP727" s="900"/>
      <c r="AQ727" s="900"/>
      <c r="AR727" s="900"/>
      <c r="AS727" s="900"/>
      <c r="AT727" s="900"/>
      <c r="AU727" s="900"/>
      <c r="AV727" s="900"/>
      <c r="AW727" s="900"/>
      <c r="AX727" s="900"/>
      <c r="AY727" s="550"/>
      <c r="AZ727" s="550"/>
      <c r="BA727" s="550"/>
      <c r="BB727" s="550"/>
    </row>
    <row r="728" spans="1:54" ht="12.6" customHeight="1">
      <c r="A728" s="220" t="s">
        <v>297</v>
      </c>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c r="AA728" s="220"/>
      <c r="AB728" s="220"/>
      <c r="AC728" s="220"/>
      <c r="AD728" s="220"/>
      <c r="AE728" s="220"/>
      <c r="AF728" s="220"/>
      <c r="AG728" s="220"/>
      <c r="AH728" s="220"/>
      <c r="AI728" s="220"/>
      <c r="AJ728" s="220"/>
      <c r="AK728" s="220"/>
      <c r="AL728" s="220"/>
      <c r="AM728" s="220"/>
      <c r="AN728" s="220"/>
      <c r="AO728" s="220"/>
      <c r="AP728" s="220"/>
      <c r="AQ728" s="220"/>
      <c r="AR728" s="220"/>
      <c r="AS728" s="220"/>
      <c r="AT728" s="220"/>
      <c r="AU728" s="220"/>
      <c r="AV728" s="220"/>
      <c r="AW728" s="220"/>
      <c r="AX728" s="220"/>
      <c r="AY728" s="220"/>
      <c r="AZ728" s="220"/>
      <c r="BA728" s="220"/>
      <c r="BB728" s="220"/>
    </row>
    <row r="729" spans="1:54" ht="11.45" customHeight="1">
      <c r="A729" s="221"/>
      <c r="B729" s="222"/>
      <c r="C729" s="222"/>
      <c r="D729" s="222"/>
      <c r="E729" s="222"/>
      <c r="F729" s="222"/>
      <c r="G729" s="222"/>
      <c r="H729" s="222"/>
      <c r="I729" s="222"/>
      <c r="J729" s="222"/>
      <c r="K729" s="222"/>
      <c r="L729" s="222"/>
      <c r="M729" s="222"/>
      <c r="N729" s="222"/>
      <c r="O729" s="222"/>
      <c r="P729" s="222"/>
      <c r="Q729" s="222"/>
      <c r="R729" s="222"/>
      <c r="S729" s="222"/>
      <c r="T729" s="222"/>
      <c r="U729" s="263"/>
      <c r="V729" s="263"/>
      <c r="W729" s="836" t="s">
        <v>4147</v>
      </c>
      <c r="X729" s="837"/>
      <c r="Y729" s="837"/>
      <c r="Z729" s="837"/>
      <c r="AA729" s="837"/>
      <c r="AB729" s="837"/>
      <c r="AC729" s="837"/>
      <c r="AD729" s="837"/>
      <c r="AE729" s="837"/>
      <c r="AF729" s="837"/>
      <c r="AG729" s="837"/>
      <c r="AH729" s="837"/>
      <c r="AI729" s="837"/>
      <c r="AJ729" s="837"/>
      <c r="AK729" s="837"/>
      <c r="AL729" s="837"/>
      <c r="AM729" s="837"/>
      <c r="AN729" s="837"/>
      <c r="AO729" s="837"/>
      <c r="AP729" s="837"/>
      <c r="AQ729" s="837"/>
      <c r="AR729" s="837"/>
      <c r="AS729" s="837"/>
      <c r="AT729" s="837"/>
      <c r="AU729" s="837"/>
      <c r="AV729" s="837"/>
      <c r="AW729" s="837"/>
      <c r="AX729" s="837"/>
      <c r="AY729" s="837"/>
      <c r="AZ729" s="837"/>
      <c r="BA729" s="837"/>
      <c r="BB729" s="838"/>
    </row>
    <row r="730" spans="1:54" s="220" customFormat="1" ht="11.45" customHeight="1">
      <c r="A730" s="841" t="s">
        <v>3726</v>
      </c>
      <c r="B730" s="842"/>
      <c r="C730" s="842"/>
      <c r="D730" s="842"/>
      <c r="E730" s="842"/>
      <c r="F730" s="842"/>
      <c r="G730" s="842"/>
      <c r="H730" s="842"/>
      <c r="I730" s="842"/>
      <c r="J730" s="842"/>
      <c r="K730" s="842"/>
      <c r="L730" s="842"/>
      <c r="M730" s="842"/>
      <c r="N730" s="842"/>
      <c r="O730" s="842"/>
      <c r="P730" s="842"/>
      <c r="Q730" s="842"/>
      <c r="R730" s="842"/>
      <c r="S730" s="842"/>
      <c r="T730" s="842"/>
      <c r="U730" s="842"/>
      <c r="V730" s="842"/>
      <c r="W730" s="901" t="s">
        <v>3727</v>
      </c>
      <c r="X730" s="902"/>
      <c r="Y730" s="902"/>
      <c r="Z730" s="902"/>
      <c r="AA730" s="902"/>
      <c r="AB730" s="902"/>
      <c r="AC730" s="902"/>
      <c r="AD730" s="902"/>
      <c r="AE730" s="902"/>
      <c r="AF730" s="902"/>
      <c r="AG730" s="902"/>
      <c r="AH730" s="902"/>
      <c r="AI730" s="994"/>
      <c r="AJ730" s="901" t="s">
        <v>3588</v>
      </c>
      <c r="AK730" s="902"/>
      <c r="AL730" s="902"/>
      <c r="AM730" s="902"/>
      <c r="AN730" s="902"/>
      <c r="AO730" s="902"/>
      <c r="AP730" s="902"/>
      <c r="AQ730" s="902"/>
      <c r="AR730" s="902"/>
      <c r="AS730" s="902"/>
      <c r="AT730" s="902"/>
      <c r="AU730" s="902"/>
      <c r="AV730" s="902"/>
      <c r="AW730" s="902"/>
      <c r="AX730" s="902"/>
      <c r="AY730" s="902"/>
      <c r="AZ730" s="902"/>
      <c r="BA730" s="902"/>
      <c r="BB730" s="994"/>
    </row>
    <row r="731" spans="1:54" s="220" customFormat="1" ht="11.45" customHeight="1">
      <c r="A731" s="226"/>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846" t="s">
        <v>3728</v>
      </c>
      <c r="X731" s="847"/>
      <c r="Y731" s="847"/>
      <c r="Z731" s="847"/>
      <c r="AA731" s="847"/>
      <c r="AB731" s="847"/>
      <c r="AC731" s="847"/>
      <c r="AD731" s="847"/>
      <c r="AE731" s="847"/>
      <c r="AF731" s="847"/>
      <c r="AG731" s="847"/>
      <c r="AH731" s="847"/>
      <c r="AI731" s="848"/>
      <c r="AJ731" s="846" t="s">
        <v>3729</v>
      </c>
      <c r="AK731" s="847"/>
      <c r="AL731" s="847"/>
      <c r="AM731" s="847"/>
      <c r="AN731" s="847"/>
      <c r="AO731" s="847"/>
      <c r="AP731" s="847"/>
      <c r="AQ731" s="847"/>
      <c r="AR731" s="847"/>
      <c r="AS731" s="847"/>
      <c r="AT731" s="847"/>
      <c r="AU731" s="847"/>
      <c r="AV731" s="847"/>
      <c r="AW731" s="847"/>
      <c r="AX731" s="847"/>
      <c r="AY731" s="847"/>
      <c r="AZ731" s="847"/>
      <c r="BA731" s="847"/>
      <c r="BB731" s="848"/>
    </row>
    <row r="732" spans="1:54" ht="12.6" customHeight="1">
      <c r="A732" s="256" t="s">
        <v>3730</v>
      </c>
      <c r="B732" s="183"/>
      <c r="C732" s="183"/>
      <c r="D732" s="183"/>
      <c r="E732" s="183"/>
      <c r="F732" s="183"/>
      <c r="G732" s="183"/>
      <c r="H732" s="183"/>
      <c r="I732" s="183"/>
      <c r="J732" s="183"/>
      <c r="K732" s="183"/>
      <c r="L732" s="183"/>
      <c r="M732" s="183"/>
      <c r="N732" s="183"/>
      <c r="O732" s="183"/>
      <c r="P732" s="183"/>
      <c r="Q732" s="183"/>
      <c r="R732" s="183"/>
      <c r="S732" s="183"/>
      <c r="T732" s="183"/>
      <c r="U732" s="183"/>
      <c r="V732" s="183"/>
      <c r="W732" s="801"/>
      <c r="X732" s="801"/>
      <c r="Y732" s="801"/>
      <c r="Z732" s="801"/>
      <c r="AA732" s="801"/>
      <c r="AB732" s="801"/>
      <c r="AC732" s="801"/>
      <c r="AD732" s="801"/>
      <c r="AE732" s="801"/>
      <c r="AF732" s="801"/>
      <c r="AG732" s="801"/>
      <c r="AH732" s="801"/>
      <c r="AI732" s="801"/>
      <c r="AJ732" s="801"/>
      <c r="AK732" s="801"/>
      <c r="AL732" s="801"/>
      <c r="AM732" s="801"/>
      <c r="AN732" s="801"/>
      <c r="AO732" s="801"/>
      <c r="AP732" s="801"/>
      <c r="AQ732" s="801"/>
      <c r="AR732" s="801"/>
      <c r="AS732" s="801"/>
      <c r="AT732" s="801"/>
      <c r="AU732" s="801"/>
      <c r="AV732" s="801"/>
      <c r="AW732" s="801"/>
      <c r="AX732" s="801"/>
      <c r="AY732" s="801"/>
      <c r="AZ732" s="801"/>
      <c r="BA732" s="801"/>
      <c r="BB732" s="801"/>
    </row>
    <row r="733" spans="1:54" ht="12.6" customHeight="1">
      <c r="A733" s="196" t="s">
        <v>3731</v>
      </c>
      <c r="B733" s="197"/>
      <c r="C733" s="197"/>
      <c r="D733" s="197"/>
      <c r="E733" s="197"/>
      <c r="F733" s="197"/>
      <c r="G733" s="197"/>
      <c r="H733" s="197"/>
      <c r="I733" s="197"/>
      <c r="J733" s="197"/>
      <c r="K733" s="197"/>
      <c r="L733" s="197"/>
      <c r="M733" s="197"/>
      <c r="N733" s="197"/>
      <c r="O733" s="197"/>
      <c r="P733" s="197"/>
      <c r="Q733" s="197"/>
      <c r="R733" s="197"/>
      <c r="S733" s="197"/>
      <c r="T733" s="197"/>
      <c r="U733" s="197"/>
      <c r="V733" s="197"/>
      <c r="W733" s="801"/>
      <c r="X733" s="801"/>
      <c r="Y733" s="801"/>
      <c r="Z733" s="801"/>
      <c r="AA733" s="801"/>
      <c r="AB733" s="801"/>
      <c r="AC733" s="801"/>
      <c r="AD733" s="801"/>
      <c r="AE733" s="801"/>
      <c r="AF733" s="801"/>
      <c r="AG733" s="801"/>
      <c r="AH733" s="801"/>
      <c r="AI733" s="801"/>
      <c r="AJ733" s="801"/>
      <c r="AK733" s="801"/>
      <c r="AL733" s="801"/>
      <c r="AM733" s="801"/>
      <c r="AN733" s="801"/>
      <c r="AO733" s="801"/>
      <c r="AP733" s="801"/>
      <c r="AQ733" s="801"/>
      <c r="AR733" s="801"/>
      <c r="AS733" s="801"/>
      <c r="AT733" s="801"/>
      <c r="AU733" s="801"/>
      <c r="AV733" s="801"/>
      <c r="AW733" s="801"/>
      <c r="AX733" s="801"/>
      <c r="AY733" s="801"/>
      <c r="AZ733" s="801"/>
      <c r="BA733" s="801"/>
      <c r="BB733" s="801"/>
    </row>
    <row r="734" spans="1:54" ht="24.75" customHeight="1">
      <c r="A734" s="1030" t="s">
        <v>3732</v>
      </c>
      <c r="B734" s="1031"/>
      <c r="C734" s="1031"/>
      <c r="D734" s="1031"/>
      <c r="E734" s="1031"/>
      <c r="F734" s="1031"/>
      <c r="G734" s="1031"/>
      <c r="H734" s="1031"/>
      <c r="I734" s="1031"/>
      <c r="J734" s="1031"/>
      <c r="K734" s="1031"/>
      <c r="L734" s="1031"/>
      <c r="M734" s="1031"/>
      <c r="N734" s="1031"/>
      <c r="O734" s="1031"/>
      <c r="P734" s="1031"/>
      <c r="Q734" s="1031"/>
      <c r="R734" s="1031"/>
      <c r="S734" s="1031"/>
      <c r="T734" s="1031"/>
      <c r="U734" s="1031"/>
      <c r="V734" s="1032"/>
      <c r="W734" s="803" t="s">
        <v>4215</v>
      </c>
      <c r="X734" s="803"/>
      <c r="Y734" s="803"/>
      <c r="Z734" s="803"/>
      <c r="AA734" s="803"/>
      <c r="AB734" s="803"/>
      <c r="AC734" s="803"/>
      <c r="AD734" s="803"/>
      <c r="AE734" s="803"/>
      <c r="AF734" s="803"/>
      <c r="AG734" s="803"/>
      <c r="AH734" s="803"/>
      <c r="AI734" s="803"/>
      <c r="AJ734" s="801"/>
      <c r="AK734" s="801"/>
      <c r="AL734" s="801"/>
      <c r="AM734" s="801"/>
      <c r="AN734" s="801"/>
      <c r="AO734" s="801"/>
      <c r="AP734" s="801"/>
      <c r="AQ734" s="801"/>
      <c r="AR734" s="801"/>
      <c r="AS734" s="801"/>
      <c r="AT734" s="801"/>
      <c r="AU734" s="801"/>
      <c r="AV734" s="801"/>
      <c r="AW734" s="801"/>
      <c r="AX734" s="801"/>
      <c r="AY734" s="801"/>
      <c r="AZ734" s="801"/>
      <c r="BA734" s="801"/>
      <c r="BB734" s="801"/>
    </row>
    <row r="735" spans="1:54" ht="24.75" customHeight="1">
      <c r="A735" s="1030" t="s">
        <v>298</v>
      </c>
      <c r="B735" s="1031"/>
      <c r="C735" s="1031"/>
      <c r="D735" s="1031"/>
      <c r="E735" s="1031"/>
      <c r="F735" s="1031"/>
      <c r="G735" s="1031"/>
      <c r="H735" s="1031"/>
      <c r="I735" s="1031"/>
      <c r="J735" s="1031"/>
      <c r="K735" s="1031"/>
      <c r="L735" s="1031"/>
      <c r="M735" s="1031"/>
      <c r="N735" s="1031"/>
      <c r="O735" s="1031"/>
      <c r="P735" s="1031"/>
      <c r="Q735" s="1031"/>
      <c r="R735" s="1031"/>
      <c r="S735" s="1031"/>
      <c r="T735" s="1031"/>
      <c r="U735" s="1031"/>
      <c r="V735" s="1032"/>
      <c r="W735" s="803" t="s">
        <v>4215</v>
      </c>
      <c r="X735" s="803"/>
      <c r="Y735" s="803"/>
      <c r="Z735" s="803"/>
      <c r="AA735" s="803"/>
      <c r="AB735" s="803"/>
      <c r="AC735" s="803"/>
      <c r="AD735" s="803"/>
      <c r="AE735" s="803"/>
      <c r="AF735" s="803"/>
      <c r="AG735" s="803"/>
      <c r="AH735" s="803"/>
      <c r="AI735" s="803"/>
      <c r="AJ735" s="801"/>
      <c r="AK735" s="801"/>
      <c r="AL735" s="801"/>
      <c r="AM735" s="801"/>
      <c r="AN735" s="801"/>
      <c r="AO735" s="801"/>
      <c r="AP735" s="801"/>
      <c r="AQ735" s="801"/>
      <c r="AR735" s="801"/>
      <c r="AS735" s="801"/>
      <c r="AT735" s="801"/>
      <c r="AU735" s="801"/>
      <c r="AV735" s="801"/>
      <c r="AW735" s="801"/>
      <c r="AX735" s="801"/>
      <c r="AY735" s="801"/>
      <c r="AZ735" s="801"/>
      <c r="BA735" s="801"/>
      <c r="BB735" s="801"/>
    </row>
    <row r="736" spans="1:54" ht="12.6" customHeight="1">
      <c r="A736" s="220" t="s">
        <v>275</v>
      </c>
    </row>
    <row r="737" spans="1:54" ht="15" customHeight="1">
      <c r="A737" s="897"/>
      <c r="B737" s="898"/>
      <c r="C737" s="898"/>
      <c r="D737" s="898"/>
      <c r="E737" s="898"/>
      <c r="F737" s="898"/>
      <c r="G737" s="898"/>
      <c r="H737" s="898"/>
      <c r="I737" s="898"/>
      <c r="J737" s="898"/>
      <c r="K737" s="898"/>
      <c r="L737" s="898"/>
      <c r="M737" s="898"/>
      <c r="N737" s="898"/>
      <c r="O737" s="898"/>
      <c r="P737" s="898"/>
      <c r="Q737" s="898"/>
      <c r="R737" s="898"/>
      <c r="S737" s="898"/>
      <c r="T737" s="898"/>
      <c r="U737" s="898"/>
      <c r="V737" s="898"/>
      <c r="W737" s="898"/>
      <c r="X737" s="898"/>
      <c r="Y737" s="898"/>
      <c r="Z737" s="898"/>
      <c r="AA737" s="898"/>
      <c r="AB737" s="898"/>
      <c r="AC737" s="898"/>
      <c r="AD737" s="898"/>
      <c r="AE737" s="898"/>
      <c r="AF737" s="898"/>
      <c r="AG737" s="898"/>
      <c r="AH737" s="898"/>
      <c r="AI737" s="898"/>
      <c r="AJ737" s="898"/>
      <c r="AK737" s="898"/>
      <c r="AL737" s="898"/>
      <c r="AM737" s="898"/>
      <c r="AN737" s="898"/>
      <c r="AO737" s="898"/>
      <c r="AP737" s="898"/>
      <c r="AQ737" s="898"/>
      <c r="AR737" s="898"/>
      <c r="AS737" s="898"/>
      <c r="AT737" s="898"/>
      <c r="AU737" s="898"/>
      <c r="AV737" s="898"/>
      <c r="AW737" s="898"/>
      <c r="AX737" s="898"/>
      <c r="AY737" s="550"/>
      <c r="AZ737" s="550"/>
      <c r="BA737" s="550"/>
      <c r="BB737" s="550"/>
    </row>
    <row r="738" spans="1:54" ht="15" customHeight="1">
      <c r="A738" s="899"/>
      <c r="B738" s="900"/>
      <c r="C738" s="900"/>
      <c r="D738" s="900"/>
      <c r="E738" s="900"/>
      <c r="F738" s="900"/>
      <c r="G738" s="900"/>
      <c r="H738" s="900"/>
      <c r="I738" s="900"/>
      <c r="J738" s="900"/>
      <c r="K738" s="900"/>
      <c r="L738" s="900"/>
      <c r="M738" s="900"/>
      <c r="N738" s="900"/>
      <c r="O738" s="900"/>
      <c r="P738" s="900"/>
      <c r="Q738" s="900"/>
      <c r="R738" s="900"/>
      <c r="S738" s="900"/>
      <c r="T738" s="900"/>
      <c r="U738" s="900"/>
      <c r="V738" s="900"/>
      <c r="W738" s="900"/>
      <c r="X738" s="900"/>
      <c r="Y738" s="900"/>
      <c r="Z738" s="900"/>
      <c r="AA738" s="900"/>
      <c r="AB738" s="900"/>
      <c r="AC738" s="900"/>
      <c r="AD738" s="900"/>
      <c r="AE738" s="900"/>
      <c r="AF738" s="900"/>
      <c r="AG738" s="900"/>
      <c r="AH738" s="900"/>
      <c r="AI738" s="900"/>
      <c r="AJ738" s="900"/>
      <c r="AK738" s="900"/>
      <c r="AL738" s="900"/>
      <c r="AM738" s="900"/>
      <c r="AN738" s="900"/>
      <c r="AO738" s="900"/>
      <c r="AP738" s="900"/>
      <c r="AQ738" s="900"/>
      <c r="AR738" s="900"/>
      <c r="AS738" s="900"/>
      <c r="AT738" s="900"/>
      <c r="AU738" s="900"/>
      <c r="AV738" s="900"/>
      <c r="AW738" s="900"/>
      <c r="AX738" s="900"/>
      <c r="AY738" s="550"/>
      <c r="AZ738" s="550"/>
      <c r="BA738" s="550"/>
      <c r="BB738" s="550"/>
    </row>
    <row r="739" spans="1:54" ht="12.6" customHeight="1">
      <c r="A739" s="220" t="s">
        <v>299</v>
      </c>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c r="AB739" s="220"/>
      <c r="AC739" s="220"/>
      <c r="AD739" s="220"/>
      <c r="AE739" s="220"/>
      <c r="AF739" s="220"/>
      <c r="AG739" s="220"/>
      <c r="AH739" s="220"/>
      <c r="AI739" s="220"/>
      <c r="AJ739" s="220"/>
      <c r="AK739" s="220"/>
      <c r="AL739" s="220"/>
      <c r="AM739" s="220"/>
      <c r="AN739" s="220"/>
      <c r="AO739" s="220"/>
      <c r="AP739" s="220"/>
      <c r="AQ739" s="220"/>
      <c r="AR739" s="220"/>
      <c r="AS739" s="220"/>
      <c r="AT739" s="220"/>
      <c r="AU739" s="220"/>
      <c r="AV739" s="220"/>
      <c r="AW739" s="220"/>
      <c r="AX739" s="220"/>
      <c r="AY739" s="220"/>
      <c r="AZ739" s="220"/>
      <c r="BA739" s="220"/>
      <c r="BB739" s="220"/>
    </row>
    <row r="740" spans="1:54" ht="12.6" customHeight="1">
      <c r="A740" s="170" t="s">
        <v>3479</v>
      </c>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220"/>
      <c r="AN740" s="220"/>
      <c r="AO740" s="220"/>
      <c r="AP740" s="220"/>
      <c r="AQ740" s="220"/>
      <c r="AR740" s="220"/>
      <c r="AS740" s="220"/>
      <c r="AT740" s="220"/>
      <c r="AU740" s="220"/>
      <c r="AV740" s="220"/>
      <c r="AW740" s="220"/>
      <c r="AX740" s="220"/>
      <c r="AY740" s="220"/>
      <c r="AZ740" s="220"/>
      <c r="BA740" s="220"/>
      <c r="BB740" s="220"/>
    </row>
    <row r="741" spans="1:54" ht="11.45" customHeight="1">
      <c r="A741" s="262"/>
      <c r="B741" s="263"/>
      <c r="C741" s="263"/>
      <c r="D741" s="263"/>
      <c r="E741" s="263"/>
      <c r="F741" s="263"/>
      <c r="G741" s="263"/>
      <c r="H741" s="263"/>
      <c r="I741" s="263"/>
      <c r="J741" s="263"/>
      <c r="K741" s="263"/>
      <c r="L741" s="263"/>
      <c r="M741" s="263"/>
      <c r="N741" s="263"/>
      <c r="O741" s="263"/>
      <c r="P741" s="263"/>
      <c r="Q741" s="263"/>
      <c r="R741" s="263"/>
      <c r="S741" s="264"/>
      <c r="T741" s="262"/>
      <c r="U741" s="263"/>
      <c r="V741" s="263"/>
      <c r="W741" s="263"/>
      <c r="X741" s="263"/>
      <c r="Y741" s="263"/>
      <c r="Z741" s="263"/>
      <c r="AA741" s="263"/>
      <c r="AB741" s="263"/>
      <c r="AC741" s="263"/>
      <c r="AD741" s="263"/>
      <c r="AE741" s="263"/>
      <c r="AF741" s="264"/>
      <c r="AG741" s="902" t="s">
        <v>3733</v>
      </c>
      <c r="AH741" s="902"/>
      <c r="AI741" s="902"/>
      <c r="AJ741" s="902"/>
      <c r="AK741" s="902"/>
      <c r="AL741" s="902"/>
      <c r="AM741" s="902"/>
      <c r="AN741" s="902"/>
      <c r="AO741" s="902"/>
      <c r="AP741" s="902"/>
      <c r="AQ741" s="902"/>
      <c r="AR741" s="902"/>
      <c r="AS741" s="902"/>
      <c r="AT741" s="902"/>
      <c r="AU741" s="902"/>
      <c r="AV741" s="902"/>
      <c r="AW741" s="902"/>
      <c r="AX741" s="902"/>
      <c r="AY741" s="902"/>
      <c r="AZ741" s="902"/>
      <c r="BA741" s="902"/>
      <c r="BB741" s="994"/>
    </row>
    <row r="742" spans="1:54" ht="11.45" customHeight="1">
      <c r="A742" s="841" t="s">
        <v>4146</v>
      </c>
      <c r="B742" s="842"/>
      <c r="C742" s="842"/>
      <c r="D742" s="842"/>
      <c r="E742" s="842"/>
      <c r="F742" s="842"/>
      <c r="G742" s="842"/>
      <c r="H742" s="842"/>
      <c r="I742" s="842"/>
      <c r="J742" s="842"/>
      <c r="K742" s="842"/>
      <c r="L742" s="842"/>
      <c r="M742" s="842"/>
      <c r="N742" s="842"/>
      <c r="O742" s="842"/>
      <c r="P742" s="842"/>
      <c r="Q742" s="842"/>
      <c r="R742" s="842"/>
      <c r="S742" s="843"/>
      <c r="T742" s="841" t="s">
        <v>4147</v>
      </c>
      <c r="U742" s="842"/>
      <c r="V742" s="842"/>
      <c r="W742" s="842"/>
      <c r="X742" s="842"/>
      <c r="Y742" s="842"/>
      <c r="Z742" s="842"/>
      <c r="AA742" s="842"/>
      <c r="AB742" s="842"/>
      <c r="AC742" s="842"/>
      <c r="AD742" s="842"/>
      <c r="AE742" s="842"/>
      <c r="AF742" s="843"/>
      <c r="AG742" s="842" t="s">
        <v>3734</v>
      </c>
      <c r="AH742" s="842"/>
      <c r="AI742" s="842"/>
      <c r="AJ742" s="842"/>
      <c r="AK742" s="842"/>
      <c r="AL742" s="842"/>
      <c r="AM742" s="842"/>
      <c r="AN742" s="842"/>
      <c r="AO742" s="842"/>
      <c r="AP742" s="842"/>
      <c r="AQ742" s="842"/>
      <c r="AR742" s="842"/>
      <c r="AS742" s="842"/>
      <c r="AT742" s="842"/>
      <c r="AU742" s="842"/>
      <c r="AV742" s="842"/>
      <c r="AW742" s="842"/>
      <c r="AX742" s="842"/>
      <c r="AY742" s="842"/>
      <c r="AZ742" s="842"/>
      <c r="BA742" s="842"/>
      <c r="BB742" s="843"/>
    </row>
    <row r="743" spans="1:54" ht="11.45" customHeight="1">
      <c r="A743" s="274"/>
      <c r="B743" s="275"/>
      <c r="C743" s="275"/>
      <c r="D743" s="275"/>
      <c r="E743" s="275"/>
      <c r="F743" s="275"/>
      <c r="G743" s="275"/>
      <c r="H743" s="275"/>
      <c r="I743" s="275"/>
      <c r="J743" s="275"/>
      <c r="K743" s="275"/>
      <c r="L743" s="275"/>
      <c r="M743" s="275"/>
      <c r="N743" s="275"/>
      <c r="O743" s="275"/>
      <c r="P743" s="275"/>
      <c r="Q743" s="275"/>
      <c r="R743" s="275"/>
      <c r="S743" s="276"/>
      <c r="T743" s="274"/>
      <c r="U743" s="275"/>
      <c r="V743" s="275"/>
      <c r="W743" s="275"/>
      <c r="X743" s="275"/>
      <c r="Y743" s="275"/>
      <c r="Z743" s="275"/>
      <c r="AA743" s="275"/>
      <c r="AB743" s="275"/>
      <c r="AC743" s="275"/>
      <c r="AD743" s="275"/>
      <c r="AE743" s="275"/>
      <c r="AF743" s="276"/>
      <c r="AG743" s="847" t="s">
        <v>3521</v>
      </c>
      <c r="AH743" s="847"/>
      <c r="AI743" s="847"/>
      <c r="AJ743" s="847"/>
      <c r="AK743" s="847"/>
      <c r="AL743" s="847"/>
      <c r="AM743" s="847"/>
      <c r="AN743" s="847"/>
      <c r="AO743" s="847"/>
      <c r="AP743" s="847"/>
      <c r="AQ743" s="847"/>
      <c r="AR743" s="847"/>
      <c r="AS743" s="847"/>
      <c r="AT743" s="847"/>
      <c r="AU743" s="847"/>
      <c r="AV743" s="847"/>
      <c r="AW743" s="847"/>
      <c r="AX743" s="847"/>
      <c r="AY743" s="847"/>
      <c r="AZ743" s="847"/>
      <c r="BA743" s="847"/>
      <c r="BB743" s="848"/>
    </row>
    <row r="744" spans="1:54" ht="12.6" customHeight="1">
      <c r="A744" s="1059" t="s">
        <v>3735</v>
      </c>
      <c r="B744" s="1060"/>
      <c r="C744" s="1060"/>
      <c r="D744" s="1060"/>
      <c r="E744" s="1060"/>
      <c r="F744" s="1060"/>
      <c r="G744" s="1060"/>
      <c r="H744" s="1060"/>
      <c r="I744" s="1060"/>
      <c r="J744" s="1060"/>
      <c r="K744" s="1060"/>
      <c r="L744" s="1060"/>
      <c r="M744" s="1060"/>
      <c r="N744" s="1060"/>
      <c r="O744" s="1060"/>
      <c r="P744" s="1060"/>
      <c r="Q744" s="1060"/>
      <c r="R744" s="1060"/>
      <c r="S744" s="1060"/>
      <c r="T744" s="1060"/>
      <c r="U744" s="1060"/>
      <c r="V744" s="1060"/>
      <c r="W744" s="1060"/>
      <c r="X744" s="1060"/>
      <c r="Y744" s="1060"/>
      <c r="Z744" s="1060"/>
      <c r="AA744" s="1060"/>
      <c r="AB744" s="1060"/>
      <c r="AC744" s="1060"/>
      <c r="AD744" s="1060"/>
      <c r="AE744" s="1060"/>
      <c r="AF744" s="1060"/>
      <c r="AG744" s="1060"/>
      <c r="AH744" s="1060"/>
      <c r="AI744" s="1060"/>
      <c r="AJ744" s="1060"/>
      <c r="AK744" s="1060"/>
      <c r="AL744" s="1060"/>
      <c r="AM744" s="1060"/>
      <c r="AN744" s="1060"/>
      <c r="AO744" s="1060"/>
      <c r="AP744" s="1060"/>
      <c r="AQ744" s="1060"/>
      <c r="AR744" s="1060"/>
      <c r="AS744" s="1060"/>
      <c r="AT744" s="1060"/>
      <c r="AU744" s="1060"/>
      <c r="AV744" s="1060"/>
      <c r="AW744" s="1060"/>
      <c r="AX744" s="1060"/>
      <c r="AY744" s="1060"/>
      <c r="AZ744" s="1060"/>
      <c r="BA744" s="1060"/>
      <c r="BB744" s="1061"/>
    </row>
    <row r="745" spans="1:54" ht="12.6" customHeight="1">
      <c r="A745" s="995" t="s">
        <v>3736</v>
      </c>
      <c r="B745" s="995"/>
      <c r="C745" s="995"/>
      <c r="D745" s="995"/>
      <c r="E745" s="995"/>
      <c r="F745" s="995"/>
      <c r="G745" s="995"/>
      <c r="H745" s="995"/>
      <c r="I745" s="995"/>
      <c r="J745" s="995"/>
      <c r="K745" s="995"/>
      <c r="L745" s="995"/>
      <c r="M745" s="995"/>
      <c r="N745" s="995"/>
      <c r="O745" s="995"/>
      <c r="P745" s="995"/>
      <c r="Q745" s="995"/>
      <c r="R745" s="995"/>
      <c r="S745" s="995"/>
      <c r="T745" s="1051">
        <f ca="1">SUVAHAVUJ!$N$74</f>
        <v>0</v>
      </c>
      <c r="U745" s="1051"/>
      <c r="V745" s="1051"/>
      <c r="W745" s="1051"/>
      <c r="X745" s="1051"/>
      <c r="Y745" s="1051"/>
      <c r="Z745" s="1051"/>
      <c r="AA745" s="1051"/>
      <c r="AB745" s="1051"/>
      <c r="AC745" s="1051"/>
      <c r="AD745" s="1051"/>
      <c r="AE745" s="1051"/>
      <c r="AF745" s="1051"/>
      <c r="AG745" s="1051">
        <f ca="1">SUVAHAVUJ!$X$74</f>
        <v>0</v>
      </c>
      <c r="AH745" s="1051"/>
      <c r="AI745" s="1051"/>
      <c r="AJ745" s="1051"/>
      <c r="AK745" s="1051"/>
      <c r="AL745" s="1051"/>
      <c r="AM745" s="1051"/>
      <c r="AN745" s="1051"/>
      <c r="AO745" s="1051"/>
      <c r="AP745" s="1051"/>
      <c r="AQ745" s="1051"/>
      <c r="AR745" s="1051"/>
      <c r="AS745" s="1051"/>
      <c r="AT745" s="1051"/>
      <c r="AU745" s="1051"/>
      <c r="AV745" s="1051"/>
      <c r="AW745" s="1051"/>
      <c r="AX745" s="1051"/>
      <c r="AY745" s="1051"/>
      <c r="AZ745" s="1051"/>
      <c r="BA745" s="1051"/>
      <c r="BB745" s="1051"/>
    </row>
    <row r="746" spans="1:54" ht="12.75" customHeight="1">
      <c r="A746" s="1047" t="s">
        <v>3737</v>
      </c>
      <c r="B746" s="1048"/>
      <c r="C746" s="1048"/>
      <c r="D746" s="1048"/>
      <c r="E746" s="1048"/>
      <c r="F746" s="1048"/>
      <c r="G746" s="1048"/>
      <c r="H746" s="1048"/>
      <c r="I746" s="1048"/>
      <c r="J746" s="1048"/>
      <c r="K746" s="1048"/>
      <c r="L746" s="1048"/>
      <c r="M746" s="1048"/>
      <c r="N746" s="1048"/>
      <c r="O746" s="1048"/>
      <c r="P746" s="1048"/>
      <c r="Q746" s="1048"/>
      <c r="R746" s="1048"/>
      <c r="S746" s="1049"/>
      <c r="T746" s="1051">
        <f ca="1">SUVAHAVUJ!$N$75-T748</f>
        <v>0</v>
      </c>
      <c r="U746" s="1051"/>
      <c r="V746" s="1051"/>
      <c r="W746" s="1051"/>
      <c r="X746" s="1051"/>
      <c r="Y746" s="1051"/>
      <c r="Z746" s="1051"/>
      <c r="AA746" s="1051"/>
      <c r="AB746" s="1051"/>
      <c r="AC746" s="1051"/>
      <c r="AD746" s="1051"/>
      <c r="AE746" s="1051"/>
      <c r="AF746" s="1051"/>
      <c r="AG746" s="1051">
        <f ca="1">SUVAHAVUJ!$X$75-AG748</f>
        <v>0</v>
      </c>
      <c r="AH746" s="1051"/>
      <c r="AI746" s="1051"/>
      <c r="AJ746" s="1051"/>
      <c r="AK746" s="1051"/>
      <c r="AL746" s="1051"/>
      <c r="AM746" s="1051"/>
      <c r="AN746" s="1051"/>
      <c r="AO746" s="1051"/>
      <c r="AP746" s="1051"/>
      <c r="AQ746" s="1051"/>
      <c r="AR746" s="1051"/>
      <c r="AS746" s="1051"/>
      <c r="AT746" s="1051"/>
      <c r="AU746" s="1051"/>
      <c r="AV746" s="1051"/>
      <c r="AW746" s="1051"/>
      <c r="AX746" s="1051"/>
      <c r="AY746" s="1051"/>
      <c r="AZ746" s="1051"/>
      <c r="BA746" s="1051"/>
      <c r="BB746" s="1051"/>
    </row>
    <row r="747" spans="1:54" ht="12.75" customHeight="1">
      <c r="A747" s="1047" t="s">
        <v>535</v>
      </c>
      <c r="B747" s="1048"/>
      <c r="C747" s="1048"/>
      <c r="D747" s="1048"/>
      <c r="E747" s="1048"/>
      <c r="F747" s="1048"/>
      <c r="G747" s="1048"/>
      <c r="H747" s="1048"/>
      <c r="I747" s="1048"/>
      <c r="J747" s="1048"/>
      <c r="K747" s="1048"/>
      <c r="L747" s="1048"/>
      <c r="M747" s="1048"/>
      <c r="N747" s="1048"/>
      <c r="O747" s="1048"/>
      <c r="P747" s="1048"/>
      <c r="Q747" s="1048"/>
      <c r="R747" s="1048"/>
      <c r="S747" s="1049"/>
      <c r="T747" s="1051"/>
      <c r="U747" s="1051"/>
      <c r="V747" s="1051"/>
      <c r="W747" s="1051"/>
      <c r="X747" s="1051"/>
      <c r="Y747" s="1051"/>
      <c r="Z747" s="1051"/>
      <c r="AA747" s="1051"/>
      <c r="AB747" s="1051"/>
      <c r="AC747" s="1051"/>
      <c r="AD747" s="1051"/>
      <c r="AE747" s="1051"/>
      <c r="AF747" s="1051"/>
      <c r="AG747" s="1051"/>
      <c r="AH747" s="1051"/>
      <c r="AI747" s="1051"/>
      <c r="AJ747" s="1051"/>
      <c r="AK747" s="1051"/>
      <c r="AL747" s="1051"/>
      <c r="AM747" s="1051"/>
      <c r="AN747" s="1051"/>
      <c r="AO747" s="1051"/>
      <c r="AP747" s="1051"/>
      <c r="AQ747" s="1051"/>
      <c r="AR747" s="1051"/>
      <c r="AS747" s="1051"/>
      <c r="AT747" s="1051"/>
      <c r="AU747" s="1051"/>
      <c r="AV747" s="1051"/>
      <c r="AW747" s="1051"/>
      <c r="AX747" s="1051"/>
      <c r="AY747" s="1051"/>
      <c r="AZ747" s="1051"/>
      <c r="BA747" s="1051"/>
      <c r="BB747" s="1051"/>
    </row>
    <row r="748" spans="1:54" ht="12.75" customHeight="1">
      <c r="A748" s="1047" t="s">
        <v>2887</v>
      </c>
      <c r="B748" s="1048"/>
      <c r="C748" s="1048"/>
      <c r="D748" s="1048"/>
      <c r="E748" s="1048"/>
      <c r="F748" s="1048"/>
      <c r="G748" s="1048"/>
      <c r="H748" s="1048"/>
      <c r="I748" s="1048"/>
      <c r="J748" s="1048"/>
      <c r="K748" s="1048"/>
      <c r="L748" s="1048"/>
      <c r="M748" s="1048"/>
      <c r="N748" s="1048"/>
      <c r="O748" s="1048"/>
      <c r="P748" s="1048"/>
      <c r="Q748" s="1048"/>
      <c r="R748" s="1048"/>
      <c r="S748" s="1049"/>
      <c r="T748" s="1051">
        <f ca="1">'HL KNIHA VYPOC'!$G$134</f>
        <v>0</v>
      </c>
      <c r="U748" s="1051"/>
      <c r="V748" s="1051"/>
      <c r="W748" s="1051"/>
      <c r="X748" s="1051"/>
      <c r="Y748" s="1051"/>
      <c r="Z748" s="1051"/>
      <c r="AA748" s="1051"/>
      <c r="AB748" s="1051"/>
      <c r="AC748" s="1051"/>
      <c r="AD748" s="1051"/>
      <c r="AE748" s="1051"/>
      <c r="AF748" s="1051"/>
      <c r="AG748" s="1051">
        <f ca="1">'HL KNIHA VYPOC'!$K$134</f>
        <v>0</v>
      </c>
      <c r="AH748" s="1051"/>
      <c r="AI748" s="1051"/>
      <c r="AJ748" s="1051"/>
      <c r="AK748" s="1051"/>
      <c r="AL748" s="1051"/>
      <c r="AM748" s="1051"/>
      <c r="AN748" s="1051"/>
      <c r="AO748" s="1051"/>
      <c r="AP748" s="1051"/>
      <c r="AQ748" s="1051"/>
      <c r="AR748" s="1051"/>
      <c r="AS748" s="1051"/>
      <c r="AT748" s="1051"/>
      <c r="AU748" s="1051"/>
      <c r="AV748" s="1051"/>
      <c r="AW748" s="1051"/>
      <c r="AX748" s="1051"/>
      <c r="AY748" s="1051"/>
      <c r="AZ748" s="1051"/>
      <c r="BA748" s="1051"/>
      <c r="BB748" s="1051"/>
    </row>
    <row r="749" spans="1:54" ht="12.6" customHeight="1">
      <c r="A749" s="170" t="s">
        <v>3517</v>
      </c>
    </row>
    <row r="750" spans="1:54" ht="11.45" customHeight="1">
      <c r="A750" s="221"/>
      <c r="B750" s="222"/>
      <c r="C750" s="222"/>
      <c r="D750" s="222"/>
      <c r="E750" s="222"/>
      <c r="F750" s="222"/>
      <c r="G750" s="222"/>
      <c r="H750" s="222"/>
      <c r="I750" s="222"/>
      <c r="J750" s="222"/>
      <c r="K750" s="222"/>
      <c r="L750" s="222"/>
      <c r="M750" s="237"/>
      <c r="N750" s="836" t="s">
        <v>4147</v>
      </c>
      <c r="O750" s="837"/>
      <c r="P750" s="837"/>
      <c r="Q750" s="837"/>
      <c r="R750" s="837"/>
      <c r="S750" s="837"/>
      <c r="T750" s="837"/>
      <c r="U750" s="837"/>
      <c r="V750" s="837"/>
      <c r="W750" s="837"/>
      <c r="X750" s="837"/>
      <c r="Y750" s="837"/>
      <c r="Z750" s="837"/>
      <c r="AA750" s="837"/>
      <c r="AB750" s="837"/>
      <c r="AC750" s="837"/>
      <c r="AD750" s="837"/>
      <c r="AE750" s="837"/>
      <c r="AF750" s="837"/>
      <c r="AG750" s="837"/>
      <c r="AH750" s="837"/>
      <c r="AI750" s="837"/>
      <c r="AJ750" s="837"/>
      <c r="AK750" s="837"/>
      <c r="AL750" s="837"/>
      <c r="AM750" s="837"/>
      <c r="AN750" s="837"/>
      <c r="AO750" s="837"/>
      <c r="AP750" s="837"/>
      <c r="AQ750" s="837"/>
      <c r="AR750" s="837"/>
      <c r="AS750" s="837"/>
      <c r="AT750" s="837"/>
      <c r="AU750" s="837"/>
      <c r="AV750" s="837"/>
      <c r="AW750" s="837"/>
      <c r="AX750" s="837"/>
      <c r="AY750" s="837"/>
      <c r="AZ750" s="837"/>
      <c r="BA750" s="837"/>
      <c r="BB750" s="838"/>
    </row>
    <row r="751" spans="1:54" ht="11.1" customHeight="1">
      <c r="A751" s="223"/>
      <c r="B751" s="224"/>
      <c r="C751" s="224"/>
      <c r="D751" s="224"/>
      <c r="E751" s="224"/>
      <c r="F751" s="224"/>
      <c r="G751" s="224"/>
      <c r="H751" s="224"/>
      <c r="I751" s="224"/>
      <c r="J751" s="224"/>
      <c r="K751" s="224"/>
      <c r="L751" s="224"/>
      <c r="M751" s="238"/>
      <c r="N751" s="901" t="s">
        <v>3742</v>
      </c>
      <c r="O751" s="902"/>
      <c r="P751" s="902"/>
      <c r="Q751" s="902"/>
      <c r="R751" s="902"/>
      <c r="S751" s="994"/>
      <c r="T751" s="221"/>
      <c r="U751" s="222"/>
      <c r="V751" s="222"/>
      <c r="W751" s="222"/>
      <c r="X751" s="222"/>
      <c r="Y751" s="222"/>
      <c r="Z751" s="237"/>
      <c r="AA751" s="221"/>
      <c r="AB751" s="222"/>
      <c r="AC751" s="222"/>
      <c r="AD751" s="222"/>
      <c r="AE751" s="222"/>
      <c r="AF751" s="222"/>
      <c r="AG751" s="237"/>
      <c r="AH751" s="901"/>
      <c r="AI751" s="902"/>
      <c r="AJ751" s="902"/>
      <c r="AK751" s="902"/>
      <c r="AL751" s="902"/>
      <c r="AM751" s="902"/>
      <c r="AN751" s="902"/>
      <c r="AO751" s="902"/>
      <c r="AP751" s="994"/>
      <c r="AQ751" s="901" t="s">
        <v>3513</v>
      </c>
      <c r="AR751" s="902"/>
      <c r="AS751" s="902"/>
      <c r="AT751" s="902"/>
      <c r="AU751" s="902"/>
      <c r="AV751" s="902"/>
      <c r="AW751" s="902"/>
      <c r="AX751" s="902"/>
      <c r="AY751" s="902"/>
      <c r="AZ751" s="902"/>
      <c r="BA751" s="902"/>
      <c r="BB751" s="994"/>
    </row>
    <row r="752" spans="1:54" ht="11.1" customHeight="1">
      <c r="A752" s="841" t="s">
        <v>3738</v>
      </c>
      <c r="B752" s="842"/>
      <c r="C752" s="842"/>
      <c r="D752" s="842"/>
      <c r="E752" s="842"/>
      <c r="F752" s="842"/>
      <c r="G752" s="842"/>
      <c r="H752" s="842"/>
      <c r="I752" s="842"/>
      <c r="J752" s="842"/>
      <c r="K752" s="842"/>
      <c r="L752" s="842"/>
      <c r="M752" s="843"/>
      <c r="N752" s="841" t="s">
        <v>3556</v>
      </c>
      <c r="O752" s="842"/>
      <c r="P752" s="842"/>
      <c r="Q752" s="842"/>
      <c r="R752" s="842"/>
      <c r="S752" s="843"/>
      <c r="T752" s="841" t="s">
        <v>3510</v>
      </c>
      <c r="U752" s="842"/>
      <c r="V752" s="842"/>
      <c r="W752" s="842"/>
      <c r="X752" s="842"/>
      <c r="Y752" s="842"/>
      <c r="Z752" s="843"/>
      <c r="AA752" s="841" t="s">
        <v>3511</v>
      </c>
      <c r="AB752" s="842"/>
      <c r="AC752" s="842"/>
      <c r="AD752" s="842"/>
      <c r="AE752" s="842"/>
      <c r="AF752" s="842"/>
      <c r="AG752" s="843"/>
      <c r="AH752" s="841" t="s">
        <v>3512</v>
      </c>
      <c r="AI752" s="842"/>
      <c r="AJ752" s="842"/>
      <c r="AK752" s="842"/>
      <c r="AL752" s="842"/>
      <c r="AM752" s="842"/>
      <c r="AN752" s="842"/>
      <c r="AO752" s="842"/>
      <c r="AP752" s="843"/>
      <c r="AQ752" s="841" t="s">
        <v>3557</v>
      </c>
      <c r="AR752" s="842"/>
      <c r="AS752" s="842"/>
      <c r="AT752" s="842"/>
      <c r="AU752" s="842"/>
      <c r="AV752" s="842"/>
      <c r="AW752" s="842"/>
      <c r="AX752" s="842"/>
      <c r="AY752" s="842"/>
      <c r="AZ752" s="842"/>
      <c r="BA752" s="842"/>
      <c r="BB752" s="843"/>
    </row>
    <row r="753" spans="1:54" ht="11.1" customHeight="1">
      <c r="A753" s="223"/>
      <c r="B753" s="224"/>
      <c r="C753" s="224"/>
      <c r="D753" s="224"/>
      <c r="E753" s="224"/>
      <c r="F753" s="224"/>
      <c r="G753" s="224"/>
      <c r="H753" s="224"/>
      <c r="I753" s="224"/>
      <c r="J753" s="224"/>
      <c r="K753" s="224"/>
      <c r="L753" s="224"/>
      <c r="M753" s="238"/>
      <c r="N753" s="841" t="s">
        <v>3557</v>
      </c>
      <c r="O753" s="842"/>
      <c r="P753" s="842"/>
      <c r="Q753" s="842"/>
      <c r="R753" s="842"/>
      <c r="S753" s="843"/>
      <c r="T753" s="841"/>
      <c r="U753" s="842"/>
      <c r="V753" s="842"/>
      <c r="W753" s="842"/>
      <c r="X753" s="842"/>
      <c r="Y753" s="842"/>
      <c r="Z753" s="843"/>
      <c r="AA753" s="841"/>
      <c r="AB753" s="842"/>
      <c r="AC753" s="842"/>
      <c r="AD753" s="842"/>
      <c r="AE753" s="842"/>
      <c r="AF753" s="842"/>
      <c r="AG753" s="843"/>
      <c r="AH753" s="841"/>
      <c r="AI753" s="842"/>
      <c r="AJ753" s="842"/>
      <c r="AK753" s="842"/>
      <c r="AL753" s="842"/>
      <c r="AM753" s="842"/>
      <c r="AN753" s="842"/>
      <c r="AO753" s="842"/>
      <c r="AP753" s="843"/>
      <c r="AQ753" s="841" t="s">
        <v>3558</v>
      </c>
      <c r="AR753" s="842"/>
      <c r="AS753" s="842"/>
      <c r="AT753" s="842"/>
      <c r="AU753" s="842"/>
      <c r="AV753" s="842"/>
      <c r="AW753" s="842"/>
      <c r="AX753" s="842"/>
      <c r="AY753" s="842"/>
      <c r="AZ753" s="842"/>
      <c r="BA753" s="842"/>
      <c r="BB753" s="843"/>
    </row>
    <row r="754" spans="1:54" ht="11.1" customHeight="1">
      <c r="A754" s="223"/>
      <c r="B754" s="224"/>
      <c r="C754" s="224"/>
      <c r="D754" s="224"/>
      <c r="E754" s="224"/>
      <c r="F754" s="224"/>
      <c r="G754" s="224"/>
      <c r="H754" s="224"/>
      <c r="I754" s="224"/>
      <c r="J754" s="224"/>
      <c r="K754" s="224"/>
      <c r="L754" s="224"/>
      <c r="M754" s="238"/>
      <c r="N754" s="841" t="s">
        <v>3558</v>
      </c>
      <c r="O754" s="842"/>
      <c r="P754" s="842"/>
      <c r="Q754" s="842"/>
      <c r="R754" s="842"/>
      <c r="S754" s="843"/>
      <c r="T754" s="223"/>
      <c r="U754" s="224"/>
      <c r="V754" s="224"/>
      <c r="W754" s="224"/>
      <c r="X754" s="224"/>
      <c r="Y754" s="224"/>
      <c r="Z754" s="238"/>
      <c r="AA754" s="223"/>
      <c r="AB754" s="224"/>
      <c r="AC754" s="224"/>
      <c r="AD754" s="224"/>
      <c r="AE754" s="224"/>
      <c r="AF754" s="224"/>
      <c r="AG754" s="238"/>
      <c r="AH754" s="841"/>
      <c r="AI754" s="842"/>
      <c r="AJ754" s="842"/>
      <c r="AK754" s="842"/>
      <c r="AL754" s="842"/>
      <c r="AM754" s="842"/>
      <c r="AN754" s="842"/>
      <c r="AO754" s="842"/>
      <c r="AP754" s="843"/>
      <c r="AQ754" s="841"/>
      <c r="AR754" s="842"/>
      <c r="AS754" s="842"/>
      <c r="AT754" s="842"/>
      <c r="AU754" s="842"/>
      <c r="AV754" s="842"/>
      <c r="AW754" s="842"/>
      <c r="AX754" s="842"/>
      <c r="AY754" s="842"/>
      <c r="AZ754" s="842"/>
      <c r="BA754" s="842"/>
      <c r="BB754" s="843"/>
    </row>
    <row r="755" spans="1:54" ht="11.1" customHeight="1">
      <c r="A755" s="846" t="s">
        <v>3498</v>
      </c>
      <c r="B755" s="847"/>
      <c r="C755" s="847"/>
      <c r="D755" s="847"/>
      <c r="E755" s="847"/>
      <c r="F755" s="847"/>
      <c r="G755" s="847"/>
      <c r="H755" s="847"/>
      <c r="I755" s="847"/>
      <c r="J755" s="847"/>
      <c r="K755" s="847"/>
      <c r="L755" s="847"/>
      <c r="M755" s="848"/>
      <c r="N755" s="846" t="s">
        <v>3499</v>
      </c>
      <c r="O755" s="847"/>
      <c r="P755" s="847"/>
      <c r="Q755" s="847"/>
      <c r="R755" s="847"/>
      <c r="S755" s="848"/>
      <c r="T755" s="846" t="s">
        <v>3500</v>
      </c>
      <c r="U755" s="847"/>
      <c r="V755" s="847"/>
      <c r="W755" s="847"/>
      <c r="X755" s="847"/>
      <c r="Y755" s="847"/>
      <c r="Z755" s="848"/>
      <c r="AA755" s="846" t="s">
        <v>3501</v>
      </c>
      <c r="AB755" s="847"/>
      <c r="AC755" s="847"/>
      <c r="AD755" s="847"/>
      <c r="AE755" s="847"/>
      <c r="AF755" s="847"/>
      <c r="AG755" s="848"/>
      <c r="AH755" s="846" t="s">
        <v>3502</v>
      </c>
      <c r="AI755" s="847"/>
      <c r="AJ755" s="847"/>
      <c r="AK755" s="847"/>
      <c r="AL755" s="847"/>
      <c r="AM755" s="847"/>
      <c r="AN755" s="847"/>
      <c r="AO755" s="847"/>
      <c r="AP755" s="848"/>
      <c r="AQ755" s="846" t="s">
        <v>3503</v>
      </c>
      <c r="AR755" s="847"/>
      <c r="AS755" s="847"/>
      <c r="AT755" s="847"/>
      <c r="AU755" s="847"/>
      <c r="AV755" s="847"/>
      <c r="AW755" s="847"/>
      <c r="AX755" s="847"/>
      <c r="AY755" s="847"/>
      <c r="AZ755" s="847"/>
      <c r="BA755" s="847"/>
      <c r="BB755" s="848"/>
    </row>
    <row r="756" spans="1:54" ht="12.6" customHeight="1">
      <c r="A756" s="187" t="s">
        <v>3761</v>
      </c>
      <c r="B756" s="188"/>
      <c r="C756" s="188"/>
      <c r="D756" s="188"/>
      <c r="E756" s="188"/>
      <c r="F756" s="188"/>
      <c r="G756" s="188"/>
      <c r="H756" s="188"/>
      <c r="I756" s="188"/>
      <c r="J756" s="188"/>
      <c r="K756" s="188"/>
      <c r="L756" s="188"/>
      <c r="M756" s="189"/>
      <c r="N756" s="1052"/>
      <c r="O756" s="1051"/>
      <c r="P756" s="1051"/>
      <c r="Q756" s="1051"/>
      <c r="R756" s="1051"/>
      <c r="S756" s="1051"/>
      <c r="T756" s="1051"/>
      <c r="U756" s="1051"/>
      <c r="V756" s="1051"/>
      <c r="W756" s="1051"/>
      <c r="X756" s="1051"/>
      <c r="Y756" s="1051"/>
      <c r="Z756" s="1051"/>
      <c r="AA756" s="1051"/>
      <c r="AB756" s="1051"/>
      <c r="AC756" s="1051"/>
      <c r="AD756" s="1051"/>
      <c r="AE756" s="1051"/>
      <c r="AF756" s="1051"/>
      <c r="AG756" s="1051"/>
      <c r="AH756" s="1051"/>
      <c r="AI756" s="1051"/>
      <c r="AJ756" s="1051"/>
      <c r="AK756" s="1051"/>
      <c r="AL756" s="1051"/>
      <c r="AM756" s="1051"/>
      <c r="AN756" s="1051"/>
      <c r="AO756" s="1051"/>
      <c r="AP756" s="1051"/>
      <c r="AQ756" s="1051"/>
      <c r="AR756" s="1051"/>
      <c r="AS756" s="1051"/>
      <c r="AT756" s="1051"/>
      <c r="AU756" s="1051"/>
      <c r="AV756" s="1051"/>
      <c r="AW756" s="1051"/>
      <c r="AX756" s="1051"/>
      <c r="AY756" s="1051"/>
      <c r="AZ756" s="1051"/>
      <c r="BA756" s="1051"/>
      <c r="BB756" s="1051"/>
    </row>
    <row r="757" spans="1:54" s="220" customFormat="1" ht="12.6" customHeight="1">
      <c r="A757" s="935" t="s">
        <v>3762</v>
      </c>
      <c r="B757" s="936"/>
      <c r="C757" s="936"/>
      <c r="D757" s="936"/>
      <c r="E757" s="936"/>
      <c r="F757" s="936"/>
      <c r="G757" s="936"/>
      <c r="H757" s="936"/>
      <c r="I757" s="936"/>
      <c r="J757" s="936"/>
      <c r="K757" s="936"/>
      <c r="L757" s="936"/>
      <c r="M757" s="937"/>
      <c r="N757" s="1266">
        <f ca="1">SUM('HL KNIHA VYPOC'!$D$125+'HL KNIHA VYPOC'!$D$127+'HL KNIHA VYPOC'!$D$129+'HL KNIHA VYPOC'!$D$130-'HL KNIHA VYPOC'!$D$137)</f>
        <v>0</v>
      </c>
      <c r="O757" s="1313"/>
      <c r="P757" s="1313"/>
      <c r="Q757" s="1313"/>
      <c r="R757" s="1313"/>
      <c r="S757" s="1313"/>
      <c r="T757" s="1313">
        <f ca="1">SUM('HL KNIHA VYPOC'!$E$125+'HL KNIHA VYPOC'!$E$127+'HL KNIHA VYPOC'!$E$129+'HL KNIHA VYPOC'!$E$130-'HL KNIHA VYPOC'!$E$137)</f>
        <v>0</v>
      </c>
      <c r="U757" s="1313"/>
      <c r="V757" s="1313"/>
      <c r="W757" s="1313"/>
      <c r="X757" s="1313"/>
      <c r="Y757" s="1313"/>
      <c r="Z757" s="1313"/>
      <c r="AA757" s="1313">
        <f ca="1">SUM('HL KNIHA VYPOC'!$F$125+'HL KNIHA VYPOC'!$F$127+'HL KNIHA VYPOC'!$F$129+'HL KNIHA VYPOC'!$F$130-'HL KNIHA VYPOC'!$F$137)</f>
        <v>0</v>
      </c>
      <c r="AB757" s="1313"/>
      <c r="AC757" s="1313"/>
      <c r="AD757" s="1313"/>
      <c r="AE757" s="1313"/>
      <c r="AF757" s="1313"/>
      <c r="AG757" s="1313"/>
      <c r="AH757" s="1051"/>
      <c r="AI757" s="1051"/>
      <c r="AJ757" s="1051"/>
      <c r="AK757" s="1051"/>
      <c r="AL757" s="1051"/>
      <c r="AM757" s="1051"/>
      <c r="AN757" s="1051"/>
      <c r="AO757" s="1051"/>
      <c r="AP757" s="1051"/>
      <c r="AQ757" s="1051">
        <f>SUM(N757+T757-AA757+AH757)</f>
        <v>0</v>
      </c>
      <c r="AR757" s="1051"/>
      <c r="AS757" s="1051"/>
      <c r="AT757" s="1051"/>
      <c r="AU757" s="1051"/>
      <c r="AV757" s="1051"/>
      <c r="AW757" s="1051"/>
      <c r="AX757" s="1051"/>
      <c r="AY757" s="1051"/>
      <c r="AZ757" s="1051"/>
      <c r="BA757" s="1051"/>
      <c r="BB757" s="1051"/>
    </row>
    <row r="758" spans="1:54" s="259" customFormat="1" ht="12.6" customHeight="1">
      <c r="A758" s="1079" t="s">
        <v>300</v>
      </c>
      <c r="B758" s="1080"/>
      <c r="C758" s="1080"/>
      <c r="D758" s="1080"/>
      <c r="E758" s="1080"/>
      <c r="F758" s="1080"/>
      <c r="G758" s="1080"/>
      <c r="H758" s="1080"/>
      <c r="I758" s="1080"/>
      <c r="J758" s="1080"/>
      <c r="K758" s="1080"/>
      <c r="L758" s="1080"/>
      <c r="M758" s="1081"/>
      <c r="N758" s="1082"/>
      <c r="O758" s="1083"/>
      <c r="P758" s="1083"/>
      <c r="Q758" s="1083"/>
      <c r="R758" s="1083"/>
      <c r="S758" s="1083"/>
      <c r="T758" s="1083"/>
      <c r="U758" s="1083"/>
      <c r="V758" s="1083"/>
      <c r="W758" s="1083"/>
      <c r="X758" s="1083"/>
      <c r="Y758" s="1083"/>
      <c r="Z758" s="1083"/>
      <c r="AA758" s="1083"/>
      <c r="AB758" s="1083"/>
      <c r="AC758" s="1083"/>
      <c r="AD758" s="1083"/>
      <c r="AE758" s="1083"/>
      <c r="AF758" s="1083"/>
      <c r="AG758" s="1083"/>
      <c r="AH758" s="1068"/>
      <c r="AI758" s="1068"/>
      <c r="AJ758" s="1068"/>
      <c r="AK758" s="1068"/>
      <c r="AL758" s="1068"/>
      <c r="AM758" s="1068"/>
      <c r="AN758" s="1068"/>
      <c r="AO758" s="1068"/>
      <c r="AP758" s="1068"/>
      <c r="AQ758" s="1068">
        <f>SUM(N758+T758-AA758+AH758)</f>
        <v>0</v>
      </c>
      <c r="AR758" s="1068"/>
      <c r="AS758" s="1068"/>
      <c r="AT758" s="1068"/>
      <c r="AU758" s="1068"/>
      <c r="AV758" s="1068"/>
      <c r="AW758" s="1068"/>
      <c r="AX758" s="1068"/>
      <c r="AY758" s="1068"/>
      <c r="AZ758" s="1068"/>
      <c r="BA758" s="1068"/>
      <c r="BB758" s="1068"/>
    </row>
    <row r="759" spans="1:54" ht="26.25" customHeight="1">
      <c r="A759" s="1075" t="s">
        <v>301</v>
      </c>
      <c r="B759" s="1076"/>
      <c r="C759" s="1076"/>
      <c r="D759" s="1076"/>
      <c r="E759" s="1076"/>
      <c r="F759" s="1076"/>
      <c r="G759" s="1076"/>
      <c r="H759" s="1076"/>
      <c r="I759" s="1076"/>
      <c r="J759" s="1076"/>
      <c r="K759" s="1076"/>
      <c r="L759" s="1076"/>
      <c r="M759" s="1077"/>
      <c r="N759" s="1052">
        <f ca="1">SUM('HL KNIHA VYPOC'!D126)</f>
        <v>0</v>
      </c>
      <c r="O759" s="1051"/>
      <c r="P759" s="1051"/>
      <c r="Q759" s="1051"/>
      <c r="R759" s="1051"/>
      <c r="S759" s="1051"/>
      <c r="T759" s="1051">
        <f ca="1">SUM('HL KNIHA VYPOC'!E126)</f>
        <v>0</v>
      </c>
      <c r="U759" s="1051"/>
      <c r="V759" s="1051"/>
      <c r="W759" s="1051"/>
      <c r="X759" s="1051"/>
      <c r="Y759" s="1051"/>
      <c r="Z759" s="1051"/>
      <c r="AA759" s="1051">
        <f ca="1">SUM('HL KNIHA VYPOC'!F126)</f>
        <v>0</v>
      </c>
      <c r="AB759" s="1051"/>
      <c r="AC759" s="1051"/>
      <c r="AD759" s="1051"/>
      <c r="AE759" s="1051"/>
      <c r="AF759" s="1051"/>
      <c r="AG759" s="1051"/>
      <c r="AH759" s="1051"/>
      <c r="AI759" s="1051"/>
      <c r="AJ759" s="1051"/>
      <c r="AK759" s="1051"/>
      <c r="AL759" s="1051"/>
      <c r="AM759" s="1051"/>
      <c r="AN759" s="1051"/>
      <c r="AO759" s="1051"/>
      <c r="AP759" s="1051"/>
      <c r="AQ759" s="1051">
        <f>SUM(N759+T759-AA759+AH759)</f>
        <v>0</v>
      </c>
      <c r="AR759" s="1051"/>
      <c r="AS759" s="1051"/>
      <c r="AT759" s="1051"/>
      <c r="AU759" s="1051"/>
      <c r="AV759" s="1051"/>
      <c r="AW759" s="1051"/>
      <c r="AX759" s="1051"/>
      <c r="AY759" s="1051"/>
      <c r="AZ759" s="1051"/>
      <c r="BA759" s="1051"/>
      <c r="BB759" s="1051"/>
    </row>
    <row r="760" spans="1:54" s="248" customFormat="1" ht="12.6" customHeight="1">
      <c r="A760" s="561" t="s">
        <v>302</v>
      </c>
      <c r="B760" s="562"/>
      <c r="C760" s="562"/>
      <c r="D760" s="562"/>
      <c r="E760" s="562"/>
      <c r="F760" s="562"/>
      <c r="G760" s="562"/>
      <c r="H760" s="562"/>
      <c r="I760" s="562"/>
      <c r="J760" s="562"/>
      <c r="K760" s="562"/>
      <c r="L760" s="562"/>
      <c r="M760" s="563"/>
      <c r="N760" s="1078"/>
      <c r="O760" s="1068"/>
      <c r="P760" s="1068"/>
      <c r="Q760" s="1068"/>
      <c r="R760" s="1068"/>
      <c r="S760" s="1068"/>
      <c r="T760" s="1068"/>
      <c r="U760" s="1068"/>
      <c r="V760" s="1068"/>
      <c r="W760" s="1068"/>
      <c r="X760" s="1068"/>
      <c r="Y760" s="1068"/>
      <c r="Z760" s="1068"/>
      <c r="AA760" s="1068"/>
      <c r="AB760" s="1068"/>
      <c r="AC760" s="1068"/>
      <c r="AD760" s="1068"/>
      <c r="AE760" s="1068"/>
      <c r="AF760" s="1068"/>
      <c r="AG760" s="1068"/>
      <c r="AH760" s="1068"/>
      <c r="AI760" s="1068"/>
      <c r="AJ760" s="1068"/>
      <c r="AK760" s="1068"/>
      <c r="AL760" s="1068"/>
      <c r="AM760" s="1068"/>
      <c r="AN760" s="1068"/>
      <c r="AO760" s="1068"/>
      <c r="AP760" s="1068"/>
      <c r="AQ760" s="1068">
        <f>SUM(N760+T760-AA760+AH760)</f>
        <v>0</v>
      </c>
      <c r="AR760" s="1068"/>
      <c r="AS760" s="1068"/>
      <c r="AT760" s="1068"/>
      <c r="AU760" s="1068"/>
      <c r="AV760" s="1068"/>
      <c r="AW760" s="1068"/>
      <c r="AX760" s="1068"/>
      <c r="AY760" s="1068"/>
      <c r="AZ760" s="1068"/>
      <c r="BA760" s="1068"/>
      <c r="BB760" s="1068"/>
    </row>
    <row r="761" spans="1:54" s="248" customFormat="1" ht="26.25" customHeight="1">
      <c r="A761" s="1069" t="s">
        <v>303</v>
      </c>
      <c r="B761" s="1070"/>
      <c r="C761" s="1070"/>
      <c r="D761" s="1070"/>
      <c r="E761" s="1070"/>
      <c r="F761" s="1070"/>
      <c r="G761" s="1070"/>
      <c r="H761" s="1070"/>
      <c r="I761" s="1070"/>
      <c r="J761" s="1070"/>
      <c r="K761" s="1070"/>
      <c r="L761" s="1070"/>
      <c r="M761" s="1071"/>
      <c r="N761" s="1078"/>
      <c r="O761" s="1068"/>
      <c r="P761" s="1068"/>
      <c r="Q761" s="1068"/>
      <c r="R761" s="1068"/>
      <c r="S761" s="1068"/>
      <c r="T761" s="1068"/>
      <c r="U761" s="1068"/>
      <c r="V761" s="1068"/>
      <c r="W761" s="1068"/>
      <c r="X761" s="1068"/>
      <c r="Y761" s="1068"/>
      <c r="Z761" s="1068"/>
      <c r="AA761" s="1068"/>
      <c r="AB761" s="1068"/>
      <c r="AC761" s="1068"/>
      <c r="AD761" s="1068"/>
      <c r="AE761" s="1068"/>
      <c r="AF761" s="1068"/>
      <c r="AG761" s="1068"/>
      <c r="AH761" s="1068"/>
      <c r="AI761" s="1068"/>
      <c r="AJ761" s="1068"/>
      <c r="AK761" s="1068"/>
      <c r="AL761" s="1068"/>
      <c r="AM761" s="1068"/>
      <c r="AN761" s="1068"/>
      <c r="AO761" s="1068"/>
      <c r="AP761" s="1068"/>
      <c r="AQ761" s="1068"/>
      <c r="AR761" s="1068"/>
      <c r="AS761" s="1068"/>
      <c r="AT761" s="1068"/>
      <c r="AU761" s="1068"/>
      <c r="AV761" s="1068"/>
      <c r="AW761" s="1068"/>
      <c r="AX761" s="1068"/>
      <c r="AY761" s="1068"/>
      <c r="AZ761" s="1068"/>
      <c r="BA761" s="1068"/>
      <c r="BB761" s="1068"/>
    </row>
    <row r="762" spans="1:54" s="248" customFormat="1" ht="28.5" customHeight="1">
      <c r="A762" s="1072" t="s">
        <v>3767</v>
      </c>
      <c r="B762" s="1073"/>
      <c r="C762" s="1073"/>
      <c r="D762" s="1073"/>
      <c r="E762" s="1073"/>
      <c r="F762" s="1073"/>
      <c r="G762" s="1073"/>
      <c r="H762" s="1073"/>
      <c r="I762" s="1073"/>
      <c r="J762" s="1073"/>
      <c r="K762" s="1073"/>
      <c r="L762" s="1073"/>
      <c r="M762" s="1074"/>
      <c r="N762" s="1078"/>
      <c r="O762" s="1068"/>
      <c r="P762" s="1068"/>
      <c r="Q762" s="1068"/>
      <c r="R762" s="1068"/>
      <c r="S762" s="1068"/>
      <c r="T762" s="1068"/>
      <c r="U762" s="1068"/>
      <c r="V762" s="1068"/>
      <c r="W762" s="1068"/>
      <c r="X762" s="1068"/>
      <c r="Y762" s="1068"/>
      <c r="Z762" s="1068"/>
      <c r="AA762" s="1068"/>
      <c r="AB762" s="1068"/>
      <c r="AC762" s="1068"/>
      <c r="AD762" s="1068"/>
      <c r="AE762" s="1068"/>
      <c r="AF762" s="1068"/>
      <c r="AG762" s="1068"/>
      <c r="AH762" s="1068"/>
      <c r="AI762" s="1068"/>
      <c r="AJ762" s="1068"/>
      <c r="AK762" s="1068"/>
      <c r="AL762" s="1068"/>
      <c r="AM762" s="1068"/>
      <c r="AN762" s="1068"/>
      <c r="AO762" s="1068"/>
      <c r="AP762" s="1068"/>
      <c r="AQ762" s="1068"/>
      <c r="AR762" s="1068"/>
      <c r="AS762" s="1068"/>
      <c r="AT762" s="1068"/>
      <c r="AU762" s="1068"/>
      <c r="AV762" s="1068"/>
      <c r="AW762" s="1068"/>
      <c r="AX762" s="1068"/>
      <c r="AY762" s="1068"/>
      <c r="AZ762" s="1068"/>
      <c r="BA762" s="1068"/>
      <c r="BB762" s="1068"/>
    </row>
    <row r="763" spans="1:54" ht="12.6" customHeight="1">
      <c r="A763" s="220" t="s">
        <v>236</v>
      </c>
    </row>
    <row r="764" spans="1:54" ht="15" customHeight="1">
      <c r="A764" s="897" t="s">
        <v>3743</v>
      </c>
      <c r="B764" s="898"/>
      <c r="C764" s="898"/>
      <c r="D764" s="898"/>
      <c r="E764" s="898"/>
      <c r="F764" s="898"/>
      <c r="G764" s="898"/>
      <c r="H764" s="898"/>
      <c r="I764" s="898"/>
      <c r="J764" s="898"/>
      <c r="K764" s="898"/>
      <c r="L764" s="898"/>
      <c r="M764" s="898"/>
      <c r="N764" s="898"/>
      <c r="O764" s="898"/>
      <c r="P764" s="898"/>
      <c r="Q764" s="898"/>
      <c r="R764" s="898"/>
      <c r="S764" s="898"/>
      <c r="T764" s="898"/>
      <c r="U764" s="898"/>
      <c r="V764" s="898"/>
      <c r="W764" s="898"/>
      <c r="X764" s="898"/>
      <c r="Y764" s="898"/>
      <c r="Z764" s="898"/>
      <c r="AA764" s="898"/>
      <c r="AB764" s="898"/>
      <c r="AC764" s="898"/>
      <c r="AD764" s="898"/>
      <c r="AE764" s="898"/>
      <c r="AF764" s="898"/>
      <c r="AG764" s="898"/>
      <c r="AH764" s="898"/>
      <c r="AI764" s="898"/>
      <c r="AJ764" s="898"/>
      <c r="AK764" s="898"/>
      <c r="AL764" s="898"/>
      <c r="AM764" s="898"/>
      <c r="AN764" s="898"/>
      <c r="AO764" s="898"/>
      <c r="AP764" s="898"/>
      <c r="AQ764" s="898"/>
      <c r="AR764" s="898"/>
      <c r="AS764" s="898"/>
      <c r="AT764" s="898"/>
      <c r="AU764" s="898"/>
      <c r="AV764" s="898"/>
      <c r="AW764" s="898"/>
      <c r="AX764" s="898"/>
      <c r="AY764" s="550"/>
      <c r="AZ764" s="550"/>
      <c r="BA764" s="550"/>
      <c r="BB764" s="550"/>
    </row>
    <row r="765" spans="1:54" ht="15" customHeight="1">
      <c r="A765" s="899"/>
      <c r="B765" s="900"/>
      <c r="C765" s="900"/>
      <c r="D765" s="900"/>
      <c r="E765" s="900"/>
      <c r="F765" s="900"/>
      <c r="G765" s="900"/>
      <c r="H765" s="900"/>
      <c r="I765" s="900"/>
      <c r="J765" s="900"/>
      <c r="K765" s="900"/>
      <c r="L765" s="900"/>
      <c r="M765" s="900"/>
      <c r="N765" s="900"/>
      <c r="O765" s="900"/>
      <c r="P765" s="900"/>
      <c r="Q765" s="900"/>
      <c r="R765" s="900"/>
      <c r="S765" s="900"/>
      <c r="T765" s="900"/>
      <c r="U765" s="900"/>
      <c r="V765" s="900"/>
      <c r="W765" s="900"/>
      <c r="X765" s="900"/>
      <c r="Y765" s="900"/>
      <c r="Z765" s="900"/>
      <c r="AA765" s="900"/>
      <c r="AB765" s="900"/>
      <c r="AC765" s="900"/>
      <c r="AD765" s="900"/>
      <c r="AE765" s="900"/>
      <c r="AF765" s="900"/>
      <c r="AG765" s="900"/>
      <c r="AH765" s="900"/>
      <c r="AI765" s="900"/>
      <c r="AJ765" s="900"/>
      <c r="AK765" s="900"/>
      <c r="AL765" s="900"/>
      <c r="AM765" s="900"/>
      <c r="AN765" s="900"/>
      <c r="AO765" s="900"/>
      <c r="AP765" s="900"/>
      <c r="AQ765" s="900"/>
      <c r="AR765" s="900"/>
      <c r="AS765" s="900"/>
      <c r="AT765" s="900"/>
      <c r="AU765" s="900"/>
      <c r="AV765" s="900"/>
      <c r="AW765" s="900"/>
      <c r="AX765" s="900"/>
      <c r="AY765" s="550"/>
      <c r="AZ765" s="550"/>
      <c r="BA765" s="550"/>
      <c r="BB765" s="550"/>
    </row>
    <row r="766" spans="1:54" s="183" customFormat="1" ht="6.75" customHeight="1"/>
    <row r="767" spans="1:54" ht="12.6" customHeight="1">
      <c r="A767" s="220" t="s">
        <v>304</v>
      </c>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c r="AA767" s="220"/>
      <c r="AB767" s="220"/>
      <c r="AC767" s="220"/>
      <c r="AD767" s="220"/>
      <c r="AE767" s="220"/>
      <c r="AF767" s="220"/>
      <c r="AG767" s="220"/>
      <c r="AH767" s="220"/>
      <c r="AI767" s="220"/>
      <c r="AJ767" s="220"/>
      <c r="AK767" s="220"/>
      <c r="AL767" s="220"/>
      <c r="AM767" s="220"/>
      <c r="AN767" s="220"/>
      <c r="AO767" s="220"/>
      <c r="AP767" s="220"/>
      <c r="AQ767" s="220"/>
      <c r="AR767" s="220"/>
      <c r="AS767" s="220"/>
      <c r="AT767" s="220"/>
      <c r="AU767" s="220"/>
      <c r="AV767" s="220"/>
      <c r="AW767" s="220"/>
      <c r="AX767" s="220"/>
      <c r="AY767" s="220"/>
      <c r="AZ767" s="220"/>
      <c r="BA767" s="220"/>
      <c r="BB767" s="220"/>
    </row>
    <row r="768" spans="1:54" ht="12.6" customHeight="1">
      <c r="A768" s="221"/>
      <c r="B768" s="222"/>
      <c r="C768" s="222"/>
      <c r="D768" s="222"/>
      <c r="E768" s="222"/>
      <c r="F768" s="222"/>
      <c r="G768" s="222"/>
      <c r="H768" s="222"/>
      <c r="I768" s="222"/>
      <c r="J768" s="222"/>
      <c r="K768" s="222"/>
      <c r="L768" s="222"/>
      <c r="M768" s="222"/>
      <c r="N768" s="194"/>
      <c r="O768" s="263"/>
      <c r="P768" s="264"/>
      <c r="Q768" s="901"/>
      <c r="R768" s="902"/>
      <c r="S768" s="902"/>
      <c r="T768" s="902"/>
      <c r="U768" s="902"/>
      <c r="V768" s="994"/>
      <c r="W768" s="901"/>
      <c r="X768" s="902"/>
      <c r="Y768" s="902"/>
      <c r="Z768" s="902"/>
      <c r="AA768" s="902"/>
      <c r="AB768" s="994"/>
      <c r="AC768" s="901" t="s">
        <v>3641</v>
      </c>
      <c r="AD768" s="902"/>
      <c r="AE768" s="902"/>
      <c r="AF768" s="902"/>
      <c r="AG768" s="902"/>
      <c r="AH768" s="902"/>
      <c r="AI768" s="994"/>
      <c r="AJ768" s="901" t="s">
        <v>3641</v>
      </c>
      <c r="AK768" s="902"/>
      <c r="AL768" s="902"/>
      <c r="AM768" s="902"/>
      <c r="AN768" s="902"/>
      <c r="AO768" s="902"/>
      <c r="AP768" s="994"/>
      <c r="AQ768" s="901"/>
      <c r="AR768" s="902"/>
      <c r="AS768" s="902"/>
      <c r="AT768" s="902"/>
      <c r="AU768" s="902"/>
      <c r="AV768" s="902"/>
      <c r="AW768" s="902"/>
      <c r="AX768" s="902"/>
      <c r="AY768" s="902"/>
      <c r="AZ768" s="902"/>
      <c r="BA768" s="902"/>
      <c r="BB768" s="994"/>
    </row>
    <row r="769" spans="1:54" ht="12.6" customHeight="1">
      <c r="A769" s="223"/>
      <c r="B769" s="224"/>
      <c r="C769" s="224"/>
      <c r="D769" s="224"/>
      <c r="E769" s="224"/>
      <c r="F769" s="224"/>
      <c r="G769" s="224"/>
      <c r="H769" s="224"/>
      <c r="I769" s="224"/>
      <c r="J769" s="224"/>
      <c r="K769" s="224"/>
      <c r="L769" s="224"/>
      <c r="M769" s="224"/>
      <c r="N769" s="183"/>
      <c r="O769" s="186"/>
      <c r="P769" s="277"/>
      <c r="Q769" s="841" t="s">
        <v>3642</v>
      </c>
      <c r="R769" s="842"/>
      <c r="S769" s="842"/>
      <c r="T769" s="842"/>
      <c r="U769" s="842"/>
      <c r="V769" s="843"/>
      <c r="W769" s="841"/>
      <c r="X769" s="842"/>
      <c r="Y769" s="842"/>
      <c r="Z769" s="842"/>
      <c r="AA769" s="842"/>
      <c r="AB769" s="843"/>
      <c r="AC769" s="841" t="s">
        <v>3643</v>
      </c>
      <c r="AD769" s="842"/>
      <c r="AE769" s="842"/>
      <c r="AF769" s="842"/>
      <c r="AG769" s="842"/>
      <c r="AH769" s="842"/>
      <c r="AI769" s="843"/>
      <c r="AJ769" s="841" t="s">
        <v>3643</v>
      </c>
      <c r="AK769" s="842"/>
      <c r="AL769" s="842"/>
      <c r="AM769" s="842"/>
      <c r="AN769" s="842"/>
      <c r="AO769" s="842"/>
      <c r="AP769" s="843"/>
      <c r="AQ769" s="841" t="s">
        <v>3642</v>
      </c>
      <c r="AR769" s="842"/>
      <c r="AS769" s="842"/>
      <c r="AT769" s="842"/>
      <c r="AU769" s="842"/>
      <c r="AV769" s="842"/>
      <c r="AW769" s="842"/>
      <c r="AX769" s="842"/>
      <c r="AY769" s="842"/>
      <c r="AZ769" s="842"/>
      <c r="BA769" s="842"/>
      <c r="BB769" s="843"/>
    </row>
    <row r="770" spans="1:54" ht="12.6" customHeight="1">
      <c r="A770" s="185" t="s">
        <v>3738</v>
      </c>
      <c r="B770" s="186"/>
      <c r="C770" s="186"/>
      <c r="D770" s="186"/>
      <c r="E770" s="186"/>
      <c r="F770" s="186"/>
      <c r="G770" s="186"/>
      <c r="H770" s="186"/>
      <c r="I770" s="186"/>
      <c r="J770" s="186"/>
      <c r="K770" s="186"/>
      <c r="L770" s="186"/>
      <c r="M770" s="186"/>
      <c r="N770" s="183"/>
      <c r="O770" s="186"/>
      <c r="P770" s="277"/>
      <c r="Q770" s="841" t="s">
        <v>3556</v>
      </c>
      <c r="R770" s="842"/>
      <c r="S770" s="842"/>
      <c r="T770" s="842"/>
      <c r="U770" s="842"/>
      <c r="V770" s="843"/>
      <c r="W770" s="841" t="s">
        <v>3645</v>
      </c>
      <c r="X770" s="842"/>
      <c r="Y770" s="842"/>
      <c r="Z770" s="842"/>
      <c r="AA770" s="842"/>
      <c r="AB770" s="843"/>
      <c r="AC770" s="841" t="s">
        <v>3744</v>
      </c>
      <c r="AD770" s="842"/>
      <c r="AE770" s="842"/>
      <c r="AF770" s="842"/>
      <c r="AG770" s="842"/>
      <c r="AH770" s="842"/>
      <c r="AI770" s="843"/>
      <c r="AJ770" s="841" t="s">
        <v>3647</v>
      </c>
      <c r="AK770" s="842"/>
      <c r="AL770" s="842"/>
      <c r="AM770" s="842"/>
      <c r="AN770" s="842"/>
      <c r="AO770" s="842"/>
      <c r="AP770" s="843"/>
      <c r="AQ770" s="841" t="s">
        <v>3614</v>
      </c>
      <c r="AR770" s="842"/>
      <c r="AS770" s="842"/>
      <c r="AT770" s="842"/>
      <c r="AU770" s="842"/>
      <c r="AV770" s="842"/>
      <c r="AW770" s="842"/>
      <c r="AX770" s="842"/>
      <c r="AY770" s="842"/>
      <c r="AZ770" s="842"/>
      <c r="BA770" s="842"/>
      <c r="BB770" s="843"/>
    </row>
    <row r="771" spans="1:54" ht="12.6" customHeight="1">
      <c r="A771" s="223"/>
      <c r="B771" s="224"/>
      <c r="C771" s="224"/>
      <c r="D771" s="224"/>
      <c r="E771" s="224"/>
      <c r="F771" s="224"/>
      <c r="G771" s="224"/>
      <c r="H771" s="224"/>
      <c r="I771" s="224"/>
      <c r="J771" s="224"/>
      <c r="K771" s="224"/>
      <c r="L771" s="224"/>
      <c r="M771" s="224"/>
      <c r="N771" s="183"/>
      <c r="O771" s="186"/>
      <c r="P771" s="277"/>
      <c r="Q771" s="841" t="s">
        <v>3557</v>
      </c>
      <c r="R771" s="842"/>
      <c r="S771" s="842"/>
      <c r="T771" s="842"/>
      <c r="U771" s="842"/>
      <c r="V771" s="843"/>
      <c r="W771" s="841" t="s">
        <v>3648</v>
      </c>
      <c r="X771" s="842"/>
      <c r="Y771" s="842"/>
      <c r="Z771" s="842"/>
      <c r="AA771" s="842"/>
      <c r="AB771" s="843"/>
      <c r="AC771" s="841" t="s">
        <v>3745</v>
      </c>
      <c r="AD771" s="842"/>
      <c r="AE771" s="842"/>
      <c r="AF771" s="842"/>
      <c r="AG771" s="842"/>
      <c r="AH771" s="842"/>
      <c r="AI771" s="843"/>
      <c r="AJ771" s="841" t="s">
        <v>3746</v>
      </c>
      <c r="AK771" s="842"/>
      <c r="AL771" s="842"/>
      <c r="AM771" s="842"/>
      <c r="AN771" s="842"/>
      <c r="AO771" s="842"/>
      <c r="AP771" s="843"/>
      <c r="AQ771" s="841" t="s">
        <v>3557</v>
      </c>
      <c r="AR771" s="842"/>
      <c r="AS771" s="842"/>
      <c r="AT771" s="842"/>
      <c r="AU771" s="842"/>
      <c r="AV771" s="842"/>
      <c r="AW771" s="842"/>
      <c r="AX771" s="842"/>
      <c r="AY771" s="842"/>
      <c r="AZ771" s="842"/>
      <c r="BA771" s="842"/>
      <c r="BB771" s="843"/>
    </row>
    <row r="772" spans="1:54" ht="12.6" customHeight="1">
      <c r="A772" s="223"/>
      <c r="B772" s="224"/>
      <c r="C772" s="224"/>
      <c r="D772" s="224"/>
      <c r="E772" s="224"/>
      <c r="F772" s="224"/>
      <c r="G772" s="224"/>
      <c r="H772" s="224"/>
      <c r="I772" s="224"/>
      <c r="J772" s="224"/>
      <c r="K772" s="224"/>
      <c r="L772" s="224"/>
      <c r="M772" s="224"/>
      <c r="N772" s="183"/>
      <c r="O772" s="186"/>
      <c r="P772" s="277"/>
      <c r="Q772" s="841" t="s">
        <v>3558</v>
      </c>
      <c r="R772" s="842"/>
      <c r="S772" s="842"/>
      <c r="T772" s="842"/>
      <c r="U772" s="842"/>
      <c r="V772" s="843"/>
      <c r="W772" s="841"/>
      <c r="X772" s="842"/>
      <c r="Y772" s="842"/>
      <c r="Z772" s="842"/>
      <c r="AA772" s="842"/>
      <c r="AB772" s="843"/>
      <c r="AC772" s="841" t="s">
        <v>3747</v>
      </c>
      <c r="AD772" s="842"/>
      <c r="AE772" s="842"/>
      <c r="AF772" s="842"/>
      <c r="AG772" s="842"/>
      <c r="AH772" s="842"/>
      <c r="AI772" s="843"/>
      <c r="AJ772" s="841" t="s">
        <v>3618</v>
      </c>
      <c r="AK772" s="842"/>
      <c r="AL772" s="842"/>
      <c r="AM772" s="842"/>
      <c r="AN772" s="842"/>
      <c r="AO772" s="842"/>
      <c r="AP772" s="843"/>
      <c r="AQ772" s="841" t="s">
        <v>3558</v>
      </c>
      <c r="AR772" s="842"/>
      <c r="AS772" s="842"/>
      <c r="AT772" s="842"/>
      <c r="AU772" s="842"/>
      <c r="AV772" s="842"/>
      <c r="AW772" s="842"/>
      <c r="AX772" s="842"/>
      <c r="AY772" s="842"/>
      <c r="AZ772" s="842"/>
      <c r="BA772" s="842"/>
      <c r="BB772" s="843"/>
    </row>
    <row r="773" spans="1:54" ht="12.6" customHeight="1">
      <c r="A773" s="846" t="s">
        <v>3498</v>
      </c>
      <c r="B773" s="847"/>
      <c r="C773" s="847"/>
      <c r="D773" s="847"/>
      <c r="E773" s="847"/>
      <c r="F773" s="847"/>
      <c r="G773" s="847"/>
      <c r="H773" s="847"/>
      <c r="I773" s="847"/>
      <c r="J773" s="847"/>
      <c r="K773" s="847"/>
      <c r="L773" s="847"/>
      <c r="M773" s="847"/>
      <c r="N773" s="847"/>
      <c r="O773" s="847"/>
      <c r="P773" s="848"/>
      <c r="Q773" s="846" t="s">
        <v>3499</v>
      </c>
      <c r="R773" s="847"/>
      <c r="S773" s="847"/>
      <c r="T773" s="847"/>
      <c r="U773" s="847"/>
      <c r="V773" s="848"/>
      <c r="W773" s="846" t="s">
        <v>3500</v>
      </c>
      <c r="X773" s="847"/>
      <c r="Y773" s="847"/>
      <c r="Z773" s="847"/>
      <c r="AA773" s="847"/>
      <c r="AB773" s="848"/>
      <c r="AC773" s="846" t="s">
        <v>3501</v>
      </c>
      <c r="AD773" s="847"/>
      <c r="AE773" s="847"/>
      <c r="AF773" s="847"/>
      <c r="AG773" s="847"/>
      <c r="AH773" s="847"/>
      <c r="AI773" s="848"/>
      <c r="AJ773" s="846" t="s">
        <v>3502</v>
      </c>
      <c r="AK773" s="847"/>
      <c r="AL773" s="847"/>
      <c r="AM773" s="847"/>
      <c r="AN773" s="847"/>
      <c r="AO773" s="847"/>
      <c r="AP773" s="848"/>
      <c r="AQ773" s="846" t="s">
        <v>3503</v>
      </c>
      <c r="AR773" s="847"/>
      <c r="AS773" s="847"/>
      <c r="AT773" s="847"/>
      <c r="AU773" s="847"/>
      <c r="AV773" s="847"/>
      <c r="AW773" s="847"/>
      <c r="AX773" s="847"/>
      <c r="AY773" s="847"/>
      <c r="AZ773" s="847"/>
      <c r="BA773" s="847"/>
      <c r="BB773" s="848"/>
    </row>
    <row r="774" spans="1:54" ht="12.6" customHeight="1">
      <c r="A774" s="1022" t="s">
        <v>302</v>
      </c>
      <c r="B774" s="1023"/>
      <c r="C774" s="1023"/>
      <c r="D774" s="1023"/>
      <c r="E774" s="1023"/>
      <c r="F774" s="1023"/>
      <c r="G774" s="1023"/>
      <c r="H774" s="1023"/>
      <c r="I774" s="1023"/>
      <c r="J774" s="1023"/>
      <c r="K774" s="1023"/>
      <c r="L774" s="1023"/>
      <c r="M774" s="1023"/>
      <c r="N774" s="1023"/>
      <c r="O774" s="1023"/>
      <c r="P774" s="1024"/>
      <c r="Q774" s="1084"/>
      <c r="R774" s="1085"/>
      <c r="S774" s="1085"/>
      <c r="T774" s="1085"/>
      <c r="U774" s="1085"/>
      <c r="V774" s="1086"/>
      <c r="W774" s="1084"/>
      <c r="X774" s="1085"/>
      <c r="Y774" s="1085"/>
      <c r="Z774" s="1085"/>
      <c r="AA774" s="1085"/>
      <c r="AB774" s="1086"/>
      <c r="AC774" s="1084"/>
      <c r="AD774" s="1085"/>
      <c r="AE774" s="1085"/>
      <c r="AF774" s="1085"/>
      <c r="AG774" s="1085"/>
      <c r="AH774" s="1085"/>
      <c r="AI774" s="1086"/>
      <c r="AJ774" s="1084"/>
      <c r="AK774" s="1085"/>
      <c r="AL774" s="1085"/>
      <c r="AM774" s="1085"/>
      <c r="AN774" s="1085"/>
      <c r="AO774" s="1085"/>
      <c r="AP774" s="1086"/>
      <c r="AQ774" s="1084"/>
      <c r="AR774" s="1085"/>
      <c r="AS774" s="1085"/>
      <c r="AT774" s="1085"/>
      <c r="AU774" s="1085"/>
      <c r="AV774" s="1085"/>
      <c r="AW774" s="1085"/>
      <c r="AX774" s="1085"/>
      <c r="AY774" s="1085"/>
      <c r="AZ774" s="1085"/>
      <c r="BA774" s="1085"/>
      <c r="BB774" s="1086"/>
    </row>
    <row r="775" spans="1:54" ht="27" customHeight="1">
      <c r="A775" s="935" t="s">
        <v>303</v>
      </c>
      <c r="B775" s="936"/>
      <c r="C775" s="936"/>
      <c r="D775" s="936"/>
      <c r="E775" s="936"/>
      <c r="F775" s="936"/>
      <c r="G775" s="936"/>
      <c r="H775" s="936"/>
      <c r="I775" s="936"/>
      <c r="J775" s="936"/>
      <c r="K775" s="936"/>
      <c r="L775" s="936"/>
      <c r="M775" s="936"/>
      <c r="N775" s="936" t="e">
        <f>SUM(#REF!)</f>
        <v>#REF!</v>
      </c>
      <c r="O775" s="936"/>
      <c r="P775" s="937"/>
      <c r="Q775" s="1087"/>
      <c r="R775" s="1088"/>
      <c r="S775" s="1088"/>
      <c r="T775" s="1088"/>
      <c r="U775" s="1088"/>
      <c r="V775" s="1089"/>
      <c r="W775" s="1087"/>
      <c r="X775" s="1088"/>
      <c r="Y775" s="1088"/>
      <c r="Z775" s="1088"/>
      <c r="AA775" s="1088"/>
      <c r="AB775" s="1089"/>
      <c r="AC775" s="1087"/>
      <c r="AD775" s="1088"/>
      <c r="AE775" s="1088"/>
      <c r="AF775" s="1088"/>
      <c r="AG775" s="1088"/>
      <c r="AH775" s="1088"/>
      <c r="AI775" s="1089"/>
      <c r="AJ775" s="1087"/>
      <c r="AK775" s="1088"/>
      <c r="AL775" s="1088"/>
      <c r="AM775" s="1088"/>
      <c r="AN775" s="1088"/>
      <c r="AO775" s="1088"/>
      <c r="AP775" s="1089"/>
      <c r="AQ775" s="1087"/>
      <c r="AR775" s="1088"/>
      <c r="AS775" s="1088"/>
      <c r="AT775" s="1088"/>
      <c r="AU775" s="1088"/>
      <c r="AV775" s="1088"/>
      <c r="AW775" s="1088"/>
      <c r="AX775" s="1088"/>
      <c r="AY775" s="1088"/>
      <c r="AZ775" s="1088"/>
      <c r="BA775" s="1088"/>
      <c r="BB775" s="1089"/>
    </row>
    <row r="776" spans="1:54" ht="12.6" customHeight="1">
      <c r="A776" s="1090" t="s">
        <v>3767</v>
      </c>
      <c r="B776" s="1091"/>
      <c r="C776" s="1091"/>
      <c r="D776" s="1091"/>
      <c r="E776" s="1091"/>
      <c r="F776" s="1091"/>
      <c r="G776" s="1091"/>
      <c r="H776" s="1091"/>
      <c r="I776" s="1091"/>
      <c r="J776" s="1091"/>
      <c r="K776" s="1091"/>
      <c r="L776" s="1091"/>
      <c r="M776" s="1091"/>
      <c r="N776" s="1091"/>
      <c r="O776" s="1091"/>
      <c r="P776" s="1092"/>
      <c r="Q776" s="1087"/>
      <c r="R776" s="1088"/>
      <c r="S776" s="1088"/>
      <c r="T776" s="1088"/>
      <c r="U776" s="1088"/>
      <c r="V776" s="1089"/>
      <c r="W776" s="1087"/>
      <c r="X776" s="1088"/>
      <c r="Y776" s="1088"/>
      <c r="Z776" s="1088"/>
      <c r="AA776" s="1088"/>
      <c r="AB776" s="1089"/>
      <c r="AC776" s="1087"/>
      <c r="AD776" s="1088"/>
      <c r="AE776" s="1088"/>
      <c r="AF776" s="1088"/>
      <c r="AG776" s="1088"/>
      <c r="AH776" s="1088"/>
      <c r="AI776" s="1089"/>
      <c r="AJ776" s="1087"/>
      <c r="AK776" s="1088"/>
      <c r="AL776" s="1088"/>
      <c r="AM776" s="1088"/>
      <c r="AN776" s="1088"/>
      <c r="AO776" s="1088"/>
      <c r="AP776" s="1089"/>
      <c r="AQ776" s="1087"/>
      <c r="AR776" s="1088"/>
      <c r="AS776" s="1088"/>
      <c r="AT776" s="1088"/>
      <c r="AU776" s="1088"/>
      <c r="AV776" s="1088"/>
      <c r="AW776" s="1088"/>
      <c r="AX776" s="1088"/>
      <c r="AY776" s="1088"/>
      <c r="AZ776" s="1088"/>
      <c r="BA776" s="1088"/>
      <c r="BB776" s="1089"/>
    </row>
    <row r="777" spans="1:54" s="220" customFormat="1" ht="12.6" customHeight="1">
      <c r="A777" s="220" t="s">
        <v>236</v>
      </c>
      <c r="B777" s="170"/>
      <c r="C777" s="170"/>
      <c r="D777" s="170"/>
      <c r="E777" s="170"/>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c r="AD777" s="170"/>
      <c r="AE777" s="170"/>
      <c r="AF777" s="170"/>
      <c r="AG777" s="170"/>
      <c r="AH777" s="170"/>
      <c r="AI777" s="170"/>
      <c r="AJ777" s="170"/>
      <c r="AK777" s="170"/>
      <c r="AL777" s="170"/>
      <c r="AM777" s="170"/>
      <c r="AN777" s="170"/>
      <c r="AO777" s="170"/>
      <c r="AP777" s="170"/>
      <c r="AQ777" s="170"/>
      <c r="AR777" s="170"/>
      <c r="AS777" s="170"/>
      <c r="AT777" s="170"/>
      <c r="AU777" s="170"/>
      <c r="AV777" s="170"/>
      <c r="AW777" s="170"/>
      <c r="AX777" s="170"/>
      <c r="AY777" s="170"/>
      <c r="AZ777" s="170"/>
      <c r="BA777" s="170"/>
      <c r="BB777" s="170"/>
    </row>
    <row r="778" spans="1:54" ht="15" customHeight="1">
      <c r="A778" s="897"/>
      <c r="B778" s="898"/>
      <c r="C778" s="898"/>
      <c r="D778" s="898"/>
      <c r="E778" s="898"/>
      <c r="F778" s="898"/>
      <c r="G778" s="898"/>
      <c r="H778" s="898"/>
      <c r="I778" s="898"/>
      <c r="J778" s="898"/>
      <c r="K778" s="898"/>
      <c r="L778" s="898"/>
      <c r="M778" s="898"/>
      <c r="N778" s="898"/>
      <c r="O778" s="898"/>
      <c r="P778" s="898"/>
      <c r="Q778" s="898"/>
      <c r="R778" s="898"/>
      <c r="S778" s="898"/>
      <c r="T778" s="898"/>
      <c r="U778" s="898"/>
      <c r="V778" s="898"/>
      <c r="W778" s="898"/>
      <c r="X778" s="898"/>
      <c r="Y778" s="898"/>
      <c r="Z778" s="898"/>
      <c r="AA778" s="898"/>
      <c r="AB778" s="898"/>
      <c r="AC778" s="898"/>
      <c r="AD778" s="898"/>
      <c r="AE778" s="898"/>
      <c r="AF778" s="898"/>
      <c r="AG778" s="898"/>
      <c r="AH778" s="898"/>
      <c r="AI778" s="898"/>
      <c r="AJ778" s="898"/>
      <c r="AK778" s="898"/>
      <c r="AL778" s="898"/>
      <c r="AM778" s="898"/>
      <c r="AN778" s="898"/>
      <c r="AO778" s="898"/>
      <c r="AP778" s="898"/>
      <c r="AQ778" s="898"/>
      <c r="AR778" s="898"/>
      <c r="AS778" s="898"/>
      <c r="AT778" s="898"/>
      <c r="AU778" s="898"/>
      <c r="AV778" s="898"/>
      <c r="AW778" s="898"/>
      <c r="AX778" s="898"/>
      <c r="AY778" s="550"/>
      <c r="AZ778" s="550"/>
      <c r="BA778" s="550"/>
      <c r="BB778" s="550"/>
    </row>
    <row r="779" spans="1:54" ht="15" customHeight="1">
      <c r="A779" s="899"/>
      <c r="B779" s="900"/>
      <c r="C779" s="900"/>
      <c r="D779" s="900"/>
      <c r="E779" s="900"/>
      <c r="F779" s="900"/>
      <c r="G779" s="900"/>
      <c r="H779" s="900"/>
      <c r="I779" s="900"/>
      <c r="J779" s="900"/>
      <c r="K779" s="900"/>
      <c r="L779" s="900"/>
      <c r="M779" s="900"/>
      <c r="N779" s="900"/>
      <c r="O779" s="900"/>
      <c r="P779" s="900"/>
      <c r="Q779" s="900"/>
      <c r="R779" s="900"/>
      <c r="S779" s="900"/>
      <c r="T779" s="900"/>
      <c r="U779" s="900"/>
      <c r="V779" s="900"/>
      <c r="W779" s="900"/>
      <c r="X779" s="900"/>
      <c r="Y779" s="900"/>
      <c r="Z779" s="900"/>
      <c r="AA779" s="900"/>
      <c r="AB779" s="900"/>
      <c r="AC779" s="900"/>
      <c r="AD779" s="900"/>
      <c r="AE779" s="900"/>
      <c r="AF779" s="900"/>
      <c r="AG779" s="900"/>
      <c r="AH779" s="900"/>
      <c r="AI779" s="900"/>
      <c r="AJ779" s="900"/>
      <c r="AK779" s="900"/>
      <c r="AL779" s="900"/>
      <c r="AM779" s="900"/>
      <c r="AN779" s="900"/>
      <c r="AO779" s="900"/>
      <c r="AP779" s="900"/>
      <c r="AQ779" s="900"/>
      <c r="AR779" s="900"/>
      <c r="AS779" s="900"/>
      <c r="AT779" s="900"/>
      <c r="AU779" s="900"/>
      <c r="AV779" s="900"/>
      <c r="AW779" s="900"/>
      <c r="AX779" s="900"/>
      <c r="AY779" s="550"/>
      <c r="AZ779" s="550"/>
      <c r="BA779" s="550"/>
      <c r="BB779" s="550"/>
    </row>
    <row r="780" spans="1:54" s="220" customFormat="1" ht="25.5" customHeight="1">
      <c r="A780" s="1093" t="s">
        <v>305</v>
      </c>
      <c r="B780" s="1093"/>
      <c r="C780" s="1093"/>
      <c r="D780" s="1093"/>
      <c r="E780" s="1093"/>
      <c r="F780" s="1093"/>
      <c r="G780" s="1093"/>
      <c r="H780" s="1093"/>
      <c r="I780" s="1093"/>
      <c r="J780" s="1093"/>
      <c r="K780" s="1093"/>
      <c r="L780" s="1093"/>
      <c r="M780" s="1093"/>
      <c r="N780" s="1093"/>
      <c r="O780" s="1093"/>
      <c r="P780" s="1093"/>
      <c r="Q780" s="1093"/>
      <c r="R780" s="1093"/>
      <c r="S780" s="1093"/>
      <c r="T780" s="1093"/>
      <c r="U780" s="1093"/>
      <c r="V780" s="1093"/>
      <c r="W780" s="1093"/>
      <c r="X780" s="1093"/>
      <c r="Y780" s="1093"/>
      <c r="Z780" s="1093"/>
      <c r="AA780" s="1093"/>
      <c r="AB780" s="1093"/>
      <c r="AC780" s="1093"/>
      <c r="AD780" s="1093"/>
      <c r="AE780" s="1093"/>
      <c r="AF780" s="1093"/>
      <c r="AG780" s="1093"/>
      <c r="AH780" s="1093"/>
      <c r="AI780" s="1093"/>
      <c r="AJ780" s="1093"/>
      <c r="AK780" s="1093"/>
      <c r="AL780" s="1093"/>
      <c r="AM780" s="1093"/>
      <c r="AN780" s="1093"/>
      <c r="AO780" s="1093"/>
      <c r="AP780" s="1093"/>
      <c r="AQ780" s="1093"/>
      <c r="AR780" s="1093"/>
      <c r="AS780" s="1093"/>
      <c r="AT780" s="1093"/>
      <c r="AU780" s="1093"/>
      <c r="AV780" s="1093"/>
      <c r="AW780" s="1093"/>
      <c r="AX780" s="1093"/>
      <c r="AY780" s="1093"/>
      <c r="AZ780" s="1093"/>
      <c r="BA780" s="1093"/>
      <c r="BB780" s="170"/>
    </row>
    <row r="781" spans="1:54" ht="12.6" customHeight="1">
      <c r="A781" s="220"/>
    </row>
    <row r="782" spans="1:54" ht="12.6" customHeight="1">
      <c r="A782" s="891" t="s">
        <v>4146</v>
      </c>
      <c r="B782" s="892"/>
      <c r="C782" s="892"/>
      <c r="D782" s="892"/>
      <c r="E782" s="892"/>
      <c r="F782" s="892"/>
      <c r="G782" s="892"/>
      <c r="H782" s="892"/>
      <c r="I782" s="892"/>
      <c r="J782" s="892"/>
      <c r="K782" s="892"/>
      <c r="L782" s="892"/>
      <c r="M782" s="892"/>
      <c r="N782" s="892"/>
      <c r="O782" s="892"/>
      <c r="P782" s="892"/>
      <c r="Q782" s="892"/>
      <c r="R782" s="892"/>
      <c r="S782" s="892"/>
      <c r="T782" s="892"/>
      <c r="U782" s="892"/>
      <c r="V782" s="892"/>
      <c r="W782" s="892"/>
      <c r="X782" s="892"/>
      <c r="Y782" s="892"/>
      <c r="Z782" s="892"/>
      <c r="AA782" s="892"/>
      <c r="AB782" s="892"/>
      <c r="AC782" s="892"/>
      <c r="AD782" s="892"/>
      <c r="AE782" s="892"/>
      <c r="AF782" s="892"/>
      <c r="AG782" s="892"/>
      <c r="AH782" s="892"/>
      <c r="AI782" s="892"/>
      <c r="AJ782" s="892"/>
      <c r="AK782" s="892"/>
      <c r="AL782" s="901" t="s">
        <v>3665</v>
      </c>
      <c r="AM782" s="902"/>
      <c r="AN782" s="902"/>
      <c r="AO782" s="902"/>
      <c r="AP782" s="902"/>
      <c r="AQ782" s="902"/>
      <c r="AR782" s="902"/>
      <c r="AS782" s="902"/>
      <c r="AT782" s="902"/>
      <c r="AU782" s="902"/>
      <c r="AV782" s="902"/>
      <c r="AW782" s="902"/>
      <c r="AX782" s="902"/>
      <c r="AY782" s="902"/>
      <c r="AZ782" s="902"/>
      <c r="BA782" s="902"/>
      <c r="BB782" s="994"/>
    </row>
    <row r="783" spans="1:54" ht="12.6" customHeight="1">
      <c r="A783" s="844"/>
      <c r="B783" s="1096"/>
      <c r="C783" s="1096"/>
      <c r="D783" s="1096"/>
      <c r="E783" s="1096"/>
      <c r="F783" s="1096"/>
      <c r="G783" s="1096"/>
      <c r="H783" s="1096"/>
      <c r="I783" s="1096"/>
      <c r="J783" s="1096"/>
      <c r="K783" s="1096"/>
      <c r="L783" s="1096"/>
      <c r="M783" s="1096"/>
      <c r="N783" s="1096"/>
      <c r="O783" s="1096"/>
      <c r="P783" s="1096"/>
      <c r="Q783" s="1096"/>
      <c r="R783" s="1096"/>
      <c r="S783" s="1096"/>
      <c r="T783" s="1096"/>
      <c r="U783" s="1096"/>
      <c r="V783" s="1096"/>
      <c r="W783" s="1096"/>
      <c r="X783" s="1096"/>
      <c r="Y783" s="1096"/>
      <c r="Z783" s="1096"/>
      <c r="AA783" s="1096"/>
      <c r="AB783" s="1096"/>
      <c r="AC783" s="1096"/>
      <c r="AD783" s="1096"/>
      <c r="AE783" s="1096"/>
      <c r="AF783" s="1096"/>
      <c r="AG783" s="1096"/>
      <c r="AH783" s="1096"/>
      <c r="AI783" s="1096"/>
      <c r="AJ783" s="1096"/>
      <c r="AK783" s="1096"/>
      <c r="AL783" s="841" t="s">
        <v>4149</v>
      </c>
      <c r="AM783" s="842"/>
      <c r="AN783" s="842"/>
      <c r="AO783" s="842"/>
      <c r="AP783" s="842"/>
      <c r="AQ783" s="842"/>
      <c r="AR783" s="842"/>
      <c r="AS783" s="842"/>
      <c r="AT783" s="842"/>
      <c r="AU783" s="842"/>
      <c r="AV783" s="842"/>
      <c r="AW783" s="842"/>
      <c r="AX783" s="842"/>
      <c r="AY783" s="842"/>
      <c r="AZ783" s="842"/>
      <c r="BA783" s="842"/>
      <c r="BB783" s="843"/>
    </row>
    <row r="784" spans="1:54" ht="12.6" customHeight="1">
      <c r="A784" s="1094" t="s">
        <v>3748</v>
      </c>
      <c r="B784" s="1095"/>
      <c r="C784" s="1095"/>
      <c r="D784" s="1095"/>
      <c r="E784" s="1095"/>
      <c r="F784" s="1095"/>
      <c r="G784" s="1095"/>
      <c r="H784" s="1095"/>
      <c r="I784" s="1095"/>
      <c r="J784" s="1095"/>
      <c r="K784" s="1095"/>
      <c r="L784" s="1095"/>
      <c r="M784" s="1095"/>
      <c r="N784" s="1095"/>
      <c r="O784" s="1095"/>
      <c r="P784" s="1095"/>
      <c r="Q784" s="1095"/>
      <c r="R784" s="1095"/>
      <c r="S784" s="1095"/>
      <c r="T784" s="1095"/>
      <c r="U784" s="1095"/>
      <c r="V784" s="1095"/>
      <c r="W784" s="1095"/>
      <c r="X784" s="1095"/>
      <c r="Y784" s="1095"/>
      <c r="Z784" s="1095"/>
      <c r="AA784" s="1095"/>
      <c r="AB784" s="1095"/>
      <c r="AC784" s="1095"/>
      <c r="AD784" s="1095"/>
      <c r="AE784" s="1095"/>
      <c r="AF784" s="1095"/>
      <c r="AG784" s="1095"/>
      <c r="AH784" s="1095"/>
      <c r="AI784" s="1095"/>
      <c r="AJ784" s="1095"/>
      <c r="AK784" s="1095"/>
      <c r="AL784" s="903"/>
      <c r="AM784" s="904"/>
      <c r="AN784" s="904"/>
      <c r="AO784" s="904"/>
      <c r="AP784" s="904"/>
      <c r="AQ784" s="904"/>
      <c r="AR784" s="904"/>
      <c r="AS784" s="904"/>
      <c r="AT784" s="904"/>
      <c r="AU784" s="904"/>
      <c r="AV784" s="904"/>
      <c r="AW784" s="904"/>
      <c r="AX784" s="904"/>
      <c r="AY784" s="904"/>
      <c r="AZ784" s="904"/>
      <c r="BA784" s="904"/>
      <c r="BB784" s="993"/>
    </row>
    <row r="785" spans="1:54" ht="12.6" customHeight="1">
      <c r="A785" s="1094" t="s">
        <v>306</v>
      </c>
      <c r="B785" s="1095"/>
      <c r="C785" s="1095"/>
      <c r="D785" s="1095"/>
      <c r="E785" s="1095"/>
      <c r="F785" s="1095"/>
      <c r="G785" s="1095"/>
      <c r="H785" s="1095"/>
      <c r="I785" s="1095"/>
      <c r="J785" s="1095"/>
      <c r="K785" s="1095"/>
      <c r="L785" s="1095"/>
      <c r="M785" s="1095"/>
      <c r="N785" s="1095"/>
      <c r="O785" s="1095"/>
      <c r="P785" s="1095"/>
      <c r="Q785" s="1095"/>
      <c r="R785" s="1095"/>
      <c r="S785" s="1095"/>
      <c r="T785" s="1095"/>
      <c r="U785" s="1095"/>
      <c r="V785" s="1095"/>
      <c r="W785" s="1095"/>
      <c r="X785" s="1095"/>
      <c r="Y785" s="1095"/>
      <c r="Z785" s="1095"/>
      <c r="AA785" s="1095"/>
      <c r="AB785" s="1095"/>
      <c r="AC785" s="1095"/>
      <c r="AD785" s="1095"/>
      <c r="AE785" s="1095"/>
      <c r="AF785" s="1095"/>
      <c r="AG785" s="1095"/>
      <c r="AH785" s="1095"/>
      <c r="AI785" s="1095"/>
      <c r="AJ785" s="1095"/>
      <c r="AK785" s="1095"/>
      <c r="AL785" s="903"/>
      <c r="AM785" s="904"/>
      <c r="AN785" s="904"/>
      <c r="AO785" s="904"/>
      <c r="AP785" s="904"/>
      <c r="AQ785" s="904"/>
      <c r="AR785" s="904"/>
      <c r="AS785" s="904"/>
      <c r="AT785" s="904"/>
      <c r="AU785" s="904"/>
      <c r="AV785" s="904"/>
      <c r="AW785" s="904"/>
      <c r="AX785" s="904"/>
      <c r="AY785" s="904"/>
      <c r="AZ785" s="904"/>
      <c r="BA785" s="904"/>
      <c r="BB785" s="993"/>
    </row>
    <row r="786" spans="1:54" ht="12.6" customHeight="1">
      <c r="A786" s="220" t="s">
        <v>275</v>
      </c>
    </row>
    <row r="787" spans="1:54" ht="15" customHeight="1">
      <c r="A787" s="897"/>
      <c r="B787" s="898"/>
      <c r="C787" s="898"/>
      <c r="D787" s="898"/>
      <c r="E787" s="898"/>
      <c r="F787" s="898"/>
      <c r="G787" s="898"/>
      <c r="H787" s="898"/>
      <c r="I787" s="898"/>
      <c r="J787" s="898"/>
      <c r="K787" s="898"/>
      <c r="L787" s="898"/>
      <c r="M787" s="898"/>
      <c r="N787" s="898"/>
      <c r="O787" s="898"/>
      <c r="P787" s="898"/>
      <c r="Q787" s="898"/>
      <c r="R787" s="898"/>
      <c r="S787" s="898"/>
      <c r="T787" s="898"/>
      <c r="U787" s="898"/>
      <c r="V787" s="898"/>
      <c r="W787" s="898"/>
      <c r="X787" s="898"/>
      <c r="Y787" s="898"/>
      <c r="Z787" s="898"/>
      <c r="AA787" s="898"/>
      <c r="AB787" s="898"/>
      <c r="AC787" s="898"/>
      <c r="AD787" s="898"/>
      <c r="AE787" s="898"/>
      <c r="AF787" s="898"/>
      <c r="AG787" s="898"/>
      <c r="AH787" s="898"/>
      <c r="AI787" s="898"/>
      <c r="AJ787" s="898"/>
      <c r="AK787" s="898"/>
      <c r="AL787" s="898"/>
      <c r="AM787" s="898"/>
      <c r="AN787" s="898"/>
      <c r="AO787" s="898"/>
      <c r="AP787" s="898"/>
      <c r="AQ787" s="898"/>
      <c r="AR787" s="898"/>
      <c r="AS787" s="898"/>
      <c r="AT787" s="898"/>
      <c r="AU787" s="898"/>
      <c r="AV787" s="898"/>
      <c r="AW787" s="898"/>
      <c r="AX787" s="898"/>
      <c r="AY787" s="550"/>
      <c r="AZ787" s="550"/>
      <c r="BA787" s="550"/>
      <c r="BB787" s="550"/>
    </row>
    <row r="788" spans="1:54" ht="15" customHeight="1">
      <c r="A788" s="899"/>
      <c r="B788" s="900"/>
      <c r="C788" s="900"/>
      <c r="D788" s="900"/>
      <c r="E788" s="900"/>
      <c r="F788" s="900"/>
      <c r="G788" s="900"/>
      <c r="H788" s="900"/>
      <c r="I788" s="900"/>
      <c r="J788" s="900"/>
      <c r="K788" s="900"/>
      <c r="L788" s="900"/>
      <c r="M788" s="900"/>
      <c r="N788" s="900"/>
      <c r="O788" s="900"/>
      <c r="P788" s="900"/>
      <c r="Q788" s="900"/>
      <c r="R788" s="900"/>
      <c r="S788" s="900"/>
      <c r="T788" s="900"/>
      <c r="U788" s="900"/>
      <c r="V788" s="900"/>
      <c r="W788" s="900"/>
      <c r="X788" s="900"/>
      <c r="Y788" s="900"/>
      <c r="Z788" s="900"/>
      <c r="AA788" s="900"/>
      <c r="AB788" s="900"/>
      <c r="AC788" s="900"/>
      <c r="AD788" s="900"/>
      <c r="AE788" s="900"/>
      <c r="AF788" s="900"/>
      <c r="AG788" s="900"/>
      <c r="AH788" s="900"/>
      <c r="AI788" s="900"/>
      <c r="AJ788" s="900"/>
      <c r="AK788" s="900"/>
      <c r="AL788" s="900"/>
      <c r="AM788" s="900"/>
      <c r="AN788" s="900"/>
      <c r="AO788" s="900"/>
      <c r="AP788" s="900"/>
      <c r="AQ788" s="900"/>
      <c r="AR788" s="900"/>
      <c r="AS788" s="900"/>
      <c r="AT788" s="900"/>
      <c r="AU788" s="900"/>
      <c r="AV788" s="900"/>
      <c r="AW788" s="900"/>
      <c r="AX788" s="900"/>
      <c r="AY788" s="550"/>
      <c r="AZ788" s="550"/>
      <c r="BA788" s="550"/>
      <c r="BB788" s="550"/>
    </row>
    <row r="789" spans="1:54" ht="12.6" customHeight="1">
      <c r="A789" s="220" t="s">
        <v>3749</v>
      </c>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c r="AA789" s="220"/>
      <c r="AB789" s="220"/>
      <c r="AC789" s="220"/>
      <c r="AD789" s="220"/>
      <c r="AE789" s="220"/>
      <c r="AF789" s="220"/>
      <c r="AG789" s="220"/>
      <c r="AH789" s="220"/>
      <c r="AI789" s="220"/>
      <c r="AJ789" s="220"/>
      <c r="AK789" s="220"/>
      <c r="AL789" s="220"/>
      <c r="AM789" s="220"/>
      <c r="AN789" s="220"/>
      <c r="AO789" s="220"/>
      <c r="AP789" s="220"/>
      <c r="AQ789" s="220"/>
      <c r="AR789" s="220"/>
      <c r="AS789" s="220"/>
      <c r="AT789" s="220"/>
      <c r="AU789" s="220"/>
      <c r="AV789" s="220"/>
      <c r="AW789" s="220"/>
      <c r="AX789" s="220"/>
      <c r="AY789" s="220"/>
      <c r="AZ789" s="220"/>
      <c r="BA789" s="220"/>
      <c r="BB789" s="220"/>
    </row>
    <row r="790" spans="1:54" ht="12.6" customHeight="1">
      <c r="A790" s="220"/>
      <c r="B790" s="220" t="s">
        <v>3750</v>
      </c>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c r="AA790" s="220"/>
      <c r="AB790" s="220"/>
      <c r="AC790" s="220"/>
      <c r="AD790" s="220"/>
      <c r="AE790" s="220"/>
      <c r="AF790" s="220"/>
      <c r="AG790" s="220"/>
      <c r="AH790" s="220"/>
      <c r="AI790" s="220"/>
      <c r="AJ790" s="220"/>
      <c r="AK790" s="220"/>
      <c r="AL790" s="220"/>
      <c r="AM790" s="220"/>
      <c r="AN790" s="220"/>
      <c r="AO790" s="220"/>
      <c r="AP790" s="220"/>
      <c r="AQ790" s="220"/>
      <c r="AR790" s="220"/>
      <c r="AS790" s="220"/>
      <c r="AT790" s="220"/>
      <c r="AU790" s="220"/>
      <c r="AV790" s="220"/>
      <c r="AW790" s="220"/>
      <c r="AX790" s="220"/>
      <c r="AY790" s="220"/>
      <c r="AZ790" s="220"/>
      <c r="BA790" s="220"/>
      <c r="BB790" s="220"/>
    </row>
    <row r="791" spans="1:54" ht="12.6" customHeight="1">
      <c r="A791" s="221"/>
      <c r="B791" s="222"/>
      <c r="C791" s="222"/>
      <c r="D791" s="222"/>
      <c r="E791" s="222"/>
      <c r="F791" s="222"/>
      <c r="G791" s="222"/>
      <c r="H791" s="222"/>
      <c r="I791" s="222"/>
      <c r="J791" s="222"/>
      <c r="K791" s="222"/>
      <c r="L791" s="222"/>
      <c r="M791" s="222"/>
      <c r="N791" s="222"/>
      <c r="O791" s="222"/>
      <c r="P791" s="222"/>
      <c r="Q791" s="194"/>
      <c r="R791" s="222"/>
      <c r="S791" s="237"/>
      <c r="T791" s="1097" t="s">
        <v>3751</v>
      </c>
      <c r="U791" s="1098"/>
      <c r="V791" s="1098"/>
      <c r="W791" s="1098"/>
      <c r="X791" s="1098"/>
      <c r="Y791" s="1098"/>
      <c r="Z791" s="1099"/>
      <c r="AA791" s="901" t="s">
        <v>3752</v>
      </c>
      <c r="AB791" s="902"/>
      <c r="AC791" s="902"/>
      <c r="AD791" s="902"/>
      <c r="AE791" s="902"/>
      <c r="AF791" s="902"/>
      <c r="AG791" s="902"/>
      <c r="AH791" s="902"/>
      <c r="AI791" s="902"/>
      <c r="AJ791" s="902"/>
      <c r="AK791" s="902"/>
      <c r="AL791" s="994"/>
      <c r="AM791" s="901"/>
      <c r="AN791" s="902"/>
      <c r="AO791" s="902"/>
      <c r="AP791" s="902"/>
      <c r="AQ791" s="902"/>
      <c r="AR791" s="902"/>
      <c r="AS791" s="902"/>
      <c r="AT791" s="902"/>
      <c r="AU791" s="902"/>
      <c r="AV791" s="902"/>
      <c r="AW791" s="902"/>
      <c r="AX791" s="902"/>
      <c r="AY791" s="902"/>
      <c r="AZ791" s="902"/>
      <c r="BA791" s="902"/>
      <c r="BB791" s="994"/>
    </row>
    <row r="792" spans="1:54" ht="12.6" customHeight="1">
      <c r="A792" s="223"/>
      <c r="B792" s="224"/>
      <c r="C792" s="224"/>
      <c r="D792" s="224"/>
      <c r="E792" s="224"/>
      <c r="F792" s="224"/>
      <c r="G792" s="224"/>
      <c r="H792" s="224"/>
      <c r="I792" s="224"/>
      <c r="J792" s="224"/>
      <c r="K792" s="224"/>
      <c r="L792" s="224"/>
      <c r="M792" s="224"/>
      <c r="N792" s="224"/>
      <c r="O792" s="224"/>
      <c r="P792" s="224"/>
      <c r="Q792" s="183"/>
      <c r="R792" s="186"/>
      <c r="S792" s="277"/>
      <c r="T792" s="1100"/>
      <c r="U792" s="1101"/>
      <c r="V792" s="1101"/>
      <c r="W792" s="1101"/>
      <c r="X792" s="1101"/>
      <c r="Y792" s="1101"/>
      <c r="Z792" s="1102"/>
      <c r="AA792" s="841" t="s">
        <v>3753</v>
      </c>
      <c r="AB792" s="842"/>
      <c r="AC792" s="842"/>
      <c r="AD792" s="842"/>
      <c r="AE792" s="842"/>
      <c r="AF792" s="842"/>
      <c r="AG792" s="842"/>
      <c r="AH792" s="842"/>
      <c r="AI792" s="842"/>
      <c r="AJ792" s="842"/>
      <c r="AK792" s="842"/>
      <c r="AL792" s="843"/>
      <c r="AM792" s="841" t="s">
        <v>3754</v>
      </c>
      <c r="AN792" s="842"/>
      <c r="AO792" s="842"/>
      <c r="AP792" s="842"/>
      <c r="AQ792" s="842"/>
      <c r="AR792" s="842"/>
      <c r="AS792" s="842"/>
      <c r="AT792" s="842"/>
      <c r="AU792" s="842"/>
      <c r="AV792" s="842"/>
      <c r="AW792" s="842"/>
      <c r="AX792" s="842"/>
      <c r="AY792" s="842"/>
      <c r="AZ792" s="842"/>
      <c r="BA792" s="842"/>
      <c r="BB792" s="843"/>
    </row>
    <row r="793" spans="1:54" ht="12.6" customHeight="1">
      <c r="A793" s="841" t="s">
        <v>3755</v>
      </c>
      <c r="B793" s="842"/>
      <c r="C793" s="842"/>
      <c r="D793" s="842"/>
      <c r="E793" s="842"/>
      <c r="F793" s="842"/>
      <c r="G793" s="842"/>
      <c r="H793" s="842"/>
      <c r="I793" s="842"/>
      <c r="J793" s="842"/>
      <c r="K793" s="842"/>
      <c r="L793" s="842"/>
      <c r="M793" s="842"/>
      <c r="N793" s="842"/>
      <c r="O793" s="842"/>
      <c r="P793" s="842"/>
      <c r="Q793" s="842"/>
      <c r="R793" s="842"/>
      <c r="S793" s="843"/>
      <c r="T793" s="841" t="s">
        <v>3617</v>
      </c>
      <c r="U793" s="842"/>
      <c r="V793" s="842"/>
      <c r="W793" s="842"/>
      <c r="X793" s="842"/>
      <c r="Y793" s="842"/>
      <c r="Z793" s="843"/>
      <c r="AA793" s="841" t="s">
        <v>3756</v>
      </c>
      <c r="AB793" s="842"/>
      <c r="AC793" s="842"/>
      <c r="AD793" s="842"/>
      <c r="AE793" s="842"/>
      <c r="AF793" s="842"/>
      <c r="AG793" s="842"/>
      <c r="AH793" s="842"/>
      <c r="AI793" s="842"/>
      <c r="AJ793" s="842"/>
      <c r="AK793" s="842"/>
      <c r="AL793" s="843"/>
      <c r="AM793" s="841" t="s">
        <v>3757</v>
      </c>
      <c r="AN793" s="842"/>
      <c r="AO793" s="842"/>
      <c r="AP793" s="842"/>
      <c r="AQ793" s="842"/>
      <c r="AR793" s="842"/>
      <c r="AS793" s="842"/>
      <c r="AT793" s="842"/>
      <c r="AU793" s="842"/>
      <c r="AV793" s="842"/>
      <c r="AW793" s="842"/>
      <c r="AX793" s="842"/>
      <c r="AY793" s="842"/>
      <c r="AZ793" s="842"/>
      <c r="BA793" s="842"/>
      <c r="BB793" s="843"/>
    </row>
    <row r="794" spans="1:54" ht="12.6" customHeight="1">
      <c r="A794" s="223"/>
      <c r="B794" s="224"/>
      <c r="C794" s="224"/>
      <c r="D794" s="224"/>
      <c r="E794" s="224"/>
      <c r="F794" s="224"/>
      <c r="G794" s="224"/>
      <c r="H794" s="224"/>
      <c r="I794" s="224"/>
      <c r="J794" s="224"/>
      <c r="K794" s="224"/>
      <c r="L794" s="224"/>
      <c r="M794" s="224"/>
      <c r="N794" s="224"/>
      <c r="O794" s="224"/>
      <c r="P794" s="224"/>
      <c r="Q794" s="183"/>
      <c r="R794" s="186"/>
      <c r="S794" s="277"/>
      <c r="T794" s="841" t="s">
        <v>3758</v>
      </c>
      <c r="U794" s="842"/>
      <c r="V794" s="842"/>
      <c r="W794" s="842"/>
      <c r="X794" s="842"/>
      <c r="Y794" s="842"/>
      <c r="Z794" s="843"/>
      <c r="AA794" s="841" t="s">
        <v>3509</v>
      </c>
      <c r="AB794" s="842"/>
      <c r="AC794" s="842"/>
      <c r="AD794" s="842"/>
      <c r="AE794" s="842"/>
      <c r="AF794" s="842"/>
      <c r="AG794" s="842"/>
      <c r="AH794" s="842"/>
      <c r="AI794" s="842"/>
      <c r="AJ794" s="842"/>
      <c r="AK794" s="842"/>
      <c r="AL794" s="843"/>
      <c r="AM794" s="841" t="s">
        <v>3759</v>
      </c>
      <c r="AN794" s="842"/>
      <c r="AO794" s="842"/>
      <c r="AP794" s="842"/>
      <c r="AQ794" s="842"/>
      <c r="AR794" s="842"/>
      <c r="AS794" s="842"/>
      <c r="AT794" s="842"/>
      <c r="AU794" s="842"/>
      <c r="AV794" s="842"/>
      <c r="AW794" s="842"/>
      <c r="AX794" s="842"/>
      <c r="AY794" s="842"/>
      <c r="AZ794" s="842"/>
      <c r="BA794" s="842"/>
      <c r="BB794" s="843"/>
    </row>
    <row r="795" spans="1:54" ht="12.6" customHeight="1">
      <c r="A795" s="846" t="s">
        <v>3498</v>
      </c>
      <c r="B795" s="847"/>
      <c r="C795" s="847"/>
      <c r="D795" s="847"/>
      <c r="E795" s="847"/>
      <c r="F795" s="847"/>
      <c r="G795" s="847"/>
      <c r="H795" s="847"/>
      <c r="I795" s="847"/>
      <c r="J795" s="847"/>
      <c r="K795" s="847"/>
      <c r="L795" s="847"/>
      <c r="M795" s="847"/>
      <c r="N795" s="847"/>
      <c r="O795" s="847"/>
      <c r="P795" s="847"/>
      <c r="Q795" s="847"/>
      <c r="R795" s="847"/>
      <c r="S795" s="848"/>
      <c r="T795" s="846" t="s">
        <v>3499</v>
      </c>
      <c r="U795" s="847"/>
      <c r="V795" s="847"/>
      <c r="W795" s="847"/>
      <c r="X795" s="847"/>
      <c r="Y795" s="847"/>
      <c r="Z795" s="848"/>
      <c r="AA795" s="846" t="s">
        <v>3500</v>
      </c>
      <c r="AB795" s="847"/>
      <c r="AC795" s="847"/>
      <c r="AD795" s="847"/>
      <c r="AE795" s="847"/>
      <c r="AF795" s="847"/>
      <c r="AG795" s="847"/>
      <c r="AH795" s="847"/>
      <c r="AI795" s="847"/>
      <c r="AJ795" s="847"/>
      <c r="AK795" s="847"/>
      <c r="AL795" s="848"/>
      <c r="AM795" s="846" t="s">
        <v>3501</v>
      </c>
      <c r="AN795" s="847"/>
      <c r="AO795" s="847"/>
      <c r="AP795" s="847"/>
      <c r="AQ795" s="847"/>
      <c r="AR795" s="847"/>
      <c r="AS795" s="847"/>
      <c r="AT795" s="847"/>
      <c r="AU795" s="847"/>
      <c r="AV795" s="847"/>
      <c r="AW795" s="847"/>
      <c r="AX795" s="847"/>
      <c r="AY795" s="847"/>
      <c r="AZ795" s="847"/>
      <c r="BA795" s="847"/>
      <c r="BB795" s="848"/>
    </row>
    <row r="796" spans="1:54" ht="24.75" customHeight="1">
      <c r="A796" s="1103" t="s">
        <v>3760</v>
      </c>
      <c r="B796" s="1104"/>
      <c r="C796" s="1104"/>
      <c r="D796" s="1104"/>
      <c r="E796" s="1104"/>
      <c r="F796" s="1104"/>
      <c r="G796" s="1104"/>
      <c r="H796" s="1104"/>
      <c r="I796" s="1104"/>
      <c r="J796" s="1104"/>
      <c r="K796" s="1104"/>
      <c r="L796" s="1104"/>
      <c r="M796" s="1104"/>
      <c r="N796" s="1104"/>
      <c r="O796" s="1104"/>
      <c r="P796" s="1104"/>
      <c r="Q796" s="1104"/>
      <c r="R796" s="1104"/>
      <c r="S796" s="1105"/>
      <c r="T796" s="1106"/>
      <c r="U796" s="1107"/>
      <c r="V796" s="1107"/>
      <c r="W796" s="1107"/>
      <c r="X796" s="1107"/>
      <c r="Y796" s="1107"/>
      <c r="Z796" s="1108"/>
      <c r="AA796" s="1025"/>
      <c r="AB796" s="1025"/>
      <c r="AC796" s="1025"/>
      <c r="AD796" s="1025"/>
      <c r="AE796" s="1025"/>
      <c r="AF796" s="1025"/>
      <c r="AG796" s="1025"/>
      <c r="AH796" s="1025"/>
      <c r="AI796" s="1025"/>
      <c r="AJ796" s="1025"/>
      <c r="AK796" s="1025"/>
      <c r="AL796" s="1025"/>
      <c r="AM796" s="996"/>
      <c r="AN796" s="996"/>
      <c r="AO796" s="996"/>
      <c r="AP796" s="996"/>
      <c r="AQ796" s="996"/>
      <c r="AR796" s="996"/>
      <c r="AS796" s="996"/>
      <c r="AT796" s="996"/>
      <c r="AU796" s="996"/>
      <c r="AV796" s="996"/>
      <c r="AW796" s="996"/>
      <c r="AX796" s="996"/>
      <c r="AY796" s="996"/>
      <c r="AZ796" s="996"/>
      <c r="BA796" s="996"/>
      <c r="BB796" s="996"/>
    </row>
    <row r="797" spans="1:54" ht="24" customHeight="1">
      <c r="A797" s="1109" t="s">
        <v>3760</v>
      </c>
      <c r="B797" s="1110"/>
      <c r="C797" s="1110"/>
      <c r="D797" s="1110"/>
      <c r="E797" s="1110"/>
      <c r="F797" s="1110"/>
      <c r="G797" s="1110"/>
      <c r="H797" s="1110"/>
      <c r="I797" s="1110"/>
      <c r="J797" s="1110"/>
      <c r="K797" s="1110"/>
      <c r="L797" s="1110"/>
      <c r="M797" s="1110"/>
      <c r="N797" s="1110"/>
      <c r="O797" s="1110"/>
      <c r="P797" s="1110"/>
      <c r="Q797" s="1110" t="e">
        <f>SUM(#REF!)</f>
        <v>#REF!</v>
      </c>
      <c r="R797" s="1110"/>
      <c r="S797" s="1111"/>
      <c r="T797" s="1112"/>
      <c r="U797" s="1113"/>
      <c r="V797" s="1113"/>
      <c r="W797" s="1113"/>
      <c r="X797" s="1113"/>
      <c r="Y797" s="1113"/>
      <c r="Z797" s="1114"/>
      <c r="AA797" s="1025"/>
      <c r="AB797" s="1025"/>
      <c r="AC797" s="1025"/>
      <c r="AD797" s="1025"/>
      <c r="AE797" s="1025"/>
      <c r="AF797" s="1025"/>
      <c r="AG797" s="1025"/>
      <c r="AH797" s="1025"/>
      <c r="AI797" s="1025"/>
      <c r="AJ797" s="1025"/>
      <c r="AK797" s="1025"/>
      <c r="AL797" s="1025"/>
      <c r="AM797" s="996"/>
      <c r="AN797" s="996"/>
      <c r="AO797" s="996"/>
      <c r="AP797" s="996"/>
      <c r="AQ797" s="996"/>
      <c r="AR797" s="996"/>
      <c r="AS797" s="996"/>
      <c r="AT797" s="996"/>
      <c r="AU797" s="996"/>
      <c r="AV797" s="996"/>
      <c r="AW797" s="996"/>
      <c r="AX797" s="996"/>
      <c r="AY797" s="996"/>
      <c r="AZ797" s="996"/>
      <c r="BA797" s="996"/>
      <c r="BB797" s="996"/>
    </row>
    <row r="798" spans="1:54" ht="12.6" customHeight="1">
      <c r="A798" s="1103" t="s">
        <v>3761</v>
      </c>
      <c r="B798" s="1104"/>
      <c r="C798" s="1104"/>
      <c r="D798" s="1104"/>
      <c r="E798" s="1104"/>
      <c r="F798" s="1104"/>
      <c r="G798" s="1104"/>
      <c r="H798" s="1104"/>
      <c r="I798" s="1104"/>
      <c r="J798" s="1104"/>
      <c r="K798" s="1104"/>
      <c r="L798" s="1104"/>
      <c r="M798" s="1104"/>
      <c r="N798" s="1104"/>
      <c r="O798" s="1104"/>
      <c r="P798" s="1104"/>
      <c r="Q798" s="1104" t="e">
        <f>SUM(#REF!)</f>
        <v>#REF!</v>
      </c>
      <c r="R798" s="1104"/>
      <c r="S798" s="1105"/>
      <c r="T798" s="1106"/>
      <c r="U798" s="1107"/>
      <c r="V798" s="1107"/>
      <c r="W798" s="1107"/>
      <c r="X798" s="1107"/>
      <c r="Y798" s="1107"/>
      <c r="Z798" s="1108"/>
      <c r="AA798" s="1016"/>
      <c r="AB798" s="1017"/>
      <c r="AC798" s="1017"/>
      <c r="AD798" s="1017"/>
      <c r="AE798" s="1017"/>
      <c r="AF798" s="1017"/>
      <c r="AG798" s="1017"/>
      <c r="AH798" s="1017"/>
      <c r="AI798" s="1017"/>
      <c r="AJ798" s="1017"/>
      <c r="AK798" s="1017"/>
      <c r="AL798" s="1018"/>
      <c r="AM798" s="1106"/>
      <c r="AN798" s="1107"/>
      <c r="AO798" s="1107"/>
      <c r="AP798" s="1107"/>
      <c r="AQ798" s="1107"/>
      <c r="AR798" s="1107"/>
      <c r="AS798" s="1107"/>
      <c r="AT798" s="1107"/>
      <c r="AU798" s="1107"/>
      <c r="AV798" s="1107"/>
      <c r="AW798" s="1107"/>
      <c r="AX798" s="1107"/>
      <c r="AY798" s="1107"/>
      <c r="AZ798" s="1107"/>
      <c r="BA798" s="1107"/>
      <c r="BB798" s="1108"/>
    </row>
    <row r="799" spans="1:54" ht="12.6" customHeight="1">
      <c r="A799" s="1103" t="s">
        <v>3762</v>
      </c>
      <c r="B799" s="1104"/>
      <c r="C799" s="1104"/>
      <c r="D799" s="1104"/>
      <c r="E799" s="1104"/>
      <c r="F799" s="1104"/>
      <c r="G799" s="1104"/>
      <c r="H799" s="1104"/>
      <c r="I799" s="1104"/>
      <c r="J799" s="1104"/>
      <c r="K799" s="1104"/>
      <c r="L799" s="1104"/>
      <c r="M799" s="1104"/>
      <c r="N799" s="1104"/>
      <c r="O799" s="1104"/>
      <c r="P799" s="1104"/>
      <c r="Q799" s="1104" t="e">
        <f>SUM(#REF!)</f>
        <v>#REF!</v>
      </c>
      <c r="R799" s="1104"/>
      <c r="S799" s="1105"/>
      <c r="T799" s="1106"/>
      <c r="U799" s="1107"/>
      <c r="V799" s="1107"/>
      <c r="W799" s="1107"/>
      <c r="X799" s="1107"/>
      <c r="Y799" s="1107"/>
      <c r="Z799" s="1108"/>
      <c r="AA799" s="1016"/>
      <c r="AB799" s="1017"/>
      <c r="AC799" s="1017"/>
      <c r="AD799" s="1017"/>
      <c r="AE799" s="1017"/>
      <c r="AF799" s="1017"/>
      <c r="AG799" s="1017"/>
      <c r="AH799" s="1017"/>
      <c r="AI799" s="1017"/>
      <c r="AJ799" s="1017"/>
      <c r="AK799" s="1017"/>
      <c r="AL799" s="1018"/>
      <c r="AM799" s="1106"/>
      <c r="AN799" s="1107"/>
      <c r="AO799" s="1107"/>
      <c r="AP799" s="1107"/>
      <c r="AQ799" s="1107"/>
      <c r="AR799" s="1107"/>
      <c r="AS799" s="1107"/>
      <c r="AT799" s="1107"/>
      <c r="AU799" s="1107"/>
      <c r="AV799" s="1107"/>
      <c r="AW799" s="1107"/>
      <c r="AX799" s="1107"/>
      <c r="AY799" s="1107"/>
      <c r="AZ799" s="1107"/>
      <c r="BA799" s="1107"/>
      <c r="BB799" s="1108"/>
    </row>
    <row r="800" spans="1:54" ht="12.6" customHeight="1">
      <c r="A800" s="1103" t="s">
        <v>3763</v>
      </c>
      <c r="B800" s="1104"/>
      <c r="C800" s="1104"/>
      <c r="D800" s="1104"/>
      <c r="E800" s="1104"/>
      <c r="F800" s="1104"/>
      <c r="G800" s="1104"/>
      <c r="H800" s="1104"/>
      <c r="I800" s="1104"/>
      <c r="J800" s="1104"/>
      <c r="K800" s="1104"/>
      <c r="L800" s="1104"/>
      <c r="M800" s="1104"/>
      <c r="N800" s="1104"/>
      <c r="O800" s="1104"/>
      <c r="P800" s="1104"/>
      <c r="Q800" s="1104" t="e">
        <f>SUM(#REF!)</f>
        <v>#REF!</v>
      </c>
      <c r="R800" s="1104"/>
      <c r="S800" s="1105"/>
      <c r="T800" s="1106"/>
      <c r="U800" s="1107"/>
      <c r="V800" s="1107"/>
      <c r="W800" s="1107"/>
      <c r="X800" s="1107"/>
      <c r="Y800" s="1107"/>
      <c r="Z800" s="1108"/>
      <c r="AA800" s="1016"/>
      <c r="AB800" s="1017"/>
      <c r="AC800" s="1017"/>
      <c r="AD800" s="1017"/>
      <c r="AE800" s="1017"/>
      <c r="AF800" s="1017"/>
      <c r="AG800" s="1017"/>
      <c r="AH800" s="1017"/>
      <c r="AI800" s="1017"/>
      <c r="AJ800" s="1017"/>
      <c r="AK800" s="1017"/>
      <c r="AL800" s="1018"/>
      <c r="AM800" s="1106"/>
      <c r="AN800" s="1107"/>
      <c r="AO800" s="1107"/>
      <c r="AP800" s="1107"/>
      <c r="AQ800" s="1107"/>
      <c r="AR800" s="1107"/>
      <c r="AS800" s="1107"/>
      <c r="AT800" s="1107"/>
      <c r="AU800" s="1107"/>
      <c r="AV800" s="1107"/>
      <c r="AW800" s="1107"/>
      <c r="AX800" s="1107"/>
      <c r="AY800" s="1107"/>
      <c r="AZ800" s="1107"/>
      <c r="BA800" s="1107"/>
      <c r="BB800" s="1108"/>
    </row>
    <row r="801" spans="1:54" ht="12.6" customHeight="1">
      <c r="A801" s="1103" t="s">
        <v>3764</v>
      </c>
      <c r="B801" s="1104"/>
      <c r="C801" s="1104"/>
      <c r="D801" s="1104"/>
      <c r="E801" s="1104"/>
      <c r="F801" s="1104"/>
      <c r="G801" s="1104"/>
      <c r="H801" s="1104"/>
      <c r="I801" s="1104"/>
      <c r="J801" s="1104"/>
      <c r="K801" s="1104"/>
      <c r="L801" s="1104"/>
      <c r="M801" s="1104"/>
      <c r="N801" s="1104"/>
      <c r="O801" s="1104"/>
      <c r="P801" s="1104"/>
      <c r="Q801" s="1104" t="e">
        <f>SUM(#REF!)</f>
        <v>#REF!</v>
      </c>
      <c r="R801" s="1104"/>
      <c r="S801" s="1105"/>
      <c r="T801" s="1106"/>
      <c r="U801" s="1107"/>
      <c r="V801" s="1107"/>
      <c r="W801" s="1107"/>
      <c r="X801" s="1107"/>
      <c r="Y801" s="1107"/>
      <c r="Z801" s="1108"/>
      <c r="AA801" s="1016"/>
      <c r="AB801" s="1017"/>
      <c r="AC801" s="1017"/>
      <c r="AD801" s="1017"/>
      <c r="AE801" s="1017"/>
      <c r="AF801" s="1017"/>
      <c r="AG801" s="1017"/>
      <c r="AH801" s="1017"/>
      <c r="AI801" s="1017"/>
      <c r="AJ801" s="1017"/>
      <c r="AK801" s="1017"/>
      <c r="AL801" s="1018"/>
      <c r="AM801" s="1106"/>
      <c r="AN801" s="1107"/>
      <c r="AO801" s="1107"/>
      <c r="AP801" s="1107"/>
      <c r="AQ801" s="1107"/>
      <c r="AR801" s="1107"/>
      <c r="AS801" s="1107"/>
      <c r="AT801" s="1107"/>
      <c r="AU801" s="1107"/>
      <c r="AV801" s="1107"/>
      <c r="AW801" s="1107"/>
      <c r="AX801" s="1107"/>
      <c r="AY801" s="1107"/>
      <c r="AZ801" s="1107"/>
      <c r="BA801" s="1107"/>
      <c r="BB801" s="1108"/>
    </row>
    <row r="802" spans="1:54" ht="12.6" customHeight="1">
      <c r="A802" s="1103" t="s">
        <v>3765</v>
      </c>
      <c r="B802" s="1104"/>
      <c r="C802" s="1104"/>
      <c r="D802" s="1104"/>
      <c r="E802" s="1104"/>
      <c r="F802" s="1104"/>
      <c r="G802" s="1104"/>
      <c r="H802" s="1104"/>
      <c r="I802" s="1104"/>
      <c r="J802" s="1104"/>
      <c r="K802" s="1104"/>
      <c r="L802" s="1104"/>
      <c r="M802" s="1104"/>
      <c r="N802" s="1104"/>
      <c r="O802" s="1104"/>
      <c r="P802" s="1104"/>
      <c r="Q802" s="1104" t="e">
        <f>SUM(#REF!)</f>
        <v>#REF!</v>
      </c>
      <c r="R802" s="1104"/>
      <c r="S802" s="1105"/>
      <c r="T802" s="1112"/>
      <c r="U802" s="1113"/>
      <c r="V802" s="1113"/>
      <c r="W802" s="1113"/>
      <c r="X802" s="1113"/>
      <c r="Y802" s="1113"/>
      <c r="Z802" s="1114"/>
      <c r="AA802" s="1025"/>
      <c r="AB802" s="1025"/>
      <c r="AC802" s="1025"/>
      <c r="AD802" s="1025"/>
      <c r="AE802" s="1025"/>
      <c r="AF802" s="1025"/>
      <c r="AG802" s="1025"/>
      <c r="AH802" s="1025"/>
      <c r="AI802" s="1025"/>
      <c r="AJ802" s="1025"/>
      <c r="AK802" s="1025"/>
      <c r="AL802" s="1025"/>
      <c r="AM802" s="996"/>
      <c r="AN802" s="996"/>
      <c r="AO802" s="996"/>
      <c r="AP802" s="996"/>
      <c r="AQ802" s="996"/>
      <c r="AR802" s="996"/>
      <c r="AS802" s="996"/>
      <c r="AT802" s="996"/>
      <c r="AU802" s="996"/>
      <c r="AV802" s="996"/>
      <c r="AW802" s="996"/>
      <c r="AX802" s="996"/>
      <c r="AY802" s="996"/>
      <c r="AZ802" s="996"/>
      <c r="BA802" s="996"/>
      <c r="BB802" s="996"/>
    </row>
    <row r="803" spans="1:54" ht="12.6" customHeight="1">
      <c r="A803" s="1115" t="s">
        <v>3766</v>
      </c>
      <c r="B803" s="1116"/>
      <c r="C803" s="1116"/>
      <c r="D803" s="1116"/>
      <c r="E803" s="1116"/>
      <c r="F803" s="1116"/>
      <c r="G803" s="1116"/>
      <c r="H803" s="1116"/>
      <c r="I803" s="1116"/>
      <c r="J803" s="1116"/>
      <c r="K803" s="1116"/>
      <c r="L803" s="1116"/>
      <c r="M803" s="1116"/>
      <c r="N803" s="1116"/>
      <c r="O803" s="1116"/>
      <c r="P803" s="1116"/>
      <c r="Q803" s="1116" t="e">
        <f>SUM(#REF!)</f>
        <v>#REF!</v>
      </c>
      <c r="R803" s="1116"/>
      <c r="S803" s="1117"/>
      <c r="T803" s="1112"/>
      <c r="U803" s="1113"/>
      <c r="V803" s="1113"/>
      <c r="W803" s="1113"/>
      <c r="X803" s="1113"/>
      <c r="Y803" s="1113"/>
      <c r="Z803" s="1114"/>
      <c r="AA803" s="1025"/>
      <c r="AB803" s="1025"/>
      <c r="AC803" s="1025"/>
      <c r="AD803" s="1025"/>
      <c r="AE803" s="1025"/>
      <c r="AF803" s="1025"/>
      <c r="AG803" s="1025"/>
      <c r="AH803" s="1025"/>
      <c r="AI803" s="1025"/>
      <c r="AJ803" s="1025"/>
      <c r="AK803" s="1025"/>
      <c r="AL803" s="1025"/>
      <c r="AM803" s="996"/>
      <c r="AN803" s="996"/>
      <c r="AO803" s="996"/>
      <c r="AP803" s="996"/>
      <c r="AQ803" s="996"/>
      <c r="AR803" s="996"/>
      <c r="AS803" s="996"/>
      <c r="AT803" s="996"/>
      <c r="AU803" s="996"/>
      <c r="AV803" s="996"/>
      <c r="AW803" s="996"/>
      <c r="AX803" s="996"/>
      <c r="AY803" s="996"/>
      <c r="AZ803" s="996"/>
      <c r="BA803" s="996"/>
      <c r="BB803" s="996"/>
    </row>
    <row r="804" spans="1:54" ht="12.6" customHeight="1">
      <c r="A804" s="1103" t="s">
        <v>3739</v>
      </c>
      <c r="B804" s="1104"/>
      <c r="C804" s="1104"/>
      <c r="D804" s="1104"/>
      <c r="E804" s="1104"/>
      <c r="F804" s="1104"/>
      <c r="G804" s="1104"/>
      <c r="H804" s="1104"/>
      <c r="I804" s="1104"/>
      <c r="J804" s="1104"/>
      <c r="K804" s="1104"/>
      <c r="L804" s="1104"/>
      <c r="M804" s="1104"/>
      <c r="N804" s="1104"/>
      <c r="O804" s="1104"/>
      <c r="P804" s="1104"/>
      <c r="Q804" s="1104" t="e">
        <f>SUM(#REF!)</f>
        <v>#REF!</v>
      </c>
      <c r="R804" s="1104"/>
      <c r="S804" s="1105"/>
      <c r="T804" s="1106"/>
      <c r="U804" s="1107"/>
      <c r="V804" s="1107"/>
      <c r="W804" s="1107"/>
      <c r="X804" s="1107"/>
      <c r="Y804" s="1107"/>
      <c r="Z804" s="1108"/>
      <c r="AA804" s="1016"/>
      <c r="AB804" s="1017"/>
      <c r="AC804" s="1017"/>
      <c r="AD804" s="1017"/>
      <c r="AE804" s="1017"/>
      <c r="AF804" s="1017"/>
      <c r="AG804" s="1017"/>
      <c r="AH804" s="1017"/>
      <c r="AI804" s="1017"/>
      <c r="AJ804" s="1017"/>
      <c r="AK804" s="1017"/>
      <c r="AL804" s="1018"/>
      <c r="AM804" s="1106"/>
      <c r="AN804" s="1107"/>
      <c r="AO804" s="1107"/>
      <c r="AP804" s="1107"/>
      <c r="AQ804" s="1107"/>
      <c r="AR804" s="1107"/>
      <c r="AS804" s="1107"/>
      <c r="AT804" s="1107"/>
      <c r="AU804" s="1107"/>
      <c r="AV804" s="1107"/>
      <c r="AW804" s="1107"/>
      <c r="AX804" s="1107"/>
      <c r="AY804" s="1107"/>
      <c r="AZ804" s="1107"/>
      <c r="BA804" s="1107"/>
      <c r="BB804" s="1108"/>
    </row>
    <row r="805" spans="1:54" ht="26.25" customHeight="1">
      <c r="A805" s="1103" t="s">
        <v>3740</v>
      </c>
      <c r="B805" s="1104"/>
      <c r="C805" s="1104"/>
      <c r="D805" s="1104"/>
      <c r="E805" s="1104"/>
      <c r="F805" s="1104"/>
      <c r="G805" s="1104"/>
      <c r="H805" s="1104"/>
      <c r="I805" s="1104"/>
      <c r="J805" s="1104"/>
      <c r="K805" s="1104"/>
      <c r="L805" s="1104"/>
      <c r="M805" s="1104"/>
      <c r="N805" s="1104"/>
      <c r="O805" s="1104"/>
      <c r="P805" s="1104"/>
      <c r="Q805" s="1104" t="e">
        <f>SUM(#REF!)</f>
        <v>#REF!</v>
      </c>
      <c r="R805" s="1104"/>
      <c r="S805" s="1105"/>
      <c r="T805" s="1106"/>
      <c r="U805" s="1107"/>
      <c r="V805" s="1107"/>
      <c r="W805" s="1107"/>
      <c r="X805" s="1107"/>
      <c r="Y805" s="1107"/>
      <c r="Z805" s="1108"/>
      <c r="AA805" s="1016"/>
      <c r="AB805" s="1017"/>
      <c r="AC805" s="1017"/>
      <c r="AD805" s="1017"/>
      <c r="AE805" s="1017"/>
      <c r="AF805" s="1017"/>
      <c r="AG805" s="1017"/>
      <c r="AH805" s="1017"/>
      <c r="AI805" s="1017"/>
      <c r="AJ805" s="1017"/>
      <c r="AK805" s="1017"/>
      <c r="AL805" s="1018"/>
      <c r="AM805" s="1106"/>
      <c r="AN805" s="1107"/>
      <c r="AO805" s="1107"/>
      <c r="AP805" s="1107"/>
      <c r="AQ805" s="1107"/>
      <c r="AR805" s="1107"/>
      <c r="AS805" s="1107"/>
      <c r="AT805" s="1107"/>
      <c r="AU805" s="1107"/>
      <c r="AV805" s="1107"/>
      <c r="AW805" s="1107"/>
      <c r="AX805" s="1107"/>
      <c r="AY805" s="1107"/>
      <c r="AZ805" s="1107"/>
      <c r="BA805" s="1107"/>
      <c r="BB805" s="1108"/>
    </row>
    <row r="806" spans="1:54" ht="12.6" customHeight="1">
      <c r="A806" s="1103" t="s">
        <v>3741</v>
      </c>
      <c r="B806" s="1104"/>
      <c r="C806" s="1104"/>
      <c r="D806" s="1104"/>
      <c r="E806" s="1104"/>
      <c r="F806" s="1104"/>
      <c r="G806" s="1104"/>
      <c r="H806" s="1104"/>
      <c r="I806" s="1104"/>
      <c r="J806" s="1104"/>
      <c r="K806" s="1104"/>
      <c r="L806" s="1104"/>
      <c r="M806" s="1104"/>
      <c r="N806" s="1104"/>
      <c r="O806" s="1104"/>
      <c r="P806" s="1104"/>
      <c r="Q806" s="1104" t="e">
        <f>SUM(#REF!)</f>
        <v>#REF!</v>
      </c>
      <c r="R806" s="1104"/>
      <c r="S806" s="1105"/>
      <c r="T806" s="1112"/>
      <c r="U806" s="1113"/>
      <c r="V806" s="1113"/>
      <c r="W806" s="1113"/>
      <c r="X806" s="1113"/>
      <c r="Y806" s="1113"/>
      <c r="Z806" s="1114"/>
      <c r="AA806" s="1025"/>
      <c r="AB806" s="1025"/>
      <c r="AC806" s="1025"/>
      <c r="AD806" s="1025"/>
      <c r="AE806" s="1025"/>
      <c r="AF806" s="1025"/>
      <c r="AG806" s="1025"/>
      <c r="AH806" s="1025"/>
      <c r="AI806" s="1025"/>
      <c r="AJ806" s="1025"/>
      <c r="AK806" s="1025"/>
      <c r="AL806" s="1025"/>
      <c r="AM806" s="996"/>
      <c r="AN806" s="996"/>
      <c r="AO806" s="996"/>
      <c r="AP806" s="996"/>
      <c r="AQ806" s="996"/>
      <c r="AR806" s="996"/>
      <c r="AS806" s="996"/>
      <c r="AT806" s="996"/>
      <c r="AU806" s="996"/>
      <c r="AV806" s="996"/>
      <c r="AW806" s="996"/>
      <c r="AX806" s="996"/>
      <c r="AY806" s="996"/>
      <c r="AZ806" s="996"/>
      <c r="BA806" s="996"/>
      <c r="BB806" s="996"/>
    </row>
    <row r="807" spans="1:54" ht="12.6" customHeight="1">
      <c r="A807" s="1115" t="s">
        <v>3767</v>
      </c>
      <c r="B807" s="1116"/>
      <c r="C807" s="1116"/>
      <c r="D807" s="1116"/>
      <c r="E807" s="1116"/>
      <c r="F807" s="1116"/>
      <c r="G807" s="1116"/>
      <c r="H807" s="1116"/>
      <c r="I807" s="1116"/>
      <c r="J807" s="1116"/>
      <c r="K807" s="1116"/>
      <c r="L807" s="1116"/>
      <c r="M807" s="1116"/>
      <c r="N807" s="1116"/>
      <c r="O807" s="1116"/>
      <c r="P807" s="1116"/>
      <c r="Q807" s="1116" t="e">
        <f>SUM(#REF!)</f>
        <v>#REF!</v>
      </c>
      <c r="R807" s="1116"/>
      <c r="S807" s="1117"/>
      <c r="T807" s="1112"/>
      <c r="U807" s="1113"/>
      <c r="V807" s="1113"/>
      <c r="W807" s="1113"/>
      <c r="X807" s="1113"/>
      <c r="Y807" s="1113"/>
      <c r="Z807" s="1114"/>
      <c r="AA807" s="1025"/>
      <c r="AB807" s="1025"/>
      <c r="AC807" s="1025"/>
      <c r="AD807" s="1025"/>
      <c r="AE807" s="1025"/>
      <c r="AF807" s="1025"/>
      <c r="AG807" s="1025"/>
      <c r="AH807" s="1025"/>
      <c r="AI807" s="1025"/>
      <c r="AJ807" s="1025"/>
      <c r="AK807" s="1025"/>
      <c r="AL807" s="1025"/>
      <c r="AM807" s="996"/>
      <c r="AN807" s="996"/>
      <c r="AO807" s="996"/>
      <c r="AP807" s="996"/>
      <c r="AQ807" s="996"/>
      <c r="AR807" s="996"/>
      <c r="AS807" s="996"/>
      <c r="AT807" s="996"/>
      <c r="AU807" s="996"/>
      <c r="AV807" s="996"/>
      <c r="AW807" s="996"/>
      <c r="AX807" s="996"/>
      <c r="AY807" s="996"/>
      <c r="AZ807" s="996"/>
      <c r="BA807" s="996"/>
      <c r="BB807" s="996"/>
    </row>
    <row r="808" spans="1:54" ht="12.6" customHeight="1">
      <c r="A808" s="220" t="s">
        <v>275</v>
      </c>
    </row>
    <row r="809" spans="1:54" ht="15" customHeight="1">
      <c r="A809" s="897"/>
      <c r="B809" s="898"/>
      <c r="C809" s="898"/>
      <c r="D809" s="898"/>
      <c r="E809" s="898"/>
      <c r="F809" s="898"/>
      <c r="G809" s="898"/>
      <c r="H809" s="898"/>
      <c r="I809" s="898"/>
      <c r="J809" s="898"/>
      <c r="K809" s="898"/>
      <c r="L809" s="898"/>
      <c r="M809" s="898"/>
      <c r="N809" s="898"/>
      <c r="O809" s="898"/>
      <c r="P809" s="898"/>
      <c r="Q809" s="898"/>
      <c r="R809" s="898"/>
      <c r="S809" s="898"/>
      <c r="T809" s="898"/>
      <c r="U809" s="898"/>
      <c r="V809" s="898"/>
      <c r="W809" s="898"/>
      <c r="X809" s="898"/>
      <c r="Y809" s="898"/>
      <c r="Z809" s="898"/>
      <c r="AA809" s="898"/>
      <c r="AB809" s="898"/>
      <c r="AC809" s="898"/>
      <c r="AD809" s="898"/>
      <c r="AE809" s="898"/>
      <c r="AF809" s="898"/>
      <c r="AG809" s="898"/>
      <c r="AH809" s="898"/>
      <c r="AI809" s="898"/>
      <c r="AJ809" s="898"/>
      <c r="AK809" s="898"/>
      <c r="AL809" s="898"/>
      <c r="AM809" s="898"/>
      <c r="AN809" s="898"/>
      <c r="AO809" s="898"/>
      <c r="AP809" s="898"/>
      <c r="AQ809" s="898"/>
      <c r="AR809" s="898"/>
      <c r="AS809" s="898"/>
      <c r="AT809" s="898"/>
      <c r="AU809" s="898"/>
      <c r="AV809" s="898"/>
      <c r="AW809" s="898"/>
      <c r="AX809" s="898"/>
      <c r="AY809" s="550"/>
      <c r="AZ809" s="550"/>
      <c r="BA809" s="550"/>
      <c r="BB809" s="550"/>
    </row>
    <row r="810" spans="1:54" ht="15" customHeight="1">
      <c r="A810" s="899"/>
      <c r="B810" s="900"/>
      <c r="C810" s="900"/>
      <c r="D810" s="900"/>
      <c r="E810" s="900"/>
      <c r="F810" s="900"/>
      <c r="G810" s="900"/>
      <c r="H810" s="900"/>
      <c r="I810" s="900"/>
      <c r="J810" s="900"/>
      <c r="K810" s="900"/>
      <c r="L810" s="900"/>
      <c r="M810" s="900"/>
      <c r="N810" s="900"/>
      <c r="O810" s="900"/>
      <c r="P810" s="900"/>
      <c r="Q810" s="900"/>
      <c r="R810" s="900"/>
      <c r="S810" s="900"/>
      <c r="T810" s="900"/>
      <c r="U810" s="900"/>
      <c r="V810" s="900"/>
      <c r="W810" s="900"/>
      <c r="X810" s="900"/>
      <c r="Y810" s="900"/>
      <c r="Z810" s="900"/>
      <c r="AA810" s="900"/>
      <c r="AB810" s="900"/>
      <c r="AC810" s="900"/>
      <c r="AD810" s="900"/>
      <c r="AE810" s="900"/>
      <c r="AF810" s="900"/>
      <c r="AG810" s="900"/>
      <c r="AH810" s="900"/>
      <c r="AI810" s="900"/>
      <c r="AJ810" s="900"/>
      <c r="AK810" s="900"/>
      <c r="AL810" s="900"/>
      <c r="AM810" s="900"/>
      <c r="AN810" s="900"/>
      <c r="AO810" s="900"/>
      <c r="AP810" s="900"/>
      <c r="AQ810" s="900"/>
      <c r="AR810" s="900"/>
      <c r="AS810" s="900"/>
      <c r="AT810" s="900"/>
      <c r="AU810" s="900"/>
      <c r="AV810" s="900"/>
      <c r="AW810" s="900"/>
      <c r="AX810" s="900"/>
      <c r="AY810" s="550"/>
      <c r="AZ810" s="550"/>
      <c r="BA810" s="550"/>
      <c r="BB810" s="550"/>
    </row>
    <row r="811" spans="1:54" ht="15" customHeight="1">
      <c r="A811" s="220" t="s">
        <v>3768</v>
      </c>
      <c r="B811" s="278"/>
      <c r="C811" s="278"/>
      <c r="D811" s="278"/>
      <c r="E811" s="278"/>
      <c r="F811" s="278"/>
      <c r="G811" s="278"/>
      <c r="H811" s="278"/>
      <c r="I811" s="278"/>
      <c r="J811" s="278"/>
      <c r="K811" s="278"/>
      <c r="L811" s="278"/>
      <c r="M811" s="278"/>
      <c r="N811" s="278"/>
      <c r="O811" s="278"/>
      <c r="P811" s="278"/>
      <c r="Q811" s="278"/>
      <c r="R811" s="278"/>
      <c r="S811" s="278"/>
      <c r="T811" s="278"/>
      <c r="U811" s="278"/>
      <c r="V811" s="278"/>
      <c r="W811" s="278"/>
      <c r="X811" s="278"/>
      <c r="Y811" s="278"/>
      <c r="Z811" s="278"/>
      <c r="AA811" s="278"/>
      <c r="AB811" s="278"/>
      <c r="AC811" s="278"/>
      <c r="AD811" s="278"/>
      <c r="AE811" s="278"/>
      <c r="AF811" s="278"/>
      <c r="AG811" s="278"/>
      <c r="AH811" s="278"/>
      <c r="AI811" s="278"/>
      <c r="AJ811" s="278"/>
      <c r="AK811" s="278"/>
      <c r="AL811" s="278"/>
      <c r="AM811" s="278"/>
      <c r="AN811" s="278"/>
      <c r="AO811" s="278"/>
      <c r="AP811" s="278"/>
      <c r="AQ811" s="278"/>
      <c r="AR811" s="278"/>
      <c r="AS811" s="278"/>
      <c r="AT811" s="278"/>
      <c r="AU811" s="278"/>
      <c r="AV811" s="278"/>
      <c r="AW811" s="278"/>
      <c r="AX811" s="278"/>
      <c r="AY811" s="278"/>
      <c r="AZ811" s="278"/>
      <c r="BA811" s="278"/>
      <c r="BB811" s="278"/>
    </row>
    <row r="812" spans="1:54" ht="22.5" customHeight="1">
      <c r="A812" s="1118" t="s">
        <v>3769</v>
      </c>
      <c r="B812" s="1119"/>
      <c r="C812" s="1119"/>
      <c r="D812" s="1119"/>
      <c r="E812" s="1119"/>
      <c r="F812" s="1119"/>
      <c r="G812" s="1119"/>
      <c r="H812" s="1119"/>
      <c r="I812" s="1119"/>
      <c r="J812" s="1119"/>
      <c r="K812" s="1119"/>
      <c r="L812" s="1119"/>
      <c r="M812" s="1119"/>
      <c r="N812" s="1119"/>
      <c r="O812" s="1119"/>
      <c r="P812" s="1119"/>
      <c r="Q812" s="1119"/>
      <c r="R812" s="1119"/>
      <c r="S812" s="1119"/>
      <c r="T812" s="1119"/>
      <c r="U812" s="1119"/>
      <c r="V812" s="1119"/>
      <c r="W812" s="1119"/>
      <c r="X812" s="1119"/>
      <c r="Y812" s="1119"/>
      <c r="Z812" s="1119"/>
      <c r="AA812" s="1119"/>
      <c r="AB812" s="1119"/>
      <c r="AC812" s="1119"/>
      <c r="AD812" s="1119"/>
      <c r="AE812" s="1120"/>
      <c r="AF812" s="1121" t="s">
        <v>4147</v>
      </c>
      <c r="AG812" s="1122"/>
      <c r="AH812" s="1122"/>
      <c r="AI812" s="1122"/>
      <c r="AJ812" s="1122"/>
      <c r="AK812" s="1122"/>
      <c r="AL812" s="1122"/>
      <c r="AM812" s="1122"/>
      <c r="AN812" s="1123"/>
      <c r="AO812" s="1122" t="s">
        <v>4161</v>
      </c>
      <c r="AP812" s="1122"/>
      <c r="AQ812" s="1122"/>
      <c r="AR812" s="1122"/>
      <c r="AS812" s="1122"/>
      <c r="AT812" s="1122"/>
      <c r="AU812" s="1122"/>
      <c r="AV812" s="1122"/>
      <c r="AW812" s="1122"/>
      <c r="AX812" s="1122"/>
      <c r="AY812" s="1122"/>
      <c r="AZ812" s="1122"/>
      <c r="BA812" s="1122"/>
      <c r="BB812" s="1123"/>
    </row>
    <row r="813" spans="1:54" ht="15" customHeight="1">
      <c r="A813" s="1124" t="s">
        <v>3770</v>
      </c>
      <c r="B813" s="1125"/>
      <c r="C813" s="1125"/>
      <c r="D813" s="1125"/>
      <c r="E813" s="1125"/>
      <c r="F813" s="1125"/>
      <c r="G813" s="1125"/>
      <c r="H813" s="1125"/>
      <c r="I813" s="1125"/>
      <c r="J813" s="1125"/>
      <c r="K813" s="1125"/>
      <c r="L813" s="1125"/>
      <c r="M813" s="1125"/>
      <c r="N813" s="1125"/>
      <c r="O813" s="1125"/>
      <c r="P813" s="1125"/>
      <c r="Q813" s="1125"/>
      <c r="R813" s="1125"/>
      <c r="S813" s="1125"/>
      <c r="T813" s="1125"/>
      <c r="U813" s="1125"/>
      <c r="V813" s="1125"/>
      <c r="W813" s="1125"/>
      <c r="X813" s="1125"/>
      <c r="Y813" s="1125"/>
      <c r="Z813" s="1125"/>
      <c r="AA813" s="1125"/>
      <c r="AB813" s="1125"/>
      <c r="AC813" s="1125"/>
      <c r="AD813" s="1125"/>
      <c r="AE813" s="1126"/>
      <c r="AF813" s="1127">
        <f ca="1">SUVAHAVUJ!$N$77</f>
        <v>0</v>
      </c>
      <c r="AG813" s="1128"/>
      <c r="AH813" s="1128"/>
      <c r="AI813" s="1128"/>
      <c r="AJ813" s="1128"/>
      <c r="AK813" s="1128"/>
      <c r="AL813" s="1128"/>
      <c r="AM813" s="1128"/>
      <c r="AN813" s="1129"/>
      <c r="AO813" s="1128">
        <f ca="1">SUVAHAVUJ!$X$77</f>
        <v>0</v>
      </c>
      <c r="AP813" s="1128"/>
      <c r="AQ813" s="1128"/>
      <c r="AR813" s="1128"/>
      <c r="AS813" s="1128"/>
      <c r="AT813" s="1128"/>
      <c r="AU813" s="1128"/>
      <c r="AV813" s="1128"/>
      <c r="AW813" s="1128"/>
      <c r="AX813" s="1128"/>
      <c r="AY813" s="1128"/>
      <c r="AZ813" s="1128"/>
      <c r="BA813" s="1128"/>
      <c r="BB813" s="1129"/>
    </row>
    <row r="814" spans="1:54" ht="15" customHeight="1">
      <c r="A814" s="1130"/>
      <c r="B814" s="1131"/>
      <c r="C814" s="1131"/>
      <c r="D814" s="1131"/>
      <c r="E814" s="1131"/>
      <c r="F814" s="1131"/>
      <c r="G814" s="1131"/>
      <c r="H814" s="1131"/>
      <c r="I814" s="1131"/>
      <c r="J814" s="1131"/>
      <c r="K814" s="1131"/>
      <c r="L814" s="1131"/>
      <c r="M814" s="1131"/>
      <c r="N814" s="1131"/>
      <c r="O814" s="1131"/>
      <c r="P814" s="1131"/>
      <c r="Q814" s="1131"/>
      <c r="R814" s="1131"/>
      <c r="S814" s="1131"/>
      <c r="T814" s="1131"/>
      <c r="U814" s="1131"/>
      <c r="V814" s="1131"/>
      <c r="W814" s="1131"/>
      <c r="X814" s="1131"/>
      <c r="Y814" s="1131"/>
      <c r="Z814" s="1131"/>
      <c r="AA814" s="1131"/>
      <c r="AB814" s="1131"/>
      <c r="AC814" s="1131"/>
      <c r="AD814" s="1131"/>
      <c r="AE814" s="1132"/>
      <c r="AF814" s="1133"/>
      <c r="AG814" s="1134"/>
      <c r="AH814" s="1134"/>
      <c r="AI814" s="1134"/>
      <c r="AJ814" s="1134"/>
      <c r="AK814" s="1134"/>
      <c r="AL814" s="1134"/>
      <c r="AM814" s="1134"/>
      <c r="AN814" s="1135"/>
      <c r="AO814" s="1134"/>
      <c r="AP814" s="1134"/>
      <c r="AQ814" s="1134"/>
      <c r="AR814" s="1134"/>
      <c r="AS814" s="1134"/>
      <c r="AT814" s="1134"/>
      <c r="AU814" s="1134"/>
      <c r="AV814" s="1134"/>
      <c r="AW814" s="1134"/>
      <c r="AX814" s="1134"/>
      <c r="AY814" s="1134"/>
      <c r="AZ814" s="1134"/>
      <c r="BA814" s="1134"/>
      <c r="BB814" s="1135"/>
    </row>
    <row r="815" spans="1:54" ht="15" customHeight="1">
      <c r="A815" s="1130"/>
      <c r="B815" s="1131"/>
      <c r="C815" s="1131"/>
      <c r="D815" s="1131"/>
      <c r="E815" s="1131"/>
      <c r="F815" s="1131"/>
      <c r="G815" s="1131"/>
      <c r="H815" s="1131"/>
      <c r="I815" s="1131"/>
      <c r="J815" s="1131"/>
      <c r="K815" s="1131"/>
      <c r="L815" s="1131"/>
      <c r="M815" s="1131"/>
      <c r="N815" s="1131"/>
      <c r="O815" s="1131"/>
      <c r="P815" s="1131"/>
      <c r="Q815" s="1131"/>
      <c r="R815" s="1131"/>
      <c r="S815" s="1131"/>
      <c r="T815" s="1131"/>
      <c r="U815" s="1131"/>
      <c r="V815" s="1131"/>
      <c r="W815" s="1131"/>
      <c r="X815" s="1131"/>
      <c r="Y815" s="1131"/>
      <c r="Z815" s="1131"/>
      <c r="AA815" s="1131"/>
      <c r="AB815" s="1131"/>
      <c r="AC815" s="1131"/>
      <c r="AD815" s="1131"/>
      <c r="AE815" s="1132"/>
      <c r="AF815" s="1133"/>
      <c r="AG815" s="1134"/>
      <c r="AH815" s="1134"/>
      <c r="AI815" s="1134"/>
      <c r="AJ815" s="1134"/>
      <c r="AK815" s="1134"/>
      <c r="AL815" s="1134"/>
      <c r="AM815" s="1134"/>
      <c r="AN815" s="1135"/>
      <c r="AO815" s="1134"/>
      <c r="AP815" s="1134"/>
      <c r="AQ815" s="1134"/>
      <c r="AR815" s="1134"/>
      <c r="AS815" s="1134"/>
      <c r="AT815" s="1134"/>
      <c r="AU815" s="1134"/>
      <c r="AV815" s="1134"/>
      <c r="AW815" s="1134"/>
      <c r="AX815" s="1134"/>
      <c r="AY815" s="1134"/>
      <c r="AZ815" s="1134"/>
      <c r="BA815" s="1134"/>
      <c r="BB815" s="1135"/>
    </row>
    <row r="816" spans="1:54" ht="15" customHeight="1">
      <c r="A816" s="1124" t="s">
        <v>3771</v>
      </c>
      <c r="B816" s="1125"/>
      <c r="C816" s="1125"/>
      <c r="D816" s="1125"/>
      <c r="E816" s="1125"/>
      <c r="F816" s="1125"/>
      <c r="G816" s="1125"/>
      <c r="H816" s="1125"/>
      <c r="I816" s="1125"/>
      <c r="J816" s="1125"/>
      <c r="K816" s="1125"/>
      <c r="L816" s="1125"/>
      <c r="M816" s="1125"/>
      <c r="N816" s="1125"/>
      <c r="O816" s="1125"/>
      <c r="P816" s="1125"/>
      <c r="Q816" s="1125"/>
      <c r="R816" s="1125"/>
      <c r="S816" s="1125"/>
      <c r="T816" s="1125"/>
      <c r="U816" s="1125"/>
      <c r="V816" s="1125"/>
      <c r="W816" s="1125"/>
      <c r="X816" s="1125"/>
      <c r="Y816" s="1125"/>
      <c r="Z816" s="1125"/>
      <c r="AA816" s="1125"/>
      <c r="AB816" s="1125"/>
      <c r="AC816" s="1125"/>
      <c r="AD816" s="1125"/>
      <c r="AE816" s="1126"/>
      <c r="AF816" s="1127">
        <f ca="1">SUVAHAVUJ!$N$78</f>
        <v>0</v>
      </c>
      <c r="AG816" s="1128"/>
      <c r="AH816" s="1128"/>
      <c r="AI816" s="1128"/>
      <c r="AJ816" s="1128"/>
      <c r="AK816" s="1128"/>
      <c r="AL816" s="1128"/>
      <c r="AM816" s="1128"/>
      <c r="AN816" s="1129"/>
      <c r="AO816" s="1128">
        <f ca="1">SUVAHAVUJ!$X$78</f>
        <v>0</v>
      </c>
      <c r="AP816" s="1128"/>
      <c r="AQ816" s="1128"/>
      <c r="AR816" s="1128"/>
      <c r="AS816" s="1128"/>
      <c r="AT816" s="1128"/>
      <c r="AU816" s="1128"/>
      <c r="AV816" s="1128"/>
      <c r="AW816" s="1128"/>
      <c r="AX816" s="1128"/>
      <c r="AY816" s="1128"/>
      <c r="AZ816" s="1128"/>
      <c r="BA816" s="1128"/>
      <c r="BB816" s="1129"/>
    </row>
    <row r="817" spans="1:54" ht="15" customHeight="1">
      <c r="A817" s="1130"/>
      <c r="B817" s="1131"/>
      <c r="C817" s="1131"/>
      <c r="D817" s="1131"/>
      <c r="E817" s="1131"/>
      <c r="F817" s="1131"/>
      <c r="G817" s="1131"/>
      <c r="H817" s="1131"/>
      <c r="I817" s="1131"/>
      <c r="J817" s="1131"/>
      <c r="K817" s="1131"/>
      <c r="L817" s="1131"/>
      <c r="M817" s="1131"/>
      <c r="N817" s="1131"/>
      <c r="O817" s="1131"/>
      <c r="P817" s="1131"/>
      <c r="Q817" s="1131"/>
      <c r="R817" s="1131"/>
      <c r="S817" s="1131"/>
      <c r="T817" s="1131"/>
      <c r="U817" s="1131"/>
      <c r="V817" s="1131"/>
      <c r="W817" s="1131"/>
      <c r="X817" s="1131"/>
      <c r="Y817" s="1131"/>
      <c r="Z817" s="1131"/>
      <c r="AA817" s="1131"/>
      <c r="AB817" s="1131"/>
      <c r="AC817" s="1131"/>
      <c r="AD817" s="1131"/>
      <c r="AE817" s="1132"/>
      <c r="AF817" s="1133"/>
      <c r="AG817" s="1134"/>
      <c r="AH817" s="1134"/>
      <c r="AI817" s="1134"/>
      <c r="AJ817" s="1134"/>
      <c r="AK817" s="1134"/>
      <c r="AL817" s="1134"/>
      <c r="AM817" s="1134"/>
      <c r="AN817" s="1135"/>
      <c r="AO817" s="1134"/>
      <c r="AP817" s="1134"/>
      <c r="AQ817" s="1134"/>
      <c r="AR817" s="1134"/>
      <c r="AS817" s="1134"/>
      <c r="AT817" s="1134"/>
      <c r="AU817" s="1134"/>
      <c r="AV817" s="1134"/>
      <c r="AW817" s="1134"/>
      <c r="AX817" s="1134"/>
      <c r="AY817" s="1134"/>
      <c r="AZ817" s="1134"/>
      <c r="BA817" s="1134"/>
      <c r="BB817" s="1135"/>
    </row>
    <row r="818" spans="1:54" ht="15" customHeight="1">
      <c r="A818" s="1130"/>
      <c r="B818" s="1131"/>
      <c r="C818" s="1131"/>
      <c r="D818" s="1131"/>
      <c r="E818" s="1131"/>
      <c r="F818" s="1131"/>
      <c r="G818" s="1131"/>
      <c r="H818" s="1131"/>
      <c r="I818" s="1131"/>
      <c r="J818" s="1131"/>
      <c r="K818" s="1131"/>
      <c r="L818" s="1131"/>
      <c r="M818" s="1131"/>
      <c r="N818" s="1131"/>
      <c r="O818" s="1131"/>
      <c r="P818" s="1131"/>
      <c r="Q818" s="1131"/>
      <c r="R818" s="1131"/>
      <c r="S818" s="1131"/>
      <c r="T818" s="1131"/>
      <c r="U818" s="1131"/>
      <c r="V818" s="1131"/>
      <c r="W818" s="1131"/>
      <c r="X818" s="1131"/>
      <c r="Y818" s="1131"/>
      <c r="Z818" s="1131"/>
      <c r="AA818" s="1131"/>
      <c r="AB818" s="1131"/>
      <c r="AC818" s="1131"/>
      <c r="AD818" s="1131"/>
      <c r="AE818" s="1132"/>
      <c r="AF818" s="1133"/>
      <c r="AG818" s="1134"/>
      <c r="AH818" s="1134"/>
      <c r="AI818" s="1134"/>
      <c r="AJ818" s="1134"/>
      <c r="AK818" s="1134"/>
      <c r="AL818" s="1134"/>
      <c r="AM818" s="1134"/>
      <c r="AN818" s="1135"/>
      <c r="AO818" s="1134"/>
      <c r="AP818" s="1134"/>
      <c r="AQ818" s="1134"/>
      <c r="AR818" s="1134"/>
      <c r="AS818" s="1134"/>
      <c r="AT818" s="1134"/>
      <c r="AU818" s="1134"/>
      <c r="AV818" s="1134"/>
      <c r="AW818" s="1134"/>
      <c r="AX818" s="1134"/>
      <c r="AY818" s="1134"/>
      <c r="AZ818" s="1134"/>
      <c r="BA818" s="1134"/>
      <c r="BB818" s="1135"/>
    </row>
    <row r="819" spans="1:54" ht="15" customHeight="1">
      <c r="A819" s="1130"/>
      <c r="B819" s="1131"/>
      <c r="C819" s="1131"/>
      <c r="D819" s="1131"/>
      <c r="E819" s="1131"/>
      <c r="F819" s="1131"/>
      <c r="G819" s="1131"/>
      <c r="H819" s="1131"/>
      <c r="I819" s="1131"/>
      <c r="J819" s="1131"/>
      <c r="K819" s="1131"/>
      <c r="L819" s="1131"/>
      <c r="M819" s="1131"/>
      <c r="N819" s="1131"/>
      <c r="O819" s="1131"/>
      <c r="P819" s="1131"/>
      <c r="Q819" s="1131"/>
      <c r="R819" s="1131"/>
      <c r="S819" s="1131"/>
      <c r="T819" s="1131"/>
      <c r="U819" s="1131"/>
      <c r="V819" s="1131"/>
      <c r="W819" s="1131"/>
      <c r="X819" s="1131"/>
      <c r="Y819" s="1131"/>
      <c r="Z819" s="1131"/>
      <c r="AA819" s="1131"/>
      <c r="AB819" s="1131"/>
      <c r="AC819" s="1131"/>
      <c r="AD819" s="1131"/>
      <c r="AE819" s="1132"/>
      <c r="AF819" s="1133"/>
      <c r="AG819" s="1134"/>
      <c r="AH819" s="1134"/>
      <c r="AI819" s="1134"/>
      <c r="AJ819" s="1134"/>
      <c r="AK819" s="1134"/>
      <c r="AL819" s="1134"/>
      <c r="AM819" s="1134"/>
      <c r="AN819" s="1135"/>
      <c r="AO819" s="1134"/>
      <c r="AP819" s="1134"/>
      <c r="AQ819" s="1134"/>
      <c r="AR819" s="1134"/>
      <c r="AS819" s="1134"/>
      <c r="AT819" s="1134"/>
      <c r="AU819" s="1134"/>
      <c r="AV819" s="1134"/>
      <c r="AW819" s="1134"/>
      <c r="AX819" s="1134"/>
      <c r="AY819" s="1134"/>
      <c r="AZ819" s="1134"/>
      <c r="BA819" s="1134"/>
      <c r="BB819" s="1135"/>
    </row>
    <row r="820" spans="1:54" ht="15" customHeight="1">
      <c r="A820" s="1124" t="s">
        <v>3772</v>
      </c>
      <c r="B820" s="1125"/>
      <c r="C820" s="1125"/>
      <c r="D820" s="1125"/>
      <c r="E820" s="1125"/>
      <c r="F820" s="1125"/>
      <c r="G820" s="1125"/>
      <c r="H820" s="1125"/>
      <c r="I820" s="1125"/>
      <c r="J820" s="1125"/>
      <c r="K820" s="1125"/>
      <c r="L820" s="1125"/>
      <c r="M820" s="1125"/>
      <c r="N820" s="1125"/>
      <c r="O820" s="1125"/>
      <c r="P820" s="1125"/>
      <c r="Q820" s="1125"/>
      <c r="R820" s="1125"/>
      <c r="S820" s="1125"/>
      <c r="T820" s="1125"/>
      <c r="U820" s="1125"/>
      <c r="V820" s="1125"/>
      <c r="W820" s="1125"/>
      <c r="X820" s="1125"/>
      <c r="Y820" s="1125"/>
      <c r="Z820" s="1125"/>
      <c r="AA820" s="1125"/>
      <c r="AB820" s="1125"/>
      <c r="AC820" s="1125"/>
      <c r="AD820" s="1125"/>
      <c r="AE820" s="1126"/>
      <c r="AF820" s="1127">
        <f ca="1">SUVAHAVUJ!$N$79</f>
        <v>0</v>
      </c>
      <c r="AG820" s="1128"/>
      <c r="AH820" s="1128"/>
      <c r="AI820" s="1128"/>
      <c r="AJ820" s="1128"/>
      <c r="AK820" s="1128"/>
      <c r="AL820" s="1128"/>
      <c r="AM820" s="1128"/>
      <c r="AN820" s="1129"/>
      <c r="AO820" s="1128">
        <f ca="1">SUVAHAVUJ!$X$79</f>
        <v>0</v>
      </c>
      <c r="AP820" s="1128"/>
      <c r="AQ820" s="1128"/>
      <c r="AR820" s="1128"/>
      <c r="AS820" s="1128"/>
      <c r="AT820" s="1128"/>
      <c r="AU820" s="1128"/>
      <c r="AV820" s="1128"/>
      <c r="AW820" s="1128"/>
      <c r="AX820" s="1128"/>
      <c r="AY820" s="1128"/>
      <c r="AZ820" s="1128"/>
      <c r="BA820" s="1128"/>
      <c r="BB820" s="1129"/>
    </row>
    <row r="821" spans="1:54" ht="15" customHeight="1">
      <c r="A821" s="1130"/>
      <c r="B821" s="1131"/>
      <c r="C821" s="1131"/>
      <c r="D821" s="1131"/>
      <c r="E821" s="1131"/>
      <c r="F821" s="1131"/>
      <c r="G821" s="1131"/>
      <c r="H821" s="1131"/>
      <c r="I821" s="1131"/>
      <c r="J821" s="1131"/>
      <c r="K821" s="1131"/>
      <c r="L821" s="1131"/>
      <c r="M821" s="1131"/>
      <c r="N821" s="1131"/>
      <c r="O821" s="1131"/>
      <c r="P821" s="1131"/>
      <c r="Q821" s="1131"/>
      <c r="R821" s="1131"/>
      <c r="S821" s="1131"/>
      <c r="T821" s="1131"/>
      <c r="U821" s="1131"/>
      <c r="V821" s="1131"/>
      <c r="W821" s="1131"/>
      <c r="X821" s="1131"/>
      <c r="Y821" s="1131"/>
      <c r="Z821" s="1131"/>
      <c r="AA821" s="1131"/>
      <c r="AB821" s="1131"/>
      <c r="AC821" s="1131"/>
      <c r="AD821" s="1131"/>
      <c r="AE821" s="1132"/>
      <c r="AF821" s="1133"/>
      <c r="AG821" s="1134"/>
      <c r="AH821" s="1134"/>
      <c r="AI821" s="1134"/>
      <c r="AJ821" s="1134"/>
      <c r="AK821" s="1134"/>
      <c r="AL821" s="1134"/>
      <c r="AM821" s="1134"/>
      <c r="AN821" s="1135"/>
      <c r="AO821" s="1134"/>
      <c r="AP821" s="1134"/>
      <c r="AQ821" s="1134"/>
      <c r="AR821" s="1134"/>
      <c r="AS821" s="1134"/>
      <c r="AT821" s="1134"/>
      <c r="AU821" s="1134"/>
      <c r="AV821" s="1134"/>
      <c r="AW821" s="1134"/>
      <c r="AX821" s="1134"/>
      <c r="AY821" s="1134"/>
      <c r="AZ821" s="1134"/>
      <c r="BA821" s="1134"/>
      <c r="BB821" s="1135"/>
    </row>
    <row r="822" spans="1:54" ht="15" customHeight="1">
      <c r="A822" s="1130"/>
      <c r="B822" s="1131"/>
      <c r="C822" s="1131"/>
      <c r="D822" s="1131"/>
      <c r="E822" s="1131"/>
      <c r="F822" s="1131"/>
      <c r="G822" s="1131"/>
      <c r="H822" s="1131"/>
      <c r="I822" s="1131"/>
      <c r="J822" s="1131"/>
      <c r="K822" s="1131"/>
      <c r="L822" s="1131"/>
      <c r="M822" s="1131"/>
      <c r="N822" s="1131"/>
      <c r="O822" s="1131"/>
      <c r="P822" s="1131"/>
      <c r="Q822" s="1131"/>
      <c r="R822" s="1131"/>
      <c r="S822" s="1131"/>
      <c r="T822" s="1131"/>
      <c r="U822" s="1131"/>
      <c r="V822" s="1131"/>
      <c r="W822" s="1131"/>
      <c r="X822" s="1131"/>
      <c r="Y822" s="1131"/>
      <c r="Z822" s="1131"/>
      <c r="AA822" s="1131"/>
      <c r="AB822" s="1131"/>
      <c r="AC822" s="1131"/>
      <c r="AD822" s="1131"/>
      <c r="AE822" s="1132"/>
      <c r="AF822" s="1133"/>
      <c r="AG822" s="1134"/>
      <c r="AH822" s="1134"/>
      <c r="AI822" s="1134"/>
      <c r="AJ822" s="1134"/>
      <c r="AK822" s="1134"/>
      <c r="AL822" s="1134"/>
      <c r="AM822" s="1134"/>
      <c r="AN822" s="1135"/>
      <c r="AO822" s="1134"/>
      <c r="AP822" s="1134"/>
      <c r="AQ822" s="1134"/>
      <c r="AR822" s="1134"/>
      <c r="AS822" s="1134"/>
      <c r="AT822" s="1134"/>
      <c r="AU822" s="1134"/>
      <c r="AV822" s="1134"/>
      <c r="AW822" s="1134"/>
      <c r="AX822" s="1134"/>
      <c r="AY822" s="1134"/>
      <c r="AZ822" s="1134"/>
      <c r="BA822" s="1134"/>
      <c r="BB822" s="1135"/>
    </row>
    <row r="823" spans="1:54" ht="15" customHeight="1">
      <c r="A823" s="1130"/>
      <c r="B823" s="1131"/>
      <c r="C823" s="1131"/>
      <c r="D823" s="1131"/>
      <c r="E823" s="1131"/>
      <c r="F823" s="1131"/>
      <c r="G823" s="1131"/>
      <c r="H823" s="1131"/>
      <c r="I823" s="1131"/>
      <c r="J823" s="1131"/>
      <c r="K823" s="1131"/>
      <c r="L823" s="1131"/>
      <c r="M823" s="1131"/>
      <c r="N823" s="1131"/>
      <c r="O823" s="1131"/>
      <c r="P823" s="1131"/>
      <c r="Q823" s="1131"/>
      <c r="R823" s="1131"/>
      <c r="S823" s="1131"/>
      <c r="T823" s="1131"/>
      <c r="U823" s="1131"/>
      <c r="V823" s="1131"/>
      <c r="W823" s="1131"/>
      <c r="X823" s="1131"/>
      <c r="Y823" s="1131"/>
      <c r="Z823" s="1131"/>
      <c r="AA823" s="1131"/>
      <c r="AB823" s="1131"/>
      <c r="AC823" s="1131"/>
      <c r="AD823" s="1131"/>
      <c r="AE823" s="1132"/>
      <c r="AF823" s="1133"/>
      <c r="AG823" s="1134"/>
      <c r="AH823" s="1134"/>
      <c r="AI823" s="1134"/>
      <c r="AJ823" s="1134"/>
      <c r="AK823" s="1134"/>
      <c r="AL823" s="1134"/>
      <c r="AM823" s="1134"/>
      <c r="AN823" s="1135"/>
      <c r="AO823" s="1134"/>
      <c r="AP823" s="1134"/>
      <c r="AQ823" s="1134"/>
      <c r="AR823" s="1134"/>
      <c r="AS823" s="1134"/>
      <c r="AT823" s="1134"/>
      <c r="AU823" s="1134"/>
      <c r="AV823" s="1134"/>
      <c r="AW823" s="1134"/>
      <c r="AX823" s="1134"/>
      <c r="AY823" s="1134"/>
      <c r="AZ823" s="1134"/>
      <c r="BA823" s="1134"/>
      <c r="BB823" s="1135"/>
    </row>
    <row r="824" spans="1:54" ht="15" customHeight="1">
      <c r="A824" s="1124" t="s">
        <v>3773</v>
      </c>
      <c r="B824" s="1125"/>
      <c r="C824" s="1125"/>
      <c r="D824" s="1125"/>
      <c r="E824" s="1125"/>
      <c r="F824" s="1125"/>
      <c r="G824" s="1125"/>
      <c r="H824" s="1125"/>
      <c r="I824" s="1125"/>
      <c r="J824" s="1125"/>
      <c r="K824" s="1125"/>
      <c r="L824" s="1125"/>
      <c r="M824" s="1125"/>
      <c r="N824" s="1125"/>
      <c r="O824" s="1125"/>
      <c r="P824" s="1125"/>
      <c r="Q824" s="1125"/>
      <c r="R824" s="1125"/>
      <c r="S824" s="1125"/>
      <c r="T824" s="1125"/>
      <c r="U824" s="1125"/>
      <c r="V824" s="1125"/>
      <c r="W824" s="1125"/>
      <c r="X824" s="1125"/>
      <c r="Y824" s="1125"/>
      <c r="Z824" s="1125"/>
      <c r="AA824" s="1125"/>
      <c r="AB824" s="1125"/>
      <c r="AC824" s="1125"/>
      <c r="AD824" s="1125"/>
      <c r="AE824" s="1126"/>
      <c r="AF824" s="1127">
        <f ca="1">SUVAHAVUJ!$N$80</f>
        <v>0</v>
      </c>
      <c r="AG824" s="1128"/>
      <c r="AH824" s="1128"/>
      <c r="AI824" s="1128"/>
      <c r="AJ824" s="1128"/>
      <c r="AK824" s="1128"/>
      <c r="AL824" s="1128"/>
      <c r="AM824" s="1128"/>
      <c r="AN824" s="1129"/>
      <c r="AO824" s="1128">
        <f ca="1">SUVAHAVUJ!$X$80</f>
        <v>0</v>
      </c>
      <c r="AP824" s="1128"/>
      <c r="AQ824" s="1128"/>
      <c r="AR824" s="1128"/>
      <c r="AS824" s="1128"/>
      <c r="AT824" s="1128"/>
      <c r="AU824" s="1128"/>
      <c r="AV824" s="1128"/>
      <c r="AW824" s="1128"/>
      <c r="AX824" s="1128"/>
      <c r="AY824" s="1128"/>
      <c r="AZ824" s="1128"/>
      <c r="BA824" s="1128"/>
      <c r="BB824" s="1129"/>
    </row>
    <row r="825" spans="1:54" ht="15" customHeight="1">
      <c r="A825" s="1130"/>
      <c r="B825" s="1131"/>
      <c r="C825" s="1131"/>
      <c r="D825" s="1131"/>
      <c r="E825" s="1131"/>
      <c r="F825" s="1131"/>
      <c r="G825" s="1131"/>
      <c r="H825" s="1131"/>
      <c r="I825" s="1131"/>
      <c r="J825" s="1131"/>
      <c r="K825" s="1131"/>
      <c r="L825" s="1131"/>
      <c r="M825" s="1131"/>
      <c r="N825" s="1131"/>
      <c r="O825" s="1131"/>
      <c r="P825" s="1131"/>
      <c r="Q825" s="1131"/>
      <c r="R825" s="1131"/>
      <c r="S825" s="1131"/>
      <c r="T825" s="1131"/>
      <c r="U825" s="1131"/>
      <c r="V825" s="1131"/>
      <c r="W825" s="1131"/>
      <c r="X825" s="1131"/>
      <c r="Y825" s="1131"/>
      <c r="Z825" s="1131"/>
      <c r="AA825" s="1131"/>
      <c r="AB825" s="1131"/>
      <c r="AC825" s="1131"/>
      <c r="AD825" s="1131"/>
      <c r="AE825" s="1132"/>
      <c r="AF825" s="1133"/>
      <c r="AG825" s="1134"/>
      <c r="AH825" s="1134"/>
      <c r="AI825" s="1134"/>
      <c r="AJ825" s="1134"/>
      <c r="AK825" s="1134"/>
      <c r="AL825" s="1134"/>
      <c r="AM825" s="1134"/>
      <c r="AN825" s="1135"/>
      <c r="AO825" s="1134"/>
      <c r="AP825" s="1134"/>
      <c r="AQ825" s="1134"/>
      <c r="AR825" s="1134"/>
      <c r="AS825" s="1134"/>
      <c r="AT825" s="1134"/>
      <c r="AU825" s="1134"/>
      <c r="AV825" s="1134"/>
      <c r="AW825" s="1134"/>
      <c r="AX825" s="1134"/>
      <c r="AY825" s="1134"/>
      <c r="AZ825" s="1134"/>
      <c r="BA825" s="1134"/>
      <c r="BB825" s="1135"/>
    </row>
    <row r="826" spans="1:54" ht="15" customHeight="1">
      <c r="A826" s="1130"/>
      <c r="B826" s="1131"/>
      <c r="C826" s="1131"/>
      <c r="D826" s="1131"/>
      <c r="E826" s="1131"/>
      <c r="F826" s="1131"/>
      <c r="G826" s="1131"/>
      <c r="H826" s="1131"/>
      <c r="I826" s="1131"/>
      <c r="J826" s="1131"/>
      <c r="K826" s="1131"/>
      <c r="L826" s="1131"/>
      <c r="M826" s="1131"/>
      <c r="N826" s="1131"/>
      <c r="O826" s="1131"/>
      <c r="P826" s="1131"/>
      <c r="Q826" s="1131"/>
      <c r="R826" s="1131"/>
      <c r="S826" s="1131"/>
      <c r="T826" s="1131"/>
      <c r="U826" s="1131"/>
      <c r="V826" s="1131"/>
      <c r="W826" s="1131"/>
      <c r="X826" s="1131"/>
      <c r="Y826" s="1131"/>
      <c r="Z826" s="1131"/>
      <c r="AA826" s="1131"/>
      <c r="AB826" s="1131"/>
      <c r="AC826" s="1131"/>
      <c r="AD826" s="1131"/>
      <c r="AE826" s="1132"/>
      <c r="AF826" s="1133"/>
      <c r="AG826" s="1134"/>
      <c r="AH826" s="1134"/>
      <c r="AI826" s="1134"/>
      <c r="AJ826" s="1134"/>
      <c r="AK826" s="1134"/>
      <c r="AL826" s="1134"/>
      <c r="AM826" s="1134"/>
      <c r="AN826" s="1135"/>
      <c r="AO826" s="1134"/>
      <c r="AP826" s="1134"/>
      <c r="AQ826" s="1134"/>
      <c r="AR826" s="1134"/>
      <c r="AS826" s="1134"/>
      <c r="AT826" s="1134"/>
      <c r="AU826" s="1134"/>
      <c r="AV826" s="1134"/>
      <c r="AW826" s="1134"/>
      <c r="AX826" s="1134"/>
      <c r="AY826" s="1134"/>
      <c r="AZ826" s="1134"/>
      <c r="BA826" s="1134"/>
      <c r="BB826" s="1135"/>
    </row>
    <row r="827" spans="1:54" ht="15" customHeight="1">
      <c r="A827" s="1130"/>
      <c r="B827" s="1131"/>
      <c r="C827" s="1131"/>
      <c r="D827" s="1131"/>
      <c r="E827" s="1131"/>
      <c r="F827" s="1131"/>
      <c r="G827" s="1131"/>
      <c r="H827" s="1131"/>
      <c r="I827" s="1131"/>
      <c r="J827" s="1131"/>
      <c r="K827" s="1131"/>
      <c r="L827" s="1131"/>
      <c r="M827" s="1131"/>
      <c r="N827" s="1131"/>
      <c r="O827" s="1131"/>
      <c r="P827" s="1131"/>
      <c r="Q827" s="1131"/>
      <c r="R827" s="1131"/>
      <c r="S827" s="1131"/>
      <c r="T827" s="1131"/>
      <c r="U827" s="1131"/>
      <c r="V827" s="1131"/>
      <c r="W827" s="1131"/>
      <c r="X827" s="1131"/>
      <c r="Y827" s="1131"/>
      <c r="Z827" s="1131"/>
      <c r="AA827" s="1131"/>
      <c r="AB827" s="1131"/>
      <c r="AC827" s="1131"/>
      <c r="AD827" s="1131"/>
      <c r="AE827" s="1132"/>
      <c r="AF827" s="1133"/>
      <c r="AG827" s="1134"/>
      <c r="AH827" s="1134"/>
      <c r="AI827" s="1134"/>
      <c r="AJ827" s="1134"/>
      <c r="AK827" s="1134"/>
      <c r="AL827" s="1134"/>
      <c r="AM827" s="1134"/>
      <c r="AN827" s="1135"/>
      <c r="AO827" s="1134"/>
      <c r="AP827" s="1134"/>
      <c r="AQ827" s="1134"/>
      <c r="AR827" s="1134"/>
      <c r="AS827" s="1134"/>
      <c r="AT827" s="1134"/>
      <c r="AU827" s="1134"/>
      <c r="AV827" s="1134"/>
      <c r="AW827" s="1134"/>
      <c r="AX827" s="1134"/>
      <c r="AY827" s="1134"/>
      <c r="AZ827" s="1134"/>
      <c r="BA827" s="1134"/>
      <c r="BB827" s="1135"/>
    </row>
    <row r="828" spans="1:54" s="220" customFormat="1" ht="12.75" customHeight="1">
      <c r="A828" s="220" t="s">
        <v>275</v>
      </c>
      <c r="B828" s="170"/>
      <c r="C828" s="170"/>
      <c r="D828" s="170"/>
      <c r="E828" s="170"/>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c r="AD828" s="170"/>
      <c r="AE828" s="170"/>
      <c r="AF828" s="170"/>
      <c r="AG828" s="170"/>
      <c r="AH828" s="170"/>
      <c r="AI828" s="170"/>
      <c r="AJ828" s="170"/>
      <c r="AK828" s="170"/>
      <c r="AL828" s="170"/>
      <c r="AM828" s="170"/>
      <c r="AN828" s="170"/>
      <c r="AO828" s="170"/>
      <c r="AP828" s="170"/>
      <c r="AQ828" s="170"/>
      <c r="AR828" s="170"/>
      <c r="AS828" s="170"/>
      <c r="AT828" s="170"/>
      <c r="AU828" s="170"/>
      <c r="AV828" s="170"/>
      <c r="AW828" s="170"/>
      <c r="AX828" s="170"/>
      <c r="AY828" s="170"/>
      <c r="AZ828" s="170"/>
      <c r="BA828" s="170"/>
      <c r="BB828" s="170"/>
    </row>
    <row r="829" spans="1:54" ht="15" customHeight="1">
      <c r="A829" s="897"/>
      <c r="B829" s="898"/>
      <c r="C829" s="898"/>
      <c r="D829" s="898"/>
      <c r="E829" s="898"/>
      <c r="F829" s="898"/>
      <c r="G829" s="898"/>
      <c r="H829" s="898"/>
      <c r="I829" s="898"/>
      <c r="J829" s="898"/>
      <c r="K829" s="898"/>
      <c r="L829" s="898"/>
      <c r="M829" s="898"/>
      <c r="N829" s="898"/>
      <c r="O829" s="898"/>
      <c r="P829" s="898"/>
      <c r="Q829" s="898"/>
      <c r="R829" s="898"/>
      <c r="S829" s="898"/>
      <c r="T829" s="898"/>
      <c r="U829" s="898"/>
      <c r="V829" s="898"/>
      <c r="W829" s="898"/>
      <c r="X829" s="898"/>
      <c r="Y829" s="898"/>
      <c r="Z829" s="898"/>
      <c r="AA829" s="898"/>
      <c r="AB829" s="898"/>
      <c r="AC829" s="898"/>
      <c r="AD829" s="898"/>
      <c r="AE829" s="898"/>
      <c r="AF829" s="898"/>
      <c r="AG829" s="898"/>
      <c r="AH829" s="898"/>
      <c r="AI829" s="898"/>
      <c r="AJ829" s="898"/>
      <c r="AK829" s="898"/>
      <c r="AL829" s="898"/>
      <c r="AM829" s="898"/>
      <c r="AN829" s="898"/>
      <c r="AO829" s="898"/>
      <c r="AP829" s="898"/>
      <c r="AQ829" s="898"/>
      <c r="AR829" s="898"/>
      <c r="AS829" s="898"/>
      <c r="AT829" s="898"/>
      <c r="AU829" s="898"/>
      <c r="AV829" s="898"/>
      <c r="AW829" s="898"/>
      <c r="AX829" s="898"/>
      <c r="AY829" s="550"/>
      <c r="AZ829" s="550"/>
      <c r="BA829" s="550"/>
      <c r="BB829" s="550"/>
    </row>
    <row r="830" spans="1:54" ht="15" customHeight="1">
      <c r="A830" s="899"/>
      <c r="B830" s="900"/>
      <c r="C830" s="900"/>
      <c r="D830" s="900"/>
      <c r="E830" s="900"/>
      <c r="F830" s="900"/>
      <c r="G830" s="900"/>
      <c r="H830" s="900"/>
      <c r="I830" s="900"/>
      <c r="J830" s="900"/>
      <c r="K830" s="900"/>
      <c r="L830" s="900"/>
      <c r="M830" s="900"/>
      <c r="N830" s="900"/>
      <c r="O830" s="900"/>
      <c r="P830" s="900"/>
      <c r="Q830" s="900"/>
      <c r="R830" s="900"/>
      <c r="S830" s="900"/>
      <c r="T830" s="900"/>
      <c r="U830" s="900"/>
      <c r="V830" s="900"/>
      <c r="W830" s="900"/>
      <c r="X830" s="900"/>
      <c r="Y830" s="900"/>
      <c r="Z830" s="900"/>
      <c r="AA830" s="900"/>
      <c r="AB830" s="900"/>
      <c r="AC830" s="900"/>
      <c r="AD830" s="900"/>
      <c r="AE830" s="900"/>
      <c r="AF830" s="900"/>
      <c r="AG830" s="900"/>
      <c r="AH830" s="900"/>
      <c r="AI830" s="900"/>
      <c r="AJ830" s="900"/>
      <c r="AK830" s="900"/>
      <c r="AL830" s="900"/>
      <c r="AM830" s="900"/>
      <c r="AN830" s="900"/>
      <c r="AO830" s="900"/>
      <c r="AP830" s="900"/>
      <c r="AQ830" s="900"/>
      <c r="AR830" s="900"/>
      <c r="AS830" s="900"/>
      <c r="AT830" s="900"/>
      <c r="AU830" s="900"/>
      <c r="AV830" s="900"/>
      <c r="AW830" s="900"/>
      <c r="AX830" s="900"/>
      <c r="AY830" s="550"/>
      <c r="AZ830" s="550"/>
      <c r="BA830" s="550"/>
      <c r="BB830" s="550"/>
    </row>
    <row r="831" spans="1:54" ht="12.6" customHeight="1">
      <c r="A831" s="220" t="s">
        <v>3774</v>
      </c>
    </row>
    <row r="832" spans="1:54" ht="12.6" customHeight="1">
      <c r="A832" s="221"/>
      <c r="B832" s="222"/>
      <c r="C832" s="222"/>
      <c r="D832" s="222"/>
      <c r="E832" s="222"/>
      <c r="F832" s="222"/>
      <c r="G832" s="222"/>
      <c r="H832" s="237"/>
      <c r="I832" s="901" t="s">
        <v>4147</v>
      </c>
      <c r="J832" s="902"/>
      <c r="K832" s="902"/>
      <c r="L832" s="902"/>
      <c r="M832" s="902"/>
      <c r="N832" s="902"/>
      <c r="O832" s="902"/>
      <c r="P832" s="902"/>
      <c r="Q832" s="902"/>
      <c r="R832" s="902"/>
      <c r="S832" s="902"/>
      <c r="T832" s="902"/>
      <c r="U832" s="902"/>
      <c r="V832" s="902"/>
      <c r="W832" s="902"/>
      <c r="X832" s="902"/>
      <c r="Y832" s="902"/>
      <c r="Z832" s="902"/>
      <c r="AA832" s="902"/>
      <c r="AB832" s="902"/>
      <c r="AC832" s="901" t="s">
        <v>3775</v>
      </c>
      <c r="AD832" s="902"/>
      <c r="AE832" s="902"/>
      <c r="AF832" s="902"/>
      <c r="AG832" s="902"/>
      <c r="AH832" s="902"/>
      <c r="AI832" s="902"/>
      <c r="AJ832" s="902"/>
      <c r="AK832" s="902"/>
      <c r="AL832" s="902"/>
      <c r="AM832" s="902"/>
      <c r="AN832" s="902"/>
      <c r="AO832" s="902"/>
      <c r="AP832" s="902"/>
      <c r="AQ832" s="902"/>
      <c r="AR832" s="902"/>
      <c r="AS832" s="902"/>
      <c r="AT832" s="902"/>
      <c r="AU832" s="902"/>
      <c r="AV832" s="902"/>
      <c r="AW832" s="902"/>
      <c r="AX832" s="902"/>
      <c r="AY832" s="902"/>
      <c r="AZ832" s="902"/>
      <c r="BA832" s="902"/>
      <c r="BB832" s="994"/>
    </row>
    <row r="833" spans="1:54" ht="12.6" customHeight="1">
      <c r="A833" s="223"/>
      <c r="B833" s="224"/>
      <c r="C833" s="224"/>
      <c r="D833" s="224"/>
      <c r="E833" s="224"/>
      <c r="F833" s="224"/>
      <c r="G833" s="224"/>
      <c r="H833" s="238"/>
      <c r="I833" s="226"/>
      <c r="J833" s="273"/>
      <c r="K833" s="273"/>
      <c r="L833" s="273"/>
      <c r="M833" s="273"/>
      <c r="N833" s="273"/>
      <c r="O833" s="273"/>
      <c r="P833" s="273"/>
      <c r="Q833" s="273"/>
      <c r="R833" s="273"/>
      <c r="S833" s="273"/>
      <c r="T833" s="273"/>
      <c r="U833" s="273"/>
      <c r="V833" s="273"/>
      <c r="W833" s="273"/>
      <c r="X833" s="273"/>
      <c r="Y833" s="273"/>
      <c r="Z833" s="273"/>
      <c r="AA833" s="273"/>
      <c r="AB833" s="273"/>
      <c r="AC833" s="846" t="s">
        <v>3521</v>
      </c>
      <c r="AD833" s="847"/>
      <c r="AE833" s="847"/>
      <c r="AF833" s="847"/>
      <c r="AG833" s="847"/>
      <c r="AH833" s="847"/>
      <c r="AI833" s="847"/>
      <c r="AJ833" s="847"/>
      <c r="AK833" s="847"/>
      <c r="AL833" s="847"/>
      <c r="AM833" s="847"/>
      <c r="AN833" s="847"/>
      <c r="AO833" s="847"/>
      <c r="AP833" s="847"/>
      <c r="AQ833" s="847"/>
      <c r="AR833" s="847"/>
      <c r="AS833" s="847"/>
      <c r="AT833" s="847"/>
      <c r="AU833" s="847"/>
      <c r="AV833" s="847"/>
      <c r="AW833" s="847"/>
      <c r="AX833" s="847"/>
      <c r="AY833" s="847"/>
      <c r="AZ833" s="847"/>
      <c r="BA833" s="847"/>
      <c r="BB833" s="848"/>
    </row>
    <row r="834" spans="1:54" ht="12.6" customHeight="1">
      <c r="A834" s="841" t="s">
        <v>4326</v>
      </c>
      <c r="B834" s="842"/>
      <c r="C834" s="842"/>
      <c r="D834" s="842"/>
      <c r="E834" s="842"/>
      <c r="F834" s="842"/>
      <c r="G834" s="842"/>
      <c r="H834" s="843"/>
      <c r="I834" s="846" t="s">
        <v>3776</v>
      </c>
      <c r="J834" s="847"/>
      <c r="K834" s="847"/>
      <c r="L834" s="847"/>
      <c r="M834" s="847"/>
      <c r="N834" s="847"/>
      <c r="O834" s="847"/>
      <c r="P834" s="847"/>
      <c r="Q834" s="847"/>
      <c r="R834" s="847"/>
      <c r="S834" s="847"/>
      <c r="T834" s="847"/>
      <c r="U834" s="847"/>
      <c r="V834" s="847"/>
      <c r="W834" s="847"/>
      <c r="X834" s="847"/>
      <c r="Y834" s="847"/>
      <c r="Z834" s="847"/>
      <c r="AA834" s="847"/>
      <c r="AB834" s="847"/>
      <c r="AC834" s="846" t="s">
        <v>3776</v>
      </c>
      <c r="AD834" s="847"/>
      <c r="AE834" s="847"/>
      <c r="AF834" s="847"/>
      <c r="AG834" s="847"/>
      <c r="AH834" s="847"/>
      <c r="AI834" s="847"/>
      <c r="AJ834" s="847"/>
      <c r="AK834" s="847"/>
      <c r="AL834" s="847"/>
      <c r="AM834" s="847"/>
      <c r="AN834" s="847"/>
      <c r="AO834" s="847"/>
      <c r="AP834" s="847"/>
      <c r="AQ834" s="847"/>
      <c r="AR834" s="847"/>
      <c r="AS834" s="847"/>
      <c r="AT834" s="847"/>
      <c r="AU834" s="847"/>
      <c r="AV834" s="847"/>
      <c r="AW834" s="847"/>
      <c r="AX834" s="847"/>
      <c r="AY834" s="847"/>
      <c r="AZ834" s="847"/>
      <c r="BA834" s="847"/>
      <c r="BB834" s="848"/>
    </row>
    <row r="835" spans="1:54" s="220" customFormat="1" ht="12.6" customHeight="1">
      <c r="A835" s="841" t="s">
        <v>3777</v>
      </c>
      <c r="B835" s="842"/>
      <c r="C835" s="842"/>
      <c r="D835" s="842"/>
      <c r="E835" s="842"/>
      <c r="F835" s="842"/>
      <c r="G835" s="842"/>
      <c r="H835" s="843"/>
      <c r="I835" s="901" t="s">
        <v>3778</v>
      </c>
      <c r="J835" s="902"/>
      <c r="K835" s="902"/>
      <c r="L835" s="902"/>
      <c r="M835" s="902"/>
      <c r="N835" s="994"/>
      <c r="O835" s="901" t="s">
        <v>3779</v>
      </c>
      <c r="P835" s="902"/>
      <c r="Q835" s="902"/>
      <c r="R835" s="902"/>
      <c r="S835" s="902"/>
      <c r="T835" s="902"/>
      <c r="U835" s="902"/>
      <c r="V835" s="994"/>
      <c r="W835" s="901" t="s">
        <v>3780</v>
      </c>
      <c r="X835" s="902"/>
      <c r="Y835" s="902"/>
      <c r="Z835" s="902"/>
      <c r="AA835" s="902"/>
      <c r="AB835" s="994"/>
      <c r="AC835" s="901" t="s">
        <v>3778</v>
      </c>
      <c r="AD835" s="902"/>
      <c r="AE835" s="902"/>
      <c r="AF835" s="902"/>
      <c r="AG835" s="902"/>
      <c r="AH835" s="994"/>
      <c r="AI835" s="901" t="s">
        <v>3779</v>
      </c>
      <c r="AJ835" s="902"/>
      <c r="AK835" s="902"/>
      <c r="AL835" s="902"/>
      <c r="AM835" s="902"/>
      <c r="AN835" s="902"/>
      <c r="AO835" s="902"/>
      <c r="AP835" s="994"/>
      <c r="AQ835" s="901" t="s">
        <v>3780</v>
      </c>
      <c r="AR835" s="902"/>
      <c r="AS835" s="902"/>
      <c r="AT835" s="902"/>
      <c r="AU835" s="902"/>
      <c r="AV835" s="902"/>
      <c r="AW835" s="902"/>
      <c r="AX835" s="902"/>
      <c r="AY835" s="902"/>
      <c r="AZ835" s="902"/>
      <c r="BA835" s="902"/>
      <c r="BB835" s="994"/>
    </row>
    <row r="836" spans="1:54" ht="12.6" customHeight="1">
      <c r="A836" s="223"/>
      <c r="B836" s="224"/>
      <c r="C836" s="224"/>
      <c r="D836" s="224"/>
      <c r="E836" s="224"/>
      <c r="F836" s="224"/>
      <c r="G836" s="224"/>
      <c r="H836" s="238"/>
      <c r="I836" s="841" t="s">
        <v>3781</v>
      </c>
      <c r="J836" s="842"/>
      <c r="K836" s="842"/>
      <c r="L836" s="842"/>
      <c r="M836" s="842"/>
      <c r="N836" s="843"/>
      <c r="O836" s="841" t="s">
        <v>3782</v>
      </c>
      <c r="P836" s="842"/>
      <c r="Q836" s="842"/>
      <c r="R836" s="842"/>
      <c r="S836" s="842"/>
      <c r="T836" s="842"/>
      <c r="U836" s="842"/>
      <c r="V836" s="843"/>
      <c r="W836" s="841" t="s">
        <v>3783</v>
      </c>
      <c r="X836" s="842"/>
      <c r="Y836" s="842"/>
      <c r="Z836" s="842"/>
      <c r="AA836" s="842"/>
      <c r="AB836" s="843"/>
      <c r="AC836" s="841" t="s">
        <v>3781</v>
      </c>
      <c r="AD836" s="842"/>
      <c r="AE836" s="842"/>
      <c r="AF836" s="842"/>
      <c r="AG836" s="842"/>
      <c r="AH836" s="843"/>
      <c r="AI836" s="841" t="s">
        <v>3782</v>
      </c>
      <c r="AJ836" s="842"/>
      <c r="AK836" s="842"/>
      <c r="AL836" s="842"/>
      <c r="AM836" s="842"/>
      <c r="AN836" s="842"/>
      <c r="AO836" s="842"/>
      <c r="AP836" s="843"/>
      <c r="AQ836" s="841" t="s">
        <v>3783</v>
      </c>
      <c r="AR836" s="842"/>
      <c r="AS836" s="842"/>
      <c r="AT836" s="842"/>
      <c r="AU836" s="842"/>
      <c r="AV836" s="842"/>
      <c r="AW836" s="842"/>
      <c r="AX836" s="842"/>
      <c r="AY836" s="842"/>
      <c r="AZ836" s="842"/>
      <c r="BA836" s="842"/>
      <c r="BB836" s="843"/>
    </row>
    <row r="837" spans="1:54" ht="12.6" customHeight="1">
      <c r="A837" s="223"/>
      <c r="B837" s="224"/>
      <c r="C837" s="224"/>
      <c r="D837" s="224"/>
      <c r="E837" s="224"/>
      <c r="F837" s="224"/>
      <c r="G837" s="224"/>
      <c r="H837" s="238"/>
      <c r="I837" s="841" t="s">
        <v>3627</v>
      </c>
      <c r="J837" s="842"/>
      <c r="K837" s="842"/>
      <c r="L837" s="842"/>
      <c r="M837" s="842"/>
      <c r="N837" s="843"/>
      <c r="O837" s="841" t="s">
        <v>3627</v>
      </c>
      <c r="P837" s="842"/>
      <c r="Q837" s="842"/>
      <c r="R837" s="842"/>
      <c r="S837" s="842"/>
      <c r="T837" s="842"/>
      <c r="U837" s="842"/>
      <c r="V837" s="843"/>
      <c r="W837" s="841"/>
      <c r="X837" s="842"/>
      <c r="Y837" s="842"/>
      <c r="Z837" s="842"/>
      <c r="AA837" s="842"/>
      <c r="AB837" s="843"/>
      <c r="AC837" s="841" t="s">
        <v>3627</v>
      </c>
      <c r="AD837" s="842"/>
      <c r="AE837" s="842"/>
      <c r="AF837" s="842"/>
      <c r="AG837" s="842"/>
      <c r="AH837" s="843"/>
      <c r="AI837" s="841" t="s">
        <v>3627</v>
      </c>
      <c r="AJ837" s="842"/>
      <c r="AK837" s="842"/>
      <c r="AL837" s="842"/>
      <c r="AM837" s="842"/>
      <c r="AN837" s="842"/>
      <c r="AO837" s="842"/>
      <c r="AP837" s="843"/>
      <c r="AQ837" s="841"/>
      <c r="AR837" s="842"/>
      <c r="AS837" s="842"/>
      <c r="AT837" s="842"/>
      <c r="AU837" s="842"/>
      <c r="AV837" s="842"/>
      <c r="AW837" s="842"/>
      <c r="AX837" s="842"/>
      <c r="AY837" s="842"/>
      <c r="AZ837" s="842"/>
      <c r="BA837" s="842"/>
      <c r="BB837" s="843"/>
    </row>
    <row r="838" spans="1:54" ht="12.6" customHeight="1">
      <c r="A838" s="846" t="s">
        <v>3498</v>
      </c>
      <c r="B838" s="847"/>
      <c r="C838" s="847"/>
      <c r="D838" s="847"/>
      <c r="E838" s="847"/>
      <c r="F838" s="847"/>
      <c r="G838" s="847"/>
      <c r="H838" s="848"/>
      <c r="I838" s="846" t="s">
        <v>3499</v>
      </c>
      <c r="J838" s="847"/>
      <c r="K838" s="847"/>
      <c r="L838" s="847"/>
      <c r="M838" s="847"/>
      <c r="N838" s="848"/>
      <c r="O838" s="846" t="s">
        <v>3500</v>
      </c>
      <c r="P838" s="847"/>
      <c r="Q838" s="847"/>
      <c r="R838" s="847"/>
      <c r="S838" s="847"/>
      <c r="T838" s="847"/>
      <c r="U838" s="847"/>
      <c r="V838" s="848"/>
      <c r="W838" s="846" t="s">
        <v>3501</v>
      </c>
      <c r="X838" s="847"/>
      <c r="Y838" s="847"/>
      <c r="Z838" s="847"/>
      <c r="AA838" s="847"/>
      <c r="AB838" s="848"/>
      <c r="AC838" s="846" t="s">
        <v>3502</v>
      </c>
      <c r="AD838" s="847"/>
      <c r="AE838" s="847"/>
      <c r="AF838" s="847"/>
      <c r="AG838" s="847"/>
      <c r="AH838" s="848"/>
      <c r="AI838" s="846" t="s">
        <v>3503</v>
      </c>
      <c r="AJ838" s="847"/>
      <c r="AK838" s="847"/>
      <c r="AL838" s="847"/>
      <c r="AM838" s="847"/>
      <c r="AN838" s="847"/>
      <c r="AO838" s="847"/>
      <c r="AP838" s="848"/>
      <c r="AQ838" s="846" t="s">
        <v>3504</v>
      </c>
      <c r="AR838" s="847"/>
      <c r="AS838" s="847"/>
      <c r="AT838" s="847"/>
      <c r="AU838" s="847"/>
      <c r="AV838" s="847"/>
      <c r="AW838" s="847"/>
      <c r="AX838" s="847"/>
      <c r="AY838" s="847"/>
      <c r="AZ838" s="847"/>
      <c r="BA838" s="847"/>
      <c r="BB838" s="848"/>
    </row>
    <row r="839" spans="1:54" ht="12.6" customHeight="1">
      <c r="A839" s="187" t="s">
        <v>3784</v>
      </c>
      <c r="B839" s="188"/>
      <c r="C839" s="188"/>
      <c r="D839" s="188"/>
      <c r="E839" s="188"/>
      <c r="F839" s="188"/>
      <c r="G839" s="188"/>
      <c r="H839" s="189"/>
      <c r="I839" s="1038"/>
      <c r="J839" s="1038"/>
      <c r="K839" s="1038"/>
      <c r="L839" s="1038"/>
      <c r="M839" s="1038"/>
      <c r="N839" s="1038"/>
      <c r="O839" s="1038"/>
      <c r="P839" s="1038"/>
      <c r="Q839" s="1038"/>
      <c r="R839" s="1038"/>
      <c r="S839" s="1038"/>
      <c r="T839" s="1038"/>
      <c r="U839" s="1038"/>
      <c r="V839" s="1038"/>
      <c r="W839" s="1038"/>
      <c r="X839" s="1038"/>
      <c r="Y839" s="1038"/>
      <c r="Z839" s="1038"/>
      <c r="AA839" s="1038"/>
      <c r="AB839" s="1038"/>
      <c r="AC839" s="1038"/>
      <c r="AD839" s="1038"/>
      <c r="AE839" s="1038"/>
      <c r="AF839" s="1038"/>
      <c r="AG839" s="1038"/>
      <c r="AH839" s="1038"/>
      <c r="AI839" s="1038"/>
      <c r="AJ839" s="1038"/>
      <c r="AK839" s="1038"/>
      <c r="AL839" s="1038"/>
      <c r="AM839" s="1038"/>
      <c r="AN839" s="1038"/>
      <c r="AO839" s="1038"/>
      <c r="AP839" s="1038"/>
      <c r="AQ839" s="1038"/>
      <c r="AR839" s="1038"/>
      <c r="AS839" s="1038"/>
      <c r="AT839" s="1038"/>
      <c r="AU839" s="1038"/>
      <c r="AV839" s="1038"/>
      <c r="AW839" s="1038"/>
      <c r="AX839" s="1038"/>
      <c r="AY839" s="1038"/>
      <c r="AZ839" s="1038"/>
      <c r="BA839" s="1038"/>
      <c r="BB839" s="1038"/>
    </row>
    <row r="840" spans="1:54" ht="12.6" customHeight="1">
      <c r="A840" s="187" t="s">
        <v>3785</v>
      </c>
      <c r="B840" s="188"/>
      <c r="C840" s="188"/>
      <c r="D840" s="188"/>
      <c r="E840" s="188"/>
      <c r="F840" s="188"/>
      <c r="G840" s="188"/>
      <c r="H840" s="189"/>
      <c r="I840" s="1038"/>
      <c r="J840" s="1038"/>
      <c r="K840" s="1038"/>
      <c r="L840" s="1038"/>
      <c r="M840" s="1038"/>
      <c r="N840" s="1038"/>
      <c r="O840" s="801"/>
      <c r="P840" s="801"/>
      <c r="Q840" s="801"/>
      <c r="R840" s="801"/>
      <c r="S840" s="801"/>
      <c r="T840" s="801"/>
      <c r="U840" s="801"/>
      <c r="V840" s="801"/>
      <c r="W840" s="801"/>
      <c r="X840" s="801"/>
      <c r="Y840" s="801"/>
      <c r="Z840" s="801"/>
      <c r="AA840" s="801"/>
      <c r="AB840" s="801"/>
      <c r="AC840" s="801"/>
      <c r="AD840" s="801"/>
      <c r="AE840" s="801"/>
      <c r="AF840" s="801"/>
      <c r="AG840" s="801"/>
      <c r="AH840" s="801"/>
      <c r="AI840" s="801"/>
      <c r="AJ840" s="801"/>
      <c r="AK840" s="801"/>
      <c r="AL840" s="801"/>
      <c r="AM840" s="801"/>
      <c r="AN840" s="801"/>
      <c r="AO840" s="801"/>
      <c r="AP840" s="801"/>
      <c r="AQ840" s="801"/>
      <c r="AR840" s="801"/>
      <c r="AS840" s="801"/>
      <c r="AT840" s="801"/>
      <c r="AU840" s="801"/>
      <c r="AV840" s="801"/>
      <c r="AW840" s="801"/>
      <c r="AX840" s="801"/>
      <c r="AY840" s="801"/>
      <c r="AZ840" s="801"/>
      <c r="BA840" s="801"/>
      <c r="BB840" s="801"/>
    </row>
    <row r="841" spans="1:54" s="220" customFormat="1" ht="12.6" customHeight="1">
      <c r="A841" s="272" t="s">
        <v>3485</v>
      </c>
      <c r="B841" s="188"/>
      <c r="C841" s="188"/>
      <c r="D841" s="188"/>
      <c r="E841" s="188"/>
      <c r="F841" s="188"/>
      <c r="G841" s="188"/>
      <c r="H841" s="189"/>
      <c r="I841" s="801"/>
      <c r="J841" s="801"/>
      <c r="K841" s="801"/>
      <c r="L841" s="801"/>
      <c r="M841" s="801"/>
      <c r="N841" s="801"/>
      <c r="O841" s="801"/>
      <c r="P841" s="801"/>
      <c r="Q841" s="801"/>
      <c r="R841" s="801"/>
      <c r="S841" s="801"/>
      <c r="T841" s="801"/>
      <c r="U841" s="801"/>
      <c r="V841" s="801"/>
      <c r="W841" s="993"/>
      <c r="X841" s="801"/>
      <c r="Y841" s="801"/>
      <c r="Z841" s="801"/>
      <c r="AA841" s="801"/>
      <c r="AB841" s="801"/>
      <c r="AC841" s="801"/>
      <c r="AD841" s="801"/>
      <c r="AE841" s="801"/>
      <c r="AF841" s="801"/>
      <c r="AG841" s="801"/>
      <c r="AH841" s="801"/>
      <c r="AI841" s="801"/>
      <c r="AJ841" s="801"/>
      <c r="AK841" s="801"/>
      <c r="AL841" s="801"/>
      <c r="AM841" s="801"/>
      <c r="AN841" s="801"/>
      <c r="AO841" s="801"/>
      <c r="AP841" s="801"/>
      <c r="AQ841" s="801"/>
      <c r="AR841" s="801"/>
      <c r="AS841" s="801"/>
      <c r="AT841" s="801"/>
      <c r="AU841" s="801"/>
      <c r="AV841" s="801"/>
      <c r="AW841" s="801"/>
      <c r="AX841" s="801"/>
      <c r="AY841" s="801"/>
      <c r="AZ841" s="801"/>
      <c r="BA841" s="801"/>
      <c r="BB841" s="801"/>
    </row>
    <row r="842" spans="1:54" s="220" customFormat="1" ht="12.6" customHeight="1">
      <c r="A842" s="220" t="s">
        <v>236</v>
      </c>
      <c r="B842" s="170"/>
      <c r="C842" s="170"/>
      <c r="D842" s="170"/>
      <c r="E842" s="170"/>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c r="AD842" s="170"/>
      <c r="AE842" s="170"/>
      <c r="AF842" s="170"/>
      <c r="AG842" s="170"/>
      <c r="AH842" s="170"/>
      <c r="AI842" s="170"/>
      <c r="AJ842" s="170"/>
      <c r="AK842" s="170"/>
      <c r="AL842" s="170"/>
      <c r="AM842" s="170"/>
      <c r="AN842" s="170"/>
      <c r="AO842" s="170"/>
      <c r="AP842" s="170"/>
      <c r="AQ842" s="170"/>
      <c r="AR842" s="170"/>
      <c r="AS842" s="170"/>
      <c r="AT842" s="170"/>
      <c r="AU842" s="170"/>
      <c r="AV842" s="170"/>
      <c r="AW842" s="170"/>
      <c r="AX842" s="170"/>
      <c r="AY842" s="170"/>
      <c r="AZ842" s="170"/>
      <c r="BA842" s="170"/>
      <c r="BB842" s="170"/>
    </row>
    <row r="843" spans="1:54" ht="15" customHeight="1">
      <c r="A843" s="897"/>
      <c r="B843" s="898"/>
      <c r="C843" s="898"/>
      <c r="D843" s="898"/>
      <c r="E843" s="898"/>
      <c r="F843" s="898"/>
      <c r="G843" s="898"/>
      <c r="H843" s="898"/>
      <c r="I843" s="898"/>
      <c r="J843" s="898"/>
      <c r="K843" s="898"/>
      <c r="L843" s="898"/>
      <c r="M843" s="898"/>
      <c r="N843" s="898"/>
      <c r="O843" s="898"/>
      <c r="P843" s="898"/>
      <c r="Q843" s="898"/>
      <c r="R843" s="898"/>
      <c r="S843" s="898"/>
      <c r="T843" s="898"/>
      <c r="U843" s="898"/>
      <c r="V843" s="898"/>
      <c r="W843" s="898"/>
      <c r="X843" s="898"/>
      <c r="Y843" s="898"/>
      <c r="Z843" s="898"/>
      <c r="AA843" s="898"/>
      <c r="AB843" s="898"/>
      <c r="AC843" s="898"/>
      <c r="AD843" s="898"/>
      <c r="AE843" s="898"/>
      <c r="AF843" s="898"/>
      <c r="AG843" s="898"/>
      <c r="AH843" s="898"/>
      <c r="AI843" s="898"/>
      <c r="AJ843" s="898"/>
      <c r="AK843" s="898"/>
      <c r="AL843" s="898"/>
      <c r="AM843" s="898"/>
      <c r="AN843" s="898"/>
      <c r="AO843" s="898"/>
      <c r="AP843" s="898"/>
      <c r="AQ843" s="898"/>
      <c r="AR843" s="898"/>
      <c r="AS843" s="898"/>
      <c r="AT843" s="898"/>
      <c r="AU843" s="898"/>
      <c r="AV843" s="898"/>
      <c r="AW843" s="898"/>
      <c r="AX843" s="898"/>
      <c r="AY843" s="550"/>
      <c r="AZ843" s="550"/>
      <c r="BA843" s="550"/>
      <c r="BB843" s="550"/>
    </row>
    <row r="844" spans="1:54" ht="15" customHeight="1">
      <c r="A844" s="899"/>
      <c r="B844" s="900"/>
      <c r="C844" s="900"/>
      <c r="D844" s="900"/>
      <c r="E844" s="900"/>
      <c r="F844" s="900"/>
      <c r="G844" s="900"/>
      <c r="H844" s="900"/>
      <c r="I844" s="900"/>
      <c r="J844" s="900"/>
      <c r="K844" s="900"/>
      <c r="L844" s="900"/>
      <c r="M844" s="900"/>
      <c r="N844" s="900"/>
      <c r="O844" s="900"/>
      <c r="P844" s="900"/>
      <c r="Q844" s="900"/>
      <c r="R844" s="900"/>
      <c r="S844" s="900"/>
      <c r="T844" s="900"/>
      <c r="U844" s="900"/>
      <c r="V844" s="900"/>
      <c r="W844" s="900"/>
      <c r="X844" s="900"/>
      <c r="Y844" s="900"/>
      <c r="Z844" s="900"/>
      <c r="AA844" s="900"/>
      <c r="AB844" s="900"/>
      <c r="AC844" s="900"/>
      <c r="AD844" s="900"/>
      <c r="AE844" s="900"/>
      <c r="AF844" s="900"/>
      <c r="AG844" s="900"/>
      <c r="AH844" s="900"/>
      <c r="AI844" s="900"/>
      <c r="AJ844" s="900"/>
      <c r="AK844" s="900"/>
      <c r="AL844" s="900"/>
      <c r="AM844" s="900"/>
      <c r="AN844" s="900"/>
      <c r="AO844" s="900"/>
      <c r="AP844" s="900"/>
      <c r="AQ844" s="900"/>
      <c r="AR844" s="900"/>
      <c r="AS844" s="900"/>
      <c r="AT844" s="900"/>
      <c r="AU844" s="900"/>
      <c r="AV844" s="900"/>
      <c r="AW844" s="900"/>
      <c r="AX844" s="900"/>
      <c r="AY844" s="550"/>
      <c r="AZ844" s="550"/>
      <c r="BA844" s="550"/>
      <c r="BB844" s="550"/>
    </row>
    <row r="845" spans="1:54" s="207" customFormat="1" ht="12.6" customHeight="1">
      <c r="A845" s="204" t="s">
        <v>3786</v>
      </c>
      <c r="B845" s="204"/>
      <c r="C845" s="204"/>
      <c r="D845" s="204"/>
      <c r="E845" s="204"/>
      <c r="F845" s="204"/>
      <c r="G845" s="204"/>
      <c r="H845" s="204"/>
      <c r="I845" s="204"/>
      <c r="J845" s="204"/>
      <c r="K845" s="204"/>
      <c r="L845" s="204"/>
      <c r="M845" s="204"/>
      <c r="N845" s="204"/>
      <c r="O845" s="204"/>
      <c r="P845" s="204"/>
      <c r="Q845" s="204"/>
      <c r="R845" s="204"/>
      <c r="S845" s="204"/>
      <c r="T845" s="204"/>
      <c r="U845" s="204"/>
      <c r="V845" s="204"/>
      <c r="W845" s="204"/>
      <c r="X845" s="204"/>
      <c r="Y845" s="204"/>
      <c r="Z845" s="204"/>
      <c r="AA845" s="204"/>
      <c r="AB845" s="204"/>
      <c r="AC845" s="204"/>
      <c r="AD845" s="204"/>
      <c r="AE845" s="204"/>
      <c r="AF845" s="204"/>
      <c r="AG845" s="204"/>
      <c r="AH845" s="204"/>
      <c r="AI845" s="204"/>
      <c r="AJ845" s="204"/>
      <c r="AK845" s="204"/>
      <c r="AL845" s="204"/>
      <c r="AM845" s="204"/>
      <c r="AN845" s="204"/>
      <c r="AO845" s="204"/>
      <c r="AP845" s="204"/>
      <c r="AQ845" s="204"/>
      <c r="AR845" s="204"/>
      <c r="AS845" s="204"/>
      <c r="AT845" s="204"/>
      <c r="AU845" s="204"/>
      <c r="AV845" s="204"/>
      <c r="AW845" s="204"/>
      <c r="AX845" s="204"/>
      <c r="AY845" s="204"/>
      <c r="AZ845" s="204"/>
      <c r="BA845" s="204"/>
      <c r="BB845" s="204"/>
    </row>
    <row r="846" spans="1:54" s="220" customFormat="1" ht="12.6" customHeight="1">
      <c r="A846" s="279"/>
      <c r="B846" s="280"/>
      <c r="C846" s="280"/>
      <c r="D846" s="280"/>
      <c r="E846" s="280"/>
      <c r="F846" s="280"/>
      <c r="G846" s="280"/>
      <c r="H846" s="280"/>
      <c r="I846" s="280"/>
      <c r="J846" s="280"/>
      <c r="K846" s="280"/>
      <c r="L846" s="280"/>
      <c r="M846" s="280"/>
      <c r="N846" s="280"/>
      <c r="O846" s="280"/>
      <c r="P846" s="280"/>
      <c r="Q846" s="280"/>
      <c r="R846" s="280"/>
      <c r="S846" s="280"/>
      <c r="T846" s="280"/>
      <c r="U846" s="280"/>
      <c r="V846" s="280"/>
      <c r="W846" s="280"/>
      <c r="X846" s="280"/>
      <c r="Y846" s="280"/>
      <c r="Z846" s="280"/>
      <c r="AA846" s="280"/>
      <c r="AB846" s="280"/>
      <c r="AC846" s="280"/>
      <c r="AD846" s="280"/>
      <c r="AE846" s="280"/>
      <c r="AF846" s="280"/>
      <c r="AG846" s="280"/>
      <c r="AH846" s="280"/>
      <c r="AI846" s="280"/>
      <c r="AJ846" s="280"/>
      <c r="AK846" s="280"/>
      <c r="AL846" s="280"/>
      <c r="AM846" s="280"/>
      <c r="AN846" s="280"/>
      <c r="AO846" s="280"/>
      <c r="AP846" s="280"/>
      <c r="AQ846" s="280"/>
      <c r="AR846" s="280"/>
      <c r="AS846" s="280"/>
      <c r="AT846" s="280"/>
      <c r="AU846" s="280"/>
      <c r="AV846" s="280"/>
      <c r="AW846" s="280"/>
      <c r="AX846" s="280"/>
      <c r="AY846" s="280"/>
      <c r="AZ846" s="280"/>
      <c r="BA846" s="280"/>
      <c r="BB846" s="281"/>
    </row>
    <row r="847" spans="1:54" s="220" customFormat="1" ht="12.6" customHeight="1">
      <c r="A847" s="220" t="s">
        <v>307</v>
      </c>
      <c r="B847" s="170"/>
      <c r="C847" s="170"/>
      <c r="D847" s="170"/>
      <c r="E847" s="170"/>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c r="AD847" s="170"/>
      <c r="AE847" s="170"/>
      <c r="AF847" s="170"/>
      <c r="AG847" s="170"/>
      <c r="AH847" s="170"/>
      <c r="AI847" s="170"/>
      <c r="AJ847" s="170"/>
      <c r="AK847" s="170"/>
      <c r="AL847" s="170"/>
      <c r="AM847" s="170"/>
      <c r="AN847" s="170"/>
      <c r="AO847" s="170"/>
      <c r="AP847" s="170"/>
      <c r="AQ847" s="170"/>
      <c r="AR847" s="170"/>
      <c r="AS847" s="170"/>
      <c r="AT847" s="170"/>
      <c r="AU847" s="170"/>
      <c r="AV847" s="170"/>
      <c r="AW847" s="170"/>
      <c r="AX847" s="170"/>
      <c r="AY847" s="170"/>
      <c r="AZ847" s="170"/>
      <c r="BA847" s="170"/>
      <c r="BB847" s="170"/>
    </row>
    <row r="848" spans="1:54" ht="12.6" customHeight="1">
      <c r="A848" s="170" t="s">
        <v>3479</v>
      </c>
    </row>
    <row r="849" spans="1:63" ht="12.6" customHeight="1">
      <c r="A849" s="901"/>
      <c r="B849" s="902"/>
      <c r="C849" s="902"/>
      <c r="D849" s="902"/>
      <c r="E849" s="902"/>
      <c r="F849" s="902"/>
      <c r="G849" s="902"/>
      <c r="H849" s="902"/>
      <c r="I849" s="902"/>
      <c r="J849" s="902"/>
      <c r="K849" s="902"/>
      <c r="L849" s="902"/>
      <c r="M849" s="902"/>
      <c r="N849" s="902"/>
      <c r="O849" s="902"/>
      <c r="P849" s="902"/>
      <c r="Q849" s="902"/>
      <c r="R849" s="902"/>
      <c r="S849" s="902"/>
      <c r="T849" s="902"/>
      <c r="U849" s="902"/>
      <c r="V849" s="902"/>
      <c r="W849" s="902"/>
      <c r="X849" s="902"/>
      <c r="Y849" s="902"/>
      <c r="Z849" s="902"/>
      <c r="AA849" s="902"/>
      <c r="AB849" s="902"/>
      <c r="AC849" s="902"/>
      <c r="AD849" s="902"/>
      <c r="AE849" s="902"/>
      <c r="AF849" s="902"/>
      <c r="AG849" s="902"/>
      <c r="AH849" s="994"/>
      <c r="AI849" s="902" t="s">
        <v>3733</v>
      </c>
      <c r="AJ849" s="902"/>
      <c r="AK849" s="902"/>
      <c r="AL849" s="902"/>
      <c r="AM849" s="902"/>
      <c r="AN849" s="902"/>
      <c r="AO849" s="902"/>
      <c r="AP849" s="902"/>
      <c r="AQ849" s="902"/>
      <c r="AR849" s="902"/>
      <c r="AS849" s="902"/>
      <c r="AT849" s="902"/>
      <c r="AU849" s="902"/>
      <c r="AV849" s="902"/>
      <c r="AW849" s="902"/>
      <c r="AX849" s="902"/>
      <c r="AY849" s="902"/>
      <c r="AZ849" s="902"/>
      <c r="BA849" s="902"/>
      <c r="BB849" s="994"/>
      <c r="BG849" s="1136">
        <f ca="1">SUM(SUVAHAVUJ!N102)</f>
        <v>0</v>
      </c>
      <c r="BH849" s="1136"/>
      <c r="BI849" s="1136"/>
      <c r="BJ849" s="1136"/>
      <c r="BK849" s="1136"/>
    </row>
    <row r="850" spans="1:63" ht="12.6" customHeight="1">
      <c r="A850" s="841" t="s">
        <v>4146</v>
      </c>
      <c r="B850" s="842"/>
      <c r="C850" s="842"/>
      <c r="D850" s="842"/>
      <c r="E850" s="842"/>
      <c r="F850" s="842"/>
      <c r="G850" s="842"/>
      <c r="H850" s="842"/>
      <c r="I850" s="842"/>
      <c r="J850" s="842"/>
      <c r="K850" s="842"/>
      <c r="L850" s="842"/>
      <c r="M850" s="842"/>
      <c r="N850" s="842"/>
      <c r="O850" s="842"/>
      <c r="P850" s="842"/>
      <c r="Q850" s="842"/>
      <c r="R850" s="842"/>
      <c r="S850" s="842"/>
      <c r="T850" s="842"/>
      <c r="U850" s="842"/>
      <c r="V850" s="842"/>
      <c r="W850" s="842"/>
      <c r="X850" s="842"/>
      <c r="Y850" s="842"/>
      <c r="Z850" s="842"/>
      <c r="AA850" s="842"/>
      <c r="AB850" s="842"/>
      <c r="AC850" s="842"/>
      <c r="AD850" s="842"/>
      <c r="AE850" s="842"/>
      <c r="AF850" s="842"/>
      <c r="AG850" s="842"/>
      <c r="AH850" s="843"/>
      <c r="AI850" s="842" t="s">
        <v>3734</v>
      </c>
      <c r="AJ850" s="842"/>
      <c r="AK850" s="842"/>
      <c r="AL850" s="842"/>
      <c r="AM850" s="842"/>
      <c r="AN850" s="842"/>
      <c r="AO850" s="842"/>
      <c r="AP850" s="842"/>
      <c r="AQ850" s="842"/>
      <c r="AR850" s="842"/>
      <c r="AS850" s="842"/>
      <c r="AT850" s="842"/>
      <c r="AU850" s="842"/>
      <c r="AV850" s="842"/>
      <c r="AW850" s="842"/>
      <c r="AX850" s="842"/>
      <c r="AY850" s="842"/>
      <c r="AZ850" s="842"/>
      <c r="BA850" s="842"/>
      <c r="BB850" s="843"/>
    </row>
    <row r="851" spans="1:63" ht="12.6" customHeight="1">
      <c r="A851" s="841"/>
      <c r="B851" s="842"/>
      <c r="C851" s="842"/>
      <c r="D851" s="842"/>
      <c r="E851" s="842"/>
      <c r="F851" s="842"/>
      <c r="G851" s="842"/>
      <c r="H851" s="842"/>
      <c r="I851" s="842"/>
      <c r="J851" s="842"/>
      <c r="K851" s="842"/>
      <c r="L851" s="842"/>
      <c r="M851" s="842"/>
      <c r="N851" s="842"/>
      <c r="O851" s="842"/>
      <c r="P851" s="842"/>
      <c r="Q851" s="842"/>
      <c r="R851" s="842"/>
      <c r="S851" s="842"/>
      <c r="T851" s="842"/>
      <c r="U851" s="842"/>
      <c r="V851" s="842"/>
      <c r="W851" s="842"/>
      <c r="X851" s="842"/>
      <c r="Y851" s="842"/>
      <c r="Z851" s="842"/>
      <c r="AA851" s="842"/>
      <c r="AB851" s="842"/>
      <c r="AC851" s="842"/>
      <c r="AD851" s="842"/>
      <c r="AE851" s="842"/>
      <c r="AF851" s="842"/>
      <c r="AG851" s="842"/>
      <c r="AH851" s="843"/>
      <c r="AI851" s="842" t="s">
        <v>3521</v>
      </c>
      <c r="AJ851" s="842"/>
      <c r="AK851" s="842"/>
      <c r="AL851" s="842"/>
      <c r="AM851" s="842"/>
      <c r="AN851" s="842"/>
      <c r="AO851" s="842"/>
      <c r="AP851" s="842"/>
      <c r="AQ851" s="842"/>
      <c r="AR851" s="842"/>
      <c r="AS851" s="842"/>
      <c r="AT851" s="842"/>
      <c r="AU851" s="842"/>
      <c r="AV851" s="842"/>
      <c r="AW851" s="842"/>
      <c r="AX851" s="842"/>
      <c r="AY851" s="842"/>
      <c r="AZ851" s="842"/>
      <c r="BA851" s="842"/>
      <c r="BB851" s="843"/>
    </row>
    <row r="852" spans="1:63" ht="12.6" customHeight="1">
      <c r="A852" s="272" t="s">
        <v>3787</v>
      </c>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c r="AA852" s="265"/>
      <c r="AB852" s="265"/>
      <c r="AC852" s="265"/>
      <c r="AD852" s="265"/>
      <c r="AE852" s="265"/>
      <c r="AF852" s="265"/>
      <c r="AG852" s="265"/>
      <c r="AH852" s="282"/>
      <c r="AI852" s="1138">
        <f>SUM(IF(BG849&gt;=0,BG849,0))</f>
        <v>0</v>
      </c>
      <c r="AJ852" s="1139"/>
      <c r="AK852" s="1139"/>
      <c r="AL852" s="1139"/>
      <c r="AM852" s="1139"/>
      <c r="AN852" s="1139"/>
      <c r="AO852" s="1139"/>
      <c r="AP852" s="1139"/>
      <c r="AQ852" s="1139"/>
      <c r="AR852" s="1139"/>
      <c r="AS852" s="1139"/>
      <c r="AT852" s="1139"/>
      <c r="AU852" s="1139"/>
      <c r="AV852" s="1139"/>
      <c r="AW852" s="1139"/>
      <c r="AX852" s="1139"/>
      <c r="AY852" s="1139"/>
      <c r="AZ852" s="1139"/>
      <c r="BA852" s="1139"/>
      <c r="BB852" s="1140"/>
    </row>
    <row r="853" spans="1:63" ht="12.6" customHeight="1">
      <c r="A853" s="223" t="s">
        <v>3788</v>
      </c>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c r="Y853" s="224"/>
      <c r="Z853" s="224"/>
      <c r="AA853" s="224"/>
      <c r="AB853" s="224"/>
      <c r="AC853" s="224"/>
      <c r="AD853" s="224"/>
      <c r="AE853" s="224"/>
      <c r="AF853" s="224"/>
      <c r="AG853" s="224"/>
      <c r="AH853" s="238"/>
      <c r="AI853" s="1141">
        <f>SUM(AI852)</f>
        <v>0</v>
      </c>
      <c r="AJ853" s="1142"/>
      <c r="AK853" s="1142"/>
      <c r="AL853" s="1142"/>
      <c r="AM853" s="1142"/>
      <c r="AN853" s="1142"/>
      <c r="AO853" s="1142"/>
      <c r="AP853" s="1142"/>
      <c r="AQ853" s="1142"/>
      <c r="AR853" s="1142"/>
      <c r="AS853" s="1142"/>
      <c r="AT853" s="1142"/>
      <c r="AU853" s="1142"/>
      <c r="AV853" s="1142"/>
      <c r="AW853" s="1142"/>
      <c r="AX853" s="1142"/>
      <c r="AY853" s="1142"/>
      <c r="AZ853" s="1142"/>
      <c r="BA853" s="1142"/>
      <c r="BB853" s="1143"/>
    </row>
    <row r="854" spans="1:63" ht="12.6" customHeight="1">
      <c r="A854" s="187" t="s">
        <v>3789</v>
      </c>
      <c r="B854" s="188"/>
      <c r="C854" s="188"/>
      <c r="D854" s="188"/>
      <c r="E854" s="188"/>
      <c r="F854" s="188"/>
      <c r="G854" s="188"/>
      <c r="H854" s="188"/>
      <c r="I854" s="188"/>
      <c r="J854" s="188"/>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9"/>
      <c r="AI854" s="1137"/>
      <c r="AJ854" s="1137"/>
      <c r="AK854" s="1137"/>
      <c r="AL854" s="1137"/>
      <c r="AM854" s="1137"/>
      <c r="AN854" s="1137"/>
      <c r="AO854" s="1137"/>
      <c r="AP854" s="1137"/>
      <c r="AQ854" s="1137"/>
      <c r="AR854" s="1137"/>
      <c r="AS854" s="1137"/>
      <c r="AT854" s="1137"/>
      <c r="AU854" s="1137"/>
      <c r="AV854" s="1137"/>
      <c r="AW854" s="1137"/>
      <c r="AX854" s="1137"/>
      <c r="AY854" s="1137"/>
      <c r="AZ854" s="1137"/>
      <c r="BA854" s="1137"/>
      <c r="BB854" s="1137"/>
    </row>
    <row r="855" spans="1:63" ht="12.6" customHeight="1">
      <c r="A855" s="187" t="s">
        <v>3790</v>
      </c>
      <c r="B855" s="188"/>
      <c r="C855" s="188"/>
      <c r="D855" s="188"/>
      <c r="E855" s="188"/>
      <c r="F855" s="188"/>
      <c r="G855" s="188"/>
      <c r="H855" s="188"/>
      <c r="I855" s="188"/>
      <c r="J855" s="188"/>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9"/>
      <c r="AI855" s="1137"/>
      <c r="AJ855" s="1137"/>
      <c r="AK855" s="1137"/>
      <c r="AL855" s="1137"/>
      <c r="AM855" s="1137"/>
      <c r="AN855" s="1137"/>
      <c r="AO855" s="1137"/>
      <c r="AP855" s="1137"/>
      <c r="AQ855" s="1137"/>
      <c r="AR855" s="1137"/>
      <c r="AS855" s="1137"/>
      <c r="AT855" s="1137"/>
      <c r="AU855" s="1137"/>
      <c r="AV855" s="1137"/>
      <c r="AW855" s="1137"/>
      <c r="AX855" s="1137"/>
      <c r="AY855" s="1137"/>
      <c r="AZ855" s="1137"/>
      <c r="BA855" s="1137"/>
      <c r="BB855" s="1137"/>
    </row>
    <row r="856" spans="1:63" ht="12.6" customHeight="1">
      <c r="A856" s="187" t="s">
        <v>3791</v>
      </c>
      <c r="B856" s="188"/>
      <c r="C856" s="188"/>
      <c r="D856" s="188"/>
      <c r="E856" s="188"/>
      <c r="F856" s="188"/>
      <c r="G856" s="188"/>
      <c r="H856" s="188"/>
      <c r="I856" s="188"/>
      <c r="J856" s="188"/>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9"/>
      <c r="AI856" s="1137"/>
      <c r="AJ856" s="1137"/>
      <c r="AK856" s="1137"/>
      <c r="AL856" s="1137"/>
      <c r="AM856" s="1137"/>
      <c r="AN856" s="1137"/>
      <c r="AO856" s="1137"/>
      <c r="AP856" s="1137"/>
      <c r="AQ856" s="1137"/>
      <c r="AR856" s="1137"/>
      <c r="AS856" s="1137"/>
      <c r="AT856" s="1137"/>
      <c r="AU856" s="1137"/>
      <c r="AV856" s="1137"/>
      <c r="AW856" s="1137"/>
      <c r="AX856" s="1137"/>
      <c r="AY856" s="1137"/>
      <c r="AZ856" s="1137"/>
      <c r="BA856" s="1137"/>
      <c r="BB856" s="1137"/>
    </row>
    <row r="857" spans="1:63" ht="12.6" customHeight="1">
      <c r="A857" s="187" t="s">
        <v>3792</v>
      </c>
      <c r="B857" s="188"/>
      <c r="C857" s="188"/>
      <c r="D857" s="188"/>
      <c r="E857" s="188"/>
      <c r="F857" s="188"/>
      <c r="G857" s="188"/>
      <c r="H857" s="188"/>
      <c r="I857" s="188"/>
      <c r="J857" s="188"/>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9"/>
      <c r="AI857" s="1137"/>
      <c r="AJ857" s="1137"/>
      <c r="AK857" s="1137"/>
      <c r="AL857" s="1137"/>
      <c r="AM857" s="1137"/>
      <c r="AN857" s="1137"/>
      <c r="AO857" s="1137"/>
      <c r="AP857" s="1137"/>
      <c r="AQ857" s="1137"/>
      <c r="AR857" s="1137"/>
      <c r="AS857" s="1137"/>
      <c r="AT857" s="1137"/>
      <c r="AU857" s="1137"/>
      <c r="AV857" s="1137"/>
      <c r="AW857" s="1137"/>
      <c r="AX857" s="1137"/>
      <c r="AY857" s="1137"/>
      <c r="AZ857" s="1137"/>
      <c r="BA857" s="1137"/>
      <c r="BB857" s="1137"/>
    </row>
    <row r="858" spans="1:63" ht="12.6" customHeight="1">
      <c r="A858" s="187" t="s">
        <v>3793</v>
      </c>
      <c r="B858" s="188"/>
      <c r="C858" s="188"/>
      <c r="D858" s="188"/>
      <c r="E858" s="188"/>
      <c r="F858" s="188"/>
      <c r="G858" s="188"/>
      <c r="H858" s="188"/>
      <c r="I858" s="188"/>
      <c r="J858" s="188"/>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9"/>
      <c r="AI858" s="1137"/>
      <c r="AJ858" s="1137"/>
      <c r="AK858" s="1137"/>
      <c r="AL858" s="1137"/>
      <c r="AM858" s="1137"/>
      <c r="AN858" s="1137"/>
      <c r="AO858" s="1137"/>
      <c r="AP858" s="1137"/>
      <c r="AQ858" s="1137"/>
      <c r="AR858" s="1137"/>
      <c r="AS858" s="1137"/>
      <c r="AT858" s="1137"/>
      <c r="AU858" s="1137"/>
      <c r="AV858" s="1137"/>
      <c r="AW858" s="1137"/>
      <c r="AX858" s="1137"/>
      <c r="AY858" s="1137"/>
      <c r="AZ858" s="1137"/>
      <c r="BA858" s="1137"/>
      <c r="BB858" s="1137"/>
    </row>
    <row r="859" spans="1:63" ht="12.6" customHeight="1">
      <c r="A859" s="187" t="s">
        <v>3794</v>
      </c>
      <c r="B859" s="188"/>
      <c r="C859" s="188"/>
      <c r="D859" s="188"/>
      <c r="E859" s="188"/>
      <c r="F859" s="188"/>
      <c r="G859" s="188"/>
      <c r="H859" s="188"/>
      <c r="I859" s="188"/>
      <c r="J859" s="188"/>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9"/>
      <c r="AI859" s="1137"/>
      <c r="AJ859" s="1137"/>
      <c r="AK859" s="1137"/>
      <c r="AL859" s="1137"/>
      <c r="AM859" s="1137"/>
      <c r="AN859" s="1137"/>
      <c r="AO859" s="1137"/>
      <c r="AP859" s="1137"/>
      <c r="AQ859" s="1137"/>
      <c r="AR859" s="1137"/>
      <c r="AS859" s="1137"/>
      <c r="AT859" s="1137"/>
      <c r="AU859" s="1137"/>
      <c r="AV859" s="1137"/>
      <c r="AW859" s="1137"/>
      <c r="AX859" s="1137"/>
      <c r="AY859" s="1137"/>
      <c r="AZ859" s="1137"/>
      <c r="BA859" s="1137"/>
      <c r="BB859" s="1137"/>
    </row>
    <row r="860" spans="1:63" ht="12.6" customHeight="1">
      <c r="A860" s="187" t="s">
        <v>3795</v>
      </c>
      <c r="B860" s="188"/>
      <c r="C860" s="188"/>
      <c r="D860" s="188"/>
      <c r="E860" s="188"/>
      <c r="F860" s="188"/>
      <c r="G860" s="188"/>
      <c r="H860" s="188"/>
      <c r="I860" s="188"/>
      <c r="J860" s="188"/>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9"/>
      <c r="AI860" s="1137"/>
      <c r="AJ860" s="1137"/>
      <c r="AK860" s="1137"/>
      <c r="AL860" s="1137"/>
      <c r="AM860" s="1137"/>
      <c r="AN860" s="1137"/>
      <c r="AO860" s="1137"/>
      <c r="AP860" s="1137"/>
      <c r="AQ860" s="1137"/>
      <c r="AR860" s="1137"/>
      <c r="AS860" s="1137"/>
      <c r="AT860" s="1137"/>
      <c r="AU860" s="1137"/>
      <c r="AV860" s="1137"/>
      <c r="AW860" s="1137"/>
      <c r="AX860" s="1137"/>
      <c r="AY860" s="1137"/>
      <c r="AZ860" s="1137"/>
      <c r="BA860" s="1137"/>
      <c r="BB860" s="1137"/>
    </row>
    <row r="861" spans="1:63" ht="12.6" customHeight="1">
      <c r="A861" s="187" t="s">
        <v>3796</v>
      </c>
      <c r="B861" s="188"/>
      <c r="C861" s="188"/>
      <c r="D861" s="188"/>
      <c r="E861" s="188"/>
      <c r="F861" s="188"/>
      <c r="G861" s="188"/>
      <c r="H861" s="188"/>
      <c r="I861" s="188"/>
      <c r="J861" s="188"/>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9"/>
      <c r="AI861" s="1137"/>
      <c r="AJ861" s="1137"/>
      <c r="AK861" s="1137"/>
      <c r="AL861" s="1137"/>
      <c r="AM861" s="1137"/>
      <c r="AN861" s="1137"/>
      <c r="AO861" s="1137"/>
      <c r="AP861" s="1137"/>
      <c r="AQ861" s="1137"/>
      <c r="AR861" s="1137"/>
      <c r="AS861" s="1137"/>
      <c r="AT861" s="1137"/>
      <c r="AU861" s="1137"/>
      <c r="AV861" s="1137"/>
      <c r="AW861" s="1137"/>
      <c r="AX861" s="1137"/>
      <c r="AY861" s="1137"/>
      <c r="AZ861" s="1137"/>
      <c r="BA861" s="1137"/>
      <c r="BB861" s="1137"/>
    </row>
    <row r="862" spans="1:63" ht="12.6" customHeight="1">
      <c r="A862" s="187" t="s">
        <v>3485</v>
      </c>
      <c r="B862" s="188"/>
      <c r="C862" s="188"/>
      <c r="D862" s="188"/>
      <c r="E862" s="188"/>
      <c r="F862" s="188"/>
      <c r="G862" s="188"/>
      <c r="H862" s="188"/>
      <c r="I862" s="188"/>
      <c r="J862" s="188"/>
      <c r="K862" s="188"/>
      <c r="L862" s="188"/>
      <c r="M862" s="188"/>
      <c r="N862" s="188"/>
      <c r="O862" s="188"/>
      <c r="P862" s="188"/>
      <c r="Q862" s="188"/>
      <c r="R862" s="188"/>
      <c r="S862" s="188"/>
      <c r="T862" s="188"/>
      <c r="U862" s="188"/>
      <c r="V862" s="188"/>
      <c r="W862" s="188"/>
      <c r="X862" s="188"/>
      <c r="Y862" s="188"/>
      <c r="Z862" s="188"/>
      <c r="AA862" s="188"/>
      <c r="AB862" s="188"/>
      <c r="AC862" s="188"/>
      <c r="AD862" s="188"/>
      <c r="AE862" s="188"/>
      <c r="AF862" s="188"/>
      <c r="AG862" s="188"/>
      <c r="AH862" s="189"/>
      <c r="AI862" s="1145">
        <f>SUM(AI854:BB861)</f>
        <v>0</v>
      </c>
      <c r="AJ862" s="1145"/>
      <c r="AK862" s="1145"/>
      <c r="AL862" s="1145"/>
      <c r="AM862" s="1145"/>
      <c r="AN862" s="1145"/>
      <c r="AO862" s="1145"/>
      <c r="AP862" s="1145"/>
      <c r="AQ862" s="1145"/>
      <c r="AR862" s="1145"/>
      <c r="AS862" s="1145"/>
      <c r="AT862" s="1145"/>
      <c r="AU862" s="1145"/>
      <c r="AV862" s="1145"/>
      <c r="AW862" s="1145"/>
      <c r="AX862" s="1145"/>
      <c r="AY862" s="1145"/>
      <c r="AZ862" s="1145"/>
      <c r="BA862" s="1145"/>
      <c r="BB862" s="1145"/>
    </row>
    <row r="863" spans="1:63" ht="12.6" customHeight="1">
      <c r="AI863" s="181"/>
      <c r="AJ863" s="181"/>
      <c r="AK863" s="181"/>
      <c r="AL863" s="181"/>
      <c r="AM863" s="181"/>
      <c r="AN863" s="181"/>
      <c r="AO863" s="181"/>
      <c r="AP863" s="181"/>
      <c r="AQ863" s="181"/>
      <c r="AR863" s="181"/>
      <c r="AS863" s="181"/>
      <c r="AT863" s="181"/>
      <c r="AU863" s="181"/>
      <c r="AV863" s="181"/>
      <c r="AW863" s="181"/>
      <c r="AX863" s="181"/>
      <c r="AY863" s="181"/>
      <c r="AZ863" s="181"/>
      <c r="BA863" s="181"/>
      <c r="BB863" s="181"/>
    </row>
    <row r="864" spans="1:63" ht="12.6" customHeight="1">
      <c r="A864" s="170" t="s">
        <v>3517</v>
      </c>
      <c r="AI864" s="181"/>
      <c r="AJ864" s="181"/>
      <c r="AK864" s="181"/>
      <c r="AL864" s="181"/>
      <c r="AM864" s="181"/>
      <c r="AN864" s="181"/>
      <c r="AO864" s="181"/>
      <c r="AP864" s="181"/>
      <c r="AQ864" s="181"/>
      <c r="AR864" s="181"/>
      <c r="AS864" s="181"/>
      <c r="AT864" s="181"/>
      <c r="AU864" s="181"/>
      <c r="AV864" s="181"/>
      <c r="AW864" s="181"/>
      <c r="AX864" s="181"/>
      <c r="AY864" s="181"/>
      <c r="AZ864" s="181"/>
      <c r="BA864" s="181"/>
      <c r="BB864" s="181"/>
    </row>
    <row r="865" spans="1:54" ht="12.6" customHeight="1">
      <c r="A865" s="901"/>
      <c r="B865" s="902"/>
      <c r="C865" s="902"/>
      <c r="D865" s="902"/>
      <c r="E865" s="902"/>
      <c r="F865" s="902"/>
      <c r="G865" s="902"/>
      <c r="H865" s="902"/>
      <c r="I865" s="902"/>
      <c r="J865" s="902"/>
      <c r="K865" s="902"/>
      <c r="L865" s="902"/>
      <c r="M865" s="902"/>
      <c r="N865" s="902"/>
      <c r="O865" s="902"/>
      <c r="P865" s="902"/>
      <c r="Q865" s="902"/>
      <c r="R865" s="902"/>
      <c r="S865" s="902"/>
      <c r="T865" s="902"/>
      <c r="U865" s="902"/>
      <c r="V865" s="902"/>
      <c r="W865" s="902"/>
      <c r="X865" s="902"/>
      <c r="Y865" s="902"/>
      <c r="Z865" s="902"/>
      <c r="AA865" s="902"/>
      <c r="AB865" s="902"/>
      <c r="AC865" s="902"/>
      <c r="AD865" s="902"/>
      <c r="AE865" s="902"/>
      <c r="AF865" s="902"/>
      <c r="AG865" s="902"/>
      <c r="AH865" s="994"/>
      <c r="AI865" s="1146" t="s">
        <v>3733</v>
      </c>
      <c r="AJ865" s="1146"/>
      <c r="AK865" s="1146"/>
      <c r="AL865" s="1146"/>
      <c r="AM865" s="1146"/>
      <c r="AN865" s="1146"/>
      <c r="AO865" s="1146"/>
      <c r="AP865" s="1146"/>
      <c r="AQ865" s="1146"/>
      <c r="AR865" s="1146"/>
      <c r="AS865" s="1146"/>
      <c r="AT865" s="1146"/>
      <c r="AU865" s="1146"/>
      <c r="AV865" s="1146"/>
      <c r="AW865" s="1146"/>
      <c r="AX865" s="1146"/>
      <c r="AY865" s="1146"/>
      <c r="AZ865" s="1146"/>
      <c r="BA865" s="1146"/>
      <c r="BB865" s="1147"/>
    </row>
    <row r="866" spans="1:54" ht="12.6" customHeight="1">
      <c r="A866" s="841" t="s">
        <v>4146</v>
      </c>
      <c r="B866" s="842"/>
      <c r="C866" s="842"/>
      <c r="D866" s="842"/>
      <c r="E866" s="842"/>
      <c r="F866" s="842"/>
      <c r="G866" s="842"/>
      <c r="H866" s="842"/>
      <c r="I866" s="842"/>
      <c r="J866" s="842"/>
      <c r="K866" s="842"/>
      <c r="L866" s="842"/>
      <c r="M866" s="842"/>
      <c r="N866" s="842"/>
      <c r="O866" s="842"/>
      <c r="P866" s="842"/>
      <c r="Q866" s="842"/>
      <c r="R866" s="842"/>
      <c r="S866" s="842"/>
      <c r="T866" s="842"/>
      <c r="U866" s="842"/>
      <c r="V866" s="842"/>
      <c r="W866" s="842"/>
      <c r="X866" s="842"/>
      <c r="Y866" s="842"/>
      <c r="Z866" s="842"/>
      <c r="AA866" s="842"/>
      <c r="AB866" s="842"/>
      <c r="AC866" s="842"/>
      <c r="AD866" s="842"/>
      <c r="AE866" s="842"/>
      <c r="AF866" s="842"/>
      <c r="AG866" s="842"/>
      <c r="AH866" s="843"/>
      <c r="AI866" s="1148" t="s">
        <v>3734</v>
      </c>
      <c r="AJ866" s="1148"/>
      <c r="AK866" s="1148"/>
      <c r="AL866" s="1148"/>
      <c r="AM866" s="1148"/>
      <c r="AN866" s="1148"/>
      <c r="AO866" s="1148"/>
      <c r="AP866" s="1148"/>
      <c r="AQ866" s="1148"/>
      <c r="AR866" s="1148"/>
      <c r="AS866" s="1148"/>
      <c r="AT866" s="1148"/>
      <c r="AU866" s="1148"/>
      <c r="AV866" s="1148"/>
      <c r="AW866" s="1148"/>
      <c r="AX866" s="1148"/>
      <c r="AY866" s="1148"/>
      <c r="AZ866" s="1148"/>
      <c r="BA866" s="1148"/>
      <c r="BB866" s="1149"/>
    </row>
    <row r="867" spans="1:54" ht="12.6" customHeight="1">
      <c r="A867" s="841"/>
      <c r="B867" s="842"/>
      <c r="C867" s="842"/>
      <c r="D867" s="842"/>
      <c r="E867" s="842"/>
      <c r="F867" s="842"/>
      <c r="G867" s="842"/>
      <c r="H867" s="842"/>
      <c r="I867" s="842"/>
      <c r="J867" s="842"/>
      <c r="K867" s="842"/>
      <c r="L867" s="842"/>
      <c r="M867" s="842"/>
      <c r="N867" s="842"/>
      <c r="O867" s="842"/>
      <c r="P867" s="842"/>
      <c r="Q867" s="842"/>
      <c r="R867" s="842"/>
      <c r="S867" s="842"/>
      <c r="T867" s="842"/>
      <c r="U867" s="842"/>
      <c r="V867" s="842"/>
      <c r="W867" s="842"/>
      <c r="X867" s="842"/>
      <c r="Y867" s="842"/>
      <c r="Z867" s="842"/>
      <c r="AA867" s="842"/>
      <c r="AB867" s="842"/>
      <c r="AC867" s="842"/>
      <c r="AD867" s="842"/>
      <c r="AE867" s="842"/>
      <c r="AF867" s="842"/>
      <c r="AG867" s="842"/>
      <c r="AH867" s="843"/>
      <c r="AI867" s="1148" t="s">
        <v>3521</v>
      </c>
      <c r="AJ867" s="1148"/>
      <c r="AK867" s="1148"/>
      <c r="AL867" s="1148"/>
      <c r="AM867" s="1148"/>
      <c r="AN867" s="1148"/>
      <c r="AO867" s="1148"/>
      <c r="AP867" s="1148"/>
      <c r="AQ867" s="1148"/>
      <c r="AR867" s="1148"/>
      <c r="AS867" s="1148"/>
      <c r="AT867" s="1148"/>
      <c r="AU867" s="1148"/>
      <c r="AV867" s="1148"/>
      <c r="AW867" s="1148"/>
      <c r="AX867" s="1148"/>
      <c r="AY867" s="1148"/>
      <c r="AZ867" s="1148"/>
      <c r="BA867" s="1148"/>
      <c r="BB867" s="1149"/>
    </row>
    <row r="868" spans="1:54" ht="12.6" customHeight="1">
      <c r="A868" s="272" t="s">
        <v>3797</v>
      </c>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5"/>
      <c r="AB868" s="265"/>
      <c r="AC868" s="265"/>
      <c r="AD868" s="265"/>
      <c r="AE868" s="265"/>
      <c r="AF868" s="265"/>
      <c r="AG868" s="265"/>
      <c r="AH868" s="282"/>
      <c r="AI868" s="1139">
        <f>SUM(IF(BG849&lt;=0,BG849,0))*-1</f>
        <v>0</v>
      </c>
      <c r="AJ868" s="1139"/>
      <c r="AK868" s="1139"/>
      <c r="AL868" s="1139"/>
      <c r="AM868" s="1139"/>
      <c r="AN868" s="1139"/>
      <c r="AO868" s="1139"/>
      <c r="AP868" s="1139"/>
      <c r="AQ868" s="1139"/>
      <c r="AR868" s="1139"/>
      <c r="AS868" s="1139"/>
      <c r="AT868" s="1139"/>
      <c r="AU868" s="1139"/>
      <c r="AV868" s="1139"/>
      <c r="AW868" s="1139"/>
      <c r="AX868" s="1139"/>
      <c r="AY868" s="1139"/>
      <c r="AZ868" s="1139"/>
      <c r="BA868" s="1139"/>
      <c r="BB868" s="1140"/>
    </row>
    <row r="869" spans="1:54" ht="12.6" customHeight="1">
      <c r="A869" s="223" t="s">
        <v>3798</v>
      </c>
      <c r="B869" s="224"/>
      <c r="C869" s="224"/>
      <c r="D869" s="224"/>
      <c r="E869" s="224"/>
      <c r="F869" s="224"/>
      <c r="G869" s="224"/>
      <c r="H869" s="224"/>
      <c r="I869" s="224"/>
      <c r="J869" s="224"/>
      <c r="K869" s="224"/>
      <c r="L869" s="224"/>
      <c r="M869" s="224"/>
      <c r="N869" s="224"/>
      <c r="O869" s="224"/>
      <c r="P869" s="224"/>
      <c r="Q869" s="224"/>
      <c r="R869" s="224"/>
      <c r="S869" s="224"/>
      <c r="T869" s="224"/>
      <c r="U869" s="224"/>
      <c r="V869" s="224"/>
      <c r="W869" s="224"/>
      <c r="X869" s="224"/>
      <c r="Y869" s="224"/>
      <c r="Z869" s="224"/>
      <c r="AA869" s="224"/>
      <c r="AB869" s="224"/>
      <c r="AC869" s="224"/>
      <c r="AD869" s="224"/>
      <c r="AE869" s="224"/>
      <c r="AF869" s="224"/>
      <c r="AG869" s="224"/>
      <c r="AH869" s="238"/>
      <c r="AI869" s="1142">
        <f>SUM(AI868)</f>
        <v>0</v>
      </c>
      <c r="AJ869" s="1142"/>
      <c r="AK869" s="1142"/>
      <c r="AL869" s="1142"/>
      <c r="AM869" s="1142"/>
      <c r="AN869" s="1142"/>
      <c r="AO869" s="1142"/>
      <c r="AP869" s="1142"/>
      <c r="AQ869" s="1142"/>
      <c r="AR869" s="1142"/>
      <c r="AS869" s="1142"/>
      <c r="AT869" s="1142"/>
      <c r="AU869" s="1142"/>
      <c r="AV869" s="1142"/>
      <c r="AW869" s="1142"/>
      <c r="AX869" s="1142"/>
      <c r="AY869" s="1142"/>
      <c r="AZ869" s="1142"/>
      <c r="BA869" s="1142"/>
      <c r="BB869" s="1143"/>
    </row>
    <row r="870" spans="1:54" ht="12.6" customHeight="1">
      <c r="A870" s="187" t="s">
        <v>3799</v>
      </c>
      <c r="B870" s="188"/>
      <c r="C870" s="188"/>
      <c r="D870" s="188"/>
      <c r="E870" s="188"/>
      <c r="F870" s="188"/>
      <c r="G870" s="188"/>
      <c r="H870" s="188"/>
      <c r="I870" s="188"/>
      <c r="J870" s="188"/>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9"/>
      <c r="AI870" s="1144"/>
      <c r="AJ870" s="1137"/>
      <c r="AK870" s="1137"/>
      <c r="AL870" s="1137"/>
      <c r="AM870" s="1137"/>
      <c r="AN870" s="1137"/>
      <c r="AO870" s="1137"/>
      <c r="AP870" s="1137"/>
      <c r="AQ870" s="1137"/>
      <c r="AR870" s="1137"/>
      <c r="AS870" s="1137"/>
      <c r="AT870" s="1137"/>
      <c r="AU870" s="1137"/>
      <c r="AV870" s="1137"/>
      <c r="AW870" s="1137"/>
      <c r="AX870" s="1137"/>
      <c r="AY870" s="1137"/>
      <c r="AZ870" s="1137"/>
      <c r="BA870" s="1137"/>
      <c r="BB870" s="1137"/>
    </row>
    <row r="871" spans="1:54" ht="12.6" customHeight="1">
      <c r="A871" s="187" t="s">
        <v>3800</v>
      </c>
      <c r="B871" s="188"/>
      <c r="C871" s="188"/>
      <c r="D871" s="188"/>
      <c r="E871" s="188"/>
      <c r="F871" s="188"/>
      <c r="G871" s="188"/>
      <c r="H871" s="188"/>
      <c r="I871" s="188"/>
      <c r="J871" s="188"/>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9"/>
      <c r="AI871" s="1144"/>
      <c r="AJ871" s="1137"/>
      <c r="AK871" s="1137"/>
      <c r="AL871" s="1137"/>
      <c r="AM871" s="1137"/>
      <c r="AN871" s="1137"/>
      <c r="AO871" s="1137"/>
      <c r="AP871" s="1137"/>
      <c r="AQ871" s="1137"/>
      <c r="AR871" s="1137"/>
      <c r="AS871" s="1137"/>
      <c r="AT871" s="1137"/>
      <c r="AU871" s="1137"/>
      <c r="AV871" s="1137"/>
      <c r="AW871" s="1137"/>
      <c r="AX871" s="1137"/>
      <c r="AY871" s="1137"/>
      <c r="AZ871" s="1137"/>
      <c r="BA871" s="1137"/>
      <c r="BB871" s="1137"/>
    </row>
    <row r="872" spans="1:54" ht="12.6" customHeight="1">
      <c r="A872" s="187" t="s">
        <v>3801</v>
      </c>
      <c r="B872" s="188"/>
      <c r="C872" s="188"/>
      <c r="D872" s="188"/>
      <c r="E872" s="188"/>
      <c r="F872" s="188"/>
      <c r="G872" s="188"/>
      <c r="H872" s="188"/>
      <c r="I872" s="188"/>
      <c r="J872" s="188"/>
      <c r="K872" s="188"/>
      <c r="L872" s="188"/>
      <c r="M872" s="188"/>
      <c r="N872" s="188"/>
      <c r="O872" s="188"/>
      <c r="P872" s="188"/>
      <c r="Q872" s="188"/>
      <c r="R872" s="188"/>
      <c r="S872" s="188"/>
      <c r="T872" s="188"/>
      <c r="U872" s="188"/>
      <c r="V872" s="188"/>
      <c r="W872" s="188"/>
      <c r="X872" s="188"/>
      <c r="Y872" s="188"/>
      <c r="Z872" s="188"/>
      <c r="AA872" s="188"/>
      <c r="AB872" s="188"/>
      <c r="AC872" s="188"/>
      <c r="AD872" s="188"/>
      <c r="AE872" s="188"/>
      <c r="AF872" s="188"/>
      <c r="AG872" s="188"/>
      <c r="AH872" s="189"/>
      <c r="AI872" s="1144"/>
      <c r="AJ872" s="1137"/>
      <c r="AK872" s="1137"/>
      <c r="AL872" s="1137"/>
      <c r="AM872" s="1137"/>
      <c r="AN872" s="1137"/>
      <c r="AO872" s="1137"/>
      <c r="AP872" s="1137"/>
      <c r="AQ872" s="1137"/>
      <c r="AR872" s="1137"/>
      <c r="AS872" s="1137"/>
      <c r="AT872" s="1137"/>
      <c r="AU872" s="1137"/>
      <c r="AV872" s="1137"/>
      <c r="AW872" s="1137"/>
      <c r="AX872" s="1137"/>
      <c r="AY872" s="1137"/>
      <c r="AZ872" s="1137"/>
      <c r="BA872" s="1137"/>
      <c r="BB872" s="1137"/>
    </row>
    <row r="873" spans="1:54" ht="12.6" customHeight="1">
      <c r="A873" s="187" t="s">
        <v>3802</v>
      </c>
      <c r="B873" s="188"/>
      <c r="C873" s="188"/>
      <c r="D873" s="188"/>
      <c r="E873" s="188"/>
      <c r="F873" s="188"/>
      <c r="G873" s="188"/>
      <c r="H873" s="188"/>
      <c r="I873" s="188"/>
      <c r="J873" s="188"/>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9"/>
      <c r="AI873" s="1144"/>
      <c r="AJ873" s="1137"/>
      <c r="AK873" s="1137"/>
      <c r="AL873" s="1137"/>
      <c r="AM873" s="1137"/>
      <c r="AN873" s="1137"/>
      <c r="AO873" s="1137"/>
      <c r="AP873" s="1137"/>
      <c r="AQ873" s="1137"/>
      <c r="AR873" s="1137"/>
      <c r="AS873" s="1137"/>
      <c r="AT873" s="1137"/>
      <c r="AU873" s="1137"/>
      <c r="AV873" s="1137"/>
      <c r="AW873" s="1137"/>
      <c r="AX873" s="1137"/>
      <c r="AY873" s="1137"/>
      <c r="AZ873" s="1137"/>
      <c r="BA873" s="1137"/>
      <c r="BB873" s="1137"/>
    </row>
    <row r="874" spans="1:54" ht="12.6" customHeight="1">
      <c r="A874" s="187" t="s">
        <v>3803</v>
      </c>
      <c r="B874" s="188"/>
      <c r="C874" s="188"/>
      <c r="D874" s="188"/>
      <c r="E874" s="188"/>
      <c r="F874" s="188"/>
      <c r="G874" s="188"/>
      <c r="H874" s="188"/>
      <c r="I874" s="188"/>
      <c r="J874" s="188"/>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9"/>
      <c r="AI874" s="1144"/>
      <c r="AJ874" s="1137"/>
      <c r="AK874" s="1137"/>
      <c r="AL874" s="1137"/>
      <c r="AM874" s="1137"/>
      <c r="AN874" s="1137"/>
      <c r="AO874" s="1137"/>
      <c r="AP874" s="1137"/>
      <c r="AQ874" s="1137"/>
      <c r="AR874" s="1137"/>
      <c r="AS874" s="1137"/>
      <c r="AT874" s="1137"/>
      <c r="AU874" s="1137"/>
      <c r="AV874" s="1137"/>
      <c r="AW874" s="1137"/>
      <c r="AX874" s="1137"/>
      <c r="AY874" s="1137"/>
      <c r="AZ874" s="1137"/>
      <c r="BA874" s="1137"/>
      <c r="BB874" s="1137"/>
    </row>
    <row r="875" spans="1:54" ht="12.6" customHeight="1">
      <c r="A875" s="187" t="s">
        <v>3796</v>
      </c>
      <c r="B875" s="188"/>
      <c r="C875" s="188"/>
      <c r="D875" s="188"/>
      <c r="E875" s="188"/>
      <c r="F875" s="188"/>
      <c r="G875" s="188"/>
      <c r="H875" s="188"/>
      <c r="I875" s="188"/>
      <c r="J875" s="188"/>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9"/>
      <c r="AI875" s="1144"/>
      <c r="AJ875" s="1137"/>
      <c r="AK875" s="1137"/>
      <c r="AL875" s="1137"/>
      <c r="AM875" s="1137"/>
      <c r="AN875" s="1137"/>
      <c r="AO875" s="1137"/>
      <c r="AP875" s="1137"/>
      <c r="AQ875" s="1137"/>
      <c r="AR875" s="1137"/>
      <c r="AS875" s="1137"/>
      <c r="AT875" s="1137"/>
      <c r="AU875" s="1137"/>
      <c r="AV875" s="1137"/>
      <c r="AW875" s="1137"/>
      <c r="AX875" s="1137"/>
      <c r="AY875" s="1137"/>
      <c r="AZ875" s="1137"/>
      <c r="BA875" s="1137"/>
      <c r="BB875" s="1137"/>
    </row>
    <row r="876" spans="1:54" ht="12.6" customHeight="1">
      <c r="A876" s="196" t="s">
        <v>3485</v>
      </c>
      <c r="B876" s="197"/>
      <c r="C876" s="197"/>
      <c r="D876" s="197"/>
      <c r="E876" s="197"/>
      <c r="F876" s="197"/>
      <c r="G876" s="197"/>
      <c r="H876" s="197"/>
      <c r="I876" s="197"/>
      <c r="J876" s="197"/>
      <c r="K876" s="197"/>
      <c r="L876" s="197"/>
      <c r="M876" s="197"/>
      <c r="N876" s="197"/>
      <c r="O876" s="197"/>
      <c r="P876" s="197"/>
      <c r="Q876" s="197"/>
      <c r="R876" s="197"/>
      <c r="S876" s="197"/>
      <c r="T876" s="197"/>
      <c r="U876" s="197"/>
      <c r="V876" s="197"/>
      <c r="W876" s="197"/>
      <c r="X876" s="197"/>
      <c r="Y876" s="197"/>
      <c r="Z876" s="197"/>
      <c r="AA876" s="197"/>
      <c r="AB876" s="197"/>
      <c r="AC876" s="197"/>
      <c r="AD876" s="197"/>
      <c r="AE876" s="197"/>
      <c r="AF876" s="197"/>
      <c r="AG876" s="197"/>
      <c r="AH876" s="198"/>
      <c r="AI876" s="1150">
        <f>SUM(AI870:BB875)</f>
        <v>0</v>
      </c>
      <c r="AJ876" s="1151"/>
      <c r="AK876" s="1151"/>
      <c r="AL876" s="1151"/>
      <c r="AM876" s="1151"/>
      <c r="AN876" s="1151"/>
      <c r="AO876" s="1151"/>
      <c r="AP876" s="1151"/>
      <c r="AQ876" s="1151"/>
      <c r="AR876" s="1151"/>
      <c r="AS876" s="1151"/>
      <c r="AT876" s="1151"/>
      <c r="AU876" s="1151"/>
      <c r="AV876" s="1151"/>
      <c r="AW876" s="1151"/>
      <c r="AX876" s="1151"/>
      <c r="AY876" s="1151"/>
      <c r="AZ876" s="1151"/>
      <c r="BA876" s="1151"/>
      <c r="BB876" s="1151"/>
    </row>
    <row r="877" spans="1:54" ht="12.6" customHeight="1">
      <c r="A877" s="220" t="s">
        <v>236</v>
      </c>
    </row>
    <row r="878" spans="1:54" ht="15" customHeight="1">
      <c r="A878" s="897"/>
      <c r="B878" s="898"/>
      <c r="C878" s="898"/>
      <c r="D878" s="898"/>
      <c r="E878" s="898"/>
      <c r="F878" s="898"/>
      <c r="G878" s="898"/>
      <c r="H878" s="898"/>
      <c r="I878" s="898"/>
      <c r="J878" s="898"/>
      <c r="K878" s="898"/>
      <c r="L878" s="898"/>
      <c r="M878" s="898"/>
      <c r="N878" s="898"/>
      <c r="O878" s="898"/>
      <c r="P878" s="898"/>
      <c r="Q878" s="898"/>
      <c r="R878" s="898"/>
      <c r="S878" s="898"/>
      <c r="T878" s="898"/>
      <c r="U878" s="898"/>
      <c r="V878" s="898"/>
      <c r="W878" s="898"/>
      <c r="X878" s="898"/>
      <c r="Y878" s="898"/>
      <c r="Z878" s="898"/>
      <c r="AA878" s="898"/>
      <c r="AB878" s="898"/>
      <c r="AC878" s="898"/>
      <c r="AD878" s="898"/>
      <c r="AE878" s="898"/>
      <c r="AF878" s="898"/>
      <c r="AG878" s="898"/>
      <c r="AH878" s="898"/>
      <c r="AI878" s="898"/>
      <c r="AJ878" s="898"/>
      <c r="AK878" s="898"/>
      <c r="AL878" s="898"/>
      <c r="AM878" s="898"/>
      <c r="AN878" s="898"/>
      <c r="AO878" s="898"/>
      <c r="AP878" s="898"/>
      <c r="AQ878" s="898"/>
      <c r="AR878" s="898"/>
      <c r="AS878" s="898"/>
      <c r="AT878" s="898"/>
      <c r="AU878" s="898"/>
      <c r="AV878" s="898"/>
      <c r="AW878" s="898"/>
      <c r="AX878" s="898"/>
      <c r="AY878" s="550"/>
      <c r="AZ878" s="550"/>
      <c r="BA878" s="550"/>
      <c r="BB878" s="550"/>
    </row>
    <row r="879" spans="1:54" ht="15" customHeight="1">
      <c r="A879" s="899"/>
      <c r="B879" s="900"/>
      <c r="C879" s="900"/>
      <c r="D879" s="900"/>
      <c r="E879" s="900"/>
      <c r="F879" s="900"/>
      <c r="G879" s="900"/>
      <c r="H879" s="900"/>
      <c r="I879" s="900"/>
      <c r="J879" s="900"/>
      <c r="K879" s="900"/>
      <c r="L879" s="900"/>
      <c r="M879" s="900"/>
      <c r="N879" s="900"/>
      <c r="O879" s="900"/>
      <c r="P879" s="900"/>
      <c r="Q879" s="900"/>
      <c r="R879" s="900"/>
      <c r="S879" s="900"/>
      <c r="T879" s="900"/>
      <c r="U879" s="900"/>
      <c r="V879" s="900"/>
      <c r="W879" s="900"/>
      <c r="X879" s="900"/>
      <c r="Y879" s="900"/>
      <c r="Z879" s="900"/>
      <c r="AA879" s="900"/>
      <c r="AB879" s="900"/>
      <c r="AC879" s="900"/>
      <c r="AD879" s="900"/>
      <c r="AE879" s="900"/>
      <c r="AF879" s="900"/>
      <c r="AG879" s="900"/>
      <c r="AH879" s="900"/>
      <c r="AI879" s="900"/>
      <c r="AJ879" s="900"/>
      <c r="AK879" s="900"/>
      <c r="AL879" s="900"/>
      <c r="AM879" s="900"/>
      <c r="AN879" s="900"/>
      <c r="AO879" s="900"/>
      <c r="AP879" s="900"/>
      <c r="AQ879" s="900"/>
      <c r="AR879" s="900"/>
      <c r="AS879" s="900"/>
      <c r="AT879" s="900"/>
      <c r="AU879" s="900"/>
      <c r="AV879" s="900"/>
      <c r="AW879" s="900"/>
      <c r="AX879" s="900"/>
      <c r="AY879" s="550"/>
      <c r="AZ879" s="550"/>
      <c r="BA879" s="550"/>
      <c r="BB879" s="550"/>
    </row>
    <row r="880" spans="1:54" ht="0.75" customHeight="1"/>
    <row r="881" spans="1:54" s="183" customFormat="1" ht="12" hidden="1" customHeight="1"/>
    <row r="882" spans="1:54" s="220" customFormat="1" ht="12.6" customHeight="1">
      <c r="A882" s="220" t="s">
        <v>3804</v>
      </c>
      <c r="B882" s="170"/>
      <c r="C882" s="170"/>
      <c r="D882" s="170"/>
      <c r="E882" s="170"/>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c r="AD882" s="170"/>
      <c r="AE882" s="170"/>
      <c r="AF882" s="170"/>
      <c r="AG882" s="170"/>
      <c r="AH882" s="170"/>
      <c r="AI882" s="170"/>
      <c r="AJ882" s="170"/>
      <c r="AK882" s="170"/>
      <c r="AL882" s="170"/>
      <c r="AM882" s="170"/>
      <c r="AN882" s="170"/>
      <c r="AO882" s="170"/>
      <c r="AP882" s="170"/>
      <c r="AQ882" s="170"/>
      <c r="AR882" s="170"/>
      <c r="AS882" s="170"/>
      <c r="AT882" s="170"/>
      <c r="AU882" s="170"/>
      <c r="AV882" s="170"/>
      <c r="AW882" s="170"/>
      <c r="AX882" s="170"/>
      <c r="AY882" s="170"/>
      <c r="AZ882" s="170"/>
      <c r="BA882" s="170"/>
      <c r="BB882" s="170"/>
    </row>
    <row r="883" spans="1:54" ht="12.6" customHeight="1">
      <c r="A883" s="170" t="s">
        <v>3479</v>
      </c>
    </row>
    <row r="884" spans="1:54" ht="12.6" customHeight="1">
      <c r="A884" s="221"/>
      <c r="B884" s="222"/>
      <c r="C884" s="222"/>
      <c r="D884" s="222"/>
      <c r="E884" s="222"/>
      <c r="F884" s="222"/>
      <c r="G884" s="222"/>
      <c r="H884" s="222"/>
      <c r="I884" s="222"/>
      <c r="J884" s="222"/>
      <c r="K884" s="222"/>
      <c r="L884" s="237"/>
      <c r="M884" s="902" t="s">
        <v>3805</v>
      </c>
      <c r="N884" s="902"/>
      <c r="O884" s="902"/>
      <c r="P884" s="902"/>
      <c r="Q884" s="902"/>
      <c r="R884" s="902"/>
      <c r="S884" s="902"/>
      <c r="T884" s="902"/>
      <c r="U884" s="902"/>
      <c r="V884" s="902"/>
      <c r="W884" s="902"/>
      <c r="X884" s="902"/>
      <c r="Y884" s="902"/>
      <c r="Z884" s="902"/>
      <c r="AA884" s="902"/>
      <c r="AB884" s="902"/>
      <c r="AC884" s="902"/>
      <c r="AD884" s="902"/>
      <c r="AE884" s="902"/>
      <c r="AF884" s="902"/>
      <c r="AG884" s="902"/>
      <c r="AH884" s="902"/>
      <c r="AI884" s="902"/>
      <c r="AJ884" s="902"/>
      <c r="AK884" s="902"/>
      <c r="AL884" s="902"/>
      <c r="AM884" s="902"/>
      <c r="AN884" s="902"/>
      <c r="AO884" s="902"/>
      <c r="AP884" s="902"/>
      <c r="AQ884" s="902"/>
      <c r="AR884" s="902"/>
      <c r="AS884" s="902"/>
      <c r="AT884" s="902"/>
      <c r="AU884" s="902"/>
      <c r="AV884" s="902"/>
      <c r="AW884" s="902"/>
      <c r="AX884" s="902"/>
      <c r="AY884" s="902"/>
      <c r="AZ884" s="902"/>
      <c r="BA884" s="902"/>
      <c r="BB884" s="994"/>
    </row>
    <row r="885" spans="1:54" ht="12.6" customHeight="1">
      <c r="A885" s="223"/>
      <c r="B885" s="224"/>
      <c r="C885" s="224"/>
      <c r="D885" s="224"/>
      <c r="E885" s="224"/>
      <c r="F885" s="224"/>
      <c r="G885" s="224"/>
      <c r="H885" s="224"/>
      <c r="I885" s="224"/>
      <c r="J885" s="224"/>
      <c r="K885" s="224"/>
      <c r="L885" s="238"/>
      <c r="M885" s="221"/>
      <c r="N885" s="222"/>
      <c r="O885" s="222"/>
      <c r="P885" s="222"/>
      <c r="Q885" s="222"/>
      <c r="R885" s="222"/>
      <c r="S885" s="222"/>
      <c r="T885" s="237"/>
      <c r="U885" s="221"/>
      <c r="V885" s="222"/>
      <c r="W885" s="222"/>
      <c r="X885" s="222"/>
      <c r="Y885" s="222"/>
      <c r="Z885" s="222"/>
      <c r="AA885" s="237"/>
      <c r="AB885" s="221"/>
      <c r="AC885" s="222"/>
      <c r="AD885" s="222"/>
      <c r="AE885" s="222"/>
      <c r="AF885" s="222"/>
      <c r="AG885" s="222"/>
      <c r="AH885" s="237"/>
      <c r="AI885" s="221"/>
      <c r="AJ885" s="222"/>
      <c r="AK885" s="222"/>
      <c r="AL885" s="222"/>
      <c r="AM885" s="222"/>
      <c r="AN885" s="222"/>
      <c r="AO885" s="237"/>
      <c r="AP885" s="902" t="s">
        <v>3555</v>
      </c>
      <c r="AQ885" s="902"/>
      <c r="AR885" s="902"/>
      <c r="AS885" s="902"/>
      <c r="AT885" s="902"/>
      <c r="AU885" s="902"/>
      <c r="AV885" s="902"/>
      <c r="AW885" s="902"/>
      <c r="AX885" s="902"/>
      <c r="AY885" s="902"/>
      <c r="AZ885" s="902"/>
      <c r="BA885" s="902"/>
      <c r="BB885" s="994"/>
    </row>
    <row r="886" spans="1:54" ht="12.6" customHeight="1">
      <c r="A886" s="841" t="s">
        <v>4146</v>
      </c>
      <c r="B886" s="842"/>
      <c r="C886" s="842"/>
      <c r="D886" s="842"/>
      <c r="E886" s="842"/>
      <c r="F886" s="842"/>
      <c r="G886" s="842"/>
      <c r="H886" s="842"/>
      <c r="I886" s="842"/>
      <c r="J886" s="842"/>
      <c r="K886" s="842"/>
      <c r="L886" s="843"/>
      <c r="M886" s="841" t="s">
        <v>3508</v>
      </c>
      <c r="N886" s="842"/>
      <c r="O886" s="842"/>
      <c r="P886" s="842"/>
      <c r="Q886" s="842"/>
      <c r="R886" s="842"/>
      <c r="S886" s="842"/>
      <c r="T886" s="843"/>
      <c r="U886" s="841" t="s">
        <v>3645</v>
      </c>
      <c r="V886" s="842"/>
      <c r="W886" s="842"/>
      <c r="X886" s="842"/>
      <c r="Y886" s="842"/>
      <c r="Z886" s="842"/>
      <c r="AA886" s="843"/>
      <c r="AB886" s="841" t="s">
        <v>3806</v>
      </c>
      <c r="AC886" s="842"/>
      <c r="AD886" s="842"/>
      <c r="AE886" s="842"/>
      <c r="AF886" s="842"/>
      <c r="AG886" s="842"/>
      <c r="AH886" s="843"/>
      <c r="AI886" s="841" t="s">
        <v>3807</v>
      </c>
      <c r="AJ886" s="842"/>
      <c r="AK886" s="842"/>
      <c r="AL886" s="842"/>
      <c r="AM886" s="842"/>
      <c r="AN886" s="842"/>
      <c r="AO886" s="843"/>
      <c r="AP886" s="842" t="s">
        <v>3614</v>
      </c>
      <c r="AQ886" s="842"/>
      <c r="AR886" s="842"/>
      <c r="AS886" s="842"/>
      <c r="AT886" s="842"/>
      <c r="AU886" s="842"/>
      <c r="AV886" s="842"/>
      <c r="AW886" s="842"/>
      <c r="AX886" s="842"/>
      <c r="AY886" s="842"/>
      <c r="AZ886" s="842"/>
      <c r="BA886" s="842"/>
      <c r="BB886" s="843"/>
    </row>
    <row r="887" spans="1:54" ht="12.6" customHeight="1">
      <c r="A887" s="223"/>
      <c r="B887" s="224"/>
      <c r="C887" s="224"/>
      <c r="D887" s="224"/>
      <c r="E887" s="224"/>
      <c r="F887" s="224"/>
      <c r="G887" s="224"/>
      <c r="H887" s="224"/>
      <c r="I887" s="224"/>
      <c r="J887" s="224"/>
      <c r="K887" s="224"/>
      <c r="L887" s="238"/>
      <c r="M887" s="841" t="s">
        <v>3509</v>
      </c>
      <c r="N887" s="842"/>
      <c r="O887" s="842"/>
      <c r="P887" s="842"/>
      <c r="Q887" s="842"/>
      <c r="R887" s="842"/>
      <c r="S887" s="842"/>
      <c r="T887" s="843"/>
      <c r="U887" s="223"/>
      <c r="V887" s="224"/>
      <c r="W887" s="224"/>
      <c r="X887" s="224"/>
      <c r="Y887" s="224"/>
      <c r="Z887" s="224"/>
      <c r="AA887" s="238"/>
      <c r="AB887" s="223"/>
      <c r="AC887" s="224"/>
      <c r="AD887" s="224"/>
      <c r="AE887" s="224"/>
      <c r="AF887" s="224"/>
      <c r="AG887" s="224"/>
      <c r="AH887" s="238"/>
      <c r="AI887" s="223"/>
      <c r="AJ887" s="224"/>
      <c r="AK887" s="224"/>
      <c r="AL887" s="224"/>
      <c r="AM887" s="224"/>
      <c r="AN887" s="224"/>
      <c r="AO887" s="238"/>
      <c r="AP887" s="842" t="s">
        <v>3557</v>
      </c>
      <c r="AQ887" s="842"/>
      <c r="AR887" s="842"/>
      <c r="AS887" s="842"/>
      <c r="AT887" s="842"/>
      <c r="AU887" s="842"/>
      <c r="AV887" s="842"/>
      <c r="AW887" s="842"/>
      <c r="AX887" s="842"/>
      <c r="AY887" s="842"/>
      <c r="AZ887" s="842"/>
      <c r="BA887" s="842"/>
      <c r="BB887" s="843"/>
    </row>
    <row r="888" spans="1:54" ht="12.6" customHeight="1">
      <c r="A888" s="223"/>
      <c r="B888" s="224"/>
      <c r="C888" s="224"/>
      <c r="D888" s="224"/>
      <c r="E888" s="224"/>
      <c r="F888" s="224"/>
      <c r="G888" s="224"/>
      <c r="H888" s="224"/>
      <c r="I888" s="224"/>
      <c r="J888" s="224"/>
      <c r="K888" s="224"/>
      <c r="L888" s="238"/>
      <c r="M888" s="223"/>
      <c r="N888" s="224"/>
      <c r="O888" s="224"/>
      <c r="P888" s="224"/>
      <c r="Q888" s="224"/>
      <c r="R888" s="224"/>
      <c r="S888" s="224"/>
      <c r="T888" s="238"/>
      <c r="U888" s="223"/>
      <c r="V888" s="224"/>
      <c r="W888" s="224"/>
      <c r="X888" s="224"/>
      <c r="Y888" s="224"/>
      <c r="Z888" s="224"/>
      <c r="AA888" s="238"/>
      <c r="AB888" s="223"/>
      <c r="AC888" s="224"/>
      <c r="AD888" s="224"/>
      <c r="AE888" s="224"/>
      <c r="AF888" s="224"/>
      <c r="AG888" s="224"/>
      <c r="AH888" s="238"/>
      <c r="AI888" s="223"/>
      <c r="AJ888" s="224"/>
      <c r="AK888" s="224"/>
      <c r="AL888" s="224"/>
      <c r="AM888" s="224"/>
      <c r="AN888" s="224"/>
      <c r="AO888" s="238"/>
      <c r="AP888" s="842" t="s">
        <v>3558</v>
      </c>
      <c r="AQ888" s="842"/>
      <c r="AR888" s="842"/>
      <c r="AS888" s="842"/>
      <c r="AT888" s="842"/>
      <c r="AU888" s="842"/>
      <c r="AV888" s="842"/>
      <c r="AW888" s="842"/>
      <c r="AX888" s="842"/>
      <c r="AY888" s="842"/>
      <c r="AZ888" s="842"/>
      <c r="BA888" s="842"/>
      <c r="BB888" s="843"/>
    </row>
    <row r="889" spans="1:54" ht="12.6" customHeight="1">
      <c r="A889" s="846" t="s">
        <v>3498</v>
      </c>
      <c r="B889" s="847"/>
      <c r="C889" s="847"/>
      <c r="D889" s="847"/>
      <c r="E889" s="847"/>
      <c r="F889" s="847"/>
      <c r="G889" s="847"/>
      <c r="H889" s="847"/>
      <c r="I889" s="847"/>
      <c r="J889" s="847"/>
      <c r="K889" s="847"/>
      <c r="L889" s="848"/>
      <c r="M889" s="846" t="s">
        <v>3808</v>
      </c>
      <c r="N889" s="847"/>
      <c r="O889" s="847"/>
      <c r="P889" s="847"/>
      <c r="Q889" s="847" t="s">
        <v>3809</v>
      </c>
      <c r="R889" s="847"/>
      <c r="S889" s="847"/>
      <c r="T889" s="848"/>
      <c r="U889" s="846" t="s">
        <v>3810</v>
      </c>
      <c r="V889" s="847"/>
      <c r="W889" s="847"/>
      <c r="X889" s="847"/>
      <c r="Y889" s="847" t="s">
        <v>3811</v>
      </c>
      <c r="Z889" s="847"/>
      <c r="AA889" s="848"/>
      <c r="AB889" s="846" t="s">
        <v>3812</v>
      </c>
      <c r="AC889" s="847"/>
      <c r="AD889" s="847"/>
      <c r="AE889" s="847"/>
      <c r="AF889" s="847" t="s">
        <v>3813</v>
      </c>
      <c r="AG889" s="847"/>
      <c r="AH889" s="848"/>
      <c r="AI889" s="846" t="s">
        <v>3814</v>
      </c>
      <c r="AJ889" s="847"/>
      <c r="AK889" s="847"/>
      <c r="AL889" s="847"/>
      <c r="AM889" s="847" t="s">
        <v>3815</v>
      </c>
      <c r="AN889" s="847"/>
      <c r="AO889" s="848"/>
      <c r="AP889" s="846" t="s">
        <v>3816</v>
      </c>
      <c r="AQ889" s="847"/>
      <c r="AR889" s="847"/>
      <c r="AS889" s="847"/>
      <c r="AT889" s="847"/>
      <c r="AU889" s="847"/>
      <c r="AV889" s="847"/>
      <c r="AW889" s="847" t="s">
        <v>3817</v>
      </c>
      <c r="AX889" s="847"/>
      <c r="AY889" s="847"/>
      <c r="AZ889" s="847"/>
      <c r="BA889" s="847"/>
      <c r="BB889" s="848"/>
    </row>
    <row r="890" spans="1:54" ht="12.6" customHeight="1">
      <c r="A890" s="1152" t="s">
        <v>3818</v>
      </c>
      <c r="B890" s="1045"/>
      <c r="C890" s="1045"/>
      <c r="D890" s="1045"/>
      <c r="E890" s="1045"/>
      <c r="F890" s="1045"/>
      <c r="G890" s="1045"/>
      <c r="H890" s="1045"/>
      <c r="I890" s="1045"/>
      <c r="J890" s="1045"/>
      <c r="K890" s="1045"/>
      <c r="L890" s="1153"/>
      <c r="M890" s="1154"/>
      <c r="N890" s="1154"/>
      <c r="O890" s="1154"/>
      <c r="P890" s="1154"/>
      <c r="Q890" s="1154"/>
      <c r="R890" s="1154"/>
      <c r="S890" s="1154"/>
      <c r="T890" s="1154"/>
      <c r="U890" s="885"/>
      <c r="V890" s="886"/>
      <c r="W890" s="886"/>
      <c r="X890" s="887"/>
      <c r="Y890" s="885"/>
      <c r="Z890" s="886"/>
      <c r="AA890" s="887"/>
      <c r="AB890" s="885"/>
      <c r="AC890" s="886"/>
      <c r="AD890" s="886"/>
      <c r="AE890" s="887"/>
      <c r="AF890" s="885"/>
      <c r="AG890" s="886"/>
      <c r="AH890" s="887"/>
      <c r="AI890" s="885"/>
      <c r="AJ890" s="886"/>
      <c r="AK890" s="886"/>
      <c r="AL890" s="887"/>
      <c r="AM890" s="885"/>
      <c r="AN890" s="886"/>
      <c r="AO890" s="887"/>
      <c r="AP890" s="1158">
        <f ca="1">SUM(SUVAHAVUJ!N120)</f>
        <v>0</v>
      </c>
      <c r="AQ890" s="1159"/>
      <c r="AR890" s="1159"/>
      <c r="AS890" s="1159"/>
      <c r="AT890" s="1159"/>
      <c r="AU890" s="1159"/>
      <c r="AV890" s="1160"/>
      <c r="AW890" s="1158">
        <f ca="1">SUM(SUVAHAVUJ!X120)</f>
        <v>0</v>
      </c>
      <c r="AX890" s="1159"/>
      <c r="AY890" s="1159"/>
      <c r="AZ890" s="1159"/>
      <c r="BA890" s="1159"/>
      <c r="BB890" s="1160"/>
    </row>
    <row r="891" spans="1:54" ht="12.6" customHeight="1">
      <c r="A891" s="995"/>
      <c r="B891" s="995"/>
      <c r="C891" s="995"/>
      <c r="D891" s="995"/>
      <c r="E891" s="995"/>
      <c r="F891" s="995"/>
      <c r="G891" s="995"/>
      <c r="H891" s="995"/>
      <c r="I891" s="995"/>
      <c r="J891" s="995"/>
      <c r="K891" s="995"/>
      <c r="L891" s="995"/>
      <c r="M891" s="906"/>
      <c r="N891" s="906"/>
      <c r="O891" s="906"/>
      <c r="P891" s="906"/>
      <c r="Q891" s="906"/>
      <c r="R891" s="906"/>
      <c r="S891" s="906"/>
      <c r="T891" s="906"/>
      <c r="U891" s="870"/>
      <c r="V891" s="871"/>
      <c r="W891" s="871"/>
      <c r="X891" s="872"/>
      <c r="Y891" s="870"/>
      <c r="Z891" s="871"/>
      <c r="AA891" s="872"/>
      <c r="AB891" s="870"/>
      <c r="AC891" s="871"/>
      <c r="AD891" s="871"/>
      <c r="AE891" s="872"/>
      <c r="AF891" s="870"/>
      <c r="AG891" s="871"/>
      <c r="AH891" s="872"/>
      <c r="AI891" s="870"/>
      <c r="AJ891" s="871"/>
      <c r="AK891" s="871"/>
      <c r="AL891" s="872"/>
      <c r="AM891" s="870"/>
      <c r="AN891" s="871"/>
      <c r="AO891" s="872"/>
      <c r="AP891" s="1155"/>
      <c r="AQ891" s="1156"/>
      <c r="AR891" s="1156"/>
      <c r="AS891" s="1156"/>
      <c r="AT891" s="1156"/>
      <c r="AU891" s="1156"/>
      <c r="AV891" s="1157"/>
      <c r="AW891" s="1155"/>
      <c r="AX891" s="1156"/>
      <c r="AY891" s="1156"/>
      <c r="AZ891" s="1156"/>
      <c r="BA891" s="1156"/>
      <c r="BB891" s="1157"/>
    </row>
    <row r="892" spans="1:54" ht="12.6" customHeight="1">
      <c r="A892" s="995"/>
      <c r="B892" s="995"/>
      <c r="C892" s="995"/>
      <c r="D892" s="995"/>
      <c r="E892" s="995"/>
      <c r="F892" s="995"/>
      <c r="G892" s="995"/>
      <c r="H892" s="995"/>
      <c r="I892" s="995"/>
      <c r="J892" s="995"/>
      <c r="K892" s="995"/>
      <c r="L892" s="995"/>
      <c r="M892" s="906"/>
      <c r="N892" s="906"/>
      <c r="O892" s="906"/>
      <c r="P892" s="906"/>
      <c r="Q892" s="906"/>
      <c r="R892" s="906"/>
      <c r="S892" s="906"/>
      <c r="T892" s="906"/>
      <c r="U892" s="870"/>
      <c r="V892" s="871"/>
      <c r="W892" s="871"/>
      <c r="X892" s="872"/>
      <c r="Y892" s="870"/>
      <c r="Z892" s="871"/>
      <c r="AA892" s="872"/>
      <c r="AB892" s="870"/>
      <c r="AC892" s="871"/>
      <c r="AD892" s="871"/>
      <c r="AE892" s="872"/>
      <c r="AF892" s="870"/>
      <c r="AG892" s="871"/>
      <c r="AH892" s="872"/>
      <c r="AI892" s="870"/>
      <c r="AJ892" s="871"/>
      <c r="AK892" s="871"/>
      <c r="AL892" s="872"/>
      <c r="AM892" s="870"/>
      <c r="AN892" s="871"/>
      <c r="AO892" s="872"/>
      <c r="AP892" s="1155"/>
      <c r="AQ892" s="1156"/>
      <c r="AR892" s="1156"/>
      <c r="AS892" s="1156"/>
      <c r="AT892" s="1156"/>
      <c r="AU892" s="1156"/>
      <c r="AV892" s="1157"/>
      <c r="AW892" s="1155"/>
      <c r="AX892" s="1156"/>
      <c r="AY892" s="1156"/>
      <c r="AZ892" s="1156"/>
      <c r="BA892" s="1156"/>
      <c r="BB892" s="1157"/>
    </row>
    <row r="893" spans="1:54" ht="12.6" customHeight="1">
      <c r="A893" s="1161" t="s">
        <v>3819</v>
      </c>
      <c r="B893" s="1161"/>
      <c r="C893" s="1161"/>
      <c r="D893" s="1161"/>
      <c r="E893" s="1161"/>
      <c r="F893" s="1161"/>
      <c r="G893" s="1161"/>
      <c r="H893" s="1161"/>
      <c r="I893" s="1161"/>
      <c r="J893" s="1161"/>
      <c r="K893" s="1161"/>
      <c r="L893" s="1161"/>
      <c r="M893" s="906"/>
      <c r="N893" s="906"/>
      <c r="O893" s="906"/>
      <c r="P893" s="906"/>
      <c r="Q893" s="906"/>
      <c r="R893" s="906"/>
      <c r="S893" s="906"/>
      <c r="T893" s="906"/>
      <c r="U893" s="870"/>
      <c r="V893" s="871"/>
      <c r="W893" s="871"/>
      <c r="X893" s="872"/>
      <c r="Y893" s="870"/>
      <c r="Z893" s="871"/>
      <c r="AA893" s="872"/>
      <c r="AB893" s="870"/>
      <c r="AC893" s="871"/>
      <c r="AD893" s="871"/>
      <c r="AE893" s="872"/>
      <c r="AF893" s="870"/>
      <c r="AG893" s="871"/>
      <c r="AH893" s="872"/>
      <c r="AI893" s="870"/>
      <c r="AJ893" s="871"/>
      <c r="AK893" s="871"/>
      <c r="AL893" s="872"/>
      <c r="AM893" s="870"/>
      <c r="AN893" s="871"/>
      <c r="AO893" s="872"/>
      <c r="AP893" s="1158">
        <f ca="1">SUM(SUVAHAVUJ!N138)</f>
        <v>0</v>
      </c>
      <c r="AQ893" s="1159"/>
      <c r="AR893" s="1159"/>
      <c r="AS893" s="1159"/>
      <c r="AT893" s="1159"/>
      <c r="AU893" s="1159"/>
      <c r="AV893" s="1160"/>
      <c r="AW893" s="1158">
        <f ca="1">SUM(SUVAHAVUJ!X138)</f>
        <v>0</v>
      </c>
      <c r="AX893" s="1159"/>
      <c r="AY893" s="1159"/>
      <c r="AZ893" s="1159"/>
      <c r="BA893" s="1159"/>
      <c r="BB893" s="1160"/>
    </row>
    <row r="894" spans="1:54" ht="12.6" customHeight="1">
      <c r="A894" s="1162" t="s">
        <v>3820</v>
      </c>
      <c r="B894" s="1162"/>
      <c r="C894" s="1162"/>
      <c r="D894" s="1162"/>
      <c r="E894" s="1162"/>
      <c r="F894" s="1162"/>
      <c r="G894" s="1162"/>
      <c r="H894" s="1162"/>
      <c r="I894" s="1162"/>
      <c r="J894" s="1162"/>
      <c r="K894" s="1162"/>
      <c r="L894" s="1162"/>
      <c r="M894" s="906"/>
      <c r="N894" s="906"/>
      <c r="O894" s="906"/>
      <c r="P894" s="906"/>
      <c r="Q894" s="906"/>
      <c r="R894" s="906"/>
      <c r="S894" s="906"/>
      <c r="T894" s="906"/>
      <c r="U894" s="870"/>
      <c r="V894" s="871"/>
      <c r="W894" s="871"/>
      <c r="X894" s="872"/>
      <c r="Y894" s="870"/>
      <c r="Z894" s="871"/>
      <c r="AA894" s="872"/>
      <c r="AB894" s="870"/>
      <c r="AC894" s="871"/>
      <c r="AD894" s="871"/>
      <c r="AE894" s="872"/>
      <c r="AF894" s="870"/>
      <c r="AG894" s="871"/>
      <c r="AH894" s="872"/>
      <c r="AI894" s="870"/>
      <c r="AJ894" s="871"/>
      <c r="AK894" s="871"/>
      <c r="AL894" s="872"/>
      <c r="AM894" s="870"/>
      <c r="AN894" s="871"/>
      <c r="AO894" s="872"/>
      <c r="AP894" s="1158">
        <f ca="1">SUM(SUVAHAVUJ!N139)</f>
        <v>0</v>
      </c>
      <c r="AQ894" s="1159"/>
      <c r="AR894" s="1159"/>
      <c r="AS894" s="1159"/>
      <c r="AT894" s="1159"/>
      <c r="AU894" s="1159"/>
      <c r="AV894" s="1160"/>
      <c r="AW894" s="1158">
        <f ca="1">SUM(SUVAHAVUJ!X139)</f>
        <v>0</v>
      </c>
      <c r="AX894" s="1159"/>
      <c r="AY894" s="1159"/>
      <c r="AZ894" s="1159"/>
      <c r="BA894" s="1159"/>
      <c r="BB894" s="1160"/>
    </row>
    <row r="895" spans="1:54" ht="12.6" customHeight="1">
      <c r="A895" s="1163" t="s">
        <v>3821</v>
      </c>
      <c r="B895" s="1163"/>
      <c r="C895" s="1163"/>
      <c r="D895" s="1163"/>
      <c r="E895" s="1163"/>
      <c r="F895" s="1163"/>
      <c r="G895" s="1163"/>
      <c r="H895" s="1163"/>
      <c r="I895" s="1163"/>
      <c r="J895" s="1163"/>
      <c r="K895" s="1163"/>
      <c r="L895" s="1163"/>
      <c r="M895" s="906"/>
      <c r="N895" s="906"/>
      <c r="O895" s="906"/>
      <c r="P895" s="906"/>
      <c r="Q895" s="906"/>
      <c r="R895" s="906"/>
      <c r="S895" s="906"/>
      <c r="T895" s="906"/>
      <c r="U895" s="870"/>
      <c r="V895" s="871"/>
      <c r="W895" s="871"/>
      <c r="X895" s="872"/>
      <c r="Y895" s="870"/>
      <c r="Z895" s="871"/>
      <c r="AA895" s="872"/>
      <c r="AB895" s="870"/>
      <c r="AC895" s="871"/>
      <c r="AD895" s="871"/>
      <c r="AE895" s="872"/>
      <c r="AF895" s="870"/>
      <c r="AG895" s="871"/>
      <c r="AH895" s="872"/>
      <c r="AI895" s="870"/>
      <c r="AJ895" s="871"/>
      <c r="AK895" s="871"/>
      <c r="AL895" s="872"/>
      <c r="AM895" s="870"/>
      <c r="AN895" s="871"/>
      <c r="AO895" s="872"/>
      <c r="AP895" s="1155"/>
      <c r="AQ895" s="1156"/>
      <c r="AR895" s="1156"/>
      <c r="AS895" s="1156"/>
      <c r="AT895" s="1156"/>
      <c r="AU895" s="1156"/>
      <c r="AV895" s="1157"/>
      <c r="AW895" s="1155"/>
      <c r="AX895" s="1156"/>
      <c r="AY895" s="1156"/>
      <c r="AZ895" s="1156"/>
      <c r="BA895" s="1156"/>
      <c r="BB895" s="1157"/>
    </row>
    <row r="896" spans="1:54" ht="12.6" customHeight="1">
      <c r="A896" s="283" t="s">
        <v>3822</v>
      </c>
      <c r="B896" s="284"/>
      <c r="C896" s="284"/>
      <c r="D896" s="284"/>
      <c r="E896" s="284"/>
      <c r="F896" s="284"/>
      <c r="G896" s="284"/>
      <c r="H896" s="284"/>
      <c r="I896" s="284"/>
      <c r="J896" s="284"/>
      <c r="K896" s="284"/>
      <c r="L896" s="285"/>
      <c r="M896" s="906"/>
      <c r="N896" s="906"/>
      <c r="O896" s="906"/>
      <c r="P896" s="906"/>
      <c r="Q896" s="906"/>
      <c r="R896" s="906"/>
      <c r="S896" s="906"/>
      <c r="T896" s="906"/>
      <c r="U896" s="870"/>
      <c r="V896" s="871"/>
      <c r="W896" s="871"/>
      <c r="X896" s="872"/>
      <c r="Y896" s="870"/>
      <c r="Z896" s="871"/>
      <c r="AA896" s="872"/>
      <c r="AB896" s="870"/>
      <c r="AC896" s="871"/>
      <c r="AD896" s="871"/>
      <c r="AE896" s="872"/>
      <c r="AF896" s="870"/>
      <c r="AG896" s="871"/>
      <c r="AH896" s="872"/>
      <c r="AI896" s="870"/>
      <c r="AJ896" s="871"/>
      <c r="AK896" s="871"/>
      <c r="AL896" s="872"/>
      <c r="AM896" s="870"/>
      <c r="AN896" s="871"/>
      <c r="AO896" s="872"/>
      <c r="AP896" s="1155"/>
      <c r="AQ896" s="1156"/>
      <c r="AR896" s="1156"/>
      <c r="AS896" s="1156"/>
      <c r="AT896" s="1156"/>
      <c r="AU896" s="1156"/>
      <c r="AV896" s="1157"/>
      <c r="AW896" s="1155"/>
      <c r="AX896" s="1156"/>
      <c r="AY896" s="1156"/>
      <c r="AZ896" s="1156"/>
      <c r="BA896" s="1156"/>
      <c r="BB896" s="1157"/>
    </row>
    <row r="897" spans="1:54" ht="12.6" customHeight="1">
      <c r="A897" s="283" t="s">
        <v>3823</v>
      </c>
      <c r="B897" s="284"/>
      <c r="C897" s="284"/>
      <c r="D897" s="284"/>
      <c r="E897" s="284"/>
      <c r="F897" s="284"/>
      <c r="G897" s="284"/>
      <c r="H897" s="284"/>
      <c r="I897" s="284"/>
      <c r="J897" s="284"/>
      <c r="K897" s="284"/>
      <c r="L897" s="285"/>
      <c r="M897" s="906"/>
      <c r="N897" s="906"/>
      <c r="O897" s="906"/>
      <c r="P897" s="906"/>
      <c r="Q897" s="906"/>
      <c r="R897" s="906"/>
      <c r="S897" s="906"/>
      <c r="T897" s="906"/>
      <c r="U897" s="870"/>
      <c r="V897" s="871"/>
      <c r="W897" s="871"/>
      <c r="X897" s="872"/>
      <c r="Y897" s="870"/>
      <c r="Z897" s="871"/>
      <c r="AA897" s="872"/>
      <c r="AB897" s="870"/>
      <c r="AC897" s="871"/>
      <c r="AD897" s="871"/>
      <c r="AE897" s="872"/>
      <c r="AF897" s="870"/>
      <c r="AG897" s="871"/>
      <c r="AH897" s="872"/>
      <c r="AI897" s="870"/>
      <c r="AJ897" s="871"/>
      <c r="AK897" s="871"/>
      <c r="AL897" s="872"/>
      <c r="AM897" s="870"/>
      <c r="AN897" s="871"/>
      <c r="AO897" s="872"/>
      <c r="AP897" s="1155"/>
      <c r="AQ897" s="1156"/>
      <c r="AR897" s="1156"/>
      <c r="AS897" s="1156"/>
      <c r="AT897" s="1156"/>
      <c r="AU897" s="1156"/>
      <c r="AV897" s="1157"/>
      <c r="AW897" s="1155"/>
      <c r="AX897" s="1156"/>
      <c r="AY897" s="1156"/>
      <c r="AZ897" s="1156"/>
      <c r="BA897" s="1156"/>
      <c r="BB897" s="1157"/>
    </row>
    <row r="898" spans="1:54" ht="12.6" customHeight="1">
      <c r="A898" s="283" t="s">
        <v>3824</v>
      </c>
      <c r="B898" s="284"/>
      <c r="C898" s="284"/>
      <c r="D898" s="284"/>
      <c r="E898" s="284"/>
      <c r="F898" s="284"/>
      <c r="G898" s="284"/>
      <c r="H898" s="284"/>
      <c r="I898" s="284"/>
      <c r="J898" s="284"/>
      <c r="K898" s="284"/>
      <c r="L898" s="285"/>
      <c r="M898" s="906"/>
      <c r="N898" s="906"/>
      <c r="O898" s="906"/>
      <c r="P898" s="906"/>
      <c r="Q898" s="906"/>
      <c r="R898" s="906"/>
      <c r="S898" s="906"/>
      <c r="T898" s="906"/>
      <c r="U898" s="870"/>
      <c r="V898" s="871"/>
      <c r="W898" s="871"/>
      <c r="X898" s="872"/>
      <c r="Y898" s="870"/>
      <c r="Z898" s="871"/>
      <c r="AA898" s="872"/>
      <c r="AB898" s="870"/>
      <c r="AC898" s="871"/>
      <c r="AD898" s="871"/>
      <c r="AE898" s="872"/>
      <c r="AF898" s="870"/>
      <c r="AG898" s="871"/>
      <c r="AH898" s="872"/>
      <c r="AI898" s="870"/>
      <c r="AJ898" s="871"/>
      <c r="AK898" s="871"/>
      <c r="AL898" s="872"/>
      <c r="AM898" s="870"/>
      <c r="AN898" s="871"/>
      <c r="AO898" s="872"/>
      <c r="AP898" s="1155"/>
      <c r="AQ898" s="1156"/>
      <c r="AR898" s="1156"/>
      <c r="AS898" s="1156"/>
      <c r="AT898" s="1156"/>
      <c r="AU898" s="1156"/>
      <c r="AV898" s="1157"/>
      <c r="AW898" s="1155"/>
      <c r="AX898" s="1156"/>
      <c r="AY898" s="1156"/>
      <c r="AZ898" s="1156"/>
      <c r="BA898" s="1156"/>
      <c r="BB898" s="1157"/>
    </row>
    <row r="899" spans="1:54" ht="12.6" customHeight="1">
      <c r="A899" s="283" t="s">
        <v>3825</v>
      </c>
      <c r="B899" s="284"/>
      <c r="C899" s="284"/>
      <c r="D899" s="284"/>
      <c r="E899" s="284"/>
      <c r="F899" s="284"/>
      <c r="G899" s="284"/>
      <c r="H899" s="284"/>
      <c r="I899" s="284"/>
      <c r="J899" s="284"/>
      <c r="K899" s="284"/>
      <c r="L899" s="285"/>
      <c r="M899" s="906"/>
      <c r="N899" s="906"/>
      <c r="O899" s="906"/>
      <c r="P899" s="906"/>
      <c r="Q899" s="906"/>
      <c r="R899" s="906"/>
      <c r="S899" s="906"/>
      <c r="T899" s="906"/>
      <c r="U899" s="870"/>
      <c r="V899" s="871"/>
      <c r="W899" s="871"/>
      <c r="X899" s="872"/>
      <c r="Y899" s="870"/>
      <c r="Z899" s="871"/>
      <c r="AA899" s="872"/>
      <c r="AB899" s="870"/>
      <c r="AC899" s="871"/>
      <c r="AD899" s="871"/>
      <c r="AE899" s="872"/>
      <c r="AF899" s="870"/>
      <c r="AG899" s="871"/>
      <c r="AH899" s="872"/>
      <c r="AI899" s="870"/>
      <c r="AJ899" s="871"/>
      <c r="AK899" s="871"/>
      <c r="AL899" s="872"/>
      <c r="AM899" s="870"/>
      <c r="AN899" s="871"/>
      <c r="AO899" s="872"/>
      <c r="AP899" s="1155"/>
      <c r="AQ899" s="1156"/>
      <c r="AR899" s="1156"/>
      <c r="AS899" s="1156"/>
      <c r="AT899" s="1156"/>
      <c r="AU899" s="1156"/>
      <c r="AV899" s="1157"/>
      <c r="AW899" s="1155"/>
      <c r="AX899" s="1156"/>
      <c r="AY899" s="1156"/>
      <c r="AZ899" s="1156"/>
      <c r="BA899" s="1156"/>
      <c r="BB899" s="1157"/>
    </row>
    <row r="900" spans="1:54" ht="12.6" customHeight="1">
      <c r="A900" s="1164" t="s">
        <v>3826</v>
      </c>
      <c r="B900" s="1165"/>
      <c r="C900" s="1165"/>
      <c r="D900" s="1165"/>
      <c r="E900" s="1165"/>
      <c r="F900" s="1165"/>
      <c r="G900" s="1165"/>
      <c r="H900" s="1165"/>
      <c r="I900" s="1165"/>
      <c r="J900" s="1165"/>
      <c r="K900" s="1165"/>
      <c r="L900" s="1166"/>
      <c r="M900" s="906"/>
      <c r="N900" s="906"/>
      <c r="O900" s="906"/>
      <c r="P900" s="906"/>
      <c r="Q900" s="906"/>
      <c r="R900" s="906"/>
      <c r="S900" s="906"/>
      <c r="T900" s="906"/>
      <c r="U900" s="870"/>
      <c r="V900" s="871"/>
      <c r="W900" s="871"/>
      <c r="X900" s="872"/>
      <c r="Y900" s="870"/>
      <c r="Z900" s="871"/>
      <c r="AA900" s="872"/>
      <c r="AB900" s="870"/>
      <c r="AC900" s="871"/>
      <c r="AD900" s="871"/>
      <c r="AE900" s="872"/>
      <c r="AF900" s="870"/>
      <c r="AG900" s="871"/>
      <c r="AH900" s="872"/>
      <c r="AI900" s="870"/>
      <c r="AJ900" s="871"/>
      <c r="AK900" s="871"/>
      <c r="AL900" s="872"/>
      <c r="AM900" s="870"/>
      <c r="AN900" s="871"/>
      <c r="AO900" s="872"/>
      <c r="AP900" s="1155"/>
      <c r="AQ900" s="1156"/>
      <c r="AR900" s="1156"/>
      <c r="AS900" s="1156"/>
      <c r="AT900" s="1156"/>
      <c r="AU900" s="1156"/>
      <c r="AV900" s="1157"/>
      <c r="AW900" s="1155"/>
      <c r="AX900" s="1156"/>
      <c r="AY900" s="1156"/>
      <c r="AZ900" s="1156"/>
      <c r="BA900" s="1156"/>
      <c r="BB900" s="1157"/>
    </row>
    <row r="901" spans="1:54" ht="12.6" customHeight="1">
      <c r="A901" s="1164" t="s">
        <v>3827</v>
      </c>
      <c r="B901" s="1165"/>
      <c r="C901" s="1165"/>
      <c r="D901" s="1165"/>
      <c r="E901" s="1165"/>
      <c r="F901" s="1165"/>
      <c r="G901" s="1165"/>
      <c r="H901" s="1165"/>
      <c r="I901" s="1165"/>
      <c r="J901" s="1165"/>
      <c r="K901" s="1165"/>
      <c r="L901" s="1166"/>
      <c r="M901" s="906"/>
      <c r="N901" s="906"/>
      <c r="O901" s="906"/>
      <c r="P901" s="906"/>
      <c r="Q901" s="906"/>
      <c r="R901" s="906"/>
      <c r="S901" s="906"/>
      <c r="T901" s="906"/>
      <c r="U901" s="870"/>
      <c r="V901" s="871"/>
      <c r="W901" s="871"/>
      <c r="X901" s="872"/>
      <c r="Y901" s="870"/>
      <c r="Z901" s="871"/>
      <c r="AA901" s="872"/>
      <c r="AB901" s="870"/>
      <c r="AC901" s="871"/>
      <c r="AD901" s="871"/>
      <c r="AE901" s="872"/>
      <c r="AF901" s="870"/>
      <c r="AG901" s="871"/>
      <c r="AH901" s="872"/>
      <c r="AI901" s="870"/>
      <c r="AJ901" s="871"/>
      <c r="AK901" s="871"/>
      <c r="AL901" s="872"/>
      <c r="AM901" s="870"/>
      <c r="AN901" s="871"/>
      <c r="AO901" s="872"/>
      <c r="AP901" s="1155"/>
      <c r="AQ901" s="1156"/>
      <c r="AR901" s="1156"/>
      <c r="AS901" s="1156"/>
      <c r="AT901" s="1156"/>
      <c r="AU901" s="1156"/>
      <c r="AV901" s="1157"/>
      <c r="AW901" s="1155"/>
      <c r="AX901" s="1156"/>
      <c r="AY901" s="1156"/>
      <c r="AZ901" s="1156"/>
      <c r="BA901" s="1156"/>
      <c r="BB901" s="1157"/>
    </row>
    <row r="902" spans="1:54" ht="12.6" customHeight="1">
      <c r="A902" s="1164" t="s">
        <v>3828</v>
      </c>
      <c r="B902" s="1165"/>
      <c r="C902" s="1165"/>
      <c r="D902" s="1165"/>
      <c r="E902" s="1165"/>
      <c r="F902" s="1165"/>
      <c r="G902" s="1165"/>
      <c r="H902" s="1165"/>
      <c r="I902" s="1165"/>
      <c r="J902" s="1165"/>
      <c r="K902" s="1165"/>
      <c r="L902" s="1166"/>
      <c r="M902" s="906"/>
      <c r="N902" s="906"/>
      <c r="O902" s="906"/>
      <c r="P902" s="906"/>
      <c r="Q902" s="906"/>
      <c r="R902" s="906"/>
      <c r="S902" s="906"/>
      <c r="T902" s="906"/>
      <c r="U902" s="870"/>
      <c r="V902" s="871"/>
      <c r="W902" s="871"/>
      <c r="X902" s="872"/>
      <c r="Y902" s="870"/>
      <c r="Z902" s="871"/>
      <c r="AA902" s="872"/>
      <c r="AB902" s="870"/>
      <c r="AC902" s="871"/>
      <c r="AD902" s="871"/>
      <c r="AE902" s="872"/>
      <c r="AF902" s="870"/>
      <c r="AG902" s="871"/>
      <c r="AH902" s="872"/>
      <c r="AI902" s="870"/>
      <c r="AJ902" s="871"/>
      <c r="AK902" s="871"/>
      <c r="AL902" s="872"/>
      <c r="AM902" s="870"/>
      <c r="AN902" s="871"/>
      <c r="AO902" s="872"/>
      <c r="AP902" s="1155"/>
      <c r="AQ902" s="1156"/>
      <c r="AR902" s="1156"/>
      <c r="AS902" s="1156"/>
      <c r="AT902" s="1156"/>
      <c r="AU902" s="1156"/>
      <c r="AV902" s="1157"/>
      <c r="AW902" s="1155"/>
      <c r="AX902" s="1156"/>
      <c r="AY902" s="1156"/>
      <c r="AZ902" s="1156"/>
      <c r="BA902" s="1156"/>
      <c r="BB902" s="1157"/>
    </row>
    <row r="903" spans="1:54" ht="12.6" customHeight="1">
      <c r="A903" s="1164" t="s">
        <v>3829</v>
      </c>
      <c r="B903" s="1165"/>
      <c r="C903" s="1165"/>
      <c r="D903" s="1165"/>
      <c r="E903" s="1165"/>
      <c r="F903" s="1165"/>
      <c r="G903" s="1165"/>
      <c r="H903" s="1165"/>
      <c r="I903" s="1165"/>
      <c r="J903" s="1165"/>
      <c r="K903" s="1165"/>
      <c r="L903" s="1166"/>
      <c r="M903" s="906"/>
      <c r="N903" s="906"/>
      <c r="O903" s="906"/>
      <c r="P903" s="906"/>
      <c r="Q903" s="906"/>
      <c r="R903" s="906"/>
      <c r="S903" s="906"/>
      <c r="T903" s="906"/>
      <c r="U903" s="870"/>
      <c r="V903" s="871"/>
      <c r="W903" s="871"/>
      <c r="X903" s="872"/>
      <c r="Y903" s="870"/>
      <c r="Z903" s="871"/>
      <c r="AA903" s="872"/>
      <c r="AB903" s="870"/>
      <c r="AC903" s="871"/>
      <c r="AD903" s="871"/>
      <c r="AE903" s="872"/>
      <c r="AF903" s="870"/>
      <c r="AG903" s="871"/>
      <c r="AH903" s="872"/>
      <c r="AI903" s="870"/>
      <c r="AJ903" s="871"/>
      <c r="AK903" s="871"/>
      <c r="AL903" s="872"/>
      <c r="AM903" s="870"/>
      <c r="AN903" s="871"/>
      <c r="AO903" s="872"/>
      <c r="AP903" s="1155"/>
      <c r="AQ903" s="1156"/>
      <c r="AR903" s="1156"/>
      <c r="AS903" s="1156"/>
      <c r="AT903" s="1156"/>
      <c r="AU903" s="1156"/>
      <c r="AV903" s="1157"/>
      <c r="AW903" s="1155"/>
      <c r="AX903" s="1156"/>
      <c r="AY903" s="1156"/>
      <c r="AZ903" s="1156"/>
      <c r="BA903" s="1156"/>
      <c r="BB903" s="1157"/>
    </row>
    <row r="904" spans="1:54" ht="12.6" customHeight="1">
      <c r="A904" s="1167" t="s">
        <v>3830</v>
      </c>
      <c r="B904" s="1168"/>
      <c r="C904" s="1168"/>
      <c r="D904" s="1168"/>
      <c r="E904" s="1168"/>
      <c r="F904" s="1168"/>
      <c r="G904" s="1168"/>
      <c r="H904" s="1168"/>
      <c r="I904" s="1168"/>
      <c r="J904" s="1168"/>
      <c r="K904" s="1168"/>
      <c r="L904" s="1169"/>
      <c r="M904" s="1170"/>
      <c r="N904" s="1170"/>
      <c r="O904" s="1170"/>
      <c r="P904" s="1170"/>
      <c r="Q904" s="1170"/>
      <c r="R904" s="1170"/>
      <c r="S904" s="1170"/>
      <c r="T904" s="1170"/>
      <c r="U904" s="849"/>
      <c r="V904" s="850"/>
      <c r="W904" s="850"/>
      <c r="X904" s="851"/>
      <c r="Y904" s="849"/>
      <c r="Z904" s="850"/>
      <c r="AA904" s="851"/>
      <c r="AB904" s="870"/>
      <c r="AC904" s="871"/>
      <c r="AD904" s="871"/>
      <c r="AE904" s="872"/>
      <c r="AF904" s="870"/>
      <c r="AG904" s="871"/>
      <c r="AH904" s="872"/>
      <c r="AI904" s="849"/>
      <c r="AJ904" s="850"/>
      <c r="AK904" s="850"/>
      <c r="AL904" s="851"/>
      <c r="AM904" s="849"/>
      <c r="AN904" s="850"/>
      <c r="AO904" s="851"/>
      <c r="AP904" s="1155"/>
      <c r="AQ904" s="1156"/>
      <c r="AR904" s="1156"/>
      <c r="AS904" s="1156"/>
      <c r="AT904" s="1156"/>
      <c r="AU904" s="1156"/>
      <c r="AV904" s="1157"/>
      <c r="AW904" s="1155"/>
      <c r="AX904" s="1156"/>
      <c r="AY904" s="1156"/>
      <c r="AZ904" s="1156"/>
      <c r="BA904" s="1156"/>
      <c r="BB904" s="1157"/>
    </row>
    <row r="905" spans="1:54" ht="12.6" customHeight="1">
      <c r="A905" s="1164" t="s">
        <v>3831</v>
      </c>
      <c r="B905" s="1165"/>
      <c r="C905" s="1165"/>
      <c r="D905" s="1165"/>
      <c r="E905" s="1165"/>
      <c r="F905" s="1165"/>
      <c r="G905" s="1165"/>
      <c r="H905" s="1165"/>
      <c r="I905" s="1165"/>
      <c r="J905" s="1165"/>
      <c r="K905" s="1165"/>
      <c r="L905" s="1166"/>
      <c r="M905" s="906"/>
      <c r="N905" s="906"/>
      <c r="O905" s="906"/>
      <c r="P905" s="906"/>
      <c r="Q905" s="906"/>
      <c r="R905" s="906"/>
      <c r="S905" s="906"/>
      <c r="T905" s="906"/>
      <c r="U905" s="870"/>
      <c r="V905" s="871"/>
      <c r="W905" s="871"/>
      <c r="X905" s="872"/>
      <c r="Y905" s="870"/>
      <c r="Z905" s="871"/>
      <c r="AA905" s="872"/>
      <c r="AB905" s="870"/>
      <c r="AC905" s="871"/>
      <c r="AD905" s="871"/>
      <c r="AE905" s="872"/>
      <c r="AF905" s="870"/>
      <c r="AG905" s="871"/>
      <c r="AH905" s="872"/>
      <c r="AI905" s="870"/>
      <c r="AJ905" s="871"/>
      <c r="AK905" s="871"/>
      <c r="AL905" s="872"/>
      <c r="AM905" s="870"/>
      <c r="AN905" s="871"/>
      <c r="AO905" s="872"/>
      <c r="AP905" s="1155"/>
      <c r="AQ905" s="1156"/>
      <c r="AR905" s="1156"/>
      <c r="AS905" s="1156"/>
      <c r="AT905" s="1156"/>
      <c r="AU905" s="1156"/>
      <c r="AV905" s="1157"/>
      <c r="AW905" s="1155"/>
      <c r="AX905" s="1156"/>
      <c r="AY905" s="1156"/>
      <c r="AZ905" s="1156"/>
      <c r="BA905" s="1156"/>
      <c r="BB905" s="1157"/>
    </row>
    <row r="906" spans="1:54" ht="12.6" customHeight="1">
      <c r="A906" s="220" t="s">
        <v>236</v>
      </c>
    </row>
    <row r="907" spans="1:54" ht="15" customHeight="1">
      <c r="A907" s="897"/>
      <c r="B907" s="898"/>
      <c r="C907" s="898"/>
      <c r="D907" s="898"/>
      <c r="E907" s="898"/>
      <c r="F907" s="898"/>
      <c r="G907" s="898"/>
      <c r="H907" s="898"/>
      <c r="I907" s="898"/>
      <c r="J907" s="898"/>
      <c r="K907" s="898"/>
      <c r="L907" s="898"/>
      <c r="M907" s="898"/>
      <c r="N907" s="898"/>
      <c r="O907" s="898"/>
      <c r="P907" s="898"/>
      <c r="Q907" s="898"/>
      <c r="R907" s="898"/>
      <c r="S907" s="898"/>
      <c r="T907" s="898"/>
      <c r="U907" s="898"/>
      <c r="V907" s="898"/>
      <c r="W907" s="898"/>
      <c r="X907" s="898"/>
      <c r="Y907" s="898"/>
      <c r="Z907" s="898"/>
      <c r="AA907" s="898"/>
      <c r="AB907" s="898"/>
      <c r="AC907" s="898"/>
      <c r="AD907" s="898"/>
      <c r="AE907" s="898"/>
      <c r="AF907" s="898"/>
      <c r="AG907" s="898"/>
      <c r="AH907" s="898"/>
      <c r="AI907" s="898"/>
      <c r="AJ907" s="898"/>
      <c r="AK907" s="898"/>
      <c r="AL907" s="898"/>
      <c r="AM907" s="898"/>
      <c r="AN907" s="898"/>
      <c r="AO907" s="898"/>
      <c r="AP907" s="898"/>
      <c r="AQ907" s="898"/>
      <c r="AR907" s="898"/>
      <c r="AS907" s="898"/>
      <c r="AT907" s="898"/>
      <c r="AU907" s="898"/>
      <c r="AV907" s="898"/>
      <c r="AW907" s="898"/>
      <c r="AX907" s="898"/>
      <c r="AY907" s="550"/>
      <c r="AZ907" s="550"/>
      <c r="BA907" s="550"/>
      <c r="BB907" s="550"/>
    </row>
    <row r="908" spans="1:54" ht="15" customHeight="1">
      <c r="A908" s="899"/>
      <c r="B908" s="900"/>
      <c r="C908" s="900"/>
      <c r="D908" s="900"/>
      <c r="E908" s="900"/>
      <c r="F908" s="900"/>
      <c r="G908" s="900"/>
      <c r="H908" s="900"/>
      <c r="I908" s="900"/>
      <c r="J908" s="900"/>
      <c r="K908" s="900"/>
      <c r="L908" s="900"/>
      <c r="M908" s="900"/>
      <c r="N908" s="900"/>
      <c r="O908" s="900"/>
      <c r="P908" s="900"/>
      <c r="Q908" s="900"/>
      <c r="R908" s="900"/>
      <c r="S908" s="900"/>
      <c r="T908" s="900"/>
      <c r="U908" s="900"/>
      <c r="V908" s="900"/>
      <c r="W908" s="900"/>
      <c r="X908" s="900"/>
      <c r="Y908" s="900"/>
      <c r="Z908" s="900"/>
      <c r="AA908" s="900"/>
      <c r="AB908" s="900"/>
      <c r="AC908" s="900"/>
      <c r="AD908" s="900"/>
      <c r="AE908" s="900"/>
      <c r="AF908" s="900"/>
      <c r="AG908" s="900"/>
      <c r="AH908" s="900"/>
      <c r="AI908" s="900"/>
      <c r="AJ908" s="900"/>
      <c r="AK908" s="900"/>
      <c r="AL908" s="900"/>
      <c r="AM908" s="900"/>
      <c r="AN908" s="900"/>
      <c r="AO908" s="900"/>
      <c r="AP908" s="900"/>
      <c r="AQ908" s="900"/>
      <c r="AR908" s="900"/>
      <c r="AS908" s="900"/>
      <c r="AT908" s="900"/>
      <c r="AU908" s="900"/>
      <c r="AV908" s="900"/>
      <c r="AW908" s="900"/>
      <c r="AX908" s="900"/>
      <c r="AY908" s="550"/>
      <c r="AZ908" s="550"/>
      <c r="BA908" s="550"/>
      <c r="BB908" s="550"/>
    </row>
    <row r="909" spans="1:54" ht="12.6" customHeight="1">
      <c r="A909" s="220" t="s">
        <v>308</v>
      </c>
    </row>
    <row r="910" spans="1:54" ht="12.6" customHeight="1">
      <c r="A910" s="262"/>
      <c r="B910" s="263"/>
      <c r="C910" s="263"/>
      <c r="D910" s="263"/>
      <c r="E910" s="263"/>
      <c r="F910" s="263"/>
      <c r="G910" s="263"/>
      <c r="H910" s="263"/>
      <c r="I910" s="263"/>
      <c r="J910" s="263"/>
      <c r="K910" s="263"/>
      <c r="L910" s="263"/>
      <c r="M910" s="263"/>
      <c r="N910" s="263"/>
      <c r="O910" s="263"/>
      <c r="P910" s="263"/>
      <c r="Q910" s="263"/>
      <c r="R910" s="263"/>
      <c r="S910" s="264"/>
      <c r="T910" s="262"/>
      <c r="U910" s="263"/>
      <c r="V910" s="263"/>
      <c r="W910" s="263"/>
      <c r="X910" s="263"/>
      <c r="Y910" s="263"/>
      <c r="Z910" s="263"/>
      <c r="AA910" s="263"/>
      <c r="AB910" s="263"/>
      <c r="AC910" s="263"/>
      <c r="AD910" s="263"/>
      <c r="AE910" s="263"/>
      <c r="AF910" s="264"/>
      <c r="AG910" s="901" t="s">
        <v>3733</v>
      </c>
      <c r="AH910" s="902"/>
      <c r="AI910" s="902"/>
      <c r="AJ910" s="902"/>
      <c r="AK910" s="902"/>
      <c r="AL910" s="902"/>
      <c r="AM910" s="902"/>
      <c r="AN910" s="902"/>
      <c r="AO910" s="902"/>
      <c r="AP910" s="902"/>
      <c r="AQ910" s="902"/>
      <c r="AR910" s="902"/>
      <c r="AS910" s="902"/>
      <c r="AT910" s="902"/>
      <c r="AU910" s="902"/>
      <c r="AV910" s="902"/>
      <c r="AW910" s="902"/>
      <c r="AX910" s="902"/>
      <c r="AY910" s="902"/>
      <c r="AZ910" s="902"/>
      <c r="BA910" s="902"/>
      <c r="BB910" s="994"/>
    </row>
    <row r="911" spans="1:54" ht="12.6" customHeight="1">
      <c r="A911" s="841" t="s">
        <v>4146</v>
      </c>
      <c r="B911" s="842"/>
      <c r="C911" s="842"/>
      <c r="D911" s="842"/>
      <c r="E911" s="842"/>
      <c r="F911" s="842"/>
      <c r="G911" s="842"/>
      <c r="H911" s="842"/>
      <c r="I911" s="842"/>
      <c r="J911" s="842"/>
      <c r="K911" s="842"/>
      <c r="L911" s="842"/>
      <c r="M911" s="842"/>
      <c r="N911" s="842"/>
      <c r="O911" s="842"/>
      <c r="P911" s="842"/>
      <c r="Q911" s="842"/>
      <c r="R911" s="842"/>
      <c r="S911" s="843"/>
      <c r="T911" s="841" t="s">
        <v>4147</v>
      </c>
      <c r="U911" s="842"/>
      <c r="V911" s="842"/>
      <c r="W911" s="842"/>
      <c r="X911" s="842"/>
      <c r="Y911" s="842"/>
      <c r="Z911" s="842"/>
      <c r="AA911" s="842"/>
      <c r="AB911" s="842"/>
      <c r="AC911" s="842"/>
      <c r="AD911" s="842"/>
      <c r="AE911" s="842"/>
      <c r="AF911" s="843"/>
      <c r="AG911" s="841" t="s">
        <v>3734</v>
      </c>
      <c r="AH911" s="842"/>
      <c r="AI911" s="842"/>
      <c r="AJ911" s="842"/>
      <c r="AK911" s="842"/>
      <c r="AL911" s="842"/>
      <c r="AM911" s="842"/>
      <c r="AN911" s="842"/>
      <c r="AO911" s="842"/>
      <c r="AP911" s="842"/>
      <c r="AQ911" s="842"/>
      <c r="AR911" s="842"/>
      <c r="AS911" s="842"/>
      <c r="AT911" s="842"/>
      <c r="AU911" s="842"/>
      <c r="AV911" s="842"/>
      <c r="AW911" s="842"/>
      <c r="AX911" s="842"/>
      <c r="AY911" s="842"/>
      <c r="AZ911" s="842"/>
      <c r="BA911" s="842"/>
      <c r="BB911" s="843"/>
    </row>
    <row r="912" spans="1:54" ht="12.6" customHeight="1">
      <c r="A912" s="274"/>
      <c r="B912" s="275"/>
      <c r="C912" s="275"/>
      <c r="D912" s="275"/>
      <c r="E912" s="275"/>
      <c r="F912" s="275"/>
      <c r="G912" s="275"/>
      <c r="H912" s="275"/>
      <c r="I912" s="275"/>
      <c r="J912" s="275"/>
      <c r="K912" s="275"/>
      <c r="L912" s="275"/>
      <c r="M912" s="275"/>
      <c r="N912" s="275"/>
      <c r="O912" s="275"/>
      <c r="P912" s="275"/>
      <c r="Q912" s="275"/>
      <c r="R912" s="275"/>
      <c r="S912" s="276"/>
      <c r="T912" s="274"/>
      <c r="U912" s="275"/>
      <c r="V912" s="275"/>
      <c r="W912" s="275"/>
      <c r="X912" s="275"/>
      <c r="Y912" s="275"/>
      <c r="Z912" s="275"/>
      <c r="AA912" s="275"/>
      <c r="AB912" s="275"/>
      <c r="AC912" s="275"/>
      <c r="AD912" s="275"/>
      <c r="AE912" s="275"/>
      <c r="AF912" s="276"/>
      <c r="AG912" s="846" t="s">
        <v>3521</v>
      </c>
      <c r="AH912" s="847"/>
      <c r="AI912" s="847"/>
      <c r="AJ912" s="847"/>
      <c r="AK912" s="847"/>
      <c r="AL912" s="847"/>
      <c r="AM912" s="847"/>
      <c r="AN912" s="847"/>
      <c r="AO912" s="847"/>
      <c r="AP912" s="847"/>
      <c r="AQ912" s="847"/>
      <c r="AR912" s="847"/>
      <c r="AS912" s="847"/>
      <c r="AT912" s="847"/>
      <c r="AU912" s="847"/>
      <c r="AV912" s="847"/>
      <c r="AW912" s="847"/>
      <c r="AX912" s="847"/>
      <c r="AY912" s="847"/>
      <c r="AZ912" s="847"/>
      <c r="BA912" s="847"/>
      <c r="BB912" s="848"/>
    </row>
    <row r="913" spans="1:54" ht="12.6" customHeight="1">
      <c r="A913" s="1034" t="s">
        <v>3832</v>
      </c>
      <c r="B913" s="1034"/>
      <c r="C913" s="1034"/>
      <c r="D913" s="1034"/>
      <c r="E913" s="1034"/>
      <c r="F913" s="1034"/>
      <c r="G913" s="1034"/>
      <c r="H913" s="1034"/>
      <c r="I913" s="1034"/>
      <c r="J913" s="1034"/>
      <c r="K913" s="1034"/>
      <c r="L913" s="1034"/>
      <c r="M913" s="1034"/>
      <c r="N913" s="1034"/>
      <c r="O913" s="1034"/>
      <c r="P913" s="1034"/>
      <c r="Q913" s="1034"/>
      <c r="R913" s="1034"/>
      <c r="S913" s="1050"/>
      <c r="T913" s="1063">
        <f ca="1">SUM(SUVAHAVUJ!N104)</f>
        <v>0</v>
      </c>
      <c r="U913" s="1063"/>
      <c r="V913" s="1063"/>
      <c r="W913" s="1063"/>
      <c r="X913" s="1063"/>
      <c r="Y913" s="1063"/>
      <c r="Z913" s="1063"/>
      <c r="AA913" s="1063"/>
      <c r="AB913" s="1063"/>
      <c r="AC913" s="1063"/>
      <c r="AD913" s="1063"/>
      <c r="AE913" s="1063"/>
      <c r="AF913" s="1063"/>
      <c r="AG913" s="1063">
        <f ca="1">(SUVAHAVUJ!X104)</f>
        <v>0</v>
      </c>
      <c r="AH913" s="1063"/>
      <c r="AI913" s="1063"/>
      <c r="AJ913" s="1063"/>
      <c r="AK913" s="1063"/>
      <c r="AL913" s="1063"/>
      <c r="AM913" s="1063"/>
      <c r="AN913" s="1063"/>
      <c r="AO913" s="1063"/>
      <c r="AP913" s="1063"/>
      <c r="AQ913" s="1063"/>
      <c r="AR913" s="1063"/>
      <c r="AS913" s="1063"/>
      <c r="AT913" s="1063"/>
      <c r="AU913" s="1063"/>
      <c r="AV913" s="1063"/>
      <c r="AW913" s="1063"/>
      <c r="AX913" s="1063"/>
      <c r="AY913" s="1063"/>
      <c r="AZ913" s="1063"/>
      <c r="BA913" s="1063"/>
      <c r="BB913" s="1171"/>
    </row>
    <row r="914" spans="1:54" ht="12.6" customHeight="1">
      <c r="A914" s="193" t="s">
        <v>3833</v>
      </c>
      <c r="B914" s="194"/>
      <c r="C914" s="194"/>
      <c r="D914" s="194"/>
      <c r="E914" s="194"/>
      <c r="F914" s="194"/>
      <c r="G914" s="194"/>
      <c r="H914" s="194"/>
      <c r="I914" s="194"/>
      <c r="J914" s="194"/>
      <c r="K914" s="194"/>
      <c r="L914" s="194"/>
      <c r="M914" s="194"/>
      <c r="N914" s="194"/>
      <c r="O914" s="194"/>
      <c r="P914" s="194"/>
      <c r="Q914" s="194"/>
      <c r="R914" s="194"/>
      <c r="S914" s="195"/>
      <c r="T914" s="1172"/>
      <c r="U914" s="1173"/>
      <c r="V914" s="1173"/>
      <c r="W914" s="1173"/>
      <c r="X914" s="1173"/>
      <c r="Y914" s="1173"/>
      <c r="Z914" s="1173"/>
      <c r="AA914" s="1173"/>
      <c r="AB914" s="1173"/>
      <c r="AC914" s="1173"/>
      <c r="AD914" s="1173"/>
      <c r="AE914" s="1173"/>
      <c r="AF914" s="1174"/>
      <c r="AG914" s="1053"/>
      <c r="AH914" s="1053"/>
      <c r="AI914" s="1053"/>
      <c r="AJ914" s="1053"/>
      <c r="AK914" s="1053"/>
      <c r="AL914" s="1053"/>
      <c r="AM914" s="1053"/>
      <c r="AN914" s="1053"/>
      <c r="AO914" s="1053"/>
      <c r="AP914" s="1053"/>
      <c r="AQ914" s="1053"/>
      <c r="AR914" s="1053"/>
      <c r="AS914" s="1053"/>
      <c r="AT914" s="1053"/>
      <c r="AU914" s="1053"/>
      <c r="AV914" s="1053"/>
      <c r="AW914" s="1053"/>
      <c r="AX914" s="1053"/>
      <c r="AY914" s="1053"/>
      <c r="AZ914" s="1053"/>
      <c r="BA914" s="1053"/>
      <c r="BB914" s="1053"/>
    </row>
    <row r="915" spans="1:54" ht="12.6" customHeight="1">
      <c r="A915" s="196" t="s">
        <v>3834</v>
      </c>
      <c r="B915" s="197"/>
      <c r="C915" s="197"/>
      <c r="D915" s="197"/>
      <c r="E915" s="197"/>
      <c r="F915" s="197"/>
      <c r="G915" s="197"/>
      <c r="H915" s="197"/>
      <c r="I915" s="197"/>
      <c r="J915" s="197"/>
      <c r="K915" s="197"/>
      <c r="L915" s="197"/>
      <c r="M915" s="197"/>
      <c r="N915" s="197"/>
      <c r="O915" s="197"/>
      <c r="P915" s="197"/>
      <c r="Q915" s="197"/>
      <c r="R915" s="197"/>
      <c r="S915" s="198"/>
      <c r="T915" s="1175"/>
      <c r="U915" s="1176"/>
      <c r="V915" s="1176"/>
      <c r="W915" s="1176"/>
      <c r="X915" s="1176"/>
      <c r="Y915" s="1176"/>
      <c r="Z915" s="1176"/>
      <c r="AA915" s="1176"/>
      <c r="AB915" s="1176"/>
      <c r="AC915" s="1176"/>
      <c r="AD915" s="1176"/>
      <c r="AE915" s="1176"/>
      <c r="AF915" s="1177"/>
      <c r="AG915" s="1053"/>
      <c r="AH915" s="1053"/>
      <c r="AI915" s="1053"/>
      <c r="AJ915" s="1053"/>
      <c r="AK915" s="1053"/>
      <c r="AL915" s="1053"/>
      <c r="AM915" s="1053"/>
      <c r="AN915" s="1053"/>
      <c r="AO915" s="1053"/>
      <c r="AP915" s="1053"/>
      <c r="AQ915" s="1053"/>
      <c r="AR915" s="1053"/>
      <c r="AS915" s="1053"/>
      <c r="AT915" s="1053"/>
      <c r="AU915" s="1053"/>
      <c r="AV915" s="1053"/>
      <c r="AW915" s="1053"/>
      <c r="AX915" s="1053"/>
      <c r="AY915" s="1053"/>
      <c r="AZ915" s="1053"/>
      <c r="BA915" s="1053"/>
      <c r="BB915" s="1053"/>
    </row>
    <row r="916" spans="1:54" ht="12.6" customHeight="1">
      <c r="A916" s="193" t="s">
        <v>3833</v>
      </c>
      <c r="B916" s="194"/>
      <c r="C916" s="194"/>
      <c r="D916" s="194"/>
      <c r="E916" s="194"/>
      <c r="F916" s="194"/>
      <c r="G916" s="194"/>
      <c r="H916" s="194"/>
      <c r="I916" s="194"/>
      <c r="J916" s="194"/>
      <c r="K916" s="194"/>
      <c r="L916" s="194"/>
      <c r="M916" s="194"/>
      <c r="N916" s="194"/>
      <c r="O916" s="194"/>
      <c r="P916" s="194"/>
      <c r="Q916" s="194"/>
      <c r="R916" s="194"/>
      <c r="S916" s="195"/>
      <c r="T916" s="1051">
        <f>SUM(T913-T914)</f>
        <v>0</v>
      </c>
      <c r="U916" s="1051"/>
      <c r="V916" s="1051"/>
      <c r="W916" s="1051"/>
      <c r="X916" s="1051"/>
      <c r="Y916" s="1051"/>
      <c r="Z916" s="1051"/>
      <c r="AA916" s="1051"/>
      <c r="AB916" s="1051"/>
      <c r="AC916" s="1051"/>
      <c r="AD916" s="1051"/>
      <c r="AE916" s="1051"/>
      <c r="AF916" s="1051"/>
      <c r="AG916" s="1051">
        <f>SUM(AG913-AG914)</f>
        <v>0</v>
      </c>
      <c r="AH916" s="1051"/>
      <c r="AI916" s="1051"/>
      <c r="AJ916" s="1051"/>
      <c r="AK916" s="1051"/>
      <c r="AL916" s="1051"/>
      <c r="AM916" s="1051"/>
      <c r="AN916" s="1051"/>
      <c r="AO916" s="1051"/>
      <c r="AP916" s="1051"/>
      <c r="AQ916" s="1051"/>
      <c r="AR916" s="1051"/>
      <c r="AS916" s="1051"/>
      <c r="AT916" s="1051"/>
      <c r="AU916" s="1051"/>
      <c r="AV916" s="1051"/>
      <c r="AW916" s="1051"/>
      <c r="AX916" s="1051"/>
      <c r="AY916" s="1051"/>
      <c r="AZ916" s="1051"/>
      <c r="BA916" s="1051"/>
      <c r="BB916" s="1051"/>
    </row>
    <row r="917" spans="1:54" ht="12.6" customHeight="1">
      <c r="A917" s="196" t="s">
        <v>3835</v>
      </c>
      <c r="B917" s="197"/>
      <c r="C917" s="197"/>
      <c r="D917" s="197"/>
      <c r="E917" s="197"/>
      <c r="F917" s="197"/>
      <c r="G917" s="197"/>
      <c r="H917" s="197"/>
      <c r="I917" s="197"/>
      <c r="J917" s="197"/>
      <c r="K917" s="197"/>
      <c r="L917" s="197"/>
      <c r="M917" s="197"/>
      <c r="N917" s="197"/>
      <c r="O917" s="197"/>
      <c r="P917" s="197"/>
      <c r="Q917" s="197"/>
      <c r="R917" s="197"/>
      <c r="S917" s="198"/>
      <c r="T917" s="1051"/>
      <c r="U917" s="1051"/>
      <c r="V917" s="1051"/>
      <c r="W917" s="1051"/>
      <c r="X917" s="1051"/>
      <c r="Y917" s="1051"/>
      <c r="Z917" s="1051"/>
      <c r="AA917" s="1051"/>
      <c r="AB917" s="1051"/>
      <c r="AC917" s="1051"/>
      <c r="AD917" s="1051"/>
      <c r="AE917" s="1051"/>
      <c r="AF917" s="1051"/>
      <c r="AG917" s="1051"/>
      <c r="AH917" s="1051"/>
      <c r="AI917" s="1051"/>
      <c r="AJ917" s="1051"/>
      <c r="AK917" s="1051"/>
      <c r="AL917" s="1051"/>
      <c r="AM917" s="1051"/>
      <c r="AN917" s="1051"/>
      <c r="AO917" s="1051"/>
      <c r="AP917" s="1051"/>
      <c r="AQ917" s="1051"/>
      <c r="AR917" s="1051"/>
      <c r="AS917" s="1051"/>
      <c r="AT917" s="1051"/>
      <c r="AU917" s="1051"/>
      <c r="AV917" s="1051"/>
      <c r="AW917" s="1051"/>
      <c r="AX917" s="1051"/>
      <c r="AY917" s="1051"/>
      <c r="AZ917" s="1051"/>
      <c r="BA917" s="1051"/>
      <c r="BB917" s="1051"/>
    </row>
    <row r="918" spans="1:54" ht="12.6" customHeight="1">
      <c r="A918" s="265" t="s">
        <v>3836</v>
      </c>
      <c r="B918" s="188"/>
      <c r="C918" s="188"/>
      <c r="D918" s="188"/>
      <c r="E918" s="188"/>
      <c r="F918" s="188"/>
      <c r="G918" s="188"/>
      <c r="H918" s="188"/>
      <c r="I918" s="188"/>
      <c r="J918" s="188"/>
      <c r="K918" s="188"/>
      <c r="L918" s="188"/>
      <c r="M918" s="188"/>
      <c r="N918" s="188"/>
      <c r="O918" s="188"/>
      <c r="P918" s="188"/>
      <c r="Q918" s="188"/>
      <c r="R918" s="188"/>
      <c r="S918" s="189"/>
      <c r="T918" s="1063">
        <f ca="1">SUM(SUVAHAVUJ!N124)</f>
        <v>0</v>
      </c>
      <c r="U918" s="1063"/>
      <c r="V918" s="1063"/>
      <c r="W918" s="1063"/>
      <c r="X918" s="1063"/>
      <c r="Y918" s="1063"/>
      <c r="Z918" s="1063"/>
      <c r="AA918" s="1063"/>
      <c r="AB918" s="1063"/>
      <c r="AC918" s="1063"/>
      <c r="AD918" s="1063"/>
      <c r="AE918" s="1063"/>
      <c r="AF918" s="1063"/>
      <c r="AG918" s="1063">
        <f ca="1">SUM(SUVAHAVUJ!X124)</f>
        <v>0</v>
      </c>
      <c r="AH918" s="1063"/>
      <c r="AI918" s="1063"/>
      <c r="AJ918" s="1063"/>
      <c r="AK918" s="1063"/>
      <c r="AL918" s="1063"/>
      <c r="AM918" s="1063"/>
      <c r="AN918" s="1063"/>
      <c r="AO918" s="1063"/>
      <c r="AP918" s="1063"/>
      <c r="AQ918" s="1063"/>
      <c r="AR918" s="1063"/>
      <c r="AS918" s="1063"/>
      <c r="AT918" s="1063"/>
      <c r="AU918" s="1063"/>
      <c r="AV918" s="1063"/>
      <c r="AW918" s="1063"/>
      <c r="AX918" s="1063"/>
      <c r="AY918" s="1063"/>
      <c r="AZ918" s="1063"/>
      <c r="BA918" s="1063"/>
      <c r="BB918" s="1171"/>
    </row>
    <row r="919" spans="1:54" ht="12.6" customHeight="1">
      <c r="A919" s="193" t="s">
        <v>3833</v>
      </c>
      <c r="B919" s="194"/>
      <c r="C919" s="194"/>
      <c r="D919" s="194"/>
      <c r="E919" s="194"/>
      <c r="F919" s="194"/>
      <c r="G919" s="194"/>
      <c r="H919" s="194"/>
      <c r="I919" s="194"/>
      <c r="J919" s="194"/>
      <c r="K919" s="194"/>
      <c r="L919" s="194"/>
      <c r="M919" s="194"/>
      <c r="N919" s="194"/>
      <c r="O919" s="194"/>
      <c r="P919" s="194"/>
      <c r="Q919" s="194"/>
      <c r="R919" s="194"/>
      <c r="S919" s="195"/>
      <c r="T919" s="1051"/>
      <c r="U919" s="1051"/>
      <c r="V919" s="1051"/>
      <c r="W919" s="1051"/>
      <c r="X919" s="1051"/>
      <c r="Y919" s="1051"/>
      <c r="Z919" s="1051"/>
      <c r="AA919" s="1051"/>
      <c r="AB919" s="1051"/>
      <c r="AC919" s="1051"/>
      <c r="AD919" s="1051"/>
      <c r="AE919" s="1051"/>
      <c r="AF919" s="1051"/>
      <c r="AG919" s="1051">
        <f>SUM(AG918-AG921)</f>
        <v>0</v>
      </c>
      <c r="AH919" s="1051"/>
      <c r="AI919" s="1051"/>
      <c r="AJ919" s="1051"/>
      <c r="AK919" s="1051"/>
      <c r="AL919" s="1051"/>
      <c r="AM919" s="1051"/>
      <c r="AN919" s="1051"/>
      <c r="AO919" s="1051"/>
      <c r="AP919" s="1051"/>
      <c r="AQ919" s="1051"/>
      <c r="AR919" s="1051"/>
      <c r="AS919" s="1051"/>
      <c r="AT919" s="1051"/>
      <c r="AU919" s="1051"/>
      <c r="AV919" s="1051"/>
      <c r="AW919" s="1051"/>
      <c r="AX919" s="1051"/>
      <c r="AY919" s="1051"/>
      <c r="AZ919" s="1051"/>
      <c r="BA919" s="1051"/>
      <c r="BB919" s="1051"/>
    </row>
    <row r="920" spans="1:54" ht="12.6" customHeight="1">
      <c r="A920" s="196" t="s">
        <v>3837</v>
      </c>
      <c r="B920" s="197"/>
      <c r="C920" s="197"/>
      <c r="D920" s="197"/>
      <c r="E920" s="197"/>
      <c r="F920" s="197"/>
      <c r="G920" s="197"/>
      <c r="H920" s="197"/>
      <c r="I920" s="197"/>
      <c r="J920" s="197"/>
      <c r="K920" s="197"/>
      <c r="L920" s="197"/>
      <c r="M920" s="197"/>
      <c r="N920" s="197"/>
      <c r="O920" s="197"/>
      <c r="P920" s="197"/>
      <c r="Q920" s="197"/>
      <c r="R920" s="197"/>
      <c r="S920" s="198"/>
      <c r="T920" s="1051"/>
      <c r="U920" s="1051"/>
      <c r="V920" s="1051"/>
      <c r="W920" s="1051"/>
      <c r="X920" s="1051"/>
      <c r="Y920" s="1051"/>
      <c r="Z920" s="1051"/>
      <c r="AA920" s="1051"/>
      <c r="AB920" s="1051"/>
      <c r="AC920" s="1051"/>
      <c r="AD920" s="1051"/>
      <c r="AE920" s="1051"/>
      <c r="AF920" s="1051"/>
      <c r="AG920" s="1051"/>
      <c r="AH920" s="1051"/>
      <c r="AI920" s="1051"/>
      <c r="AJ920" s="1051"/>
      <c r="AK920" s="1051"/>
      <c r="AL920" s="1051"/>
      <c r="AM920" s="1051"/>
      <c r="AN920" s="1051"/>
      <c r="AO920" s="1051"/>
      <c r="AP920" s="1051"/>
      <c r="AQ920" s="1051"/>
      <c r="AR920" s="1051"/>
      <c r="AS920" s="1051"/>
      <c r="AT920" s="1051"/>
      <c r="AU920" s="1051"/>
      <c r="AV920" s="1051"/>
      <c r="AW920" s="1051"/>
      <c r="AX920" s="1051"/>
      <c r="AY920" s="1051"/>
      <c r="AZ920" s="1051"/>
      <c r="BA920" s="1051"/>
      <c r="BB920" s="1051"/>
    </row>
    <row r="921" spans="1:54" ht="12.6" customHeight="1">
      <c r="A921" s="187" t="s">
        <v>3838</v>
      </c>
      <c r="B921" s="188"/>
      <c r="C921" s="188"/>
      <c r="D921" s="188"/>
      <c r="E921" s="188"/>
      <c r="F921" s="188"/>
      <c r="G921" s="188"/>
      <c r="H921" s="188"/>
      <c r="I921" s="188"/>
      <c r="J921" s="188"/>
      <c r="K921" s="188"/>
      <c r="L921" s="188"/>
      <c r="M921" s="188"/>
      <c r="N921" s="188"/>
      <c r="O921" s="188"/>
      <c r="P921" s="188"/>
      <c r="Q921" s="188"/>
      <c r="R921" s="188"/>
      <c r="S921" s="189"/>
      <c r="T921" s="1053"/>
      <c r="U921" s="1053"/>
      <c r="V921" s="1053"/>
      <c r="W921" s="1053"/>
      <c r="X921" s="1053"/>
      <c r="Y921" s="1053"/>
      <c r="Z921" s="1053"/>
      <c r="AA921" s="1053"/>
      <c r="AB921" s="1053"/>
      <c r="AC921" s="1053"/>
      <c r="AD921" s="1053"/>
      <c r="AE921" s="1053"/>
      <c r="AF921" s="1053"/>
      <c r="AG921" s="1053"/>
      <c r="AH921" s="1053"/>
      <c r="AI921" s="1053"/>
      <c r="AJ921" s="1053"/>
      <c r="AK921" s="1053"/>
      <c r="AL921" s="1053"/>
      <c r="AM921" s="1053"/>
      <c r="AN921" s="1053"/>
      <c r="AO921" s="1053"/>
      <c r="AP921" s="1053"/>
      <c r="AQ921" s="1053"/>
      <c r="AR921" s="1053"/>
      <c r="AS921" s="1053"/>
      <c r="AT921" s="1053"/>
      <c r="AU921" s="1053"/>
      <c r="AV921" s="1053"/>
      <c r="AW921" s="1053"/>
      <c r="AX921" s="1053"/>
      <c r="AY921" s="1053"/>
      <c r="AZ921" s="1053"/>
      <c r="BA921" s="1053"/>
      <c r="BB921" s="1053"/>
    </row>
    <row r="922" spans="1:54" ht="12.6" customHeight="1">
      <c r="A922" s="220" t="s">
        <v>236</v>
      </c>
    </row>
    <row r="923" spans="1:54" ht="15" customHeight="1">
      <c r="A923" s="897"/>
      <c r="B923" s="898"/>
      <c r="C923" s="898"/>
      <c r="D923" s="898"/>
      <c r="E923" s="898"/>
      <c r="F923" s="898"/>
      <c r="G923" s="898"/>
      <c r="H923" s="898"/>
      <c r="I923" s="898"/>
      <c r="J923" s="898"/>
      <c r="K923" s="898"/>
      <c r="L923" s="898"/>
      <c r="M923" s="898"/>
      <c r="N923" s="898"/>
      <c r="O923" s="898"/>
      <c r="P923" s="898"/>
      <c r="Q923" s="898"/>
      <c r="R923" s="898"/>
      <c r="S923" s="898"/>
      <c r="T923" s="898"/>
      <c r="U923" s="898"/>
      <c r="V923" s="898"/>
      <c r="W923" s="898"/>
      <c r="X923" s="898"/>
      <c r="Y923" s="898"/>
      <c r="Z923" s="898"/>
      <c r="AA923" s="898"/>
      <c r="AB923" s="898"/>
      <c r="AC923" s="898"/>
      <c r="AD923" s="898"/>
      <c r="AE923" s="898"/>
      <c r="AF923" s="898"/>
      <c r="AG923" s="898"/>
      <c r="AH923" s="898"/>
      <c r="AI923" s="898"/>
      <c r="AJ923" s="898"/>
      <c r="AK923" s="898"/>
      <c r="AL923" s="898"/>
      <c r="AM923" s="898"/>
      <c r="AN923" s="898"/>
      <c r="AO923" s="898"/>
      <c r="AP923" s="898"/>
      <c r="AQ923" s="898"/>
      <c r="AR923" s="898"/>
      <c r="AS923" s="898"/>
      <c r="AT923" s="898"/>
      <c r="AU923" s="898"/>
      <c r="AV923" s="898"/>
      <c r="AW923" s="898"/>
      <c r="AX923" s="898"/>
      <c r="AY923" s="550"/>
      <c r="AZ923" s="550"/>
      <c r="BA923" s="550"/>
      <c r="BB923" s="550"/>
    </row>
    <row r="924" spans="1:54" ht="15" customHeight="1">
      <c r="A924" s="899"/>
      <c r="B924" s="900"/>
      <c r="C924" s="900"/>
      <c r="D924" s="900"/>
      <c r="E924" s="900"/>
      <c r="F924" s="900"/>
      <c r="G924" s="900"/>
      <c r="H924" s="900"/>
      <c r="I924" s="900"/>
      <c r="J924" s="900"/>
      <c r="K924" s="900"/>
      <c r="L924" s="900"/>
      <c r="M924" s="900"/>
      <c r="N924" s="900"/>
      <c r="O924" s="900"/>
      <c r="P924" s="900"/>
      <c r="Q924" s="900"/>
      <c r="R924" s="900"/>
      <c r="S924" s="900"/>
      <c r="T924" s="900"/>
      <c r="U924" s="900"/>
      <c r="V924" s="900"/>
      <c r="W924" s="900"/>
      <c r="X924" s="900"/>
      <c r="Y924" s="900"/>
      <c r="Z924" s="900"/>
      <c r="AA924" s="900"/>
      <c r="AB924" s="900"/>
      <c r="AC924" s="900"/>
      <c r="AD924" s="900"/>
      <c r="AE924" s="900"/>
      <c r="AF924" s="900"/>
      <c r="AG924" s="900"/>
      <c r="AH924" s="900"/>
      <c r="AI924" s="900"/>
      <c r="AJ924" s="900"/>
      <c r="AK924" s="900"/>
      <c r="AL924" s="900"/>
      <c r="AM924" s="900"/>
      <c r="AN924" s="900"/>
      <c r="AO924" s="900"/>
      <c r="AP924" s="900"/>
      <c r="AQ924" s="900"/>
      <c r="AR924" s="900"/>
      <c r="AS924" s="900"/>
      <c r="AT924" s="900"/>
      <c r="AU924" s="900"/>
      <c r="AV924" s="900"/>
      <c r="AW924" s="900"/>
      <c r="AX924" s="900"/>
      <c r="AY924" s="550"/>
      <c r="AZ924" s="550"/>
      <c r="BA924" s="550"/>
      <c r="BB924" s="550"/>
    </row>
    <row r="925" spans="1:54" s="183" customFormat="1" ht="12" customHeight="1"/>
    <row r="926" spans="1:54" ht="27.75" customHeight="1">
      <c r="A926" s="1093" t="s">
        <v>309</v>
      </c>
      <c r="B926" s="1093"/>
      <c r="C926" s="1093"/>
      <c r="D926" s="1093"/>
      <c r="E926" s="1093"/>
      <c r="F926" s="1093"/>
      <c r="G926" s="1093"/>
      <c r="H926" s="1093"/>
      <c r="I926" s="1093"/>
      <c r="J926" s="1093"/>
      <c r="K926" s="1093"/>
      <c r="L926" s="1093"/>
      <c r="M926" s="1093"/>
      <c r="N926" s="1093"/>
      <c r="O926" s="1093"/>
      <c r="P926" s="1093"/>
      <c r="Q926" s="1093"/>
      <c r="R926" s="1093"/>
      <c r="S926" s="1093"/>
      <c r="T926" s="1093"/>
      <c r="U926" s="1093"/>
      <c r="V926" s="1093"/>
      <c r="W926" s="1093"/>
      <c r="X926" s="1093"/>
      <c r="Y926" s="1093"/>
      <c r="Z926" s="1093"/>
      <c r="AA926" s="1093"/>
      <c r="AB926" s="1093"/>
      <c r="AC926" s="1093"/>
      <c r="AD926" s="1093"/>
      <c r="AE926" s="1093"/>
      <c r="AF926" s="1093"/>
      <c r="AG926" s="1093"/>
      <c r="AH926" s="1093"/>
      <c r="AI926" s="1093"/>
      <c r="AJ926" s="1093"/>
      <c r="AK926" s="1093"/>
      <c r="AL926" s="1093"/>
      <c r="AM926" s="1093"/>
      <c r="AN926" s="1093"/>
      <c r="AO926" s="1093"/>
      <c r="AP926" s="1093"/>
      <c r="AQ926" s="1093"/>
      <c r="AR926" s="1093"/>
      <c r="AS926" s="1093"/>
      <c r="AT926" s="1093"/>
      <c r="AU926" s="1093"/>
      <c r="AV926" s="1093"/>
      <c r="AW926" s="1093"/>
      <c r="AX926" s="1093"/>
      <c r="AY926" s="1093"/>
      <c r="AZ926" s="1093"/>
      <c r="BA926" s="1093"/>
    </row>
    <row r="927" spans="1:54" ht="12.6" customHeight="1">
      <c r="A927" s="220"/>
    </row>
    <row r="928" spans="1:54" ht="12.6" customHeight="1">
      <c r="A928" s="262"/>
      <c r="B928" s="263"/>
      <c r="C928" s="263"/>
      <c r="D928" s="263"/>
      <c r="E928" s="263"/>
      <c r="F928" s="263"/>
      <c r="G928" s="263"/>
      <c r="H928" s="263"/>
      <c r="I928" s="263"/>
      <c r="J928" s="263"/>
      <c r="K928" s="263"/>
      <c r="L928" s="263"/>
      <c r="M928" s="263"/>
      <c r="N928" s="263"/>
      <c r="O928" s="263"/>
      <c r="P928" s="263"/>
      <c r="Q928" s="263"/>
      <c r="R928" s="263"/>
      <c r="S928" s="263"/>
      <c r="T928" s="263"/>
      <c r="U928" s="263"/>
      <c r="V928" s="263"/>
      <c r="W928" s="263"/>
      <c r="X928" s="264"/>
      <c r="Y928" s="262"/>
      <c r="Z928" s="263"/>
      <c r="AA928" s="263"/>
      <c r="AB928" s="263"/>
      <c r="AC928" s="263"/>
      <c r="AD928" s="263"/>
      <c r="AE928" s="263"/>
      <c r="AF928" s="263"/>
      <c r="AG928" s="194"/>
      <c r="AH928" s="263"/>
      <c r="AI928" s="263"/>
      <c r="AJ928" s="263"/>
      <c r="AK928" s="264"/>
      <c r="AL928" s="901" t="s">
        <v>3733</v>
      </c>
      <c r="AM928" s="902"/>
      <c r="AN928" s="902"/>
      <c r="AO928" s="902"/>
      <c r="AP928" s="902"/>
      <c r="AQ928" s="902"/>
      <c r="AR928" s="902"/>
      <c r="AS928" s="902"/>
      <c r="AT928" s="902"/>
      <c r="AU928" s="902"/>
      <c r="AV928" s="902"/>
      <c r="AW928" s="902"/>
      <c r="AX928" s="902"/>
      <c r="AY928" s="902"/>
      <c r="AZ928" s="902"/>
      <c r="BA928" s="902"/>
      <c r="BB928" s="994"/>
    </row>
    <row r="929" spans="1:54" ht="12.6" customHeight="1">
      <c r="A929" s="841" t="s">
        <v>4146</v>
      </c>
      <c r="B929" s="842"/>
      <c r="C929" s="842"/>
      <c r="D929" s="842"/>
      <c r="E929" s="842"/>
      <c r="F929" s="842"/>
      <c r="G929" s="842"/>
      <c r="H929" s="842"/>
      <c r="I929" s="842"/>
      <c r="J929" s="842"/>
      <c r="K929" s="842"/>
      <c r="L929" s="842"/>
      <c r="M929" s="842"/>
      <c r="N929" s="842"/>
      <c r="O929" s="842"/>
      <c r="P929" s="842"/>
      <c r="Q929" s="842"/>
      <c r="R929" s="842"/>
      <c r="S929" s="842"/>
      <c r="T929" s="842"/>
      <c r="U929" s="842"/>
      <c r="V929" s="842"/>
      <c r="W929" s="842"/>
      <c r="X929" s="843"/>
      <c r="Y929" s="841" t="s">
        <v>3839</v>
      </c>
      <c r="Z929" s="842"/>
      <c r="AA929" s="842"/>
      <c r="AB929" s="842"/>
      <c r="AC929" s="842"/>
      <c r="AD929" s="842"/>
      <c r="AE929" s="842"/>
      <c r="AF929" s="842"/>
      <c r="AG929" s="842"/>
      <c r="AH929" s="842"/>
      <c r="AI929" s="842"/>
      <c r="AJ929" s="842"/>
      <c r="AK929" s="843"/>
      <c r="AL929" s="841" t="s">
        <v>3734</v>
      </c>
      <c r="AM929" s="842"/>
      <c r="AN929" s="842"/>
      <c r="AO929" s="842"/>
      <c r="AP929" s="842"/>
      <c r="AQ929" s="842"/>
      <c r="AR929" s="842"/>
      <c r="AS929" s="842"/>
      <c r="AT929" s="842"/>
      <c r="AU929" s="842"/>
      <c r="AV929" s="842"/>
      <c r="AW929" s="842"/>
      <c r="AX929" s="842"/>
      <c r="AY929" s="842"/>
      <c r="AZ929" s="842"/>
      <c r="BA929" s="842"/>
      <c r="BB929" s="843"/>
    </row>
    <row r="930" spans="1:54" ht="12.6" customHeight="1">
      <c r="A930" s="196"/>
      <c r="B930" s="275"/>
      <c r="C930" s="275"/>
      <c r="D930" s="275"/>
      <c r="E930" s="275"/>
      <c r="F930" s="275"/>
      <c r="G930" s="275"/>
      <c r="H930" s="275"/>
      <c r="I930" s="275"/>
      <c r="J930" s="275"/>
      <c r="K930" s="275"/>
      <c r="L930" s="275"/>
      <c r="M930" s="275"/>
      <c r="N930" s="275"/>
      <c r="O930" s="275"/>
      <c r="P930" s="275"/>
      <c r="Q930" s="275"/>
      <c r="R930" s="275"/>
      <c r="S930" s="275"/>
      <c r="T930" s="197"/>
      <c r="U930" s="275"/>
      <c r="V930" s="275"/>
      <c r="W930" s="275"/>
      <c r="X930" s="276"/>
      <c r="Y930" s="846" t="s">
        <v>3521</v>
      </c>
      <c r="Z930" s="847"/>
      <c r="AA930" s="847"/>
      <c r="AB930" s="847"/>
      <c r="AC930" s="847"/>
      <c r="AD930" s="847"/>
      <c r="AE930" s="847"/>
      <c r="AF930" s="847"/>
      <c r="AG930" s="847"/>
      <c r="AH930" s="847"/>
      <c r="AI930" s="847"/>
      <c r="AJ930" s="847"/>
      <c r="AK930" s="848"/>
      <c r="AL930" s="846" t="s">
        <v>3521</v>
      </c>
      <c r="AM930" s="847"/>
      <c r="AN930" s="847"/>
      <c r="AO930" s="847"/>
      <c r="AP930" s="847"/>
      <c r="AQ930" s="847"/>
      <c r="AR930" s="847"/>
      <c r="AS930" s="847"/>
      <c r="AT930" s="847"/>
      <c r="AU930" s="847"/>
      <c r="AV930" s="847"/>
      <c r="AW930" s="847"/>
      <c r="AX930" s="847"/>
      <c r="AY930" s="847"/>
      <c r="AZ930" s="847"/>
      <c r="BA930" s="847"/>
      <c r="BB930" s="848"/>
    </row>
    <row r="931" spans="1:54" ht="12.6" customHeight="1">
      <c r="A931" s="185" t="s">
        <v>3840</v>
      </c>
      <c r="B931" s="183"/>
      <c r="C931" s="183"/>
      <c r="D931" s="183"/>
      <c r="E931" s="183"/>
      <c r="F931" s="183"/>
      <c r="G931" s="183"/>
      <c r="H931" s="183"/>
      <c r="I931" s="183"/>
      <c r="J931" s="183"/>
      <c r="K931" s="183"/>
      <c r="L931" s="183"/>
      <c r="M931" s="183"/>
      <c r="N931" s="183"/>
      <c r="O931" s="183"/>
      <c r="P931" s="183"/>
      <c r="Q931" s="183"/>
      <c r="R931" s="183"/>
      <c r="S931" s="183"/>
      <c r="T931" s="183"/>
      <c r="U931" s="183"/>
      <c r="V931" s="183"/>
      <c r="W931" s="183"/>
      <c r="X931" s="225"/>
      <c r="Y931" s="1038"/>
      <c r="Z931" s="1038"/>
      <c r="AA931" s="1038"/>
      <c r="AB931" s="1038"/>
      <c r="AC931" s="1038"/>
      <c r="AD931" s="1038"/>
      <c r="AE931" s="1038"/>
      <c r="AF931" s="1038"/>
      <c r="AG931" s="1038"/>
      <c r="AH931" s="1038"/>
      <c r="AI931" s="1038"/>
      <c r="AJ931" s="1038"/>
      <c r="AK931" s="1038"/>
      <c r="AL931" s="1038"/>
      <c r="AM931" s="1038"/>
      <c r="AN931" s="1038"/>
      <c r="AO931" s="1038"/>
      <c r="AP931" s="1038"/>
      <c r="AQ931" s="1038"/>
      <c r="AR931" s="1038"/>
      <c r="AS931" s="1038"/>
      <c r="AT931" s="1038"/>
      <c r="AU931" s="1038"/>
      <c r="AV931" s="1038"/>
      <c r="AW931" s="1038"/>
      <c r="AX931" s="1038"/>
      <c r="AY931" s="1038"/>
      <c r="AZ931" s="1038"/>
      <c r="BA931" s="1038"/>
      <c r="BB931" s="1038"/>
    </row>
    <row r="932" spans="1:54" ht="12.6" customHeight="1">
      <c r="A932" s="226" t="s">
        <v>3841</v>
      </c>
      <c r="B932" s="197"/>
      <c r="C932" s="197"/>
      <c r="D932" s="197"/>
      <c r="E932" s="197"/>
      <c r="F932" s="197"/>
      <c r="G932" s="197"/>
      <c r="H932" s="197"/>
      <c r="I932" s="197"/>
      <c r="J932" s="197"/>
      <c r="K932" s="197"/>
      <c r="L932" s="197"/>
      <c r="M932" s="197"/>
      <c r="N932" s="197"/>
      <c r="O932" s="197"/>
      <c r="P932" s="197"/>
      <c r="Q932" s="197"/>
      <c r="R932" s="197"/>
      <c r="S932" s="197"/>
      <c r="T932" s="197"/>
      <c r="U932" s="197"/>
      <c r="V932" s="197"/>
      <c r="W932" s="197"/>
      <c r="X932" s="198"/>
      <c r="Y932" s="801"/>
      <c r="Z932" s="801"/>
      <c r="AA932" s="801"/>
      <c r="AB932" s="801"/>
      <c r="AC932" s="801"/>
      <c r="AD932" s="801"/>
      <c r="AE932" s="801"/>
      <c r="AF932" s="801"/>
      <c r="AG932" s="801"/>
      <c r="AH932" s="801"/>
      <c r="AI932" s="801"/>
      <c r="AJ932" s="801"/>
      <c r="AK932" s="801"/>
      <c r="AL932" s="801"/>
      <c r="AM932" s="801"/>
      <c r="AN932" s="801"/>
      <c r="AO932" s="801"/>
      <c r="AP932" s="801"/>
      <c r="AQ932" s="801"/>
      <c r="AR932" s="801"/>
      <c r="AS932" s="801"/>
      <c r="AT932" s="801"/>
      <c r="AU932" s="801"/>
      <c r="AV932" s="801"/>
      <c r="AW932" s="801"/>
      <c r="AX932" s="801"/>
      <c r="AY932" s="801"/>
      <c r="AZ932" s="801"/>
      <c r="BA932" s="801"/>
      <c r="BB932" s="801"/>
    </row>
    <row r="933" spans="1:54" ht="12.6" customHeight="1">
      <c r="A933" s="187" t="s">
        <v>3842</v>
      </c>
      <c r="B933" s="188"/>
      <c r="C933" s="188"/>
      <c r="D933" s="188"/>
      <c r="E933" s="188"/>
      <c r="F933" s="188"/>
      <c r="G933" s="188"/>
      <c r="H933" s="188"/>
      <c r="I933" s="188"/>
      <c r="J933" s="188"/>
      <c r="K933" s="188"/>
      <c r="L933" s="188"/>
      <c r="M933" s="188"/>
      <c r="N933" s="188"/>
      <c r="O933" s="188"/>
      <c r="P933" s="188"/>
      <c r="Q933" s="188"/>
      <c r="R933" s="188"/>
      <c r="S933" s="188"/>
      <c r="T933" s="188"/>
      <c r="U933" s="188"/>
      <c r="V933" s="188"/>
      <c r="W933" s="188"/>
      <c r="X933" s="189"/>
      <c r="Y933" s="801"/>
      <c r="Z933" s="801"/>
      <c r="AA933" s="801"/>
      <c r="AB933" s="801"/>
      <c r="AC933" s="801"/>
      <c r="AD933" s="801"/>
      <c r="AE933" s="801"/>
      <c r="AF933" s="801"/>
      <c r="AG933" s="801"/>
      <c r="AH933" s="801"/>
      <c r="AI933" s="801"/>
      <c r="AJ933" s="801"/>
      <c r="AK933" s="801"/>
      <c r="AL933" s="903"/>
      <c r="AM933" s="904"/>
      <c r="AN933" s="904"/>
      <c r="AO933" s="904"/>
      <c r="AP933" s="904"/>
      <c r="AQ933" s="904"/>
      <c r="AR933" s="904"/>
      <c r="AS933" s="904"/>
      <c r="AT933" s="904"/>
      <c r="AU933" s="904"/>
      <c r="AV933" s="904"/>
      <c r="AW933" s="904"/>
      <c r="AX933" s="904"/>
      <c r="AY933" s="904"/>
      <c r="AZ933" s="904"/>
      <c r="BA933" s="904"/>
      <c r="BB933" s="993"/>
    </row>
    <row r="934" spans="1:54" ht="12.6" customHeight="1">
      <c r="A934" s="187" t="s">
        <v>3843</v>
      </c>
      <c r="B934" s="188"/>
      <c r="C934" s="188"/>
      <c r="D934" s="188"/>
      <c r="E934" s="188"/>
      <c r="F934" s="188"/>
      <c r="G934" s="188"/>
      <c r="H934" s="188"/>
      <c r="I934" s="188"/>
      <c r="J934" s="188"/>
      <c r="K934" s="188"/>
      <c r="L934" s="188"/>
      <c r="M934" s="188"/>
      <c r="N934" s="188"/>
      <c r="O934" s="188"/>
      <c r="P934" s="188"/>
      <c r="Q934" s="188"/>
      <c r="R934" s="188"/>
      <c r="S934" s="188"/>
      <c r="T934" s="188"/>
      <c r="U934" s="188"/>
      <c r="V934" s="188"/>
      <c r="W934" s="188"/>
      <c r="X934" s="189"/>
      <c r="Y934" s="801"/>
      <c r="Z934" s="801"/>
      <c r="AA934" s="801"/>
      <c r="AB934" s="801"/>
      <c r="AC934" s="801"/>
      <c r="AD934" s="801"/>
      <c r="AE934" s="801"/>
      <c r="AF934" s="801"/>
      <c r="AG934" s="801"/>
      <c r="AH934" s="801"/>
      <c r="AI934" s="801"/>
      <c r="AJ934" s="801"/>
      <c r="AK934" s="801"/>
      <c r="AL934" s="903"/>
      <c r="AM934" s="904"/>
      <c r="AN934" s="904"/>
      <c r="AO934" s="904"/>
      <c r="AP934" s="904"/>
      <c r="AQ934" s="904"/>
      <c r="AR934" s="904"/>
      <c r="AS934" s="904"/>
      <c r="AT934" s="904"/>
      <c r="AU934" s="904"/>
      <c r="AV934" s="904"/>
      <c r="AW934" s="904"/>
      <c r="AX934" s="904"/>
      <c r="AY934" s="904"/>
      <c r="AZ934" s="904"/>
      <c r="BA934" s="904"/>
      <c r="BB934" s="993"/>
    </row>
    <row r="935" spans="1:54" ht="12.6" customHeight="1">
      <c r="A935" s="221" t="s">
        <v>3844</v>
      </c>
      <c r="B935" s="194"/>
      <c r="C935" s="194"/>
      <c r="D935" s="194"/>
      <c r="E935" s="194"/>
      <c r="F935" s="194"/>
      <c r="G935" s="194"/>
      <c r="H935" s="194"/>
      <c r="I935" s="194"/>
      <c r="J935" s="194"/>
      <c r="K935" s="194"/>
      <c r="L935" s="194"/>
      <c r="M935" s="194"/>
      <c r="N935" s="194"/>
      <c r="O935" s="194"/>
      <c r="P935" s="194"/>
      <c r="Q935" s="194"/>
      <c r="R935" s="194"/>
      <c r="S935" s="194"/>
      <c r="T935" s="194"/>
      <c r="U935" s="194"/>
      <c r="V935" s="194"/>
      <c r="W935" s="194"/>
      <c r="X935" s="195"/>
      <c r="Y935" s="801"/>
      <c r="Z935" s="801"/>
      <c r="AA935" s="801"/>
      <c r="AB935" s="801"/>
      <c r="AC935" s="801"/>
      <c r="AD935" s="801"/>
      <c r="AE935" s="801"/>
      <c r="AF935" s="801"/>
      <c r="AG935" s="801"/>
      <c r="AH935" s="801"/>
      <c r="AI935" s="801"/>
      <c r="AJ935" s="801"/>
      <c r="AK935" s="801"/>
      <c r="AL935" s="801"/>
      <c r="AM935" s="801"/>
      <c r="AN935" s="801"/>
      <c r="AO935" s="801"/>
      <c r="AP935" s="801"/>
      <c r="AQ935" s="801"/>
      <c r="AR935" s="801"/>
      <c r="AS935" s="801"/>
      <c r="AT935" s="801"/>
      <c r="AU935" s="801"/>
      <c r="AV935" s="801"/>
      <c r="AW935" s="801"/>
      <c r="AX935" s="801"/>
      <c r="AY935" s="801"/>
      <c r="AZ935" s="801"/>
      <c r="BA935" s="801"/>
      <c r="BB935" s="801"/>
    </row>
    <row r="936" spans="1:54" ht="12.6" customHeight="1">
      <c r="A936" s="226" t="s">
        <v>3845</v>
      </c>
      <c r="B936" s="197"/>
      <c r="C936" s="197"/>
      <c r="D936" s="197"/>
      <c r="E936" s="197"/>
      <c r="F936" s="197"/>
      <c r="G936" s="197"/>
      <c r="H936" s="197"/>
      <c r="I936" s="197"/>
      <c r="J936" s="197"/>
      <c r="K936" s="197"/>
      <c r="L936" s="197"/>
      <c r="M936" s="197"/>
      <c r="N936" s="197"/>
      <c r="O936" s="197"/>
      <c r="P936" s="197"/>
      <c r="Q936" s="197"/>
      <c r="R936" s="197"/>
      <c r="S936" s="197"/>
      <c r="T936" s="197"/>
      <c r="U936" s="197"/>
      <c r="V936" s="197"/>
      <c r="W936" s="197"/>
      <c r="X936" s="198"/>
      <c r="Y936" s="801"/>
      <c r="Z936" s="801"/>
      <c r="AA936" s="801"/>
      <c r="AB936" s="801"/>
      <c r="AC936" s="801"/>
      <c r="AD936" s="801"/>
      <c r="AE936" s="801"/>
      <c r="AF936" s="801"/>
      <c r="AG936" s="801"/>
      <c r="AH936" s="801"/>
      <c r="AI936" s="801"/>
      <c r="AJ936" s="801"/>
      <c r="AK936" s="801"/>
      <c r="AL936" s="801"/>
      <c r="AM936" s="801"/>
      <c r="AN936" s="801"/>
      <c r="AO936" s="801"/>
      <c r="AP936" s="801"/>
      <c r="AQ936" s="801"/>
      <c r="AR936" s="801"/>
      <c r="AS936" s="801"/>
      <c r="AT936" s="801"/>
      <c r="AU936" s="801"/>
      <c r="AV936" s="801"/>
      <c r="AW936" s="801"/>
      <c r="AX936" s="801"/>
      <c r="AY936" s="801"/>
      <c r="AZ936" s="801"/>
      <c r="BA936" s="801"/>
      <c r="BB936" s="801"/>
    </row>
    <row r="937" spans="1:54" ht="12.6" customHeight="1">
      <c r="A937" s="187" t="s">
        <v>3842</v>
      </c>
      <c r="B937" s="188"/>
      <c r="C937" s="188"/>
      <c r="D937" s="188"/>
      <c r="E937" s="188"/>
      <c r="F937" s="188"/>
      <c r="G937" s="188"/>
      <c r="H937" s="188"/>
      <c r="I937" s="188"/>
      <c r="J937" s="188"/>
      <c r="K937" s="188"/>
      <c r="L937" s="188"/>
      <c r="M937" s="188"/>
      <c r="N937" s="188"/>
      <c r="O937" s="188"/>
      <c r="P937" s="188"/>
      <c r="Q937" s="188"/>
      <c r="R937" s="188"/>
      <c r="S937" s="188"/>
      <c r="T937" s="188"/>
      <c r="U937" s="188"/>
      <c r="V937" s="188"/>
      <c r="W937" s="188"/>
      <c r="X937" s="189"/>
      <c r="Y937" s="801"/>
      <c r="Z937" s="801"/>
      <c r="AA937" s="801"/>
      <c r="AB937" s="801"/>
      <c r="AC937" s="801"/>
      <c r="AD937" s="801"/>
      <c r="AE937" s="801"/>
      <c r="AF937" s="801"/>
      <c r="AG937" s="801"/>
      <c r="AH937" s="801"/>
      <c r="AI937" s="801"/>
      <c r="AJ937" s="801"/>
      <c r="AK937" s="801"/>
      <c r="AL937" s="801"/>
      <c r="AM937" s="801"/>
      <c r="AN937" s="801"/>
      <c r="AO937" s="801"/>
      <c r="AP937" s="801"/>
      <c r="AQ937" s="801"/>
      <c r="AR937" s="801"/>
      <c r="AS937" s="801"/>
      <c r="AT937" s="801"/>
      <c r="AU937" s="801"/>
      <c r="AV937" s="801"/>
      <c r="AW937" s="801"/>
      <c r="AX937" s="801"/>
      <c r="AY937" s="801"/>
      <c r="AZ937" s="801"/>
      <c r="BA937" s="801"/>
      <c r="BB937" s="801"/>
    </row>
    <row r="938" spans="1:54" ht="12.6" customHeight="1">
      <c r="A938" s="187" t="s">
        <v>3843</v>
      </c>
      <c r="B938" s="188"/>
      <c r="C938" s="188"/>
      <c r="D938" s="188"/>
      <c r="E938" s="188"/>
      <c r="F938" s="188"/>
      <c r="G938" s="188"/>
      <c r="H938" s="188"/>
      <c r="I938" s="188"/>
      <c r="J938" s="188"/>
      <c r="K938" s="188"/>
      <c r="L938" s="188"/>
      <c r="M938" s="188"/>
      <c r="N938" s="188"/>
      <c r="O938" s="188"/>
      <c r="P938" s="188"/>
      <c r="Q938" s="188"/>
      <c r="R938" s="188"/>
      <c r="S938" s="188"/>
      <c r="T938" s="188"/>
      <c r="U938" s="188"/>
      <c r="V938" s="188"/>
      <c r="W938" s="188"/>
      <c r="X938" s="189"/>
      <c r="Y938" s="801"/>
      <c r="Z938" s="801"/>
      <c r="AA938" s="801"/>
      <c r="AB938" s="801"/>
      <c r="AC938" s="801"/>
      <c r="AD938" s="801"/>
      <c r="AE938" s="801"/>
      <c r="AF938" s="801"/>
      <c r="AG938" s="801"/>
      <c r="AH938" s="801"/>
      <c r="AI938" s="801"/>
      <c r="AJ938" s="801"/>
      <c r="AK938" s="801"/>
      <c r="AL938" s="801"/>
      <c r="AM938" s="801"/>
      <c r="AN938" s="801"/>
      <c r="AO938" s="801"/>
      <c r="AP938" s="801"/>
      <c r="AQ938" s="801"/>
      <c r="AR938" s="801"/>
      <c r="AS938" s="801"/>
      <c r="AT938" s="801"/>
      <c r="AU938" s="801"/>
      <c r="AV938" s="801"/>
      <c r="AW938" s="801"/>
      <c r="AX938" s="801"/>
      <c r="AY938" s="801"/>
      <c r="AZ938" s="801"/>
      <c r="BA938" s="801"/>
      <c r="BB938" s="801"/>
    </row>
    <row r="939" spans="1:54" ht="12.6" customHeight="1">
      <c r="A939" s="272" t="s">
        <v>3846</v>
      </c>
      <c r="B939" s="188"/>
      <c r="C939" s="188"/>
      <c r="D939" s="188"/>
      <c r="E939" s="188"/>
      <c r="F939" s="188"/>
      <c r="G939" s="188"/>
      <c r="H939" s="188"/>
      <c r="I939" s="188"/>
      <c r="J939" s="188"/>
      <c r="K939" s="188"/>
      <c r="L939" s="188"/>
      <c r="M939" s="188"/>
      <c r="N939" s="188"/>
      <c r="O939" s="188"/>
      <c r="P939" s="188"/>
      <c r="Q939" s="188"/>
      <c r="R939" s="188"/>
      <c r="S939" s="188"/>
      <c r="T939" s="188"/>
      <c r="U939" s="188"/>
      <c r="V939" s="188"/>
      <c r="W939" s="188"/>
      <c r="X939" s="189"/>
      <c r="Y939" s="801"/>
      <c r="Z939" s="801"/>
      <c r="AA939" s="801"/>
      <c r="AB939" s="801"/>
      <c r="AC939" s="801"/>
      <c r="AD939" s="801"/>
      <c r="AE939" s="801"/>
      <c r="AF939" s="801"/>
      <c r="AG939" s="801"/>
      <c r="AH939" s="801"/>
      <c r="AI939" s="801"/>
      <c r="AJ939" s="801"/>
      <c r="AK939" s="801"/>
      <c r="AL939" s="801"/>
      <c r="AM939" s="801"/>
      <c r="AN939" s="801"/>
      <c r="AO939" s="801"/>
      <c r="AP939" s="801"/>
      <c r="AQ939" s="801"/>
      <c r="AR939" s="801"/>
      <c r="AS939" s="801"/>
      <c r="AT939" s="801"/>
      <c r="AU939" s="801"/>
      <c r="AV939" s="801"/>
      <c r="AW939" s="801"/>
      <c r="AX939" s="801"/>
      <c r="AY939" s="801"/>
      <c r="AZ939" s="801"/>
      <c r="BA939" s="801"/>
      <c r="BB939" s="801"/>
    </row>
    <row r="940" spans="1:54" ht="12.6" customHeight="1">
      <c r="A940" s="272" t="s">
        <v>3847</v>
      </c>
      <c r="B940" s="188"/>
      <c r="C940" s="188"/>
      <c r="D940" s="188"/>
      <c r="E940" s="188"/>
      <c r="F940" s="188"/>
      <c r="G940" s="188"/>
      <c r="H940" s="188"/>
      <c r="I940" s="188"/>
      <c r="J940" s="188"/>
      <c r="K940" s="188"/>
      <c r="L940" s="188"/>
      <c r="M940" s="188"/>
      <c r="N940" s="188"/>
      <c r="O940" s="188"/>
      <c r="P940" s="188"/>
      <c r="Q940" s="188"/>
      <c r="R940" s="188"/>
      <c r="S940" s="188"/>
      <c r="T940" s="188"/>
      <c r="U940" s="188"/>
      <c r="V940" s="188"/>
      <c r="W940" s="188"/>
      <c r="X940" s="189"/>
      <c r="Y940" s="801"/>
      <c r="Z940" s="801"/>
      <c r="AA940" s="801"/>
      <c r="AB940" s="801"/>
      <c r="AC940" s="801"/>
      <c r="AD940" s="801"/>
      <c r="AE940" s="801"/>
      <c r="AF940" s="801"/>
      <c r="AG940" s="801"/>
      <c r="AH940" s="801"/>
      <c r="AI940" s="801"/>
      <c r="AJ940" s="801"/>
      <c r="AK940" s="801"/>
      <c r="AL940" s="801"/>
      <c r="AM940" s="801"/>
      <c r="AN940" s="801"/>
      <c r="AO940" s="801"/>
      <c r="AP940" s="801"/>
      <c r="AQ940" s="801"/>
      <c r="AR940" s="801"/>
      <c r="AS940" s="801"/>
      <c r="AT940" s="801"/>
      <c r="AU940" s="801"/>
      <c r="AV940" s="801"/>
      <c r="AW940" s="801"/>
      <c r="AX940" s="801"/>
      <c r="AY940" s="801"/>
      <c r="AZ940" s="801"/>
      <c r="BA940" s="801"/>
      <c r="BB940" s="801"/>
    </row>
    <row r="941" spans="1:54" ht="12.6" customHeight="1">
      <c r="A941" s="221" t="s">
        <v>3848</v>
      </c>
      <c r="B941" s="194"/>
      <c r="C941" s="194"/>
      <c r="D941" s="194"/>
      <c r="E941" s="194"/>
      <c r="F941" s="194"/>
      <c r="G941" s="194"/>
      <c r="H941" s="194"/>
      <c r="I941" s="194"/>
      <c r="J941" s="194"/>
      <c r="K941" s="194"/>
      <c r="L941" s="194"/>
      <c r="M941" s="194"/>
      <c r="N941" s="194"/>
      <c r="O941" s="194"/>
      <c r="P941" s="194"/>
      <c r="Q941" s="194"/>
      <c r="R941" s="194"/>
      <c r="S941" s="194"/>
      <c r="T941" s="194"/>
      <c r="U941" s="194"/>
      <c r="V941" s="194"/>
      <c r="W941" s="194"/>
      <c r="X941" s="194"/>
      <c r="Y941" s="801"/>
      <c r="Z941" s="801"/>
      <c r="AA941" s="801"/>
      <c r="AB941" s="801"/>
      <c r="AC941" s="801"/>
      <c r="AD941" s="801"/>
      <c r="AE941" s="801"/>
      <c r="AF941" s="801"/>
      <c r="AG941" s="801"/>
      <c r="AH941" s="801"/>
      <c r="AI941" s="801"/>
      <c r="AJ941" s="801"/>
      <c r="AK941" s="801"/>
      <c r="AL941" s="801"/>
      <c r="AM941" s="801"/>
      <c r="AN941" s="801"/>
      <c r="AO941" s="801"/>
      <c r="AP941" s="801"/>
      <c r="AQ941" s="801"/>
      <c r="AR941" s="801"/>
      <c r="AS941" s="801"/>
      <c r="AT941" s="801"/>
      <c r="AU941" s="801"/>
      <c r="AV941" s="801"/>
      <c r="AW941" s="801"/>
      <c r="AX941" s="801"/>
      <c r="AY941" s="801"/>
      <c r="AZ941" s="801"/>
      <c r="BA941" s="801"/>
      <c r="BB941" s="801"/>
    </row>
    <row r="942" spans="1:54" ht="12.6" customHeight="1">
      <c r="A942" s="272" t="s">
        <v>3718</v>
      </c>
      <c r="B942" s="188"/>
      <c r="C942" s="188"/>
      <c r="D942" s="188"/>
      <c r="E942" s="188"/>
      <c r="F942" s="188"/>
      <c r="G942" s="188"/>
      <c r="H942" s="188"/>
      <c r="I942" s="188"/>
      <c r="J942" s="188"/>
      <c r="K942" s="188"/>
      <c r="L942" s="188"/>
      <c r="M942" s="188"/>
      <c r="N942" s="188"/>
      <c r="O942" s="188"/>
      <c r="P942" s="188"/>
      <c r="Q942" s="188"/>
      <c r="R942" s="188"/>
      <c r="S942" s="188"/>
      <c r="T942" s="188"/>
      <c r="U942" s="188"/>
      <c r="V942" s="188"/>
      <c r="W942" s="188"/>
      <c r="X942" s="188"/>
      <c r="Y942" s="801"/>
      <c r="Z942" s="801"/>
      <c r="AA942" s="801"/>
      <c r="AB942" s="801"/>
      <c r="AC942" s="801"/>
      <c r="AD942" s="801"/>
      <c r="AE942" s="801"/>
      <c r="AF942" s="801"/>
      <c r="AG942" s="801"/>
      <c r="AH942" s="801"/>
      <c r="AI942" s="801"/>
      <c r="AJ942" s="801"/>
      <c r="AK942" s="801"/>
      <c r="AL942" s="801"/>
      <c r="AM942" s="801"/>
      <c r="AN942" s="801"/>
      <c r="AO942" s="801"/>
      <c r="AP942" s="801"/>
      <c r="AQ942" s="801"/>
      <c r="AR942" s="801"/>
      <c r="AS942" s="801"/>
      <c r="AT942" s="801"/>
      <c r="AU942" s="801"/>
      <c r="AV942" s="801"/>
      <c r="AW942" s="801"/>
      <c r="AX942" s="801"/>
      <c r="AY942" s="801"/>
      <c r="AZ942" s="801"/>
      <c r="BA942" s="801"/>
      <c r="BB942" s="801"/>
    </row>
    <row r="943" spans="1:54" ht="12.6" customHeight="1">
      <c r="A943" s="272" t="s">
        <v>3849</v>
      </c>
      <c r="B943" s="188"/>
      <c r="C943" s="188"/>
      <c r="D943" s="188"/>
      <c r="E943" s="188"/>
      <c r="F943" s="188"/>
      <c r="G943" s="188"/>
      <c r="H943" s="188"/>
      <c r="I943" s="188"/>
      <c r="J943" s="188"/>
      <c r="K943" s="188"/>
      <c r="L943" s="188"/>
      <c r="M943" s="188"/>
      <c r="N943" s="188"/>
      <c r="O943" s="188"/>
      <c r="P943" s="188"/>
      <c r="Q943" s="188"/>
      <c r="R943" s="188"/>
      <c r="S943" s="188"/>
      <c r="T943" s="188"/>
      <c r="U943" s="188"/>
      <c r="V943" s="188"/>
      <c r="W943" s="188"/>
      <c r="X943" s="188"/>
      <c r="Y943" s="801"/>
      <c r="Z943" s="801"/>
      <c r="AA943" s="801"/>
      <c r="AB943" s="801"/>
      <c r="AC943" s="801"/>
      <c r="AD943" s="801"/>
      <c r="AE943" s="801"/>
      <c r="AF943" s="801"/>
      <c r="AG943" s="801"/>
      <c r="AH943" s="801"/>
      <c r="AI943" s="801"/>
      <c r="AJ943" s="801"/>
      <c r="AK943" s="801"/>
      <c r="AL943" s="801"/>
      <c r="AM943" s="801"/>
      <c r="AN943" s="801"/>
      <c r="AO943" s="801"/>
      <c r="AP943" s="801"/>
      <c r="AQ943" s="801"/>
      <c r="AR943" s="801"/>
      <c r="AS943" s="801"/>
      <c r="AT943" s="801"/>
      <c r="AU943" s="801"/>
      <c r="AV943" s="801"/>
      <c r="AW943" s="801"/>
      <c r="AX943" s="801"/>
      <c r="AY943" s="801"/>
      <c r="AZ943" s="801"/>
      <c r="BA943" s="801"/>
      <c r="BB943" s="801"/>
    </row>
    <row r="944" spans="1:54" ht="12.6" customHeight="1">
      <c r="A944" s="187" t="s">
        <v>3850</v>
      </c>
      <c r="B944" s="188"/>
      <c r="C944" s="188"/>
      <c r="D944" s="188"/>
      <c r="E944" s="188"/>
      <c r="F944" s="188"/>
      <c r="G944" s="188"/>
      <c r="H944" s="188"/>
      <c r="I944" s="188"/>
      <c r="J944" s="188"/>
      <c r="K944" s="188"/>
      <c r="L944" s="188"/>
      <c r="M944" s="188"/>
      <c r="N944" s="188"/>
      <c r="O944" s="188"/>
      <c r="P944" s="188"/>
      <c r="Q944" s="188"/>
      <c r="R944" s="188"/>
      <c r="S944" s="188"/>
      <c r="T944" s="188"/>
      <c r="U944" s="188"/>
      <c r="V944" s="188"/>
      <c r="W944" s="188"/>
      <c r="X944" s="188"/>
      <c r="Y944" s="801"/>
      <c r="Z944" s="801"/>
      <c r="AA944" s="801"/>
      <c r="AB944" s="801"/>
      <c r="AC944" s="801"/>
      <c r="AD944" s="801"/>
      <c r="AE944" s="801"/>
      <c r="AF944" s="801"/>
      <c r="AG944" s="801"/>
      <c r="AH944" s="801"/>
      <c r="AI944" s="801"/>
      <c r="AJ944" s="801"/>
      <c r="AK944" s="801"/>
      <c r="AL944" s="801"/>
      <c r="AM944" s="801"/>
      <c r="AN944" s="801"/>
      <c r="AO944" s="801"/>
      <c r="AP944" s="801"/>
      <c r="AQ944" s="801"/>
      <c r="AR944" s="801"/>
      <c r="AS944" s="801"/>
      <c r="AT944" s="801"/>
      <c r="AU944" s="801"/>
      <c r="AV944" s="801"/>
      <c r="AW944" s="801"/>
      <c r="AX944" s="801"/>
      <c r="AY944" s="801"/>
      <c r="AZ944" s="801"/>
      <c r="BA944" s="801"/>
      <c r="BB944" s="801"/>
    </row>
    <row r="945" spans="1:54" ht="12.6" customHeight="1">
      <c r="A945" s="187" t="s">
        <v>3851</v>
      </c>
      <c r="B945" s="188"/>
      <c r="C945" s="188"/>
      <c r="D945" s="188"/>
      <c r="E945" s="188"/>
      <c r="F945" s="188"/>
      <c r="G945" s="188"/>
      <c r="H945" s="188"/>
      <c r="I945" s="188"/>
      <c r="J945" s="188"/>
      <c r="K945" s="188"/>
      <c r="L945" s="188"/>
      <c r="M945" s="188"/>
      <c r="N945" s="188"/>
      <c r="O945" s="188"/>
      <c r="P945" s="188"/>
      <c r="Q945" s="188"/>
      <c r="R945" s="188"/>
      <c r="S945" s="188"/>
      <c r="T945" s="188"/>
      <c r="U945" s="188"/>
      <c r="V945" s="188"/>
      <c r="W945" s="188"/>
      <c r="X945" s="188"/>
      <c r="Y945" s="801"/>
      <c r="Z945" s="801"/>
      <c r="AA945" s="801"/>
      <c r="AB945" s="801"/>
      <c r="AC945" s="801"/>
      <c r="AD945" s="801"/>
      <c r="AE945" s="801"/>
      <c r="AF945" s="801"/>
      <c r="AG945" s="801"/>
      <c r="AH945" s="801"/>
      <c r="AI945" s="801"/>
      <c r="AJ945" s="801"/>
      <c r="AK945" s="801"/>
      <c r="AL945" s="801"/>
      <c r="AM945" s="801"/>
      <c r="AN945" s="801"/>
      <c r="AO945" s="801"/>
      <c r="AP945" s="801"/>
      <c r="AQ945" s="801"/>
      <c r="AR945" s="801"/>
      <c r="AS945" s="801"/>
      <c r="AT945" s="801"/>
      <c r="AU945" s="801"/>
      <c r="AV945" s="801"/>
      <c r="AW945" s="801"/>
      <c r="AX945" s="801"/>
      <c r="AY945" s="801"/>
      <c r="AZ945" s="801"/>
      <c r="BA945" s="801"/>
      <c r="BB945" s="801"/>
    </row>
    <row r="946" spans="1:54" ht="12.6" customHeight="1">
      <c r="A946" s="272" t="s">
        <v>3852</v>
      </c>
      <c r="B946" s="188"/>
      <c r="C946" s="188"/>
      <c r="D946" s="188"/>
      <c r="E946" s="188"/>
      <c r="F946" s="188"/>
      <c r="G946" s="188"/>
      <c r="H946" s="188"/>
      <c r="I946" s="188"/>
      <c r="J946" s="188"/>
      <c r="K946" s="188"/>
      <c r="L946" s="188"/>
      <c r="M946" s="188"/>
      <c r="N946" s="188"/>
      <c r="O946" s="188"/>
      <c r="P946" s="188"/>
      <c r="Q946" s="188"/>
      <c r="R946" s="188"/>
      <c r="S946" s="188"/>
      <c r="T946" s="188"/>
      <c r="U946" s="188"/>
      <c r="V946" s="188"/>
      <c r="W946" s="188"/>
      <c r="X946" s="188"/>
      <c r="Y946" s="801"/>
      <c r="Z946" s="801"/>
      <c r="AA946" s="801"/>
      <c r="AB946" s="801"/>
      <c r="AC946" s="801"/>
      <c r="AD946" s="801"/>
      <c r="AE946" s="801"/>
      <c r="AF946" s="801"/>
      <c r="AG946" s="801"/>
      <c r="AH946" s="801"/>
      <c r="AI946" s="801"/>
      <c r="AJ946" s="801"/>
      <c r="AK946" s="801"/>
      <c r="AL946" s="801"/>
      <c r="AM946" s="801"/>
      <c r="AN946" s="801"/>
      <c r="AO946" s="801"/>
      <c r="AP946" s="801"/>
      <c r="AQ946" s="801"/>
      <c r="AR946" s="801"/>
      <c r="AS946" s="801"/>
      <c r="AT946" s="801"/>
      <c r="AU946" s="801"/>
      <c r="AV946" s="801"/>
      <c r="AW946" s="801"/>
      <c r="AX946" s="801"/>
      <c r="AY946" s="801"/>
      <c r="AZ946" s="801"/>
      <c r="BA946" s="801"/>
      <c r="BB946" s="801"/>
    </row>
    <row r="947" spans="1:54" ht="12.6" customHeight="1">
      <c r="A947" s="272" t="s">
        <v>3853</v>
      </c>
      <c r="B947" s="188"/>
      <c r="C947" s="188"/>
      <c r="D947" s="188"/>
      <c r="E947" s="188"/>
      <c r="F947" s="188"/>
      <c r="G947" s="188"/>
      <c r="H947" s="188"/>
      <c r="I947" s="188"/>
      <c r="J947" s="188"/>
      <c r="K947" s="188"/>
      <c r="L947" s="188"/>
      <c r="M947" s="188"/>
      <c r="N947" s="188"/>
      <c r="O947" s="188"/>
      <c r="P947" s="188"/>
      <c r="Q947" s="188"/>
      <c r="R947" s="188"/>
      <c r="S947" s="188"/>
      <c r="T947" s="188"/>
      <c r="U947" s="188"/>
      <c r="V947" s="188"/>
      <c r="W947" s="188"/>
      <c r="X947" s="188"/>
      <c r="Y947" s="801"/>
      <c r="Z947" s="801"/>
      <c r="AA947" s="801"/>
      <c r="AB947" s="801"/>
      <c r="AC947" s="801"/>
      <c r="AD947" s="801"/>
      <c r="AE947" s="801"/>
      <c r="AF947" s="801"/>
      <c r="AG947" s="801"/>
      <c r="AH947" s="801"/>
      <c r="AI947" s="801"/>
      <c r="AJ947" s="801"/>
      <c r="AK947" s="801"/>
      <c r="AL947" s="801"/>
      <c r="AM947" s="801"/>
      <c r="AN947" s="801"/>
      <c r="AO947" s="801"/>
      <c r="AP947" s="801"/>
      <c r="AQ947" s="801"/>
      <c r="AR947" s="801"/>
      <c r="AS947" s="801"/>
      <c r="AT947" s="801"/>
      <c r="AU947" s="801"/>
      <c r="AV947" s="801"/>
      <c r="AW947" s="801"/>
      <c r="AX947" s="801"/>
      <c r="AY947" s="801"/>
      <c r="AZ947" s="801"/>
      <c r="BA947" s="801"/>
      <c r="BB947" s="801"/>
    </row>
    <row r="948" spans="1:54" ht="12.6" customHeight="1">
      <c r="A948" s="187" t="s">
        <v>3850</v>
      </c>
      <c r="B948" s="188"/>
      <c r="C948" s="188"/>
      <c r="D948" s="188"/>
      <c r="E948" s="188"/>
      <c r="F948" s="188"/>
      <c r="G948" s="188"/>
      <c r="H948" s="188"/>
      <c r="I948" s="188"/>
      <c r="J948" s="188"/>
      <c r="K948" s="188"/>
      <c r="L948" s="188"/>
      <c r="M948" s="188"/>
      <c r="N948" s="188"/>
      <c r="O948" s="188"/>
      <c r="P948" s="188"/>
      <c r="Q948" s="188"/>
      <c r="R948" s="188"/>
      <c r="S948" s="188"/>
      <c r="T948" s="188"/>
      <c r="U948" s="188"/>
      <c r="V948" s="188"/>
      <c r="W948" s="188"/>
      <c r="X948" s="188"/>
      <c r="Y948" s="801"/>
      <c r="Z948" s="801"/>
      <c r="AA948" s="801"/>
      <c r="AB948" s="801"/>
      <c r="AC948" s="801"/>
      <c r="AD948" s="801"/>
      <c r="AE948" s="801"/>
      <c r="AF948" s="801"/>
      <c r="AG948" s="801"/>
      <c r="AH948" s="801"/>
      <c r="AI948" s="801"/>
      <c r="AJ948" s="801"/>
      <c r="AK948" s="801"/>
      <c r="AL948" s="801"/>
      <c r="AM948" s="801"/>
      <c r="AN948" s="801"/>
      <c r="AO948" s="801"/>
      <c r="AP948" s="801"/>
      <c r="AQ948" s="801"/>
      <c r="AR948" s="801"/>
      <c r="AS948" s="801"/>
      <c r="AT948" s="801"/>
      <c r="AU948" s="801"/>
      <c r="AV948" s="801"/>
      <c r="AW948" s="801"/>
      <c r="AX948" s="801"/>
      <c r="AY948" s="801"/>
      <c r="AZ948" s="801"/>
      <c r="BA948" s="801"/>
      <c r="BB948" s="801"/>
    </row>
    <row r="949" spans="1:54" ht="12.6" customHeight="1">
      <c r="A949" s="187" t="s">
        <v>3851</v>
      </c>
      <c r="B949" s="188"/>
      <c r="C949" s="188"/>
      <c r="D949" s="188"/>
      <c r="E949" s="188"/>
      <c r="F949" s="188"/>
      <c r="G949" s="188"/>
      <c r="H949" s="188"/>
      <c r="I949" s="188"/>
      <c r="J949" s="188"/>
      <c r="K949" s="188"/>
      <c r="L949" s="188"/>
      <c r="M949" s="188"/>
      <c r="N949" s="188"/>
      <c r="O949" s="188"/>
      <c r="P949" s="188"/>
      <c r="Q949" s="188"/>
      <c r="R949" s="188"/>
      <c r="S949" s="188"/>
      <c r="T949" s="188"/>
      <c r="U949" s="188"/>
      <c r="V949" s="188"/>
      <c r="W949" s="188"/>
      <c r="X949" s="188"/>
      <c r="Y949" s="801"/>
      <c r="Z949" s="801"/>
      <c r="AA949" s="801"/>
      <c r="AB949" s="801"/>
      <c r="AC949" s="801"/>
      <c r="AD949" s="801"/>
      <c r="AE949" s="801"/>
      <c r="AF949" s="801"/>
      <c r="AG949" s="801"/>
      <c r="AH949" s="801"/>
      <c r="AI949" s="801"/>
      <c r="AJ949" s="801"/>
      <c r="AK949" s="801"/>
      <c r="AL949" s="801"/>
      <c r="AM949" s="801"/>
      <c r="AN949" s="801"/>
      <c r="AO949" s="801"/>
      <c r="AP949" s="801"/>
      <c r="AQ949" s="801"/>
      <c r="AR949" s="801"/>
      <c r="AS949" s="801"/>
      <c r="AT949" s="801"/>
      <c r="AU949" s="801"/>
      <c r="AV949" s="801"/>
      <c r="AW949" s="801"/>
      <c r="AX949" s="801"/>
      <c r="AY949" s="801"/>
      <c r="AZ949" s="801"/>
      <c r="BA949" s="801"/>
      <c r="BB949" s="801"/>
    </row>
    <row r="950" spans="1:54" ht="12.6" customHeight="1">
      <c r="A950" s="187" t="s">
        <v>3796</v>
      </c>
      <c r="B950" s="188"/>
      <c r="C950" s="188"/>
      <c r="D950" s="188"/>
      <c r="E950" s="188"/>
      <c r="F950" s="188"/>
      <c r="G950" s="188"/>
      <c r="H950" s="188"/>
      <c r="I950" s="188"/>
      <c r="J950" s="188"/>
      <c r="K950" s="188"/>
      <c r="L950" s="188"/>
      <c r="M950" s="188"/>
      <c r="N950" s="188"/>
      <c r="O950" s="188"/>
      <c r="P950" s="188"/>
      <c r="Q950" s="188"/>
      <c r="R950" s="188"/>
      <c r="S950" s="188"/>
      <c r="T950" s="188"/>
      <c r="U950" s="188"/>
      <c r="V950" s="188"/>
      <c r="W950" s="188"/>
      <c r="X950" s="188"/>
      <c r="Y950" s="801"/>
      <c r="Z950" s="801"/>
      <c r="AA950" s="801"/>
      <c r="AB950" s="801"/>
      <c r="AC950" s="801"/>
      <c r="AD950" s="801"/>
      <c r="AE950" s="801"/>
      <c r="AF950" s="801"/>
      <c r="AG950" s="801"/>
      <c r="AH950" s="801"/>
      <c r="AI950" s="801"/>
      <c r="AJ950" s="801"/>
      <c r="AK950" s="801"/>
      <c r="AL950" s="801"/>
      <c r="AM950" s="801"/>
      <c r="AN950" s="801"/>
      <c r="AO950" s="801"/>
      <c r="AP950" s="801"/>
      <c r="AQ950" s="801"/>
      <c r="AR950" s="801"/>
      <c r="AS950" s="801"/>
      <c r="AT950" s="801"/>
      <c r="AU950" s="801"/>
      <c r="AV950" s="801"/>
      <c r="AW950" s="801"/>
      <c r="AX950" s="801"/>
      <c r="AY950" s="801"/>
      <c r="AZ950" s="801"/>
      <c r="BA950" s="801"/>
      <c r="BB950" s="801"/>
    </row>
    <row r="951" spans="1:54" ht="12.6" customHeight="1">
      <c r="A951" s="220" t="s">
        <v>236</v>
      </c>
    </row>
    <row r="952" spans="1:54" ht="15" customHeight="1">
      <c r="A952" s="897"/>
      <c r="B952" s="898"/>
      <c r="C952" s="898"/>
      <c r="D952" s="898"/>
      <c r="E952" s="898"/>
      <c r="F952" s="898"/>
      <c r="G952" s="898"/>
      <c r="H952" s="898"/>
      <c r="I952" s="898"/>
      <c r="J952" s="898"/>
      <c r="K952" s="898"/>
      <c r="L952" s="898"/>
      <c r="M952" s="898"/>
      <c r="N952" s="898"/>
      <c r="O952" s="898"/>
      <c r="P952" s="898"/>
      <c r="Q952" s="898"/>
      <c r="R952" s="898"/>
      <c r="S952" s="898"/>
      <c r="T952" s="898"/>
      <c r="U952" s="898"/>
      <c r="V952" s="898"/>
      <c r="W952" s="898"/>
      <c r="X952" s="898"/>
      <c r="Y952" s="898"/>
      <c r="Z952" s="898"/>
      <c r="AA952" s="898"/>
      <c r="AB952" s="898"/>
      <c r="AC952" s="898"/>
      <c r="AD952" s="898"/>
      <c r="AE952" s="898"/>
      <c r="AF952" s="898"/>
      <c r="AG952" s="898"/>
      <c r="AH952" s="898"/>
      <c r="AI952" s="898"/>
      <c r="AJ952" s="898"/>
      <c r="AK952" s="898"/>
      <c r="AL952" s="898"/>
      <c r="AM952" s="898"/>
      <c r="AN952" s="898"/>
      <c r="AO952" s="898"/>
      <c r="AP952" s="898"/>
      <c r="AQ952" s="898"/>
      <c r="AR952" s="898"/>
      <c r="AS952" s="898"/>
      <c r="AT952" s="898"/>
      <c r="AU952" s="898"/>
      <c r="AV952" s="898"/>
      <c r="AW952" s="898"/>
      <c r="AX952" s="898"/>
      <c r="AY952" s="550"/>
      <c r="AZ952" s="550"/>
      <c r="BA952" s="550"/>
      <c r="BB952" s="550"/>
    </row>
    <row r="953" spans="1:54" ht="15" customHeight="1">
      <c r="A953" s="899"/>
      <c r="B953" s="900"/>
      <c r="C953" s="900"/>
      <c r="D953" s="900"/>
      <c r="E953" s="900"/>
      <c r="F953" s="900"/>
      <c r="G953" s="900"/>
      <c r="H953" s="900"/>
      <c r="I953" s="900"/>
      <c r="J953" s="900"/>
      <c r="K953" s="900"/>
      <c r="L953" s="900"/>
      <c r="M953" s="900"/>
      <c r="N953" s="900"/>
      <c r="O953" s="900"/>
      <c r="P953" s="900"/>
      <c r="Q953" s="900"/>
      <c r="R953" s="900"/>
      <c r="S953" s="900"/>
      <c r="T953" s="900"/>
      <c r="U953" s="900"/>
      <c r="V953" s="900"/>
      <c r="W953" s="900"/>
      <c r="X953" s="900"/>
      <c r="Y953" s="900"/>
      <c r="Z953" s="900"/>
      <c r="AA953" s="900"/>
      <c r="AB953" s="900"/>
      <c r="AC953" s="900"/>
      <c r="AD953" s="900"/>
      <c r="AE953" s="900"/>
      <c r="AF953" s="900"/>
      <c r="AG953" s="900"/>
      <c r="AH953" s="900"/>
      <c r="AI953" s="900"/>
      <c r="AJ953" s="900"/>
      <c r="AK953" s="900"/>
      <c r="AL953" s="900"/>
      <c r="AM953" s="900"/>
      <c r="AN953" s="900"/>
      <c r="AO953" s="900"/>
      <c r="AP953" s="900"/>
      <c r="AQ953" s="900"/>
      <c r="AR953" s="900"/>
      <c r="AS953" s="900"/>
      <c r="AT953" s="900"/>
      <c r="AU953" s="900"/>
      <c r="AV953" s="900"/>
      <c r="AW953" s="900"/>
      <c r="AX953" s="900"/>
      <c r="AY953" s="550"/>
      <c r="AZ953" s="550"/>
      <c r="BA953" s="550"/>
      <c r="BB953" s="550"/>
    </row>
    <row r="954" spans="1:54" ht="12.6" customHeight="1">
      <c r="A954" s="220" t="s">
        <v>310</v>
      </c>
    </row>
    <row r="955" spans="1:54" ht="12.6" customHeight="1">
      <c r="A955" s="262"/>
      <c r="B955" s="263"/>
      <c r="C955" s="263"/>
      <c r="D955" s="263"/>
      <c r="E955" s="263"/>
      <c r="F955" s="263"/>
      <c r="G955" s="263"/>
      <c r="H955" s="263"/>
      <c r="I955" s="263"/>
      <c r="J955" s="263"/>
      <c r="K955" s="263"/>
      <c r="L955" s="263"/>
      <c r="M955" s="263"/>
      <c r="N955" s="263"/>
      <c r="O955" s="263"/>
      <c r="P955" s="263"/>
      <c r="Q955" s="263"/>
      <c r="R955" s="263"/>
      <c r="S955" s="264"/>
      <c r="T955" s="262"/>
      <c r="U955" s="263"/>
      <c r="V955" s="263"/>
      <c r="W955" s="263"/>
      <c r="X955" s="263"/>
      <c r="Y955" s="263"/>
      <c r="Z955" s="263"/>
      <c r="AA955" s="263"/>
      <c r="AB955" s="263"/>
      <c r="AC955" s="263"/>
      <c r="AD955" s="263"/>
      <c r="AE955" s="263"/>
      <c r="AF955" s="264"/>
      <c r="AG955" s="901" t="s">
        <v>3733</v>
      </c>
      <c r="AH955" s="902"/>
      <c r="AI955" s="902"/>
      <c r="AJ955" s="902"/>
      <c r="AK955" s="902"/>
      <c r="AL955" s="902"/>
      <c r="AM955" s="902"/>
      <c r="AN955" s="902"/>
      <c r="AO955" s="902"/>
      <c r="AP955" s="902"/>
      <c r="AQ955" s="902"/>
      <c r="AR955" s="902"/>
      <c r="AS955" s="902"/>
      <c r="AT955" s="902"/>
      <c r="AU955" s="902"/>
      <c r="AV955" s="902"/>
      <c r="AW955" s="902"/>
      <c r="AX955" s="902"/>
      <c r="AY955" s="902"/>
      <c r="AZ955" s="902"/>
      <c r="BA955" s="902"/>
      <c r="BB955" s="994"/>
    </row>
    <row r="956" spans="1:54" ht="12.6" customHeight="1">
      <c r="A956" s="841" t="s">
        <v>4146</v>
      </c>
      <c r="B956" s="842"/>
      <c r="C956" s="842"/>
      <c r="D956" s="842"/>
      <c r="E956" s="842"/>
      <c r="F956" s="842"/>
      <c r="G956" s="842"/>
      <c r="H956" s="842"/>
      <c r="I956" s="842"/>
      <c r="J956" s="842"/>
      <c r="K956" s="842"/>
      <c r="L956" s="842"/>
      <c r="M956" s="842"/>
      <c r="N956" s="842"/>
      <c r="O956" s="842"/>
      <c r="P956" s="842"/>
      <c r="Q956" s="842"/>
      <c r="R956" s="842"/>
      <c r="S956" s="843"/>
      <c r="T956" s="841" t="s">
        <v>4147</v>
      </c>
      <c r="U956" s="842"/>
      <c r="V956" s="842"/>
      <c r="W956" s="842"/>
      <c r="X956" s="842"/>
      <c r="Y956" s="842"/>
      <c r="Z956" s="842"/>
      <c r="AA956" s="842"/>
      <c r="AB956" s="842"/>
      <c r="AC956" s="842"/>
      <c r="AD956" s="842"/>
      <c r="AE956" s="842"/>
      <c r="AF956" s="843"/>
      <c r="AG956" s="841" t="s">
        <v>3734</v>
      </c>
      <c r="AH956" s="842"/>
      <c r="AI956" s="842"/>
      <c r="AJ956" s="842"/>
      <c r="AK956" s="842"/>
      <c r="AL956" s="842"/>
      <c r="AM956" s="842"/>
      <c r="AN956" s="842"/>
      <c r="AO956" s="842"/>
      <c r="AP956" s="842"/>
      <c r="AQ956" s="842"/>
      <c r="AR956" s="842"/>
      <c r="AS956" s="842"/>
      <c r="AT956" s="842"/>
      <c r="AU956" s="842"/>
      <c r="AV956" s="842"/>
      <c r="AW956" s="842"/>
      <c r="AX956" s="842"/>
      <c r="AY956" s="842"/>
      <c r="AZ956" s="842"/>
      <c r="BA956" s="842"/>
      <c r="BB956" s="843"/>
    </row>
    <row r="957" spans="1:54" ht="12.6" customHeight="1">
      <c r="A957" s="185"/>
      <c r="B957" s="186"/>
      <c r="C957" s="186"/>
      <c r="D957" s="186"/>
      <c r="E957" s="186"/>
      <c r="F957" s="186"/>
      <c r="G957" s="186"/>
      <c r="H957" s="186"/>
      <c r="I957" s="186"/>
      <c r="J957" s="186"/>
      <c r="K957" s="186"/>
      <c r="L957" s="186"/>
      <c r="M957" s="186"/>
      <c r="N957" s="186"/>
      <c r="O957" s="186"/>
      <c r="P957" s="186"/>
      <c r="Q957" s="186"/>
      <c r="R957" s="186"/>
      <c r="S957" s="277"/>
      <c r="T957" s="185"/>
      <c r="U957" s="186"/>
      <c r="V957" s="186"/>
      <c r="W957" s="186"/>
      <c r="X957" s="186"/>
      <c r="Y957" s="186"/>
      <c r="Z957" s="186"/>
      <c r="AA957" s="186"/>
      <c r="AB957" s="186"/>
      <c r="AC957" s="186"/>
      <c r="AD957" s="186"/>
      <c r="AE957" s="186"/>
      <c r="AF957" s="277"/>
      <c r="AG957" s="841" t="s">
        <v>3521</v>
      </c>
      <c r="AH957" s="842"/>
      <c r="AI957" s="842"/>
      <c r="AJ957" s="842"/>
      <c r="AK957" s="842"/>
      <c r="AL957" s="842"/>
      <c r="AM957" s="842"/>
      <c r="AN957" s="842"/>
      <c r="AO957" s="842"/>
      <c r="AP957" s="842"/>
      <c r="AQ957" s="842"/>
      <c r="AR957" s="842"/>
      <c r="AS957" s="842"/>
      <c r="AT957" s="842"/>
      <c r="AU957" s="842"/>
      <c r="AV957" s="842"/>
      <c r="AW957" s="842"/>
      <c r="AX957" s="842"/>
      <c r="AY957" s="842"/>
      <c r="AZ957" s="842"/>
      <c r="BA957" s="842"/>
      <c r="BB957" s="843"/>
    </row>
    <row r="958" spans="1:54" ht="12.6" customHeight="1">
      <c r="A958" s="272" t="s">
        <v>3854</v>
      </c>
      <c r="B958" s="188"/>
      <c r="C958" s="188"/>
      <c r="D958" s="188"/>
      <c r="E958" s="188"/>
      <c r="F958" s="188"/>
      <c r="G958" s="188"/>
      <c r="H958" s="188"/>
      <c r="I958" s="188"/>
      <c r="J958" s="188"/>
      <c r="K958" s="188"/>
      <c r="L958" s="188"/>
      <c r="M958" s="188"/>
      <c r="N958" s="188"/>
      <c r="O958" s="188"/>
      <c r="P958" s="188"/>
      <c r="Q958" s="188"/>
      <c r="R958" s="188"/>
      <c r="S958" s="189"/>
      <c r="T958" s="1063">
        <f ca="1">SUM('HL KNIHA VYPOC'!D248)*-1</f>
        <v>0</v>
      </c>
      <c r="U958" s="1063"/>
      <c r="V958" s="1063"/>
      <c r="W958" s="1063"/>
      <c r="X958" s="1063"/>
      <c r="Y958" s="1063"/>
      <c r="Z958" s="1063"/>
      <c r="AA958" s="1063"/>
      <c r="AB958" s="1063"/>
      <c r="AC958" s="1063"/>
      <c r="AD958" s="1063"/>
      <c r="AE958" s="1063"/>
      <c r="AF958" s="1063"/>
      <c r="AG958" s="1063">
        <f ca="1">SUM('HL KNIHA VYPOC'!H248)*-1</f>
        <v>0</v>
      </c>
      <c r="AH958" s="1063"/>
      <c r="AI958" s="1063"/>
      <c r="AJ958" s="1063"/>
      <c r="AK958" s="1063"/>
      <c r="AL958" s="1063"/>
      <c r="AM958" s="1063"/>
      <c r="AN958" s="1063"/>
      <c r="AO958" s="1063"/>
      <c r="AP958" s="1063"/>
      <c r="AQ958" s="1063"/>
      <c r="AR958" s="1063"/>
      <c r="AS958" s="1063"/>
      <c r="AT958" s="1063"/>
      <c r="AU958" s="1063"/>
      <c r="AV958" s="1063"/>
      <c r="AW958" s="1063"/>
      <c r="AX958" s="1063"/>
      <c r="AY958" s="1063"/>
      <c r="AZ958" s="1063"/>
      <c r="BA958" s="1063"/>
      <c r="BB958" s="1063"/>
    </row>
    <row r="959" spans="1:54" ht="12.6" customHeight="1">
      <c r="A959" s="187" t="s">
        <v>3855</v>
      </c>
      <c r="B959" s="188"/>
      <c r="C959" s="188"/>
      <c r="D959" s="188"/>
      <c r="E959" s="188"/>
      <c r="F959" s="188"/>
      <c r="G959" s="188"/>
      <c r="H959" s="188"/>
      <c r="I959" s="188"/>
      <c r="J959" s="188"/>
      <c r="K959" s="188"/>
      <c r="L959" s="188"/>
      <c r="M959" s="188"/>
      <c r="N959" s="188"/>
      <c r="O959" s="188"/>
      <c r="P959" s="188"/>
      <c r="Q959" s="188"/>
      <c r="R959" s="188"/>
      <c r="S959" s="189"/>
      <c r="T959" s="1051"/>
      <c r="U959" s="1051"/>
      <c r="V959" s="1051"/>
      <c r="W959" s="1051"/>
      <c r="X959" s="1051"/>
      <c r="Y959" s="1051"/>
      <c r="Z959" s="1051"/>
      <c r="AA959" s="1051"/>
      <c r="AB959" s="1051"/>
      <c r="AC959" s="1051"/>
      <c r="AD959" s="1051"/>
      <c r="AE959" s="1051"/>
      <c r="AF959" s="1051"/>
      <c r="AG959" s="1051"/>
      <c r="AH959" s="1051"/>
      <c r="AI959" s="1051"/>
      <c r="AJ959" s="1051"/>
      <c r="AK959" s="1051"/>
      <c r="AL959" s="1051"/>
      <c r="AM959" s="1051"/>
      <c r="AN959" s="1051"/>
      <c r="AO959" s="1051"/>
      <c r="AP959" s="1051"/>
      <c r="AQ959" s="1051"/>
      <c r="AR959" s="1051"/>
      <c r="AS959" s="1051"/>
      <c r="AT959" s="1051"/>
      <c r="AU959" s="1051"/>
      <c r="AV959" s="1051"/>
      <c r="AW959" s="1051"/>
      <c r="AX959" s="1051"/>
      <c r="AY959" s="1051"/>
      <c r="AZ959" s="1051"/>
      <c r="BA959" s="1051"/>
      <c r="BB959" s="1051"/>
    </row>
    <row r="960" spans="1:54" ht="12.6" customHeight="1">
      <c r="A960" s="187" t="s">
        <v>3856</v>
      </c>
      <c r="B960" s="188"/>
      <c r="C960" s="188"/>
      <c r="D960" s="188"/>
      <c r="E960" s="188"/>
      <c r="F960" s="188"/>
      <c r="G960" s="188"/>
      <c r="H960" s="188"/>
      <c r="I960" s="188"/>
      <c r="J960" s="188"/>
      <c r="K960" s="188"/>
      <c r="L960" s="188"/>
      <c r="M960" s="188"/>
      <c r="N960" s="188"/>
      <c r="O960" s="188"/>
      <c r="P960" s="188"/>
      <c r="Q960" s="188"/>
      <c r="R960" s="188"/>
      <c r="S960" s="189"/>
      <c r="T960" s="1051"/>
      <c r="U960" s="1051"/>
      <c r="V960" s="1051"/>
      <c r="W960" s="1051"/>
      <c r="X960" s="1051"/>
      <c r="Y960" s="1051"/>
      <c r="Z960" s="1051"/>
      <c r="AA960" s="1051"/>
      <c r="AB960" s="1051"/>
      <c r="AC960" s="1051"/>
      <c r="AD960" s="1051"/>
      <c r="AE960" s="1051"/>
      <c r="AF960" s="1051"/>
      <c r="AG960" s="1051"/>
      <c r="AH960" s="1051"/>
      <c r="AI960" s="1051"/>
      <c r="AJ960" s="1051"/>
      <c r="AK960" s="1051"/>
      <c r="AL960" s="1051"/>
      <c r="AM960" s="1051"/>
      <c r="AN960" s="1051"/>
      <c r="AO960" s="1051"/>
      <c r="AP960" s="1051"/>
      <c r="AQ960" s="1051"/>
      <c r="AR960" s="1051"/>
      <c r="AS960" s="1051"/>
      <c r="AT960" s="1051"/>
      <c r="AU960" s="1051"/>
      <c r="AV960" s="1051"/>
      <c r="AW960" s="1051"/>
      <c r="AX960" s="1051"/>
      <c r="AY960" s="1051"/>
      <c r="AZ960" s="1051"/>
      <c r="BA960" s="1051"/>
      <c r="BB960" s="1051"/>
    </row>
    <row r="961" spans="1:54" ht="12.6" customHeight="1">
      <c r="A961" s="187" t="s">
        <v>3857</v>
      </c>
      <c r="B961" s="188"/>
      <c r="C961" s="188"/>
      <c r="D961" s="188"/>
      <c r="E961" s="188"/>
      <c r="F961" s="188"/>
      <c r="G961" s="188"/>
      <c r="H961" s="188"/>
      <c r="I961" s="188"/>
      <c r="J961" s="188"/>
      <c r="K961" s="188"/>
      <c r="L961" s="188"/>
      <c r="M961" s="188"/>
      <c r="N961" s="188"/>
      <c r="O961" s="188"/>
      <c r="P961" s="188"/>
      <c r="Q961" s="188"/>
      <c r="R961" s="188"/>
      <c r="S961" s="189"/>
      <c r="T961" s="1051"/>
      <c r="U961" s="1051"/>
      <c r="V961" s="1051"/>
      <c r="W961" s="1051"/>
      <c r="X961" s="1051"/>
      <c r="Y961" s="1051"/>
      <c r="Z961" s="1051"/>
      <c r="AA961" s="1051"/>
      <c r="AB961" s="1051"/>
      <c r="AC961" s="1051"/>
      <c r="AD961" s="1051"/>
      <c r="AE961" s="1051"/>
      <c r="AF961" s="1051"/>
      <c r="AG961" s="1051"/>
      <c r="AH961" s="1051"/>
      <c r="AI961" s="1051"/>
      <c r="AJ961" s="1051"/>
      <c r="AK961" s="1051"/>
      <c r="AL961" s="1051"/>
      <c r="AM961" s="1051"/>
      <c r="AN961" s="1051"/>
      <c r="AO961" s="1051"/>
      <c r="AP961" s="1051"/>
      <c r="AQ961" s="1051"/>
      <c r="AR961" s="1051"/>
      <c r="AS961" s="1051"/>
      <c r="AT961" s="1051"/>
      <c r="AU961" s="1051"/>
      <c r="AV961" s="1051"/>
      <c r="AW961" s="1051"/>
      <c r="AX961" s="1051"/>
      <c r="AY961" s="1051"/>
      <c r="AZ961" s="1051"/>
      <c r="BA961" s="1051"/>
      <c r="BB961" s="1051"/>
    </row>
    <row r="962" spans="1:54" ht="12.6" customHeight="1">
      <c r="A962" s="187" t="s">
        <v>3858</v>
      </c>
      <c r="B962" s="188"/>
      <c r="C962" s="188"/>
      <c r="D962" s="188"/>
      <c r="E962" s="188"/>
      <c r="F962" s="188"/>
      <c r="G962" s="188"/>
      <c r="H962" s="188"/>
      <c r="I962" s="188"/>
      <c r="J962" s="188"/>
      <c r="K962" s="188"/>
      <c r="L962" s="188"/>
      <c r="M962" s="188"/>
      <c r="N962" s="188"/>
      <c r="O962" s="188"/>
      <c r="P962" s="188"/>
      <c r="Q962" s="188"/>
      <c r="R962" s="188"/>
      <c r="S962" s="189"/>
      <c r="T962" s="1051">
        <f ca="1">'HL KNIHA VYPOC'!$F$248</f>
        <v>0</v>
      </c>
      <c r="U962" s="1051"/>
      <c r="V962" s="1051"/>
      <c r="W962" s="1051"/>
      <c r="X962" s="1051"/>
      <c r="Y962" s="1051"/>
      <c r="Z962" s="1051"/>
      <c r="AA962" s="1051"/>
      <c r="AB962" s="1051"/>
      <c r="AC962" s="1051"/>
      <c r="AD962" s="1051"/>
      <c r="AE962" s="1051"/>
      <c r="AF962" s="1051"/>
      <c r="AG962" s="1051">
        <f ca="1">'HL KNIHA VYPOC'!$J$248</f>
        <v>0</v>
      </c>
      <c r="AH962" s="1051"/>
      <c r="AI962" s="1051"/>
      <c r="AJ962" s="1051"/>
      <c r="AK962" s="1051"/>
      <c r="AL962" s="1051"/>
      <c r="AM962" s="1051"/>
      <c r="AN962" s="1051"/>
      <c r="AO962" s="1051"/>
      <c r="AP962" s="1051"/>
      <c r="AQ962" s="1051"/>
      <c r="AR962" s="1051"/>
      <c r="AS962" s="1051"/>
      <c r="AT962" s="1051"/>
      <c r="AU962" s="1051"/>
      <c r="AV962" s="1051"/>
      <c r="AW962" s="1051"/>
      <c r="AX962" s="1051"/>
      <c r="AY962" s="1051"/>
      <c r="AZ962" s="1051"/>
      <c r="BA962" s="1051"/>
      <c r="BB962" s="1051"/>
    </row>
    <row r="963" spans="1:54" ht="12.6" customHeight="1">
      <c r="A963" s="187" t="s">
        <v>3859</v>
      </c>
      <c r="B963" s="188"/>
      <c r="C963" s="188"/>
      <c r="D963" s="188"/>
      <c r="E963" s="188"/>
      <c r="F963" s="188"/>
      <c r="G963" s="188"/>
      <c r="H963" s="188"/>
      <c r="I963" s="188"/>
      <c r="J963" s="188"/>
      <c r="K963" s="188"/>
      <c r="L963" s="188"/>
      <c r="M963" s="188"/>
      <c r="N963" s="188"/>
      <c r="O963" s="188"/>
      <c r="P963" s="188"/>
      <c r="Q963" s="188"/>
      <c r="R963" s="188"/>
      <c r="S963" s="189"/>
      <c r="T963" s="1051">
        <f ca="1">'HL KNIHA VYPOC'!$E$248</f>
        <v>0</v>
      </c>
      <c r="U963" s="1051"/>
      <c r="V963" s="1051"/>
      <c r="W963" s="1051"/>
      <c r="X963" s="1051"/>
      <c r="Y963" s="1051"/>
      <c r="Z963" s="1051"/>
      <c r="AA963" s="1051"/>
      <c r="AB963" s="1051"/>
      <c r="AC963" s="1051"/>
      <c r="AD963" s="1051"/>
      <c r="AE963" s="1051"/>
      <c r="AF963" s="1051"/>
      <c r="AG963" s="1051">
        <f ca="1">'HL KNIHA VYPOC'!$I$248</f>
        <v>0</v>
      </c>
      <c r="AH963" s="1051"/>
      <c r="AI963" s="1051"/>
      <c r="AJ963" s="1051"/>
      <c r="AK963" s="1051"/>
      <c r="AL963" s="1051"/>
      <c r="AM963" s="1051"/>
      <c r="AN963" s="1051"/>
      <c r="AO963" s="1051"/>
      <c r="AP963" s="1051"/>
      <c r="AQ963" s="1051"/>
      <c r="AR963" s="1051"/>
      <c r="AS963" s="1051"/>
      <c r="AT963" s="1051"/>
      <c r="AU963" s="1051"/>
      <c r="AV963" s="1051"/>
      <c r="AW963" s="1051"/>
      <c r="AX963" s="1051"/>
      <c r="AY963" s="1051"/>
      <c r="AZ963" s="1051"/>
      <c r="BA963" s="1051"/>
      <c r="BB963" s="1051"/>
    </row>
    <row r="964" spans="1:54" ht="12.6" customHeight="1">
      <c r="A964" s="272" t="s">
        <v>3860</v>
      </c>
      <c r="B964" s="188"/>
      <c r="C964" s="188"/>
      <c r="D964" s="188"/>
      <c r="E964" s="188"/>
      <c r="F964" s="188"/>
      <c r="G964" s="188"/>
      <c r="H964" s="188"/>
      <c r="I964" s="188"/>
      <c r="J964" s="188"/>
      <c r="K964" s="188"/>
      <c r="L964" s="188"/>
      <c r="M964" s="188"/>
      <c r="N964" s="188"/>
      <c r="O964" s="188"/>
      <c r="P964" s="188"/>
      <c r="Q964" s="188"/>
      <c r="R964" s="188"/>
      <c r="S964" s="189"/>
      <c r="T964" s="1063">
        <f ca="1">SUM('HL KNIHA VYPOC'!G248)*-1</f>
        <v>0</v>
      </c>
      <c r="U964" s="1063"/>
      <c r="V964" s="1063"/>
      <c r="W964" s="1063"/>
      <c r="X964" s="1063"/>
      <c r="Y964" s="1063"/>
      <c r="Z964" s="1063"/>
      <c r="AA964" s="1063"/>
      <c r="AB964" s="1063"/>
      <c r="AC964" s="1063"/>
      <c r="AD964" s="1063"/>
      <c r="AE964" s="1063"/>
      <c r="AF964" s="1063"/>
      <c r="AG964" s="1063">
        <f ca="1">SUM('HL KNIHA VYPOC'!K248)*-1</f>
        <v>0</v>
      </c>
      <c r="AH964" s="1063"/>
      <c r="AI964" s="1063"/>
      <c r="AJ964" s="1063"/>
      <c r="AK964" s="1063"/>
      <c r="AL964" s="1063"/>
      <c r="AM964" s="1063"/>
      <c r="AN964" s="1063"/>
      <c r="AO964" s="1063"/>
      <c r="AP964" s="1063"/>
      <c r="AQ964" s="1063"/>
      <c r="AR964" s="1063"/>
      <c r="AS964" s="1063"/>
      <c r="AT964" s="1063"/>
      <c r="AU964" s="1063"/>
      <c r="AV964" s="1063"/>
      <c r="AW964" s="1063"/>
      <c r="AX964" s="1063"/>
      <c r="AY964" s="1063"/>
      <c r="AZ964" s="1063"/>
      <c r="BA964" s="1063"/>
      <c r="BB964" s="1063"/>
    </row>
    <row r="965" spans="1:54" ht="12.6" customHeight="1">
      <c r="A965" s="220" t="s">
        <v>275</v>
      </c>
    </row>
    <row r="966" spans="1:54" ht="15" customHeight="1">
      <c r="A966" s="897"/>
      <c r="B966" s="898"/>
      <c r="C966" s="898"/>
      <c r="D966" s="898"/>
      <c r="E966" s="898"/>
      <c r="F966" s="898"/>
      <c r="G966" s="898"/>
      <c r="H966" s="898"/>
      <c r="I966" s="898"/>
      <c r="J966" s="898"/>
      <c r="K966" s="898"/>
      <c r="L966" s="898"/>
      <c r="M966" s="898"/>
      <c r="N966" s="898"/>
      <c r="O966" s="898"/>
      <c r="P966" s="898"/>
      <c r="Q966" s="898"/>
      <c r="R966" s="898"/>
      <c r="S966" s="898"/>
      <c r="T966" s="898"/>
      <c r="U966" s="898"/>
      <c r="V966" s="898"/>
      <c r="W966" s="898"/>
      <c r="X966" s="898"/>
      <c r="Y966" s="898"/>
      <c r="Z966" s="898"/>
      <c r="AA966" s="898"/>
      <c r="AB966" s="898"/>
      <c r="AC966" s="898"/>
      <c r="AD966" s="898"/>
      <c r="AE966" s="898"/>
      <c r="AF966" s="898"/>
      <c r="AG966" s="898"/>
      <c r="AH966" s="898"/>
      <c r="AI966" s="898"/>
      <c r="AJ966" s="898"/>
      <c r="AK966" s="898"/>
      <c r="AL966" s="898"/>
      <c r="AM966" s="898"/>
      <c r="AN966" s="898"/>
      <c r="AO966" s="898"/>
      <c r="AP966" s="898"/>
      <c r="AQ966" s="898"/>
      <c r="AR966" s="898"/>
      <c r="AS966" s="898"/>
      <c r="AT966" s="898"/>
      <c r="AU966" s="898"/>
      <c r="AV966" s="898"/>
      <c r="AW966" s="898"/>
      <c r="AX966" s="898"/>
      <c r="AY966" s="550"/>
      <c r="AZ966" s="550"/>
      <c r="BA966" s="550"/>
      <c r="BB966" s="550"/>
    </row>
    <row r="967" spans="1:54" ht="15" customHeight="1">
      <c r="A967" s="899"/>
      <c r="B967" s="900"/>
      <c r="C967" s="900"/>
      <c r="D967" s="900"/>
      <c r="E967" s="900"/>
      <c r="F967" s="900"/>
      <c r="G967" s="900"/>
      <c r="H967" s="900"/>
      <c r="I967" s="900"/>
      <c r="J967" s="900"/>
      <c r="K967" s="900"/>
      <c r="L967" s="900"/>
      <c r="M967" s="900"/>
      <c r="N967" s="900"/>
      <c r="O967" s="900"/>
      <c r="P967" s="900"/>
      <c r="Q967" s="900"/>
      <c r="R967" s="900"/>
      <c r="S967" s="900"/>
      <c r="T967" s="900"/>
      <c r="U967" s="900"/>
      <c r="V967" s="900"/>
      <c r="W967" s="900"/>
      <c r="X967" s="900"/>
      <c r="Y967" s="900"/>
      <c r="Z967" s="900"/>
      <c r="AA967" s="900"/>
      <c r="AB967" s="900"/>
      <c r="AC967" s="900"/>
      <c r="AD967" s="900"/>
      <c r="AE967" s="900"/>
      <c r="AF967" s="900"/>
      <c r="AG967" s="900"/>
      <c r="AH967" s="900"/>
      <c r="AI967" s="900"/>
      <c r="AJ967" s="900"/>
      <c r="AK967" s="900"/>
      <c r="AL967" s="900"/>
      <c r="AM967" s="900"/>
      <c r="AN967" s="900"/>
      <c r="AO967" s="900"/>
      <c r="AP967" s="900"/>
      <c r="AQ967" s="900"/>
      <c r="AR967" s="900"/>
      <c r="AS967" s="900"/>
      <c r="AT967" s="900"/>
      <c r="AU967" s="900"/>
      <c r="AV967" s="900"/>
      <c r="AW967" s="900"/>
      <c r="AX967" s="900"/>
      <c r="AY967" s="550"/>
      <c r="AZ967" s="550"/>
      <c r="BA967" s="550"/>
      <c r="BB967" s="550"/>
    </row>
    <row r="968" spans="1:54" ht="12.6" customHeight="1">
      <c r="A968" s="220" t="s">
        <v>311</v>
      </c>
    </row>
    <row r="969" spans="1:54" ht="12.6" customHeight="1">
      <c r="A969" s="901" t="s">
        <v>3861</v>
      </c>
      <c r="B969" s="902"/>
      <c r="C969" s="902"/>
      <c r="D969" s="902"/>
      <c r="E969" s="902"/>
      <c r="F969" s="902"/>
      <c r="G969" s="902"/>
      <c r="H969" s="902"/>
      <c r="I969" s="902"/>
      <c r="J969" s="902"/>
      <c r="K969" s="902"/>
      <c r="L969" s="994"/>
      <c r="M969" s="905" t="s">
        <v>3862</v>
      </c>
      <c r="N969" s="905"/>
      <c r="O969" s="905"/>
      <c r="P969" s="905"/>
      <c r="Q969" s="905"/>
      <c r="R969" s="905"/>
      <c r="S969" s="905"/>
      <c r="T969" s="905"/>
      <c r="U969" s="1178" t="s">
        <v>3863</v>
      </c>
      <c r="V969" s="1178"/>
      <c r="W969" s="1178"/>
      <c r="X969" s="1178"/>
      <c r="Y969" s="1178"/>
      <c r="Z969" s="1178"/>
      <c r="AA969" s="1178"/>
      <c r="AB969" s="1180" t="s">
        <v>3864</v>
      </c>
      <c r="AC969" s="1180"/>
      <c r="AD969" s="1180"/>
      <c r="AE969" s="1180"/>
      <c r="AF969" s="1180"/>
      <c r="AG969" s="1180"/>
      <c r="AH969" s="1180"/>
      <c r="AI969" s="1180" t="s">
        <v>3865</v>
      </c>
      <c r="AJ969" s="1180"/>
      <c r="AK969" s="1180"/>
      <c r="AL969" s="1180"/>
      <c r="AM969" s="1180"/>
      <c r="AN969" s="1180"/>
      <c r="AO969" s="1180"/>
      <c r="AP969" s="1180" t="s">
        <v>3776</v>
      </c>
      <c r="AQ969" s="1180"/>
      <c r="AR969" s="1180"/>
      <c r="AS969" s="1180"/>
      <c r="AT969" s="1180"/>
      <c r="AU969" s="1180"/>
      <c r="AV969" s="1180"/>
      <c r="AW969" s="1180"/>
      <c r="AX969" s="1180"/>
      <c r="AY969" s="1180"/>
      <c r="AZ969" s="1180"/>
      <c r="BA969" s="1180"/>
      <c r="BB969" s="1180"/>
    </row>
    <row r="970" spans="1:54" ht="12.6" customHeight="1">
      <c r="A970" s="846" t="s">
        <v>3866</v>
      </c>
      <c r="B970" s="847"/>
      <c r="C970" s="847"/>
      <c r="D970" s="847"/>
      <c r="E970" s="847"/>
      <c r="F970" s="847"/>
      <c r="G970" s="847"/>
      <c r="H970" s="847"/>
      <c r="I970" s="847"/>
      <c r="J970" s="847"/>
      <c r="K970" s="847"/>
      <c r="L970" s="848"/>
      <c r="M970" s="845" t="s">
        <v>3599</v>
      </c>
      <c r="N970" s="845"/>
      <c r="O970" s="845"/>
      <c r="P970" s="845"/>
      <c r="Q970" s="845"/>
      <c r="R970" s="845"/>
      <c r="S970" s="845"/>
      <c r="T970" s="845"/>
      <c r="U970" s="1179"/>
      <c r="V970" s="1179"/>
      <c r="W970" s="1179"/>
      <c r="X970" s="1179"/>
      <c r="Y970" s="1179"/>
      <c r="Z970" s="1179"/>
      <c r="AA970" s="1179"/>
      <c r="AB970" s="1181"/>
      <c r="AC970" s="1181"/>
      <c r="AD970" s="1181"/>
      <c r="AE970" s="1181"/>
      <c r="AF970" s="1181"/>
      <c r="AG970" s="1181"/>
      <c r="AH970" s="1181"/>
      <c r="AI970" s="1181"/>
      <c r="AJ970" s="1181"/>
      <c r="AK970" s="1181"/>
      <c r="AL970" s="1181"/>
      <c r="AM970" s="1181"/>
      <c r="AN970" s="1181"/>
      <c r="AO970" s="1181"/>
      <c r="AP970" s="1181"/>
      <c r="AQ970" s="1181"/>
      <c r="AR970" s="1181"/>
      <c r="AS970" s="1181"/>
      <c r="AT970" s="1181"/>
      <c r="AU970" s="1181"/>
      <c r="AV970" s="1181"/>
      <c r="AW970" s="1181"/>
      <c r="AX970" s="1181"/>
      <c r="AY970" s="1181"/>
      <c r="AZ970" s="1181"/>
      <c r="BA970" s="1181"/>
      <c r="BB970" s="1181"/>
    </row>
    <row r="971" spans="1:54" ht="12.6" customHeight="1">
      <c r="A971" s="1035"/>
      <c r="B971" s="1035"/>
      <c r="C971" s="1035"/>
      <c r="D971" s="1035"/>
      <c r="E971" s="1035"/>
      <c r="F971" s="1035"/>
      <c r="G971" s="1035"/>
      <c r="H971" s="1035"/>
      <c r="I971" s="1035"/>
      <c r="J971" s="1035"/>
      <c r="K971" s="1035"/>
      <c r="L971" s="1035"/>
      <c r="M971" s="1182"/>
      <c r="N971" s="1038"/>
      <c r="O971" s="1038"/>
      <c r="P971" s="1038"/>
      <c r="Q971" s="1038"/>
      <c r="R971" s="1038"/>
      <c r="S971" s="1038"/>
      <c r="T971" s="1038"/>
      <c r="U971" s="1038"/>
      <c r="V971" s="1038"/>
      <c r="W971" s="1038"/>
      <c r="X971" s="1038"/>
      <c r="Y971" s="1038"/>
      <c r="Z971" s="1038"/>
      <c r="AA971" s="1038"/>
      <c r="AB971" s="1038"/>
      <c r="AC971" s="1038"/>
      <c r="AD971" s="1038"/>
      <c r="AE971" s="1038"/>
      <c r="AF971" s="1038"/>
      <c r="AG971" s="1038"/>
      <c r="AH971" s="1038"/>
      <c r="AI971" s="1038"/>
      <c r="AJ971" s="1038"/>
      <c r="AK971" s="1038"/>
      <c r="AL971" s="1038"/>
      <c r="AM971" s="1038"/>
      <c r="AN971" s="1038"/>
      <c r="AO971" s="1038"/>
      <c r="AP971" s="1183"/>
      <c r="AQ971" s="1183"/>
      <c r="AR971" s="1183"/>
      <c r="AS971" s="1183"/>
      <c r="AT971" s="1183"/>
      <c r="AU971" s="1183"/>
      <c r="AV971" s="1183"/>
      <c r="AW971" s="1183"/>
      <c r="AX971" s="1183"/>
      <c r="AY971" s="1183"/>
      <c r="AZ971" s="1183"/>
      <c r="BA971" s="1183"/>
      <c r="BB971" s="1183"/>
    </row>
    <row r="972" spans="1:54" ht="12.6" customHeight="1">
      <c r="A972" s="1035"/>
      <c r="B972" s="1035"/>
      <c r="C972" s="1035"/>
      <c r="D972" s="1035"/>
      <c r="E972" s="1035"/>
      <c r="F972" s="1035"/>
      <c r="G972" s="1035"/>
      <c r="H972" s="1035"/>
      <c r="I972" s="1035"/>
      <c r="J972" s="1035"/>
      <c r="K972" s="1035"/>
      <c r="L972" s="1035"/>
      <c r="M972" s="1182"/>
      <c r="N972" s="1038"/>
      <c r="O972" s="1038"/>
      <c r="P972" s="1038"/>
      <c r="Q972" s="1038"/>
      <c r="R972" s="1038"/>
      <c r="S972" s="1038"/>
      <c r="T972" s="1038"/>
      <c r="U972" s="1038"/>
      <c r="V972" s="1038"/>
      <c r="W972" s="1038"/>
      <c r="X972" s="1038"/>
      <c r="Y972" s="1038"/>
      <c r="Z972" s="1038"/>
      <c r="AA972" s="1038"/>
      <c r="AB972" s="1038"/>
      <c r="AC972" s="1038"/>
      <c r="AD972" s="1038"/>
      <c r="AE972" s="1038"/>
      <c r="AF972" s="1038"/>
      <c r="AG972" s="1038"/>
      <c r="AH972" s="1038"/>
      <c r="AI972" s="1038"/>
      <c r="AJ972" s="1038"/>
      <c r="AK972" s="1038"/>
      <c r="AL972" s="1038"/>
      <c r="AM972" s="1038"/>
      <c r="AN972" s="1038"/>
      <c r="AO972" s="1038"/>
      <c r="AP972" s="1183"/>
      <c r="AQ972" s="1183"/>
      <c r="AR972" s="1183"/>
      <c r="AS972" s="1183"/>
      <c r="AT972" s="1183"/>
      <c r="AU972" s="1183"/>
      <c r="AV972" s="1183"/>
      <c r="AW972" s="1183"/>
      <c r="AX972" s="1183"/>
      <c r="AY972" s="1183"/>
      <c r="AZ972" s="1183"/>
      <c r="BA972" s="1183"/>
      <c r="BB972" s="1183"/>
    </row>
    <row r="973" spans="1:54" ht="12.6" customHeight="1">
      <c r="A973" s="1035"/>
      <c r="B973" s="1035"/>
      <c r="C973" s="1035"/>
      <c r="D973" s="1035"/>
      <c r="E973" s="1035"/>
      <c r="F973" s="1035"/>
      <c r="G973" s="1035"/>
      <c r="H973" s="1035"/>
      <c r="I973" s="1035"/>
      <c r="J973" s="1035"/>
      <c r="K973" s="1035"/>
      <c r="L973" s="1035"/>
      <c r="M973" s="1182"/>
      <c r="N973" s="1038"/>
      <c r="O973" s="1038"/>
      <c r="P973" s="1038"/>
      <c r="Q973" s="1038"/>
      <c r="R973" s="1038"/>
      <c r="S973" s="1038"/>
      <c r="T973" s="1038"/>
      <c r="U973" s="1038"/>
      <c r="V973" s="1038"/>
      <c r="W973" s="1038"/>
      <c r="X973" s="1038"/>
      <c r="Y973" s="1038"/>
      <c r="Z973" s="1038"/>
      <c r="AA973" s="1038"/>
      <c r="AB973" s="1038"/>
      <c r="AC973" s="1038"/>
      <c r="AD973" s="1038"/>
      <c r="AE973" s="1038"/>
      <c r="AF973" s="1038"/>
      <c r="AG973" s="1038"/>
      <c r="AH973" s="1038"/>
      <c r="AI973" s="1038"/>
      <c r="AJ973" s="1038"/>
      <c r="AK973" s="1038"/>
      <c r="AL973" s="1038"/>
      <c r="AM973" s="1038"/>
      <c r="AN973" s="1038"/>
      <c r="AO973" s="1038"/>
      <c r="AP973" s="1183"/>
      <c r="AQ973" s="1183"/>
      <c r="AR973" s="1183"/>
      <c r="AS973" s="1183"/>
      <c r="AT973" s="1183"/>
      <c r="AU973" s="1183"/>
      <c r="AV973" s="1183"/>
      <c r="AW973" s="1183"/>
      <c r="AX973" s="1183"/>
      <c r="AY973" s="1183"/>
      <c r="AZ973" s="1183"/>
      <c r="BA973" s="1183"/>
      <c r="BB973" s="1183"/>
    </row>
    <row r="974" spans="1:54" ht="12.6" customHeight="1">
      <c r="A974" s="1035"/>
      <c r="B974" s="1035"/>
      <c r="C974" s="1035"/>
      <c r="D974" s="1035"/>
      <c r="E974" s="1035"/>
      <c r="F974" s="1035"/>
      <c r="G974" s="1035"/>
      <c r="H974" s="1035"/>
      <c r="I974" s="1035"/>
      <c r="J974" s="1035"/>
      <c r="K974" s="1035"/>
      <c r="L974" s="1035"/>
      <c r="M974" s="1182"/>
      <c r="N974" s="1038"/>
      <c r="O974" s="1038"/>
      <c r="P974" s="1038"/>
      <c r="Q974" s="1038"/>
      <c r="R974" s="1038"/>
      <c r="S974" s="1038"/>
      <c r="T974" s="1038"/>
      <c r="U974" s="1038"/>
      <c r="V974" s="1038"/>
      <c r="W974" s="1038"/>
      <c r="X974" s="1038"/>
      <c r="Y974" s="1038"/>
      <c r="Z974" s="1038"/>
      <c r="AA974" s="1038"/>
      <c r="AB974" s="1038"/>
      <c r="AC974" s="1038"/>
      <c r="AD974" s="1038"/>
      <c r="AE974" s="1038"/>
      <c r="AF974" s="1038"/>
      <c r="AG974" s="1038"/>
      <c r="AH974" s="1038"/>
      <c r="AI974" s="1038"/>
      <c r="AJ974" s="1038"/>
      <c r="AK974" s="1038"/>
      <c r="AL974" s="1038"/>
      <c r="AM974" s="1038"/>
      <c r="AN974" s="1038"/>
      <c r="AO974" s="1038"/>
      <c r="AP974" s="1183"/>
      <c r="AQ974" s="1183"/>
      <c r="AR974" s="1183"/>
      <c r="AS974" s="1183"/>
      <c r="AT974" s="1183"/>
      <c r="AU974" s="1183"/>
      <c r="AV974" s="1183"/>
      <c r="AW974" s="1183"/>
      <c r="AX974" s="1183"/>
      <c r="AY974" s="1183"/>
      <c r="AZ974" s="1183"/>
      <c r="BA974" s="1183"/>
      <c r="BB974" s="1183"/>
    </row>
    <row r="975" spans="1:54" ht="12.6" customHeight="1">
      <c r="A975" s="220" t="s">
        <v>236</v>
      </c>
    </row>
    <row r="976" spans="1:54" ht="15" customHeight="1">
      <c r="A976" s="897"/>
      <c r="B976" s="898"/>
      <c r="C976" s="898"/>
      <c r="D976" s="898"/>
      <c r="E976" s="898"/>
      <c r="F976" s="898"/>
      <c r="G976" s="898"/>
      <c r="H976" s="898"/>
      <c r="I976" s="898"/>
      <c r="J976" s="898"/>
      <c r="K976" s="898"/>
      <c r="L976" s="898"/>
      <c r="M976" s="898"/>
      <c r="N976" s="898"/>
      <c r="O976" s="898"/>
      <c r="P976" s="898"/>
      <c r="Q976" s="898"/>
      <c r="R976" s="898"/>
      <c r="S976" s="898"/>
      <c r="T976" s="898"/>
      <c r="U976" s="898"/>
      <c r="V976" s="898"/>
      <c r="W976" s="898"/>
      <c r="X976" s="898"/>
      <c r="Y976" s="898"/>
      <c r="Z976" s="898"/>
      <c r="AA976" s="898"/>
      <c r="AB976" s="898"/>
      <c r="AC976" s="898"/>
      <c r="AD976" s="898"/>
      <c r="AE976" s="898"/>
      <c r="AF976" s="898"/>
      <c r="AG976" s="898"/>
      <c r="AH976" s="898"/>
      <c r="AI976" s="898"/>
      <c r="AJ976" s="898"/>
      <c r="AK976" s="898"/>
      <c r="AL976" s="898"/>
      <c r="AM976" s="898"/>
      <c r="AN976" s="898"/>
      <c r="AO976" s="898"/>
      <c r="AP976" s="898"/>
      <c r="AQ976" s="898"/>
      <c r="AR976" s="898"/>
      <c r="AS976" s="898"/>
      <c r="AT976" s="898"/>
      <c r="AU976" s="898"/>
      <c r="AV976" s="898"/>
      <c r="AW976" s="898"/>
      <c r="AX976" s="898"/>
      <c r="AY976" s="550"/>
      <c r="AZ976" s="550"/>
      <c r="BA976" s="550"/>
      <c r="BB976" s="550"/>
    </row>
    <row r="977" spans="1:54" ht="15" customHeight="1">
      <c r="A977" s="899"/>
      <c r="B977" s="900"/>
      <c r="C977" s="900"/>
      <c r="D977" s="900"/>
      <c r="E977" s="900"/>
      <c r="F977" s="900"/>
      <c r="G977" s="900"/>
      <c r="H977" s="900"/>
      <c r="I977" s="900"/>
      <c r="J977" s="900"/>
      <c r="K977" s="900"/>
      <c r="L977" s="900"/>
      <c r="M977" s="900"/>
      <c r="N977" s="900"/>
      <c r="O977" s="900"/>
      <c r="P977" s="900"/>
      <c r="Q977" s="900"/>
      <c r="R977" s="900"/>
      <c r="S977" s="900"/>
      <c r="T977" s="900"/>
      <c r="U977" s="900"/>
      <c r="V977" s="900"/>
      <c r="W977" s="900"/>
      <c r="X977" s="900"/>
      <c r="Y977" s="900"/>
      <c r="Z977" s="900"/>
      <c r="AA977" s="900"/>
      <c r="AB977" s="900"/>
      <c r="AC977" s="900"/>
      <c r="AD977" s="900"/>
      <c r="AE977" s="900"/>
      <c r="AF977" s="900"/>
      <c r="AG977" s="900"/>
      <c r="AH977" s="900"/>
      <c r="AI977" s="900"/>
      <c r="AJ977" s="900"/>
      <c r="AK977" s="900"/>
      <c r="AL977" s="900"/>
      <c r="AM977" s="900"/>
      <c r="AN977" s="900"/>
      <c r="AO977" s="900"/>
      <c r="AP977" s="900"/>
      <c r="AQ977" s="900"/>
      <c r="AR977" s="900"/>
      <c r="AS977" s="900"/>
      <c r="AT977" s="900"/>
      <c r="AU977" s="900"/>
      <c r="AV977" s="900"/>
      <c r="AW977" s="900"/>
      <c r="AX977" s="900"/>
      <c r="AY977" s="550"/>
      <c r="AZ977" s="550"/>
      <c r="BA977" s="550"/>
      <c r="BB977" s="550"/>
    </row>
    <row r="978" spans="1:54" s="183" customFormat="1" ht="13.5" hidden="1" customHeight="1"/>
    <row r="979" spans="1:54" ht="12.6" customHeight="1">
      <c r="A979" s="220" t="s">
        <v>312</v>
      </c>
    </row>
    <row r="980" spans="1:54" ht="12.6" customHeight="1">
      <c r="A980" s="170" t="s">
        <v>3479</v>
      </c>
    </row>
    <row r="981" spans="1:54" ht="12.6" customHeight="1">
      <c r="A981" s="901"/>
      <c r="B981" s="902"/>
      <c r="C981" s="902"/>
      <c r="D981" s="902"/>
      <c r="E981" s="902"/>
      <c r="F981" s="902"/>
      <c r="G981" s="902"/>
      <c r="H981" s="902"/>
      <c r="I981" s="194"/>
      <c r="J981" s="263"/>
      <c r="K981" s="263"/>
      <c r="L981" s="263"/>
      <c r="M981" s="264"/>
      <c r="N981" s="262"/>
      <c r="O981" s="194"/>
      <c r="P981" s="263"/>
      <c r="Q981" s="264"/>
      <c r="R981" s="262"/>
      <c r="S981" s="263"/>
      <c r="T981" s="263"/>
      <c r="U981" s="263"/>
      <c r="V981" s="264"/>
      <c r="W981" s="901"/>
      <c r="X981" s="902"/>
      <c r="Y981" s="902"/>
      <c r="Z981" s="902"/>
      <c r="AA981" s="902"/>
      <c r="AB981" s="994"/>
      <c r="AC981" s="901"/>
      <c r="AD981" s="902"/>
      <c r="AE981" s="902"/>
      <c r="AF981" s="902"/>
      <c r="AG981" s="902"/>
      <c r="AH981" s="994"/>
      <c r="AI981" s="901" t="s">
        <v>3867</v>
      </c>
      <c r="AJ981" s="902"/>
      <c r="AK981" s="902"/>
      <c r="AL981" s="902"/>
      <c r="AM981" s="902"/>
      <c r="AN981" s="902"/>
      <c r="AO981" s="902"/>
      <c r="AP981" s="994"/>
      <c r="AQ981" s="901" t="s">
        <v>3868</v>
      </c>
      <c r="AR981" s="902"/>
      <c r="AS981" s="902"/>
      <c r="AT981" s="902"/>
      <c r="AU981" s="902"/>
      <c r="AV981" s="902"/>
      <c r="AW981" s="902"/>
      <c r="AX981" s="902"/>
      <c r="AY981" s="902"/>
      <c r="AZ981" s="902"/>
      <c r="BA981" s="902"/>
      <c r="BB981" s="994"/>
    </row>
    <row r="982" spans="1:54" ht="12.6" customHeight="1">
      <c r="A982" s="223"/>
      <c r="B982" s="224"/>
      <c r="C982" s="224"/>
      <c r="D982" s="224"/>
      <c r="E982" s="224"/>
      <c r="F982" s="224"/>
      <c r="G982" s="224"/>
      <c r="H982" s="224"/>
      <c r="I982" s="183"/>
      <c r="J982" s="186"/>
      <c r="K982" s="186"/>
      <c r="L982" s="186"/>
      <c r="M982" s="277"/>
      <c r="N982" s="185"/>
      <c r="O982" s="183"/>
      <c r="P982" s="186"/>
      <c r="Q982" s="277"/>
      <c r="R982" s="185"/>
      <c r="S982" s="186"/>
      <c r="T982" s="186"/>
      <c r="U982" s="186"/>
      <c r="V982" s="277"/>
      <c r="W982" s="841"/>
      <c r="X982" s="842"/>
      <c r="Y982" s="842"/>
      <c r="Z982" s="842"/>
      <c r="AA982" s="842"/>
      <c r="AB982" s="843"/>
      <c r="AC982" s="841" t="s">
        <v>3868</v>
      </c>
      <c r="AD982" s="842"/>
      <c r="AE982" s="842"/>
      <c r="AF982" s="842"/>
      <c r="AG982" s="842"/>
      <c r="AH982" s="843"/>
      <c r="AI982" s="841" t="s">
        <v>3869</v>
      </c>
      <c r="AJ982" s="842"/>
      <c r="AK982" s="842"/>
      <c r="AL982" s="842"/>
      <c r="AM982" s="842"/>
      <c r="AN982" s="842"/>
      <c r="AO982" s="842"/>
      <c r="AP982" s="843"/>
      <c r="AQ982" s="841" t="s">
        <v>3870</v>
      </c>
      <c r="AR982" s="842"/>
      <c r="AS982" s="842"/>
      <c r="AT982" s="842"/>
      <c r="AU982" s="842"/>
      <c r="AV982" s="842"/>
      <c r="AW982" s="842"/>
      <c r="AX982" s="842"/>
      <c r="AY982" s="842"/>
      <c r="AZ982" s="842"/>
      <c r="BA982" s="842"/>
      <c r="BB982" s="843"/>
    </row>
    <row r="983" spans="1:54" ht="12.6" customHeight="1">
      <c r="A983" s="223"/>
      <c r="B983" s="224"/>
      <c r="C983" s="224"/>
      <c r="D983" s="224"/>
      <c r="E983" s="224"/>
      <c r="F983" s="224"/>
      <c r="G983" s="224"/>
      <c r="H983" s="224"/>
      <c r="I983" s="183"/>
      <c r="J983" s="186"/>
      <c r="K983" s="186"/>
      <c r="L983" s="186"/>
      <c r="M983" s="277"/>
      <c r="N983" s="185"/>
      <c r="O983" s="183"/>
      <c r="P983" s="186"/>
      <c r="Q983" s="277"/>
      <c r="R983" s="185"/>
      <c r="S983" s="186"/>
      <c r="T983" s="186"/>
      <c r="U983" s="186"/>
      <c r="V983" s="277"/>
      <c r="W983" s="841"/>
      <c r="X983" s="842"/>
      <c r="Y983" s="842"/>
      <c r="Z983" s="842"/>
      <c r="AA983" s="842"/>
      <c r="AB983" s="843"/>
      <c r="AC983" s="841" t="s">
        <v>3870</v>
      </c>
      <c r="AD983" s="842"/>
      <c r="AE983" s="842"/>
      <c r="AF983" s="842"/>
      <c r="AG983" s="842"/>
      <c r="AH983" s="843"/>
      <c r="AI983" s="841" t="s">
        <v>3871</v>
      </c>
      <c r="AJ983" s="842"/>
      <c r="AK983" s="842"/>
      <c r="AL983" s="842"/>
      <c r="AM983" s="842"/>
      <c r="AN983" s="842"/>
      <c r="AO983" s="842"/>
      <c r="AP983" s="843"/>
      <c r="AQ983" s="841" t="s">
        <v>3872</v>
      </c>
      <c r="AR983" s="842"/>
      <c r="AS983" s="842"/>
      <c r="AT983" s="842"/>
      <c r="AU983" s="842"/>
      <c r="AV983" s="842"/>
      <c r="AW983" s="842"/>
      <c r="AX983" s="842"/>
      <c r="AY983" s="842"/>
      <c r="AZ983" s="842"/>
      <c r="BA983" s="842"/>
      <c r="BB983" s="843"/>
    </row>
    <row r="984" spans="1:54" ht="12.6" customHeight="1">
      <c r="A984" s="841" t="s">
        <v>4146</v>
      </c>
      <c r="B984" s="842"/>
      <c r="C984" s="842"/>
      <c r="D984" s="842"/>
      <c r="E984" s="842"/>
      <c r="F984" s="842"/>
      <c r="G984" s="842"/>
      <c r="H984" s="842"/>
      <c r="I984" s="842"/>
      <c r="J984" s="842"/>
      <c r="K984" s="842"/>
      <c r="L984" s="842"/>
      <c r="M984" s="843"/>
      <c r="N984" s="841" t="s">
        <v>3873</v>
      </c>
      <c r="O984" s="842"/>
      <c r="P984" s="842"/>
      <c r="Q984" s="843"/>
      <c r="R984" s="841" t="s">
        <v>3865</v>
      </c>
      <c r="S984" s="842"/>
      <c r="T984" s="842"/>
      <c r="U984" s="842"/>
      <c r="V984" s="843"/>
      <c r="W984" s="841" t="s">
        <v>3874</v>
      </c>
      <c r="X984" s="842"/>
      <c r="Y984" s="842"/>
      <c r="Z984" s="842"/>
      <c r="AA984" s="842"/>
      <c r="AB984" s="843"/>
      <c r="AC984" s="841" t="s">
        <v>3875</v>
      </c>
      <c r="AD984" s="842"/>
      <c r="AE984" s="842"/>
      <c r="AF984" s="842"/>
      <c r="AG984" s="842"/>
      <c r="AH984" s="843"/>
      <c r="AI984" s="841" t="s">
        <v>3876</v>
      </c>
      <c r="AJ984" s="842"/>
      <c r="AK984" s="842"/>
      <c r="AL984" s="842"/>
      <c r="AM984" s="842"/>
      <c r="AN984" s="842"/>
      <c r="AO984" s="842"/>
      <c r="AP984" s="843"/>
      <c r="AQ984" s="841" t="s">
        <v>3877</v>
      </c>
      <c r="AR984" s="842"/>
      <c r="AS984" s="842"/>
      <c r="AT984" s="842"/>
      <c r="AU984" s="842"/>
      <c r="AV984" s="842"/>
      <c r="AW984" s="842"/>
      <c r="AX984" s="842"/>
      <c r="AY984" s="842"/>
      <c r="AZ984" s="842"/>
      <c r="BA984" s="842"/>
      <c r="BB984" s="843"/>
    </row>
    <row r="985" spans="1:54" ht="12.6" customHeight="1">
      <c r="A985" s="256"/>
      <c r="B985" s="183"/>
      <c r="C985" s="183"/>
      <c r="D985" s="183"/>
      <c r="E985" s="183"/>
      <c r="F985" s="183"/>
      <c r="G985" s="183"/>
      <c r="H985" s="183"/>
      <c r="I985" s="183"/>
      <c r="J985" s="183"/>
      <c r="K985" s="183"/>
      <c r="L985" s="183"/>
      <c r="M985" s="225"/>
      <c r="N985" s="256"/>
      <c r="O985" s="183"/>
      <c r="P985" s="183"/>
      <c r="Q985" s="225"/>
      <c r="R985" s="841" t="s">
        <v>3878</v>
      </c>
      <c r="S985" s="842"/>
      <c r="T985" s="842"/>
      <c r="U985" s="842"/>
      <c r="V985" s="843"/>
      <c r="W985" s="841" t="s">
        <v>3712</v>
      </c>
      <c r="X985" s="842"/>
      <c r="Y985" s="842"/>
      <c r="Z985" s="842"/>
      <c r="AA985" s="842"/>
      <c r="AB985" s="843"/>
      <c r="AC985" s="841" t="s">
        <v>3876</v>
      </c>
      <c r="AD985" s="842"/>
      <c r="AE985" s="842"/>
      <c r="AF985" s="842"/>
      <c r="AG985" s="842"/>
      <c r="AH985" s="843"/>
      <c r="AI985" s="841" t="s">
        <v>3879</v>
      </c>
      <c r="AJ985" s="842"/>
      <c r="AK985" s="842"/>
      <c r="AL985" s="842"/>
      <c r="AM985" s="842"/>
      <c r="AN985" s="842"/>
      <c r="AO985" s="842"/>
      <c r="AP985" s="843"/>
      <c r="AQ985" s="841" t="s">
        <v>3880</v>
      </c>
      <c r="AR985" s="842"/>
      <c r="AS985" s="842"/>
      <c r="AT985" s="842"/>
      <c r="AU985" s="842"/>
      <c r="AV985" s="842"/>
      <c r="AW985" s="842"/>
      <c r="AX985" s="842"/>
      <c r="AY985" s="842"/>
      <c r="AZ985" s="842"/>
      <c r="BA985" s="842"/>
      <c r="BB985" s="843"/>
    </row>
    <row r="986" spans="1:54" ht="12.6" customHeight="1">
      <c r="A986" s="256"/>
      <c r="B986" s="183"/>
      <c r="C986" s="183"/>
      <c r="D986" s="183"/>
      <c r="E986" s="183"/>
      <c r="F986" s="183"/>
      <c r="G986" s="183"/>
      <c r="H986" s="183"/>
      <c r="I986" s="183"/>
      <c r="J986" s="183"/>
      <c r="K986" s="183"/>
      <c r="L986" s="183"/>
      <c r="M986" s="225"/>
      <c r="N986" s="256"/>
      <c r="O986" s="183"/>
      <c r="P986" s="183"/>
      <c r="Q986" s="225"/>
      <c r="R986" s="841" t="s">
        <v>3601</v>
      </c>
      <c r="S986" s="842"/>
      <c r="T986" s="842"/>
      <c r="U986" s="842"/>
      <c r="V986" s="843"/>
      <c r="W986" s="256"/>
      <c r="X986" s="183"/>
      <c r="Y986" s="183"/>
      <c r="Z986" s="183"/>
      <c r="AA986" s="183"/>
      <c r="AB986" s="225"/>
      <c r="AC986" s="841" t="s">
        <v>3879</v>
      </c>
      <c r="AD986" s="842"/>
      <c r="AE986" s="842"/>
      <c r="AF986" s="842"/>
      <c r="AG986" s="842"/>
      <c r="AH986" s="843"/>
      <c r="AI986" s="841" t="s">
        <v>3521</v>
      </c>
      <c r="AJ986" s="842"/>
      <c r="AK986" s="842"/>
      <c r="AL986" s="842"/>
      <c r="AM986" s="842"/>
      <c r="AN986" s="842"/>
      <c r="AO986" s="842"/>
      <c r="AP986" s="843"/>
      <c r="AQ986" s="841" t="s">
        <v>3881</v>
      </c>
      <c r="AR986" s="842"/>
      <c r="AS986" s="842"/>
      <c r="AT986" s="842"/>
      <c r="AU986" s="842"/>
      <c r="AV986" s="842"/>
      <c r="AW986" s="842"/>
      <c r="AX986" s="842"/>
      <c r="AY986" s="842"/>
      <c r="AZ986" s="842"/>
      <c r="BA986" s="842"/>
      <c r="BB986" s="843"/>
    </row>
    <row r="987" spans="1:54" ht="12.6" customHeight="1">
      <c r="A987" s="256"/>
      <c r="B987" s="183"/>
      <c r="C987" s="183"/>
      <c r="D987" s="183"/>
      <c r="E987" s="183"/>
      <c r="F987" s="183"/>
      <c r="G987" s="183"/>
      <c r="H987" s="183"/>
      <c r="I987" s="183"/>
      <c r="J987" s="183"/>
      <c r="K987" s="183"/>
      <c r="L987" s="183"/>
      <c r="M987" s="225"/>
      <c r="N987" s="256"/>
      <c r="O987" s="183"/>
      <c r="P987" s="183"/>
      <c r="Q987" s="225"/>
      <c r="R987" s="256"/>
      <c r="S987" s="183"/>
      <c r="T987" s="183"/>
      <c r="U987" s="183"/>
      <c r="V987" s="225"/>
      <c r="W987" s="256"/>
      <c r="X987" s="183"/>
      <c r="Y987" s="183"/>
      <c r="Z987" s="183"/>
      <c r="AA987" s="183"/>
      <c r="AB987" s="225"/>
      <c r="AC987" s="841" t="s">
        <v>3521</v>
      </c>
      <c r="AD987" s="842"/>
      <c r="AE987" s="842"/>
      <c r="AF987" s="842"/>
      <c r="AG987" s="842"/>
      <c r="AH987" s="843"/>
      <c r="AI987" s="841"/>
      <c r="AJ987" s="842"/>
      <c r="AK987" s="842"/>
      <c r="AL987" s="842"/>
      <c r="AM987" s="842"/>
      <c r="AN987" s="842"/>
      <c r="AO987" s="842"/>
      <c r="AP987" s="843"/>
      <c r="AQ987" s="841" t="s">
        <v>3879</v>
      </c>
      <c r="AR987" s="842"/>
      <c r="AS987" s="842"/>
      <c r="AT987" s="842"/>
      <c r="AU987" s="842"/>
      <c r="AV987" s="842"/>
      <c r="AW987" s="842"/>
      <c r="AX987" s="842"/>
      <c r="AY987" s="842"/>
      <c r="AZ987" s="842"/>
      <c r="BA987" s="842"/>
      <c r="BB987" s="843"/>
    </row>
    <row r="988" spans="1:54" ht="12.6" customHeight="1">
      <c r="A988" s="256"/>
      <c r="B988" s="183"/>
      <c r="C988" s="183"/>
      <c r="D988" s="183"/>
      <c r="E988" s="183"/>
      <c r="F988" s="183"/>
      <c r="G988" s="183"/>
      <c r="H988" s="183"/>
      <c r="I988" s="183"/>
      <c r="J988" s="183"/>
      <c r="K988" s="183"/>
      <c r="L988" s="183"/>
      <c r="M988" s="225"/>
      <c r="N988" s="256"/>
      <c r="O988" s="183"/>
      <c r="P988" s="183"/>
      <c r="Q988" s="225"/>
      <c r="R988" s="256"/>
      <c r="S988" s="183"/>
      <c r="T988" s="183"/>
      <c r="U988" s="183"/>
      <c r="V988" s="225"/>
      <c r="W988" s="256"/>
      <c r="X988" s="183"/>
      <c r="Y988" s="183"/>
      <c r="Z988" s="183"/>
      <c r="AA988" s="183"/>
      <c r="AB988" s="225"/>
      <c r="AC988" s="841"/>
      <c r="AD988" s="842"/>
      <c r="AE988" s="842"/>
      <c r="AF988" s="842"/>
      <c r="AG988" s="842"/>
      <c r="AH988" s="843"/>
      <c r="AI988" s="841"/>
      <c r="AJ988" s="842"/>
      <c r="AK988" s="842"/>
      <c r="AL988" s="842"/>
      <c r="AM988" s="842"/>
      <c r="AN988" s="842"/>
      <c r="AO988" s="842"/>
      <c r="AP988" s="843"/>
      <c r="AQ988" s="841" t="s">
        <v>3521</v>
      </c>
      <c r="AR988" s="842"/>
      <c r="AS988" s="842"/>
      <c r="AT988" s="842"/>
      <c r="AU988" s="842"/>
      <c r="AV988" s="842"/>
      <c r="AW988" s="842"/>
      <c r="AX988" s="842"/>
      <c r="AY988" s="842"/>
      <c r="AZ988" s="842"/>
      <c r="BA988" s="842"/>
      <c r="BB988" s="843"/>
    </row>
    <row r="989" spans="1:54" ht="12.6" customHeight="1">
      <c r="A989" s="846" t="s">
        <v>3498</v>
      </c>
      <c r="B989" s="847"/>
      <c r="C989" s="847"/>
      <c r="D989" s="847"/>
      <c r="E989" s="847"/>
      <c r="F989" s="847"/>
      <c r="G989" s="847"/>
      <c r="H989" s="847"/>
      <c r="I989" s="847"/>
      <c r="J989" s="847"/>
      <c r="K989" s="847"/>
      <c r="L989" s="847"/>
      <c r="M989" s="848"/>
      <c r="N989" s="846" t="s">
        <v>3499</v>
      </c>
      <c r="O989" s="847"/>
      <c r="P989" s="847"/>
      <c r="Q989" s="848"/>
      <c r="R989" s="846" t="s">
        <v>3500</v>
      </c>
      <c r="S989" s="847"/>
      <c r="T989" s="847"/>
      <c r="U989" s="847"/>
      <c r="V989" s="848"/>
      <c r="W989" s="846" t="s">
        <v>3501</v>
      </c>
      <c r="X989" s="847"/>
      <c r="Y989" s="847"/>
      <c r="Z989" s="847"/>
      <c r="AA989" s="847"/>
      <c r="AB989" s="848"/>
      <c r="AC989" s="846" t="s">
        <v>3502</v>
      </c>
      <c r="AD989" s="847"/>
      <c r="AE989" s="847"/>
      <c r="AF989" s="847"/>
      <c r="AG989" s="847"/>
      <c r="AH989" s="848"/>
      <c r="AI989" s="846" t="s">
        <v>3503</v>
      </c>
      <c r="AJ989" s="847"/>
      <c r="AK989" s="847"/>
      <c r="AL989" s="847"/>
      <c r="AM989" s="847"/>
      <c r="AN989" s="847"/>
      <c r="AO989" s="847"/>
      <c r="AP989" s="848"/>
      <c r="AQ989" s="846" t="s">
        <v>3504</v>
      </c>
      <c r="AR989" s="847"/>
      <c r="AS989" s="847"/>
      <c r="AT989" s="847"/>
      <c r="AU989" s="847"/>
      <c r="AV989" s="847"/>
      <c r="AW989" s="847"/>
      <c r="AX989" s="847"/>
      <c r="AY989" s="847"/>
      <c r="AZ989" s="847"/>
      <c r="BA989" s="847"/>
      <c r="BB989" s="848"/>
    </row>
    <row r="990" spans="1:54" ht="12.6" customHeight="1">
      <c r="A990" s="1034" t="s">
        <v>3882</v>
      </c>
      <c r="B990" s="1034"/>
      <c r="C990" s="1034"/>
      <c r="D990" s="1034"/>
      <c r="E990" s="1034"/>
      <c r="F990" s="1034"/>
      <c r="G990" s="1034"/>
      <c r="H990" s="1034"/>
      <c r="I990" s="1034"/>
      <c r="J990" s="1034"/>
      <c r="K990" s="1034"/>
      <c r="L990" s="1034"/>
      <c r="M990" s="1034"/>
      <c r="N990" s="1184"/>
      <c r="O990" s="1184"/>
      <c r="P990" s="1184"/>
      <c r="Q990" s="1184"/>
      <c r="R990" s="1184"/>
      <c r="S990" s="1184"/>
      <c r="T990" s="1184"/>
      <c r="U990" s="1184"/>
      <c r="V990" s="1184"/>
      <c r="W990" s="1184"/>
      <c r="X990" s="1184"/>
      <c r="Y990" s="1184"/>
      <c r="Z990" s="1184"/>
      <c r="AA990" s="1184"/>
      <c r="AB990" s="1184"/>
      <c r="AC990" s="1184"/>
      <c r="AD990" s="1184"/>
      <c r="AE990" s="1184"/>
      <c r="AF990" s="1184"/>
      <c r="AG990" s="1184"/>
      <c r="AH990" s="1184"/>
      <c r="AI990" s="1017">
        <f ca="1">SUVAHAVUJ!$N$123</f>
        <v>0</v>
      </c>
      <c r="AJ990" s="1017"/>
      <c r="AK990" s="1017"/>
      <c r="AL990" s="1017"/>
      <c r="AM990" s="1017"/>
      <c r="AN990" s="1017"/>
      <c r="AO990" s="1017"/>
      <c r="AP990" s="1017"/>
      <c r="AQ990" s="1017">
        <f ca="1">SUVAHAVUJ!$X$123</f>
        <v>0</v>
      </c>
      <c r="AR990" s="1017"/>
      <c r="AS990" s="1017"/>
      <c r="AT990" s="1017"/>
      <c r="AU990" s="1017"/>
      <c r="AV990" s="1017"/>
      <c r="AW990" s="1017"/>
      <c r="AX990" s="1017"/>
      <c r="AY990" s="1017"/>
      <c r="AZ990" s="1017"/>
      <c r="BA990" s="1017"/>
      <c r="BB990" s="1017"/>
    </row>
    <row r="991" spans="1:54" ht="12.6" customHeight="1">
      <c r="A991" s="1094"/>
      <c r="B991" s="1095"/>
      <c r="C991" s="1095"/>
      <c r="D991" s="1095"/>
      <c r="E991" s="1095"/>
      <c r="F991" s="1095"/>
      <c r="G991" s="1095"/>
      <c r="H991" s="1095"/>
      <c r="I991" s="1095"/>
      <c r="J991" s="1095"/>
      <c r="K991" s="1095"/>
      <c r="L991" s="1095"/>
      <c r="M991" s="1185"/>
      <c r="N991" s="801"/>
      <c r="O991" s="801"/>
      <c r="P991" s="801"/>
      <c r="Q991" s="801"/>
      <c r="R991" s="801"/>
      <c r="S991" s="801"/>
      <c r="T991" s="801"/>
      <c r="U991" s="801"/>
      <c r="V991" s="801"/>
      <c r="W991" s="1186"/>
      <c r="X991" s="1186"/>
      <c r="Y991" s="1186"/>
      <c r="Z991" s="1186"/>
      <c r="AA991" s="1186"/>
      <c r="AB991" s="1186"/>
      <c r="AC991" s="801"/>
      <c r="AD991" s="801"/>
      <c r="AE991" s="801"/>
      <c r="AF991" s="801"/>
      <c r="AG991" s="801"/>
      <c r="AH991" s="801"/>
      <c r="AI991" s="1026"/>
      <c r="AJ991" s="1026"/>
      <c r="AK991" s="1026"/>
      <c r="AL991" s="1026"/>
      <c r="AM991" s="1026"/>
      <c r="AN991" s="1026"/>
      <c r="AO991" s="1026"/>
      <c r="AP991" s="1026"/>
      <c r="AQ991" s="1026"/>
      <c r="AR991" s="1026"/>
      <c r="AS991" s="1026"/>
      <c r="AT991" s="1026"/>
      <c r="AU991" s="1026"/>
      <c r="AV991" s="1026"/>
      <c r="AW991" s="1026"/>
      <c r="AX991" s="1026"/>
      <c r="AY991" s="1026"/>
      <c r="AZ991" s="1026"/>
      <c r="BA991" s="1026"/>
      <c r="BB991" s="1026"/>
    </row>
    <row r="992" spans="1:54" ht="12.6" customHeight="1">
      <c r="A992" s="1094"/>
      <c r="B992" s="1095"/>
      <c r="C992" s="1095"/>
      <c r="D992" s="1095"/>
      <c r="E992" s="1095"/>
      <c r="F992" s="1095"/>
      <c r="G992" s="1095"/>
      <c r="H992" s="1095"/>
      <c r="I992" s="1095"/>
      <c r="J992" s="1095"/>
      <c r="K992" s="1095"/>
      <c r="L992" s="1095"/>
      <c r="M992" s="1185"/>
      <c r="N992" s="801"/>
      <c r="O992" s="801"/>
      <c r="P992" s="801"/>
      <c r="Q992" s="801"/>
      <c r="R992" s="801"/>
      <c r="S992" s="801"/>
      <c r="T992" s="801"/>
      <c r="U992" s="801"/>
      <c r="V992" s="801"/>
      <c r="W992" s="1186"/>
      <c r="X992" s="1186"/>
      <c r="Y992" s="1186"/>
      <c r="Z992" s="1186"/>
      <c r="AA992" s="1186"/>
      <c r="AB992" s="1186"/>
      <c r="AC992" s="801"/>
      <c r="AD992" s="801"/>
      <c r="AE992" s="801"/>
      <c r="AF992" s="801"/>
      <c r="AG992" s="801"/>
      <c r="AH992" s="801"/>
      <c r="AI992" s="1026"/>
      <c r="AJ992" s="1026"/>
      <c r="AK992" s="1026"/>
      <c r="AL992" s="1026"/>
      <c r="AM992" s="1026"/>
      <c r="AN992" s="1026"/>
      <c r="AO992" s="1026"/>
      <c r="AP992" s="1026"/>
      <c r="AQ992" s="1026"/>
      <c r="AR992" s="1026"/>
      <c r="AS992" s="1026"/>
      <c r="AT992" s="1026"/>
      <c r="AU992" s="1026"/>
      <c r="AV992" s="1026"/>
      <c r="AW992" s="1026"/>
      <c r="AX992" s="1026"/>
      <c r="AY992" s="1026"/>
      <c r="AZ992" s="1026"/>
      <c r="BA992" s="1026"/>
      <c r="BB992" s="1026"/>
    </row>
    <row r="993" spans="1:54" ht="12.6" customHeight="1">
      <c r="A993" s="1094"/>
      <c r="B993" s="1095"/>
      <c r="C993" s="1095"/>
      <c r="D993" s="1095"/>
      <c r="E993" s="1095"/>
      <c r="F993" s="1095"/>
      <c r="G993" s="1095"/>
      <c r="H993" s="1095"/>
      <c r="I993" s="1095"/>
      <c r="J993" s="1095"/>
      <c r="K993" s="1095"/>
      <c r="L993" s="1095"/>
      <c r="M993" s="1185"/>
      <c r="N993" s="801"/>
      <c r="O993" s="801"/>
      <c r="P993" s="801"/>
      <c r="Q993" s="801"/>
      <c r="R993" s="801"/>
      <c r="S993" s="801"/>
      <c r="T993" s="801"/>
      <c r="U993" s="801"/>
      <c r="V993" s="801"/>
      <c r="W993" s="1186"/>
      <c r="X993" s="1186"/>
      <c r="Y993" s="1186"/>
      <c r="Z993" s="1186"/>
      <c r="AA993" s="1186"/>
      <c r="AB993" s="1186"/>
      <c r="AC993" s="801"/>
      <c r="AD993" s="801"/>
      <c r="AE993" s="801"/>
      <c r="AF993" s="801"/>
      <c r="AG993" s="801"/>
      <c r="AH993" s="801"/>
      <c r="AI993" s="1026"/>
      <c r="AJ993" s="1026"/>
      <c r="AK993" s="1026"/>
      <c r="AL993" s="1026"/>
      <c r="AM993" s="1026"/>
      <c r="AN993" s="1026"/>
      <c r="AO993" s="1026"/>
      <c r="AP993" s="1026"/>
      <c r="AQ993" s="1026"/>
      <c r="AR993" s="1026"/>
      <c r="AS993" s="1026"/>
      <c r="AT993" s="1026"/>
      <c r="AU993" s="1026"/>
      <c r="AV993" s="1026"/>
      <c r="AW993" s="1026"/>
      <c r="AX993" s="1026"/>
      <c r="AY993" s="1026"/>
      <c r="AZ993" s="1026"/>
      <c r="BA993" s="1026"/>
      <c r="BB993" s="1026"/>
    </row>
    <row r="994" spans="1:54" ht="12.6" customHeight="1">
      <c r="A994" s="1034" t="s">
        <v>4605</v>
      </c>
      <c r="B994" s="1034"/>
      <c r="C994" s="1034"/>
      <c r="D994" s="1034"/>
      <c r="E994" s="1034"/>
      <c r="F994" s="1034"/>
      <c r="G994" s="1034"/>
      <c r="H994" s="1034"/>
      <c r="I994" s="1034"/>
      <c r="J994" s="1034"/>
      <c r="K994" s="1034"/>
      <c r="L994" s="1034"/>
      <c r="M994" s="1034"/>
      <c r="N994" s="1184"/>
      <c r="O994" s="1184"/>
      <c r="P994" s="1184"/>
      <c r="Q994" s="1184"/>
      <c r="R994" s="1184"/>
      <c r="S994" s="1184"/>
      <c r="T994" s="1184"/>
      <c r="U994" s="1184"/>
      <c r="V994" s="1184"/>
      <c r="W994" s="1184"/>
      <c r="X994" s="1184"/>
      <c r="Y994" s="1184"/>
      <c r="Z994" s="1184"/>
      <c r="AA994" s="1184"/>
      <c r="AB994" s="1184"/>
      <c r="AC994" s="1184"/>
      <c r="AD994" s="1184"/>
      <c r="AE994" s="1184"/>
      <c r="AF994" s="1184"/>
      <c r="AG994" s="1184"/>
      <c r="AH994" s="1184"/>
      <c r="AI994" s="1017">
        <f ca="1">SUVAHAVUJ!$N$141</f>
        <v>0</v>
      </c>
      <c r="AJ994" s="1017"/>
      <c r="AK994" s="1017"/>
      <c r="AL994" s="1017"/>
      <c r="AM994" s="1017"/>
      <c r="AN994" s="1017"/>
      <c r="AO994" s="1017"/>
      <c r="AP994" s="1017"/>
      <c r="AQ994" s="1017">
        <f ca="1">SUVAHAVUJ!$X$141</f>
        <v>0</v>
      </c>
      <c r="AR994" s="1017"/>
      <c r="AS994" s="1017"/>
      <c r="AT994" s="1017"/>
      <c r="AU994" s="1017"/>
      <c r="AV994" s="1017"/>
      <c r="AW994" s="1017"/>
      <c r="AX994" s="1017"/>
      <c r="AY994" s="1017"/>
      <c r="AZ994" s="1017"/>
      <c r="BA994" s="1017"/>
      <c r="BB994" s="1017"/>
    </row>
    <row r="995" spans="1:54" ht="12.6" customHeight="1">
      <c r="A995" s="1094"/>
      <c r="B995" s="1095"/>
      <c r="C995" s="1095"/>
      <c r="D995" s="1095"/>
      <c r="E995" s="1095"/>
      <c r="F995" s="1095"/>
      <c r="G995" s="1095"/>
      <c r="H995" s="1095"/>
      <c r="I995" s="1095"/>
      <c r="J995" s="1095"/>
      <c r="K995" s="1095"/>
      <c r="L995" s="1095"/>
      <c r="M995" s="1185"/>
      <c r="N995" s="801"/>
      <c r="O995" s="801"/>
      <c r="P995" s="801"/>
      <c r="Q995" s="801"/>
      <c r="R995" s="801"/>
      <c r="S995" s="801"/>
      <c r="T995" s="801"/>
      <c r="U995" s="801"/>
      <c r="V995" s="801"/>
      <c r="W995" s="1186"/>
      <c r="X995" s="1186"/>
      <c r="Y995" s="1186"/>
      <c r="Z995" s="1186"/>
      <c r="AA995" s="1186"/>
      <c r="AB995" s="1186"/>
      <c r="AC995" s="801"/>
      <c r="AD995" s="801"/>
      <c r="AE995" s="801"/>
      <c r="AF995" s="801"/>
      <c r="AG995" s="801"/>
      <c r="AH995" s="801"/>
      <c r="AI995" s="1026"/>
      <c r="AJ995" s="1026"/>
      <c r="AK995" s="1026"/>
      <c r="AL995" s="1026"/>
      <c r="AM995" s="1026"/>
      <c r="AN995" s="1026"/>
      <c r="AO995" s="1026"/>
      <c r="AP995" s="1026"/>
      <c r="AQ995" s="1026"/>
      <c r="AR995" s="1026"/>
      <c r="AS995" s="1026"/>
      <c r="AT995" s="1026"/>
      <c r="AU995" s="1026"/>
      <c r="AV995" s="1026"/>
      <c r="AW995" s="1026"/>
      <c r="AX995" s="1026"/>
      <c r="AY995" s="1026"/>
      <c r="AZ995" s="1026"/>
      <c r="BA995" s="1026"/>
      <c r="BB995" s="1026"/>
    </row>
    <row r="996" spans="1:54" ht="12.6" customHeight="1">
      <c r="A996" s="1094"/>
      <c r="B996" s="1095"/>
      <c r="C996" s="1095"/>
      <c r="D996" s="1095"/>
      <c r="E996" s="1095"/>
      <c r="F996" s="1095"/>
      <c r="G996" s="1095"/>
      <c r="H996" s="1095"/>
      <c r="I996" s="1095"/>
      <c r="J996" s="1095"/>
      <c r="K996" s="1095"/>
      <c r="L996" s="1095"/>
      <c r="M996" s="1185"/>
      <c r="N996" s="801"/>
      <c r="O996" s="801"/>
      <c r="P996" s="801"/>
      <c r="Q996" s="801"/>
      <c r="R996" s="801"/>
      <c r="S996" s="801"/>
      <c r="T996" s="801"/>
      <c r="U996" s="801"/>
      <c r="V996" s="801"/>
      <c r="W996" s="1186"/>
      <c r="X996" s="1186"/>
      <c r="Y996" s="1186"/>
      <c r="Z996" s="1186"/>
      <c r="AA996" s="1186"/>
      <c r="AB996" s="1186"/>
      <c r="AC996" s="801"/>
      <c r="AD996" s="801"/>
      <c r="AE996" s="801"/>
      <c r="AF996" s="801"/>
      <c r="AG996" s="801"/>
      <c r="AH996" s="801"/>
      <c r="AI996" s="1026"/>
      <c r="AJ996" s="1026"/>
      <c r="AK996" s="1026"/>
      <c r="AL996" s="1026"/>
      <c r="AM996" s="1026"/>
      <c r="AN996" s="1026"/>
      <c r="AO996" s="1026"/>
      <c r="AP996" s="1026"/>
      <c r="AQ996" s="1026"/>
      <c r="AR996" s="1026"/>
      <c r="AS996" s="1026"/>
      <c r="AT996" s="1026"/>
      <c r="AU996" s="1026"/>
      <c r="AV996" s="1026"/>
      <c r="AW996" s="1026"/>
      <c r="AX996" s="1026"/>
      <c r="AY996" s="1026"/>
      <c r="AZ996" s="1026"/>
      <c r="BA996" s="1026"/>
      <c r="BB996" s="1026"/>
    </row>
    <row r="997" spans="1:54" ht="12.6" customHeight="1">
      <c r="A997" s="1094"/>
      <c r="B997" s="1095"/>
      <c r="C997" s="1095"/>
      <c r="D997" s="1095"/>
      <c r="E997" s="1095"/>
      <c r="F997" s="1095"/>
      <c r="G997" s="1095"/>
      <c r="H997" s="1095"/>
      <c r="I997" s="1095"/>
      <c r="J997" s="1095"/>
      <c r="K997" s="1095"/>
      <c r="L997" s="1095"/>
      <c r="M997" s="1185"/>
      <c r="N997" s="801"/>
      <c r="O997" s="801"/>
      <c r="P997" s="801"/>
      <c r="Q997" s="801"/>
      <c r="R997" s="801"/>
      <c r="S997" s="801"/>
      <c r="T997" s="801"/>
      <c r="U997" s="801"/>
      <c r="V997" s="801"/>
      <c r="W997" s="1186"/>
      <c r="X997" s="1186"/>
      <c r="Y997" s="1186"/>
      <c r="Z997" s="1186"/>
      <c r="AA997" s="1186"/>
      <c r="AB997" s="1186"/>
      <c r="AC997" s="801"/>
      <c r="AD997" s="801"/>
      <c r="AE997" s="801"/>
      <c r="AF997" s="801"/>
      <c r="AG997" s="801"/>
      <c r="AH997" s="801"/>
      <c r="AI997" s="1026"/>
      <c r="AJ997" s="1026"/>
      <c r="AK997" s="1026"/>
      <c r="AL997" s="1026"/>
      <c r="AM997" s="1026"/>
      <c r="AN997" s="1026"/>
      <c r="AO997" s="1026"/>
      <c r="AP997" s="1026"/>
      <c r="AQ997" s="1026"/>
      <c r="AR997" s="1026"/>
      <c r="AS997" s="1026"/>
      <c r="AT997" s="1026"/>
      <c r="AU997" s="1026"/>
      <c r="AV997" s="1026"/>
      <c r="AW997" s="1026"/>
      <c r="AX997" s="1026"/>
      <c r="AY997" s="1026"/>
      <c r="AZ997" s="1026"/>
      <c r="BA997" s="1026"/>
      <c r="BB997" s="1026"/>
    </row>
    <row r="999" spans="1:54" ht="12.6" customHeight="1">
      <c r="A999" s="170" t="s">
        <v>3517</v>
      </c>
    </row>
    <row r="1000" spans="1:54" ht="12.6" customHeight="1">
      <c r="A1000" s="901"/>
      <c r="B1000" s="902"/>
      <c r="C1000" s="902"/>
      <c r="D1000" s="902"/>
      <c r="E1000" s="902"/>
      <c r="F1000" s="902"/>
      <c r="G1000" s="902"/>
      <c r="H1000" s="902"/>
      <c r="I1000" s="194"/>
      <c r="J1000" s="263"/>
      <c r="K1000" s="263"/>
      <c r="L1000" s="263"/>
      <c r="M1000" s="264"/>
      <c r="N1000" s="262"/>
      <c r="O1000" s="194"/>
      <c r="P1000" s="263"/>
      <c r="Q1000" s="264"/>
      <c r="R1000" s="262"/>
      <c r="S1000" s="263"/>
      <c r="T1000" s="263"/>
      <c r="U1000" s="263"/>
      <c r="V1000" s="264"/>
      <c r="W1000" s="901"/>
      <c r="X1000" s="902"/>
      <c r="Y1000" s="902"/>
      <c r="Z1000" s="902"/>
      <c r="AA1000" s="902"/>
      <c r="AB1000" s="994"/>
      <c r="AC1000" s="901"/>
      <c r="AD1000" s="902"/>
      <c r="AE1000" s="902"/>
      <c r="AF1000" s="902"/>
      <c r="AG1000" s="902"/>
      <c r="AH1000" s="994"/>
      <c r="AI1000" s="901" t="s">
        <v>3867</v>
      </c>
      <c r="AJ1000" s="902"/>
      <c r="AK1000" s="902"/>
      <c r="AL1000" s="902"/>
      <c r="AM1000" s="902"/>
      <c r="AN1000" s="902"/>
      <c r="AO1000" s="902"/>
      <c r="AP1000" s="994"/>
      <c r="AQ1000" s="901" t="s">
        <v>3868</v>
      </c>
      <c r="AR1000" s="902"/>
      <c r="AS1000" s="902"/>
      <c r="AT1000" s="902"/>
      <c r="AU1000" s="902"/>
      <c r="AV1000" s="902"/>
      <c r="AW1000" s="902"/>
      <c r="AX1000" s="902"/>
      <c r="AY1000" s="902"/>
      <c r="AZ1000" s="902"/>
      <c r="BA1000" s="902"/>
      <c r="BB1000" s="994"/>
    </row>
    <row r="1001" spans="1:54" ht="12.6" customHeight="1">
      <c r="A1001" s="223"/>
      <c r="B1001" s="224"/>
      <c r="C1001" s="224"/>
      <c r="D1001" s="224"/>
      <c r="E1001" s="224"/>
      <c r="F1001" s="224"/>
      <c r="G1001" s="224"/>
      <c r="H1001" s="224"/>
      <c r="I1001" s="183"/>
      <c r="J1001" s="186"/>
      <c r="K1001" s="186"/>
      <c r="L1001" s="186"/>
      <c r="M1001" s="277"/>
      <c r="N1001" s="185"/>
      <c r="O1001" s="183"/>
      <c r="P1001" s="186"/>
      <c r="Q1001" s="277"/>
      <c r="R1001" s="185"/>
      <c r="S1001" s="186"/>
      <c r="T1001" s="186"/>
      <c r="U1001" s="186"/>
      <c r="V1001" s="277"/>
      <c r="W1001" s="841"/>
      <c r="X1001" s="842"/>
      <c r="Y1001" s="842"/>
      <c r="Z1001" s="842"/>
      <c r="AA1001" s="842"/>
      <c r="AB1001" s="843"/>
      <c r="AC1001" s="841" t="s">
        <v>3868</v>
      </c>
      <c r="AD1001" s="842"/>
      <c r="AE1001" s="842"/>
      <c r="AF1001" s="842"/>
      <c r="AG1001" s="842"/>
      <c r="AH1001" s="843"/>
      <c r="AI1001" s="841" t="s">
        <v>3869</v>
      </c>
      <c r="AJ1001" s="842"/>
      <c r="AK1001" s="842"/>
      <c r="AL1001" s="842"/>
      <c r="AM1001" s="842"/>
      <c r="AN1001" s="842"/>
      <c r="AO1001" s="842"/>
      <c r="AP1001" s="843"/>
      <c r="AQ1001" s="841" t="s">
        <v>3870</v>
      </c>
      <c r="AR1001" s="842"/>
      <c r="AS1001" s="842"/>
      <c r="AT1001" s="842"/>
      <c r="AU1001" s="842"/>
      <c r="AV1001" s="842"/>
      <c r="AW1001" s="842"/>
      <c r="AX1001" s="842"/>
      <c r="AY1001" s="842"/>
      <c r="AZ1001" s="842"/>
      <c r="BA1001" s="842"/>
      <c r="BB1001" s="843"/>
    </row>
    <row r="1002" spans="1:54" ht="12.6" customHeight="1">
      <c r="A1002" s="223"/>
      <c r="B1002" s="224"/>
      <c r="C1002" s="224"/>
      <c r="D1002" s="224"/>
      <c r="E1002" s="224"/>
      <c r="F1002" s="224"/>
      <c r="G1002" s="224"/>
      <c r="H1002" s="224"/>
      <c r="I1002" s="183"/>
      <c r="J1002" s="186"/>
      <c r="K1002" s="186"/>
      <c r="L1002" s="186"/>
      <c r="M1002" s="277"/>
      <c r="N1002" s="185"/>
      <c r="O1002" s="183"/>
      <c r="P1002" s="186"/>
      <c r="Q1002" s="277"/>
      <c r="R1002" s="185"/>
      <c r="S1002" s="186"/>
      <c r="T1002" s="186"/>
      <c r="U1002" s="186"/>
      <c r="V1002" s="277"/>
      <c r="W1002" s="841"/>
      <c r="X1002" s="842"/>
      <c r="Y1002" s="842"/>
      <c r="Z1002" s="842"/>
      <c r="AA1002" s="842"/>
      <c r="AB1002" s="843"/>
      <c r="AC1002" s="841" t="s">
        <v>3870</v>
      </c>
      <c r="AD1002" s="842"/>
      <c r="AE1002" s="842"/>
      <c r="AF1002" s="842"/>
      <c r="AG1002" s="842"/>
      <c r="AH1002" s="843"/>
      <c r="AI1002" s="841" t="s">
        <v>3871</v>
      </c>
      <c r="AJ1002" s="842"/>
      <c r="AK1002" s="842"/>
      <c r="AL1002" s="842"/>
      <c r="AM1002" s="842"/>
      <c r="AN1002" s="842"/>
      <c r="AO1002" s="842"/>
      <c r="AP1002" s="843"/>
      <c r="AQ1002" s="841" t="s">
        <v>3872</v>
      </c>
      <c r="AR1002" s="842"/>
      <c r="AS1002" s="842"/>
      <c r="AT1002" s="842"/>
      <c r="AU1002" s="842"/>
      <c r="AV1002" s="842"/>
      <c r="AW1002" s="842"/>
      <c r="AX1002" s="842"/>
      <c r="AY1002" s="842"/>
      <c r="AZ1002" s="842"/>
      <c r="BA1002" s="842"/>
      <c r="BB1002" s="843"/>
    </row>
    <row r="1003" spans="1:54" ht="12.6" customHeight="1">
      <c r="A1003" s="841" t="s">
        <v>4146</v>
      </c>
      <c r="B1003" s="842"/>
      <c r="C1003" s="842"/>
      <c r="D1003" s="842"/>
      <c r="E1003" s="842"/>
      <c r="F1003" s="842"/>
      <c r="G1003" s="842"/>
      <c r="H1003" s="842"/>
      <c r="I1003" s="842"/>
      <c r="J1003" s="842"/>
      <c r="K1003" s="842"/>
      <c r="L1003" s="842"/>
      <c r="M1003" s="843"/>
      <c r="N1003" s="841" t="s">
        <v>3873</v>
      </c>
      <c r="O1003" s="842"/>
      <c r="P1003" s="842"/>
      <c r="Q1003" s="843"/>
      <c r="R1003" s="841" t="s">
        <v>3865</v>
      </c>
      <c r="S1003" s="842"/>
      <c r="T1003" s="842"/>
      <c r="U1003" s="842"/>
      <c r="V1003" s="843"/>
      <c r="W1003" s="841" t="s">
        <v>3874</v>
      </c>
      <c r="X1003" s="842"/>
      <c r="Y1003" s="842"/>
      <c r="Z1003" s="842"/>
      <c r="AA1003" s="842"/>
      <c r="AB1003" s="843"/>
      <c r="AC1003" s="841" t="s">
        <v>3875</v>
      </c>
      <c r="AD1003" s="842"/>
      <c r="AE1003" s="842"/>
      <c r="AF1003" s="842"/>
      <c r="AG1003" s="842"/>
      <c r="AH1003" s="843"/>
      <c r="AI1003" s="841" t="s">
        <v>3876</v>
      </c>
      <c r="AJ1003" s="842"/>
      <c r="AK1003" s="842"/>
      <c r="AL1003" s="842"/>
      <c r="AM1003" s="842"/>
      <c r="AN1003" s="842"/>
      <c r="AO1003" s="842"/>
      <c r="AP1003" s="843"/>
      <c r="AQ1003" s="841" t="s">
        <v>3877</v>
      </c>
      <c r="AR1003" s="842"/>
      <c r="AS1003" s="842"/>
      <c r="AT1003" s="842"/>
      <c r="AU1003" s="842"/>
      <c r="AV1003" s="842"/>
      <c r="AW1003" s="842"/>
      <c r="AX1003" s="842"/>
      <c r="AY1003" s="842"/>
      <c r="AZ1003" s="842"/>
      <c r="BA1003" s="842"/>
      <c r="BB1003" s="843"/>
    </row>
    <row r="1004" spans="1:54" ht="12.6" customHeight="1">
      <c r="A1004" s="256"/>
      <c r="B1004" s="183"/>
      <c r="C1004" s="183"/>
      <c r="D1004" s="183"/>
      <c r="E1004" s="183"/>
      <c r="F1004" s="183"/>
      <c r="G1004" s="183"/>
      <c r="H1004" s="183"/>
      <c r="I1004" s="183"/>
      <c r="J1004" s="183"/>
      <c r="K1004" s="183"/>
      <c r="L1004" s="183"/>
      <c r="M1004" s="225"/>
      <c r="N1004" s="256"/>
      <c r="O1004" s="183"/>
      <c r="P1004" s="183"/>
      <c r="Q1004" s="225"/>
      <c r="R1004" s="841" t="s">
        <v>3878</v>
      </c>
      <c r="S1004" s="842"/>
      <c r="T1004" s="842"/>
      <c r="U1004" s="842"/>
      <c r="V1004" s="843"/>
      <c r="W1004" s="841" t="s">
        <v>3712</v>
      </c>
      <c r="X1004" s="842"/>
      <c r="Y1004" s="842"/>
      <c r="Z1004" s="842"/>
      <c r="AA1004" s="842"/>
      <c r="AB1004" s="843"/>
      <c r="AC1004" s="841" t="s">
        <v>3876</v>
      </c>
      <c r="AD1004" s="842"/>
      <c r="AE1004" s="842"/>
      <c r="AF1004" s="842"/>
      <c r="AG1004" s="842"/>
      <c r="AH1004" s="843"/>
      <c r="AI1004" s="841" t="s">
        <v>3879</v>
      </c>
      <c r="AJ1004" s="842"/>
      <c r="AK1004" s="842"/>
      <c r="AL1004" s="842"/>
      <c r="AM1004" s="842"/>
      <c r="AN1004" s="842"/>
      <c r="AO1004" s="842"/>
      <c r="AP1004" s="843"/>
      <c r="AQ1004" s="841" t="s">
        <v>3880</v>
      </c>
      <c r="AR1004" s="842"/>
      <c r="AS1004" s="842"/>
      <c r="AT1004" s="842"/>
      <c r="AU1004" s="842"/>
      <c r="AV1004" s="842"/>
      <c r="AW1004" s="842"/>
      <c r="AX1004" s="842"/>
      <c r="AY1004" s="842"/>
      <c r="AZ1004" s="842"/>
      <c r="BA1004" s="842"/>
      <c r="BB1004" s="843"/>
    </row>
    <row r="1005" spans="1:54" ht="12.6" customHeight="1">
      <c r="A1005" s="256"/>
      <c r="B1005" s="183"/>
      <c r="C1005" s="183"/>
      <c r="D1005" s="183"/>
      <c r="E1005" s="183"/>
      <c r="F1005" s="183"/>
      <c r="G1005" s="183"/>
      <c r="H1005" s="183"/>
      <c r="I1005" s="183"/>
      <c r="J1005" s="183"/>
      <c r="K1005" s="183"/>
      <c r="L1005" s="183"/>
      <c r="M1005" s="225"/>
      <c r="N1005" s="256"/>
      <c r="O1005" s="183"/>
      <c r="P1005" s="183"/>
      <c r="Q1005" s="225"/>
      <c r="R1005" s="841" t="s">
        <v>3601</v>
      </c>
      <c r="S1005" s="842"/>
      <c r="T1005" s="842"/>
      <c r="U1005" s="842"/>
      <c r="V1005" s="843"/>
      <c r="W1005" s="256"/>
      <c r="X1005" s="183"/>
      <c r="Y1005" s="183"/>
      <c r="Z1005" s="183"/>
      <c r="AA1005" s="183"/>
      <c r="AB1005" s="225"/>
      <c r="AC1005" s="841" t="s">
        <v>3879</v>
      </c>
      <c r="AD1005" s="842"/>
      <c r="AE1005" s="842"/>
      <c r="AF1005" s="842"/>
      <c r="AG1005" s="842"/>
      <c r="AH1005" s="843"/>
      <c r="AI1005" s="841" t="s">
        <v>3521</v>
      </c>
      <c r="AJ1005" s="842"/>
      <c r="AK1005" s="842"/>
      <c r="AL1005" s="842"/>
      <c r="AM1005" s="842"/>
      <c r="AN1005" s="842"/>
      <c r="AO1005" s="842"/>
      <c r="AP1005" s="843"/>
      <c r="AQ1005" s="841" t="s">
        <v>3881</v>
      </c>
      <c r="AR1005" s="842"/>
      <c r="AS1005" s="842"/>
      <c r="AT1005" s="842"/>
      <c r="AU1005" s="842"/>
      <c r="AV1005" s="842"/>
      <c r="AW1005" s="842"/>
      <c r="AX1005" s="842"/>
      <c r="AY1005" s="842"/>
      <c r="AZ1005" s="842"/>
      <c r="BA1005" s="842"/>
      <c r="BB1005" s="843"/>
    </row>
    <row r="1006" spans="1:54" ht="12.6" customHeight="1">
      <c r="A1006" s="256"/>
      <c r="B1006" s="183"/>
      <c r="C1006" s="183"/>
      <c r="D1006" s="183"/>
      <c r="E1006" s="183"/>
      <c r="F1006" s="183"/>
      <c r="G1006" s="183"/>
      <c r="H1006" s="183"/>
      <c r="I1006" s="183"/>
      <c r="J1006" s="183"/>
      <c r="K1006" s="183"/>
      <c r="L1006" s="183"/>
      <c r="M1006" s="225"/>
      <c r="N1006" s="256"/>
      <c r="O1006" s="183"/>
      <c r="P1006" s="183"/>
      <c r="Q1006" s="225"/>
      <c r="R1006" s="256"/>
      <c r="S1006" s="183"/>
      <c r="T1006" s="183"/>
      <c r="U1006" s="183"/>
      <c r="V1006" s="225"/>
      <c r="W1006" s="256"/>
      <c r="X1006" s="183"/>
      <c r="Y1006" s="183"/>
      <c r="Z1006" s="183"/>
      <c r="AA1006" s="183"/>
      <c r="AB1006" s="225"/>
      <c r="AC1006" s="841" t="s">
        <v>3521</v>
      </c>
      <c r="AD1006" s="842"/>
      <c r="AE1006" s="842"/>
      <c r="AF1006" s="842"/>
      <c r="AG1006" s="842"/>
      <c r="AH1006" s="843"/>
      <c r="AI1006" s="841"/>
      <c r="AJ1006" s="842"/>
      <c r="AK1006" s="842"/>
      <c r="AL1006" s="842"/>
      <c r="AM1006" s="842"/>
      <c r="AN1006" s="842"/>
      <c r="AO1006" s="842"/>
      <c r="AP1006" s="843"/>
      <c r="AQ1006" s="841" t="s">
        <v>3879</v>
      </c>
      <c r="AR1006" s="842"/>
      <c r="AS1006" s="842"/>
      <c r="AT1006" s="842"/>
      <c r="AU1006" s="842"/>
      <c r="AV1006" s="842"/>
      <c r="AW1006" s="842"/>
      <c r="AX1006" s="842"/>
      <c r="AY1006" s="842"/>
      <c r="AZ1006" s="842"/>
      <c r="BA1006" s="842"/>
      <c r="BB1006" s="843"/>
    </row>
    <row r="1007" spans="1:54" ht="12.6" customHeight="1">
      <c r="A1007" s="256"/>
      <c r="B1007" s="183"/>
      <c r="C1007" s="183"/>
      <c r="D1007" s="183"/>
      <c r="E1007" s="183"/>
      <c r="F1007" s="183"/>
      <c r="G1007" s="183"/>
      <c r="H1007" s="183"/>
      <c r="I1007" s="183"/>
      <c r="J1007" s="183"/>
      <c r="K1007" s="183"/>
      <c r="L1007" s="183"/>
      <c r="M1007" s="225"/>
      <c r="N1007" s="256"/>
      <c r="O1007" s="183"/>
      <c r="P1007" s="183"/>
      <c r="Q1007" s="225"/>
      <c r="R1007" s="256"/>
      <c r="S1007" s="183"/>
      <c r="T1007" s="183"/>
      <c r="U1007" s="183"/>
      <c r="V1007" s="225"/>
      <c r="W1007" s="256"/>
      <c r="X1007" s="183"/>
      <c r="Y1007" s="183"/>
      <c r="Z1007" s="183"/>
      <c r="AA1007" s="183"/>
      <c r="AB1007" s="225"/>
      <c r="AC1007" s="841"/>
      <c r="AD1007" s="842"/>
      <c r="AE1007" s="842"/>
      <c r="AF1007" s="842"/>
      <c r="AG1007" s="842"/>
      <c r="AH1007" s="843"/>
      <c r="AI1007" s="841"/>
      <c r="AJ1007" s="842"/>
      <c r="AK1007" s="842"/>
      <c r="AL1007" s="842"/>
      <c r="AM1007" s="842"/>
      <c r="AN1007" s="842"/>
      <c r="AO1007" s="842"/>
      <c r="AP1007" s="843"/>
      <c r="AQ1007" s="841" t="s">
        <v>3521</v>
      </c>
      <c r="AR1007" s="842"/>
      <c r="AS1007" s="842"/>
      <c r="AT1007" s="842"/>
      <c r="AU1007" s="842"/>
      <c r="AV1007" s="842"/>
      <c r="AW1007" s="842"/>
      <c r="AX1007" s="842"/>
      <c r="AY1007" s="842"/>
      <c r="AZ1007" s="842"/>
      <c r="BA1007" s="842"/>
      <c r="BB1007" s="843"/>
    </row>
    <row r="1008" spans="1:54" s="220" customFormat="1" ht="12.6" customHeight="1">
      <c r="A1008" s="846" t="s">
        <v>3498</v>
      </c>
      <c r="B1008" s="847"/>
      <c r="C1008" s="847"/>
      <c r="D1008" s="847"/>
      <c r="E1008" s="847"/>
      <c r="F1008" s="847"/>
      <c r="G1008" s="847"/>
      <c r="H1008" s="847"/>
      <c r="I1008" s="847"/>
      <c r="J1008" s="847"/>
      <c r="K1008" s="847"/>
      <c r="L1008" s="847"/>
      <c r="M1008" s="848"/>
      <c r="N1008" s="846" t="s">
        <v>3499</v>
      </c>
      <c r="O1008" s="847"/>
      <c r="P1008" s="847"/>
      <c r="Q1008" s="848"/>
      <c r="R1008" s="846" t="s">
        <v>3500</v>
      </c>
      <c r="S1008" s="847"/>
      <c r="T1008" s="847"/>
      <c r="U1008" s="847"/>
      <c r="V1008" s="848"/>
      <c r="W1008" s="846" t="s">
        <v>3501</v>
      </c>
      <c r="X1008" s="847"/>
      <c r="Y1008" s="847"/>
      <c r="Z1008" s="847"/>
      <c r="AA1008" s="847"/>
      <c r="AB1008" s="848"/>
      <c r="AC1008" s="846" t="s">
        <v>3502</v>
      </c>
      <c r="AD1008" s="847"/>
      <c r="AE1008" s="847"/>
      <c r="AF1008" s="847"/>
      <c r="AG1008" s="847"/>
      <c r="AH1008" s="848"/>
      <c r="AI1008" s="846" t="s">
        <v>3503</v>
      </c>
      <c r="AJ1008" s="847"/>
      <c r="AK1008" s="847"/>
      <c r="AL1008" s="847"/>
      <c r="AM1008" s="847"/>
      <c r="AN1008" s="847"/>
      <c r="AO1008" s="847"/>
      <c r="AP1008" s="848"/>
      <c r="AQ1008" s="846" t="s">
        <v>3504</v>
      </c>
      <c r="AR1008" s="847"/>
      <c r="AS1008" s="847"/>
      <c r="AT1008" s="847"/>
      <c r="AU1008" s="847"/>
      <c r="AV1008" s="847"/>
      <c r="AW1008" s="847"/>
      <c r="AX1008" s="847"/>
      <c r="AY1008" s="847"/>
      <c r="AZ1008" s="847"/>
      <c r="BA1008" s="847"/>
      <c r="BB1008" s="848"/>
    </row>
    <row r="1009" spans="1:54" s="220" customFormat="1" ht="12.6" customHeight="1">
      <c r="A1009" s="1034" t="s">
        <v>3635</v>
      </c>
      <c r="B1009" s="1034"/>
      <c r="C1009" s="1034"/>
      <c r="D1009" s="1034"/>
      <c r="E1009" s="1034"/>
      <c r="F1009" s="1034"/>
      <c r="G1009" s="1034"/>
      <c r="H1009" s="1034"/>
      <c r="I1009" s="1034"/>
      <c r="J1009" s="1034"/>
      <c r="K1009" s="1034"/>
      <c r="L1009" s="1034"/>
      <c r="M1009" s="1034"/>
      <c r="N1009" s="1184"/>
      <c r="O1009" s="1184"/>
      <c r="P1009" s="1184"/>
      <c r="Q1009" s="1184"/>
      <c r="R1009" s="1184"/>
      <c r="S1009" s="1184"/>
      <c r="T1009" s="1184"/>
      <c r="U1009" s="1184"/>
      <c r="V1009" s="1184"/>
      <c r="W1009" s="1184"/>
      <c r="X1009" s="1184"/>
      <c r="Y1009" s="1184"/>
      <c r="Z1009" s="1184"/>
      <c r="AA1009" s="1184"/>
      <c r="AB1009" s="1184"/>
      <c r="AC1009" s="1184"/>
      <c r="AD1009" s="1184"/>
      <c r="AE1009" s="1184"/>
      <c r="AF1009" s="1184"/>
      <c r="AG1009" s="1184"/>
      <c r="AH1009" s="1184"/>
      <c r="AI1009" s="1184"/>
      <c r="AJ1009" s="1184"/>
      <c r="AK1009" s="1184"/>
      <c r="AL1009" s="1184"/>
      <c r="AM1009" s="1184"/>
      <c r="AN1009" s="1184"/>
      <c r="AO1009" s="1184"/>
      <c r="AP1009" s="1184"/>
      <c r="AQ1009" s="1184"/>
      <c r="AR1009" s="1184"/>
      <c r="AS1009" s="1184"/>
      <c r="AT1009" s="1184"/>
      <c r="AU1009" s="1184"/>
      <c r="AV1009" s="1184"/>
      <c r="AW1009" s="1184"/>
      <c r="AX1009" s="1184"/>
      <c r="AY1009" s="1184"/>
      <c r="AZ1009" s="1184"/>
      <c r="BA1009" s="1184"/>
      <c r="BB1009" s="1184"/>
    </row>
    <row r="1010" spans="1:54" ht="12.6" customHeight="1">
      <c r="A1010" s="1094"/>
      <c r="B1010" s="1095"/>
      <c r="C1010" s="1095"/>
      <c r="D1010" s="1095"/>
      <c r="E1010" s="1095"/>
      <c r="F1010" s="1095"/>
      <c r="G1010" s="1095"/>
      <c r="H1010" s="1095"/>
      <c r="I1010" s="1095"/>
      <c r="J1010" s="1095"/>
      <c r="K1010" s="1095"/>
      <c r="L1010" s="1095"/>
      <c r="M1010" s="1185"/>
      <c r="N1010" s="801"/>
      <c r="O1010" s="801"/>
      <c r="P1010" s="801"/>
      <c r="Q1010" s="801"/>
      <c r="R1010" s="801"/>
      <c r="S1010" s="801"/>
      <c r="T1010" s="801"/>
      <c r="U1010" s="801"/>
      <c r="V1010" s="801"/>
      <c r="W1010" s="1186"/>
      <c r="X1010" s="1186"/>
      <c r="Y1010" s="1186"/>
      <c r="Z1010" s="1186"/>
      <c r="AA1010" s="1186"/>
      <c r="AB1010" s="1186"/>
      <c r="AC1010" s="801"/>
      <c r="AD1010" s="801"/>
      <c r="AE1010" s="801"/>
      <c r="AF1010" s="801"/>
      <c r="AG1010" s="801"/>
      <c r="AH1010" s="801"/>
      <c r="AI1010" s="801"/>
      <c r="AJ1010" s="801"/>
      <c r="AK1010" s="801"/>
      <c r="AL1010" s="801"/>
      <c r="AM1010" s="801"/>
      <c r="AN1010" s="801"/>
      <c r="AO1010" s="801"/>
      <c r="AP1010" s="801"/>
      <c r="AQ1010" s="801"/>
      <c r="AR1010" s="801"/>
      <c r="AS1010" s="801"/>
      <c r="AT1010" s="801"/>
      <c r="AU1010" s="801"/>
      <c r="AV1010" s="801"/>
      <c r="AW1010" s="801"/>
      <c r="AX1010" s="801"/>
      <c r="AY1010" s="801"/>
      <c r="AZ1010" s="801"/>
      <c r="BA1010" s="801"/>
      <c r="BB1010" s="801"/>
    </row>
    <row r="1011" spans="1:54" ht="12.6" customHeight="1">
      <c r="A1011" s="1094"/>
      <c r="B1011" s="1095"/>
      <c r="C1011" s="1095"/>
      <c r="D1011" s="1095"/>
      <c r="E1011" s="1095"/>
      <c r="F1011" s="1095"/>
      <c r="G1011" s="1095"/>
      <c r="H1011" s="1095"/>
      <c r="I1011" s="1095"/>
      <c r="J1011" s="1095"/>
      <c r="K1011" s="1095"/>
      <c r="L1011" s="1095"/>
      <c r="M1011" s="1185"/>
      <c r="N1011" s="801"/>
      <c r="O1011" s="801"/>
      <c r="P1011" s="801"/>
      <c r="Q1011" s="801"/>
      <c r="R1011" s="801"/>
      <c r="S1011" s="801"/>
      <c r="T1011" s="801"/>
      <c r="U1011" s="801"/>
      <c r="V1011" s="801"/>
      <c r="W1011" s="1186"/>
      <c r="X1011" s="1186"/>
      <c r="Y1011" s="1186"/>
      <c r="Z1011" s="1186"/>
      <c r="AA1011" s="1186"/>
      <c r="AB1011" s="1186"/>
      <c r="AC1011" s="801"/>
      <c r="AD1011" s="801"/>
      <c r="AE1011" s="801"/>
      <c r="AF1011" s="801"/>
      <c r="AG1011" s="801"/>
      <c r="AH1011" s="801"/>
      <c r="AI1011" s="801"/>
      <c r="AJ1011" s="801"/>
      <c r="AK1011" s="801"/>
      <c r="AL1011" s="801"/>
      <c r="AM1011" s="801"/>
      <c r="AN1011" s="801"/>
      <c r="AO1011" s="801"/>
      <c r="AP1011" s="801"/>
      <c r="AQ1011" s="801"/>
      <c r="AR1011" s="801"/>
      <c r="AS1011" s="801"/>
      <c r="AT1011" s="801"/>
      <c r="AU1011" s="801"/>
      <c r="AV1011" s="801"/>
      <c r="AW1011" s="801"/>
      <c r="AX1011" s="801"/>
      <c r="AY1011" s="801"/>
      <c r="AZ1011" s="801"/>
      <c r="BA1011" s="801"/>
      <c r="BB1011" s="801"/>
    </row>
    <row r="1012" spans="1:54" ht="12.6" customHeight="1">
      <c r="A1012" s="1094"/>
      <c r="B1012" s="1095"/>
      <c r="C1012" s="1095"/>
      <c r="D1012" s="1095"/>
      <c r="E1012" s="1095"/>
      <c r="F1012" s="1095"/>
      <c r="G1012" s="1095"/>
      <c r="H1012" s="1095"/>
      <c r="I1012" s="1095"/>
      <c r="J1012" s="1095"/>
      <c r="K1012" s="1095"/>
      <c r="L1012" s="1095"/>
      <c r="M1012" s="1185"/>
      <c r="N1012" s="801"/>
      <c r="O1012" s="801"/>
      <c r="P1012" s="801"/>
      <c r="Q1012" s="801"/>
      <c r="R1012" s="801"/>
      <c r="S1012" s="801"/>
      <c r="T1012" s="801"/>
      <c r="U1012" s="801"/>
      <c r="V1012" s="801"/>
      <c r="W1012" s="1186"/>
      <c r="X1012" s="1186"/>
      <c r="Y1012" s="1186"/>
      <c r="Z1012" s="1186"/>
      <c r="AA1012" s="1186"/>
      <c r="AB1012" s="1186"/>
      <c r="AC1012" s="801"/>
      <c r="AD1012" s="801"/>
      <c r="AE1012" s="801"/>
      <c r="AF1012" s="801"/>
      <c r="AG1012" s="801"/>
      <c r="AH1012" s="801"/>
      <c r="AI1012" s="801"/>
      <c r="AJ1012" s="801"/>
      <c r="AK1012" s="801"/>
      <c r="AL1012" s="801"/>
      <c r="AM1012" s="801"/>
      <c r="AN1012" s="801"/>
      <c r="AO1012" s="801"/>
      <c r="AP1012" s="801"/>
      <c r="AQ1012" s="801"/>
      <c r="AR1012" s="801"/>
      <c r="AS1012" s="801"/>
      <c r="AT1012" s="801"/>
      <c r="AU1012" s="801"/>
      <c r="AV1012" s="801"/>
      <c r="AW1012" s="801"/>
      <c r="AX1012" s="801"/>
      <c r="AY1012" s="801"/>
      <c r="AZ1012" s="801"/>
      <c r="BA1012" s="801"/>
      <c r="BB1012" s="801"/>
    </row>
    <row r="1013" spans="1:54" ht="12.6" customHeight="1">
      <c r="A1013" s="1034" t="s">
        <v>3883</v>
      </c>
      <c r="B1013" s="1034"/>
      <c r="C1013" s="1034"/>
      <c r="D1013" s="1034"/>
      <c r="E1013" s="1034"/>
      <c r="F1013" s="1034"/>
      <c r="G1013" s="1034"/>
      <c r="H1013" s="1034"/>
      <c r="I1013" s="1034"/>
      <c r="J1013" s="1034"/>
      <c r="K1013" s="1034"/>
      <c r="L1013" s="1034"/>
      <c r="M1013" s="1034"/>
      <c r="N1013" s="1184"/>
      <c r="O1013" s="1184"/>
      <c r="P1013" s="1184"/>
      <c r="Q1013" s="1184"/>
      <c r="R1013" s="1184"/>
      <c r="S1013" s="1184"/>
      <c r="T1013" s="1184"/>
      <c r="U1013" s="1184"/>
      <c r="V1013" s="1184"/>
      <c r="W1013" s="1184"/>
      <c r="X1013" s="1184"/>
      <c r="Y1013" s="1184"/>
      <c r="Z1013" s="1184"/>
      <c r="AA1013" s="1184"/>
      <c r="AB1013" s="1184"/>
      <c r="AC1013" s="1184"/>
      <c r="AD1013" s="1184"/>
      <c r="AE1013" s="1184"/>
      <c r="AF1013" s="1184"/>
      <c r="AG1013" s="1184"/>
      <c r="AH1013" s="1184"/>
      <c r="AI1013" s="1184"/>
      <c r="AJ1013" s="1184"/>
      <c r="AK1013" s="1184"/>
      <c r="AL1013" s="1184"/>
      <c r="AM1013" s="1184"/>
      <c r="AN1013" s="1184"/>
      <c r="AO1013" s="1184"/>
      <c r="AP1013" s="1184"/>
      <c r="AQ1013" s="1184"/>
      <c r="AR1013" s="1184"/>
      <c r="AS1013" s="1184"/>
      <c r="AT1013" s="1184"/>
      <c r="AU1013" s="1184"/>
      <c r="AV1013" s="1184"/>
      <c r="AW1013" s="1184"/>
      <c r="AX1013" s="1184"/>
      <c r="AY1013" s="1184"/>
      <c r="AZ1013" s="1184"/>
      <c r="BA1013" s="1184"/>
      <c r="BB1013" s="1184"/>
    </row>
    <row r="1014" spans="1:54" ht="12.6" customHeight="1">
      <c r="A1014" s="1094"/>
      <c r="B1014" s="1095"/>
      <c r="C1014" s="1095"/>
      <c r="D1014" s="1095"/>
      <c r="E1014" s="1095"/>
      <c r="F1014" s="1095"/>
      <c r="G1014" s="1095"/>
      <c r="H1014" s="1095"/>
      <c r="I1014" s="1095"/>
      <c r="J1014" s="1095"/>
      <c r="K1014" s="1095"/>
      <c r="L1014" s="1095"/>
      <c r="M1014" s="1185"/>
      <c r="N1014" s="801"/>
      <c r="O1014" s="801"/>
      <c r="P1014" s="801"/>
      <c r="Q1014" s="801"/>
      <c r="R1014" s="801"/>
      <c r="S1014" s="801"/>
      <c r="T1014" s="801"/>
      <c r="U1014" s="801"/>
      <c r="V1014" s="801"/>
      <c r="W1014" s="1186"/>
      <c r="X1014" s="1186"/>
      <c r="Y1014" s="1186"/>
      <c r="Z1014" s="1186"/>
      <c r="AA1014" s="1186"/>
      <c r="AB1014" s="1186"/>
      <c r="AC1014" s="801"/>
      <c r="AD1014" s="801"/>
      <c r="AE1014" s="801"/>
      <c r="AF1014" s="801"/>
      <c r="AG1014" s="801"/>
      <c r="AH1014" s="801"/>
      <c r="AI1014" s="801"/>
      <c r="AJ1014" s="801"/>
      <c r="AK1014" s="801"/>
      <c r="AL1014" s="801"/>
      <c r="AM1014" s="801"/>
      <c r="AN1014" s="801"/>
      <c r="AO1014" s="801"/>
      <c r="AP1014" s="801"/>
      <c r="AQ1014" s="801"/>
      <c r="AR1014" s="801"/>
      <c r="AS1014" s="801"/>
      <c r="AT1014" s="801"/>
      <c r="AU1014" s="801"/>
      <c r="AV1014" s="801"/>
      <c r="AW1014" s="801"/>
      <c r="AX1014" s="801"/>
      <c r="AY1014" s="801"/>
      <c r="AZ1014" s="801"/>
      <c r="BA1014" s="801"/>
      <c r="BB1014" s="801"/>
    </row>
    <row r="1015" spans="1:54" ht="12.6" customHeight="1">
      <c r="A1015" s="1094"/>
      <c r="B1015" s="1095"/>
      <c r="C1015" s="1095"/>
      <c r="D1015" s="1095"/>
      <c r="E1015" s="1095"/>
      <c r="F1015" s="1095"/>
      <c r="G1015" s="1095"/>
      <c r="H1015" s="1095"/>
      <c r="I1015" s="1095"/>
      <c r="J1015" s="1095"/>
      <c r="K1015" s="1095"/>
      <c r="L1015" s="1095"/>
      <c r="M1015" s="1185"/>
      <c r="N1015" s="801"/>
      <c r="O1015" s="801"/>
      <c r="P1015" s="801"/>
      <c r="Q1015" s="801"/>
      <c r="R1015" s="801"/>
      <c r="S1015" s="801"/>
      <c r="T1015" s="801"/>
      <c r="U1015" s="801"/>
      <c r="V1015" s="801"/>
      <c r="W1015" s="1186"/>
      <c r="X1015" s="1186"/>
      <c r="Y1015" s="1186"/>
      <c r="Z1015" s="1186"/>
      <c r="AA1015" s="1186"/>
      <c r="AB1015" s="1186"/>
      <c r="AC1015" s="801"/>
      <c r="AD1015" s="801"/>
      <c r="AE1015" s="801"/>
      <c r="AF1015" s="801"/>
      <c r="AG1015" s="801"/>
      <c r="AH1015" s="801"/>
      <c r="AI1015" s="801"/>
      <c r="AJ1015" s="801"/>
      <c r="AK1015" s="801"/>
      <c r="AL1015" s="801"/>
      <c r="AM1015" s="801"/>
      <c r="AN1015" s="801"/>
      <c r="AO1015" s="801"/>
      <c r="AP1015" s="801"/>
      <c r="AQ1015" s="801"/>
      <c r="AR1015" s="801"/>
      <c r="AS1015" s="801"/>
      <c r="AT1015" s="801"/>
      <c r="AU1015" s="801"/>
      <c r="AV1015" s="801"/>
      <c r="AW1015" s="801"/>
      <c r="AX1015" s="801"/>
      <c r="AY1015" s="801"/>
      <c r="AZ1015" s="801"/>
      <c r="BA1015" s="801"/>
      <c r="BB1015" s="801"/>
    </row>
    <row r="1016" spans="1:54" ht="12.6" customHeight="1">
      <c r="A1016" s="1094"/>
      <c r="B1016" s="1095"/>
      <c r="C1016" s="1095"/>
      <c r="D1016" s="1095"/>
      <c r="E1016" s="1095"/>
      <c r="F1016" s="1095"/>
      <c r="G1016" s="1095"/>
      <c r="H1016" s="1095"/>
      <c r="I1016" s="1095"/>
      <c r="J1016" s="1095"/>
      <c r="K1016" s="1095"/>
      <c r="L1016" s="1095"/>
      <c r="M1016" s="1185"/>
      <c r="N1016" s="801"/>
      <c r="O1016" s="801"/>
      <c r="P1016" s="801"/>
      <c r="Q1016" s="801"/>
      <c r="R1016" s="801"/>
      <c r="S1016" s="801"/>
      <c r="T1016" s="801"/>
      <c r="U1016" s="801"/>
      <c r="V1016" s="801"/>
      <c r="W1016" s="1186"/>
      <c r="X1016" s="1186"/>
      <c r="Y1016" s="1186"/>
      <c r="Z1016" s="1186"/>
      <c r="AA1016" s="1186"/>
      <c r="AB1016" s="1186"/>
      <c r="AC1016" s="801"/>
      <c r="AD1016" s="801"/>
      <c r="AE1016" s="801"/>
      <c r="AF1016" s="801"/>
      <c r="AG1016" s="801"/>
      <c r="AH1016" s="801"/>
      <c r="AI1016" s="801"/>
      <c r="AJ1016" s="801"/>
      <c r="AK1016" s="801"/>
      <c r="AL1016" s="801"/>
      <c r="AM1016" s="801"/>
      <c r="AN1016" s="801"/>
      <c r="AO1016" s="801"/>
      <c r="AP1016" s="801"/>
      <c r="AQ1016" s="801"/>
      <c r="AR1016" s="801"/>
      <c r="AS1016" s="801"/>
      <c r="AT1016" s="801"/>
      <c r="AU1016" s="801"/>
      <c r="AV1016" s="801"/>
      <c r="AW1016" s="801"/>
      <c r="AX1016" s="801"/>
      <c r="AY1016" s="801"/>
      <c r="AZ1016" s="801"/>
      <c r="BA1016" s="801"/>
      <c r="BB1016" s="801"/>
    </row>
    <row r="1017" spans="1:54" ht="12.6" customHeight="1">
      <c r="A1017" s="1188" t="s">
        <v>3884</v>
      </c>
      <c r="B1017" s="1188"/>
      <c r="C1017" s="1188"/>
      <c r="D1017" s="1188"/>
      <c r="E1017" s="1188"/>
      <c r="F1017" s="1188"/>
      <c r="G1017" s="1188"/>
      <c r="H1017" s="1188"/>
      <c r="I1017" s="1188"/>
      <c r="J1017" s="1188"/>
      <c r="K1017" s="1188"/>
      <c r="L1017" s="1188"/>
      <c r="M1017" s="1188"/>
      <c r="N1017" s="1107"/>
      <c r="O1017" s="1107"/>
      <c r="P1017" s="1107"/>
      <c r="Q1017" s="1107"/>
      <c r="R1017" s="1107"/>
      <c r="S1017" s="1107"/>
      <c r="T1017" s="1107"/>
      <c r="U1017" s="1107"/>
      <c r="V1017" s="1107"/>
      <c r="W1017" s="1187"/>
      <c r="X1017" s="1187"/>
      <c r="Y1017" s="1187"/>
      <c r="Z1017" s="1187"/>
      <c r="AA1017" s="1187"/>
      <c r="AB1017" s="1187"/>
      <c r="AC1017" s="1107"/>
      <c r="AD1017" s="1107"/>
      <c r="AE1017" s="1107"/>
      <c r="AF1017" s="1107"/>
      <c r="AG1017" s="1107"/>
      <c r="AH1017" s="1107"/>
      <c r="AI1017" s="1107">
        <f ca="1">SUVAHAVUJ!$N$142</f>
        <v>0</v>
      </c>
      <c r="AJ1017" s="1107"/>
      <c r="AK1017" s="1107"/>
      <c r="AL1017" s="1107"/>
      <c r="AM1017" s="1107"/>
      <c r="AN1017" s="1107"/>
      <c r="AO1017" s="1107"/>
      <c r="AP1017" s="1107"/>
      <c r="AQ1017" s="1107">
        <f ca="1">SUVAHAVUJ!$X$142</f>
        <v>0</v>
      </c>
      <c r="AR1017" s="1107"/>
      <c r="AS1017" s="1107"/>
      <c r="AT1017" s="1107"/>
      <c r="AU1017" s="1107"/>
      <c r="AV1017" s="1107"/>
      <c r="AW1017" s="1107"/>
      <c r="AX1017" s="1107"/>
      <c r="AY1017" s="1107"/>
      <c r="AZ1017" s="1107"/>
      <c r="BA1017" s="1107"/>
      <c r="BB1017" s="1107"/>
    </row>
    <row r="1018" spans="1:54" ht="12.6" customHeight="1">
      <c r="A1018" s="1094"/>
      <c r="B1018" s="1095"/>
      <c r="C1018" s="1095"/>
      <c r="D1018" s="1095"/>
      <c r="E1018" s="1095"/>
      <c r="F1018" s="1095"/>
      <c r="G1018" s="1095"/>
      <c r="H1018" s="1095"/>
      <c r="I1018" s="1095"/>
      <c r="J1018" s="1095"/>
      <c r="K1018" s="1095"/>
      <c r="L1018" s="1095"/>
      <c r="M1018" s="1185"/>
      <c r="N1018" s="801"/>
      <c r="O1018" s="801"/>
      <c r="P1018" s="801"/>
      <c r="Q1018" s="801"/>
      <c r="R1018" s="801"/>
      <c r="S1018" s="801"/>
      <c r="T1018" s="801"/>
      <c r="U1018" s="801"/>
      <c r="V1018" s="801"/>
      <c r="W1018" s="1186"/>
      <c r="X1018" s="1186"/>
      <c r="Y1018" s="1186"/>
      <c r="Z1018" s="1186"/>
      <c r="AA1018" s="1186"/>
      <c r="AB1018" s="1186"/>
      <c r="AC1018" s="801"/>
      <c r="AD1018" s="801"/>
      <c r="AE1018" s="801"/>
      <c r="AF1018" s="801"/>
      <c r="AG1018" s="801"/>
      <c r="AH1018" s="801"/>
      <c r="AI1018" s="801"/>
      <c r="AJ1018" s="801"/>
      <c r="AK1018" s="801"/>
      <c r="AL1018" s="801"/>
      <c r="AM1018" s="801"/>
      <c r="AN1018" s="801"/>
      <c r="AO1018" s="801"/>
      <c r="AP1018" s="801"/>
      <c r="AQ1018" s="801"/>
      <c r="AR1018" s="801"/>
      <c r="AS1018" s="801"/>
      <c r="AT1018" s="801"/>
      <c r="AU1018" s="801"/>
      <c r="AV1018" s="801"/>
      <c r="AW1018" s="801"/>
      <c r="AX1018" s="801"/>
      <c r="AY1018" s="801"/>
      <c r="AZ1018" s="801"/>
      <c r="BA1018" s="801"/>
      <c r="BB1018" s="801"/>
    </row>
    <row r="1019" spans="1:54" ht="12.6" customHeight="1">
      <c r="A1019" s="1094"/>
      <c r="B1019" s="1095"/>
      <c r="C1019" s="1095"/>
      <c r="D1019" s="1095"/>
      <c r="E1019" s="1095"/>
      <c r="F1019" s="1095"/>
      <c r="G1019" s="1095"/>
      <c r="H1019" s="1095"/>
      <c r="I1019" s="1095"/>
      <c r="J1019" s="1095"/>
      <c r="K1019" s="1095"/>
      <c r="L1019" s="1095"/>
      <c r="M1019" s="1185"/>
      <c r="N1019" s="801"/>
      <c r="O1019" s="801"/>
      <c r="P1019" s="801"/>
      <c r="Q1019" s="801"/>
      <c r="R1019" s="801"/>
      <c r="S1019" s="801"/>
      <c r="T1019" s="801"/>
      <c r="U1019" s="801"/>
      <c r="V1019" s="801"/>
      <c r="W1019" s="1186"/>
      <c r="X1019" s="1186"/>
      <c r="Y1019" s="1186"/>
      <c r="Z1019" s="1186"/>
      <c r="AA1019" s="1186"/>
      <c r="AB1019" s="1186"/>
      <c r="AC1019" s="801"/>
      <c r="AD1019" s="801"/>
      <c r="AE1019" s="801"/>
      <c r="AF1019" s="801"/>
      <c r="AG1019" s="801"/>
      <c r="AH1019" s="801"/>
      <c r="AI1019" s="801"/>
      <c r="AJ1019" s="801"/>
      <c r="AK1019" s="801"/>
      <c r="AL1019" s="801"/>
      <c r="AM1019" s="801"/>
      <c r="AN1019" s="801"/>
      <c r="AO1019" s="801"/>
      <c r="AP1019" s="801"/>
      <c r="AQ1019" s="801"/>
      <c r="AR1019" s="801"/>
      <c r="AS1019" s="801"/>
      <c r="AT1019" s="801"/>
      <c r="AU1019" s="801"/>
      <c r="AV1019" s="801"/>
      <c r="AW1019" s="801"/>
      <c r="AX1019" s="801"/>
      <c r="AY1019" s="801"/>
      <c r="AZ1019" s="801"/>
      <c r="BA1019" s="801"/>
      <c r="BB1019" s="801"/>
    </row>
    <row r="1020" spans="1:54" ht="12.6" customHeight="1">
      <c r="A1020" s="220" t="s">
        <v>275</v>
      </c>
    </row>
    <row r="1021" spans="1:54" ht="15" customHeight="1">
      <c r="A1021" s="897"/>
      <c r="B1021" s="898"/>
      <c r="C1021" s="898"/>
      <c r="D1021" s="898"/>
      <c r="E1021" s="898"/>
      <c r="F1021" s="898"/>
      <c r="G1021" s="898"/>
      <c r="H1021" s="898"/>
      <c r="I1021" s="898"/>
      <c r="J1021" s="898"/>
      <c r="K1021" s="898"/>
      <c r="L1021" s="898"/>
      <c r="M1021" s="898"/>
      <c r="N1021" s="898"/>
      <c r="O1021" s="898"/>
      <c r="P1021" s="898"/>
      <c r="Q1021" s="898"/>
      <c r="R1021" s="898"/>
      <c r="S1021" s="898"/>
      <c r="T1021" s="898"/>
      <c r="U1021" s="898"/>
      <c r="V1021" s="898"/>
      <c r="W1021" s="898"/>
      <c r="X1021" s="898"/>
      <c r="Y1021" s="898"/>
      <c r="Z1021" s="898"/>
      <c r="AA1021" s="898"/>
      <c r="AB1021" s="898"/>
      <c r="AC1021" s="898"/>
      <c r="AD1021" s="898"/>
      <c r="AE1021" s="898"/>
      <c r="AF1021" s="898"/>
      <c r="AG1021" s="898"/>
      <c r="AH1021" s="898"/>
      <c r="AI1021" s="898"/>
      <c r="AJ1021" s="898"/>
      <c r="AK1021" s="898"/>
      <c r="AL1021" s="898"/>
      <c r="AM1021" s="898"/>
      <c r="AN1021" s="898"/>
      <c r="AO1021" s="898"/>
      <c r="AP1021" s="898"/>
      <c r="AQ1021" s="898"/>
      <c r="AR1021" s="898"/>
      <c r="AS1021" s="898"/>
      <c r="AT1021" s="898"/>
      <c r="AU1021" s="898"/>
      <c r="AV1021" s="898"/>
      <c r="AW1021" s="898"/>
      <c r="AX1021" s="898"/>
      <c r="AY1021" s="550"/>
      <c r="AZ1021" s="550"/>
      <c r="BA1021" s="550"/>
      <c r="BB1021" s="550"/>
    </row>
    <row r="1022" spans="1:54" ht="15" customHeight="1">
      <c r="A1022" s="899"/>
      <c r="B1022" s="900"/>
      <c r="C1022" s="900"/>
      <c r="D1022" s="900"/>
      <c r="E1022" s="900"/>
      <c r="F1022" s="900"/>
      <c r="G1022" s="900"/>
      <c r="H1022" s="900"/>
      <c r="I1022" s="900"/>
      <c r="J1022" s="900"/>
      <c r="K1022" s="900"/>
      <c r="L1022" s="900"/>
      <c r="M1022" s="900"/>
      <c r="N1022" s="900"/>
      <c r="O1022" s="900"/>
      <c r="P1022" s="900"/>
      <c r="Q1022" s="900"/>
      <c r="R1022" s="900"/>
      <c r="S1022" s="900"/>
      <c r="T1022" s="900"/>
      <c r="U1022" s="900"/>
      <c r="V1022" s="900"/>
      <c r="W1022" s="900"/>
      <c r="X1022" s="900"/>
      <c r="Y1022" s="900"/>
      <c r="Z1022" s="900"/>
      <c r="AA1022" s="900"/>
      <c r="AB1022" s="900"/>
      <c r="AC1022" s="900"/>
      <c r="AD1022" s="900"/>
      <c r="AE1022" s="900"/>
      <c r="AF1022" s="900"/>
      <c r="AG1022" s="900"/>
      <c r="AH1022" s="900"/>
      <c r="AI1022" s="900"/>
      <c r="AJ1022" s="900"/>
      <c r="AK1022" s="900"/>
      <c r="AL1022" s="900"/>
      <c r="AM1022" s="900"/>
      <c r="AN1022" s="900"/>
      <c r="AO1022" s="900"/>
      <c r="AP1022" s="900"/>
      <c r="AQ1022" s="900"/>
      <c r="AR1022" s="900"/>
      <c r="AS1022" s="900"/>
      <c r="AT1022" s="900"/>
      <c r="AU1022" s="900"/>
      <c r="AV1022" s="900"/>
      <c r="AW1022" s="900"/>
      <c r="AX1022" s="900"/>
      <c r="AY1022" s="550"/>
      <c r="AZ1022" s="550"/>
      <c r="BA1022" s="550"/>
      <c r="BB1022" s="550"/>
    </row>
    <row r="1023" spans="1:54" s="183" customFormat="1" ht="12.6" customHeight="1">
      <c r="A1023" s="220" t="s">
        <v>3885</v>
      </c>
    </row>
    <row r="1024" spans="1:54" s="183" customFormat="1" ht="24" customHeight="1">
      <c r="A1024" s="1118" t="s">
        <v>4146</v>
      </c>
      <c r="B1024" s="1119"/>
      <c r="C1024" s="1119"/>
      <c r="D1024" s="1119"/>
      <c r="E1024" s="1119"/>
      <c r="F1024" s="1119"/>
      <c r="G1024" s="1119"/>
      <c r="H1024" s="1119"/>
      <c r="I1024" s="1119"/>
      <c r="J1024" s="1119"/>
      <c r="K1024" s="1119"/>
      <c r="L1024" s="1119"/>
      <c r="M1024" s="1119"/>
      <c r="N1024" s="1119"/>
      <c r="O1024" s="1119"/>
      <c r="P1024" s="1119"/>
      <c r="Q1024" s="1119"/>
      <c r="R1024" s="1119"/>
      <c r="S1024" s="1119"/>
      <c r="T1024" s="1119"/>
      <c r="U1024" s="1119"/>
      <c r="V1024" s="1119"/>
      <c r="W1024" s="1119"/>
      <c r="X1024" s="1119"/>
      <c r="Y1024" s="1119"/>
      <c r="Z1024" s="1119"/>
      <c r="AA1024" s="1119"/>
      <c r="AB1024" s="1119"/>
      <c r="AC1024" s="1119"/>
      <c r="AD1024" s="1119"/>
      <c r="AE1024" s="1120"/>
      <c r="AF1024" s="1121" t="s">
        <v>4147</v>
      </c>
      <c r="AG1024" s="1122"/>
      <c r="AH1024" s="1122"/>
      <c r="AI1024" s="1122"/>
      <c r="AJ1024" s="1122"/>
      <c r="AK1024" s="1122"/>
      <c r="AL1024" s="1122"/>
      <c r="AM1024" s="1122"/>
      <c r="AN1024" s="1123"/>
      <c r="AO1024" s="1122" t="s">
        <v>4161</v>
      </c>
      <c r="AP1024" s="1122"/>
      <c r="AQ1024" s="1122"/>
      <c r="AR1024" s="1122"/>
      <c r="AS1024" s="1122"/>
      <c r="AT1024" s="1122"/>
      <c r="AU1024" s="1122"/>
      <c r="AV1024" s="1122"/>
      <c r="AW1024" s="1122"/>
      <c r="AX1024" s="1122"/>
      <c r="AY1024" s="1122"/>
      <c r="AZ1024" s="1122"/>
      <c r="BA1024" s="1122"/>
      <c r="BB1024" s="1123"/>
    </row>
    <row r="1025" spans="1:54" s="183" customFormat="1" ht="12.6" customHeight="1">
      <c r="A1025" s="1124" t="s">
        <v>3886</v>
      </c>
      <c r="B1025" s="1125"/>
      <c r="C1025" s="1125"/>
      <c r="D1025" s="1125"/>
      <c r="E1025" s="1125"/>
      <c r="F1025" s="1125"/>
      <c r="G1025" s="1125"/>
      <c r="H1025" s="1125"/>
      <c r="I1025" s="1125"/>
      <c r="J1025" s="1125"/>
      <c r="K1025" s="1125"/>
      <c r="L1025" s="1125"/>
      <c r="M1025" s="1125"/>
      <c r="N1025" s="1125"/>
      <c r="O1025" s="1125"/>
      <c r="P1025" s="1125"/>
      <c r="Q1025" s="1125"/>
      <c r="R1025" s="1125"/>
      <c r="S1025" s="1125"/>
      <c r="T1025" s="1125"/>
      <c r="U1025" s="1125"/>
      <c r="V1025" s="1125"/>
      <c r="W1025" s="1125"/>
      <c r="X1025" s="1125"/>
      <c r="Y1025" s="1125"/>
      <c r="Z1025" s="1125"/>
      <c r="AA1025" s="1125"/>
      <c r="AB1025" s="1125"/>
      <c r="AC1025" s="1125"/>
      <c r="AD1025" s="1125"/>
      <c r="AE1025" s="1126"/>
      <c r="AF1025" s="1133">
        <f ca="1">SUVAHAVUJ!$N$144</f>
        <v>0</v>
      </c>
      <c r="AG1025" s="1134"/>
      <c r="AH1025" s="1134"/>
      <c r="AI1025" s="1134"/>
      <c r="AJ1025" s="1134"/>
      <c r="AK1025" s="1134"/>
      <c r="AL1025" s="1134"/>
      <c r="AM1025" s="1134"/>
      <c r="AN1025" s="1135"/>
      <c r="AO1025" s="1134">
        <f ca="1">SUVAHAVUJ!$X$144</f>
        <v>0</v>
      </c>
      <c r="AP1025" s="1134"/>
      <c r="AQ1025" s="1134"/>
      <c r="AR1025" s="1134"/>
      <c r="AS1025" s="1134"/>
      <c r="AT1025" s="1134"/>
      <c r="AU1025" s="1134"/>
      <c r="AV1025" s="1134"/>
      <c r="AW1025" s="1134"/>
      <c r="AX1025" s="1134"/>
      <c r="AY1025" s="1134"/>
      <c r="AZ1025" s="1134"/>
      <c r="BA1025" s="1134"/>
      <c r="BB1025" s="1135"/>
    </row>
    <row r="1026" spans="1:54" s="183" customFormat="1" ht="12.6" customHeight="1">
      <c r="A1026" s="1130"/>
      <c r="B1026" s="1131"/>
      <c r="C1026" s="1131"/>
      <c r="D1026" s="1131"/>
      <c r="E1026" s="1131"/>
      <c r="F1026" s="1131"/>
      <c r="G1026" s="1131"/>
      <c r="H1026" s="1131"/>
      <c r="I1026" s="1131"/>
      <c r="J1026" s="1131"/>
      <c r="K1026" s="1131"/>
      <c r="L1026" s="1131"/>
      <c r="M1026" s="1131"/>
      <c r="N1026" s="1131"/>
      <c r="O1026" s="1131"/>
      <c r="P1026" s="1131"/>
      <c r="Q1026" s="1131"/>
      <c r="R1026" s="1131"/>
      <c r="S1026" s="1131"/>
      <c r="T1026" s="1131"/>
      <c r="U1026" s="1131"/>
      <c r="V1026" s="1131"/>
      <c r="W1026" s="1131"/>
      <c r="X1026" s="1131"/>
      <c r="Y1026" s="1131"/>
      <c r="Z1026" s="1131"/>
      <c r="AA1026" s="1131"/>
      <c r="AB1026" s="1131"/>
      <c r="AC1026" s="1131"/>
      <c r="AD1026" s="1131"/>
      <c r="AE1026" s="1132"/>
      <c r="AF1026" s="1133"/>
      <c r="AG1026" s="1134"/>
      <c r="AH1026" s="1134"/>
      <c r="AI1026" s="1134"/>
      <c r="AJ1026" s="1134"/>
      <c r="AK1026" s="1134"/>
      <c r="AL1026" s="1134"/>
      <c r="AM1026" s="1134"/>
      <c r="AN1026" s="1135"/>
      <c r="AO1026" s="1134"/>
      <c r="AP1026" s="1134"/>
      <c r="AQ1026" s="1134"/>
      <c r="AR1026" s="1134"/>
      <c r="AS1026" s="1134"/>
      <c r="AT1026" s="1134"/>
      <c r="AU1026" s="1134"/>
      <c r="AV1026" s="1134"/>
      <c r="AW1026" s="1134"/>
      <c r="AX1026" s="1134"/>
      <c r="AY1026" s="1134"/>
      <c r="AZ1026" s="1134"/>
      <c r="BA1026" s="1134"/>
      <c r="BB1026" s="1135"/>
    </row>
    <row r="1027" spans="1:54" s="183" customFormat="1" ht="12.6" customHeight="1">
      <c r="A1027" s="1130"/>
      <c r="B1027" s="1131"/>
      <c r="C1027" s="1131"/>
      <c r="D1027" s="1131"/>
      <c r="E1027" s="1131"/>
      <c r="F1027" s="1131"/>
      <c r="G1027" s="1131"/>
      <c r="H1027" s="1131"/>
      <c r="I1027" s="1131"/>
      <c r="J1027" s="1131"/>
      <c r="K1027" s="1131"/>
      <c r="L1027" s="1131"/>
      <c r="M1027" s="1131"/>
      <c r="N1027" s="1131"/>
      <c r="O1027" s="1131"/>
      <c r="P1027" s="1131"/>
      <c r="Q1027" s="1131"/>
      <c r="R1027" s="1131"/>
      <c r="S1027" s="1131"/>
      <c r="T1027" s="1131"/>
      <c r="U1027" s="1131"/>
      <c r="V1027" s="1131"/>
      <c r="W1027" s="1131"/>
      <c r="X1027" s="1131"/>
      <c r="Y1027" s="1131"/>
      <c r="Z1027" s="1131"/>
      <c r="AA1027" s="1131"/>
      <c r="AB1027" s="1131"/>
      <c r="AC1027" s="1131"/>
      <c r="AD1027" s="1131"/>
      <c r="AE1027" s="1132"/>
      <c r="AF1027" s="1133"/>
      <c r="AG1027" s="1134"/>
      <c r="AH1027" s="1134"/>
      <c r="AI1027" s="1134"/>
      <c r="AJ1027" s="1134"/>
      <c r="AK1027" s="1134"/>
      <c r="AL1027" s="1134"/>
      <c r="AM1027" s="1134"/>
      <c r="AN1027" s="1135"/>
      <c r="AO1027" s="1134"/>
      <c r="AP1027" s="1134"/>
      <c r="AQ1027" s="1134"/>
      <c r="AR1027" s="1134"/>
      <c r="AS1027" s="1134"/>
      <c r="AT1027" s="1134"/>
      <c r="AU1027" s="1134"/>
      <c r="AV1027" s="1134"/>
      <c r="AW1027" s="1134"/>
      <c r="AX1027" s="1134"/>
      <c r="AY1027" s="1134"/>
      <c r="AZ1027" s="1134"/>
      <c r="BA1027" s="1134"/>
      <c r="BB1027" s="1135"/>
    </row>
    <row r="1028" spans="1:54" s="183" customFormat="1" ht="12.6" customHeight="1">
      <c r="A1028" s="1124" t="s">
        <v>3887</v>
      </c>
      <c r="B1028" s="1125"/>
      <c r="C1028" s="1125"/>
      <c r="D1028" s="1125"/>
      <c r="E1028" s="1125"/>
      <c r="F1028" s="1125"/>
      <c r="G1028" s="1125"/>
      <c r="H1028" s="1125"/>
      <c r="I1028" s="1125"/>
      <c r="J1028" s="1125"/>
      <c r="K1028" s="1125"/>
      <c r="L1028" s="1125"/>
      <c r="M1028" s="1125"/>
      <c r="N1028" s="1125"/>
      <c r="O1028" s="1125"/>
      <c r="P1028" s="1125"/>
      <c r="Q1028" s="1125"/>
      <c r="R1028" s="1125"/>
      <c r="S1028" s="1125"/>
      <c r="T1028" s="1125"/>
      <c r="U1028" s="1125"/>
      <c r="V1028" s="1125"/>
      <c r="W1028" s="1125"/>
      <c r="X1028" s="1125"/>
      <c r="Y1028" s="1125"/>
      <c r="Z1028" s="1125"/>
      <c r="AA1028" s="1125"/>
      <c r="AB1028" s="1125"/>
      <c r="AC1028" s="1125"/>
      <c r="AD1028" s="1125"/>
      <c r="AE1028" s="1126"/>
      <c r="AF1028" s="1133">
        <f ca="1">SUVAHAVUJ!$N$145</f>
        <v>0</v>
      </c>
      <c r="AG1028" s="1134"/>
      <c r="AH1028" s="1134"/>
      <c r="AI1028" s="1134"/>
      <c r="AJ1028" s="1134"/>
      <c r="AK1028" s="1134"/>
      <c r="AL1028" s="1134"/>
      <c r="AM1028" s="1134"/>
      <c r="AN1028" s="1135"/>
      <c r="AO1028" s="1134">
        <f ca="1">SUVAHAVUJ!$X$145</f>
        <v>0</v>
      </c>
      <c r="AP1028" s="1134"/>
      <c r="AQ1028" s="1134"/>
      <c r="AR1028" s="1134"/>
      <c r="AS1028" s="1134"/>
      <c r="AT1028" s="1134"/>
      <c r="AU1028" s="1134"/>
      <c r="AV1028" s="1134"/>
      <c r="AW1028" s="1134"/>
      <c r="AX1028" s="1134"/>
      <c r="AY1028" s="1134"/>
      <c r="AZ1028" s="1134"/>
      <c r="BA1028" s="1134"/>
      <c r="BB1028" s="1135"/>
    </row>
    <row r="1029" spans="1:54" s="183" customFormat="1" ht="12.6" customHeight="1">
      <c r="A1029" s="1130"/>
      <c r="B1029" s="1131"/>
      <c r="C1029" s="1131"/>
      <c r="D1029" s="1131"/>
      <c r="E1029" s="1131"/>
      <c r="F1029" s="1131"/>
      <c r="G1029" s="1131"/>
      <c r="H1029" s="1131"/>
      <c r="I1029" s="1131"/>
      <c r="J1029" s="1131"/>
      <c r="K1029" s="1131"/>
      <c r="L1029" s="1131"/>
      <c r="M1029" s="1131"/>
      <c r="N1029" s="1131"/>
      <c r="O1029" s="1131"/>
      <c r="P1029" s="1131"/>
      <c r="Q1029" s="1131"/>
      <c r="R1029" s="1131"/>
      <c r="S1029" s="1131"/>
      <c r="T1029" s="1131"/>
      <c r="U1029" s="1131"/>
      <c r="V1029" s="1131"/>
      <c r="W1029" s="1131"/>
      <c r="X1029" s="1131"/>
      <c r="Y1029" s="1131"/>
      <c r="Z1029" s="1131"/>
      <c r="AA1029" s="1131"/>
      <c r="AB1029" s="1131"/>
      <c r="AC1029" s="1131"/>
      <c r="AD1029" s="1131"/>
      <c r="AE1029" s="1132"/>
      <c r="AF1029" s="1133"/>
      <c r="AG1029" s="1134"/>
      <c r="AH1029" s="1134"/>
      <c r="AI1029" s="1134"/>
      <c r="AJ1029" s="1134"/>
      <c r="AK1029" s="1134"/>
      <c r="AL1029" s="1134"/>
      <c r="AM1029" s="1134"/>
      <c r="AN1029" s="1135"/>
      <c r="AO1029" s="1134"/>
      <c r="AP1029" s="1134"/>
      <c r="AQ1029" s="1134"/>
      <c r="AR1029" s="1134"/>
      <c r="AS1029" s="1134"/>
      <c r="AT1029" s="1134"/>
      <c r="AU1029" s="1134"/>
      <c r="AV1029" s="1134"/>
      <c r="AW1029" s="1134"/>
      <c r="AX1029" s="1134"/>
      <c r="AY1029" s="1134"/>
      <c r="AZ1029" s="1134"/>
      <c r="BA1029" s="1134"/>
      <c r="BB1029" s="1135"/>
    </row>
    <row r="1030" spans="1:54" s="183" customFormat="1" ht="12.6" customHeight="1">
      <c r="A1030" s="1130"/>
      <c r="B1030" s="1131"/>
      <c r="C1030" s="1131"/>
      <c r="D1030" s="1131"/>
      <c r="E1030" s="1131"/>
      <c r="F1030" s="1131"/>
      <c r="G1030" s="1131"/>
      <c r="H1030" s="1131"/>
      <c r="I1030" s="1131"/>
      <c r="J1030" s="1131"/>
      <c r="K1030" s="1131"/>
      <c r="L1030" s="1131"/>
      <c r="M1030" s="1131"/>
      <c r="N1030" s="1131"/>
      <c r="O1030" s="1131"/>
      <c r="P1030" s="1131"/>
      <c r="Q1030" s="1131"/>
      <c r="R1030" s="1131"/>
      <c r="S1030" s="1131"/>
      <c r="T1030" s="1131"/>
      <c r="U1030" s="1131"/>
      <c r="V1030" s="1131"/>
      <c r="W1030" s="1131"/>
      <c r="X1030" s="1131"/>
      <c r="Y1030" s="1131"/>
      <c r="Z1030" s="1131"/>
      <c r="AA1030" s="1131"/>
      <c r="AB1030" s="1131"/>
      <c r="AC1030" s="1131"/>
      <c r="AD1030" s="1131"/>
      <c r="AE1030" s="1132"/>
      <c r="AF1030" s="1133"/>
      <c r="AG1030" s="1134"/>
      <c r="AH1030" s="1134"/>
      <c r="AI1030" s="1134"/>
      <c r="AJ1030" s="1134"/>
      <c r="AK1030" s="1134"/>
      <c r="AL1030" s="1134"/>
      <c r="AM1030" s="1134"/>
      <c r="AN1030" s="1135"/>
      <c r="AO1030" s="1134"/>
      <c r="AP1030" s="1134"/>
      <c r="AQ1030" s="1134"/>
      <c r="AR1030" s="1134"/>
      <c r="AS1030" s="1134"/>
      <c r="AT1030" s="1134"/>
      <c r="AU1030" s="1134"/>
      <c r="AV1030" s="1134"/>
      <c r="AW1030" s="1134"/>
      <c r="AX1030" s="1134"/>
      <c r="AY1030" s="1134"/>
      <c r="AZ1030" s="1134"/>
      <c r="BA1030" s="1134"/>
      <c r="BB1030" s="1135"/>
    </row>
    <row r="1031" spans="1:54" s="183" customFormat="1" ht="12.6" customHeight="1">
      <c r="A1031" s="1130"/>
      <c r="B1031" s="1131"/>
      <c r="C1031" s="1131"/>
      <c r="D1031" s="1131"/>
      <c r="E1031" s="1131"/>
      <c r="F1031" s="1131"/>
      <c r="G1031" s="1131"/>
      <c r="H1031" s="1131"/>
      <c r="I1031" s="1131"/>
      <c r="J1031" s="1131"/>
      <c r="K1031" s="1131"/>
      <c r="L1031" s="1131"/>
      <c r="M1031" s="1131"/>
      <c r="N1031" s="1131"/>
      <c r="O1031" s="1131"/>
      <c r="P1031" s="1131"/>
      <c r="Q1031" s="1131"/>
      <c r="R1031" s="1131"/>
      <c r="S1031" s="1131"/>
      <c r="T1031" s="1131"/>
      <c r="U1031" s="1131"/>
      <c r="V1031" s="1131"/>
      <c r="W1031" s="1131"/>
      <c r="X1031" s="1131"/>
      <c r="Y1031" s="1131"/>
      <c r="Z1031" s="1131"/>
      <c r="AA1031" s="1131"/>
      <c r="AB1031" s="1131"/>
      <c r="AC1031" s="1131"/>
      <c r="AD1031" s="1131"/>
      <c r="AE1031" s="1132"/>
      <c r="AF1031" s="1133"/>
      <c r="AG1031" s="1134"/>
      <c r="AH1031" s="1134"/>
      <c r="AI1031" s="1134"/>
      <c r="AJ1031" s="1134"/>
      <c r="AK1031" s="1134"/>
      <c r="AL1031" s="1134"/>
      <c r="AM1031" s="1134"/>
      <c r="AN1031" s="1135"/>
      <c r="AO1031" s="1134"/>
      <c r="AP1031" s="1134"/>
      <c r="AQ1031" s="1134"/>
      <c r="AR1031" s="1134"/>
      <c r="AS1031" s="1134"/>
      <c r="AT1031" s="1134"/>
      <c r="AU1031" s="1134"/>
      <c r="AV1031" s="1134"/>
      <c r="AW1031" s="1134"/>
      <c r="AX1031" s="1134"/>
      <c r="AY1031" s="1134"/>
      <c r="AZ1031" s="1134"/>
      <c r="BA1031" s="1134"/>
      <c r="BB1031" s="1135"/>
    </row>
    <row r="1032" spans="1:54" s="183" customFormat="1" ht="12.6" customHeight="1">
      <c r="A1032" s="1124" t="s">
        <v>3888</v>
      </c>
      <c r="B1032" s="1125"/>
      <c r="C1032" s="1125"/>
      <c r="D1032" s="1125"/>
      <c r="E1032" s="1125"/>
      <c r="F1032" s="1125"/>
      <c r="G1032" s="1125"/>
      <c r="H1032" s="1125"/>
      <c r="I1032" s="1125"/>
      <c r="J1032" s="1125"/>
      <c r="K1032" s="1125"/>
      <c r="L1032" s="1125"/>
      <c r="M1032" s="1125"/>
      <c r="N1032" s="1125"/>
      <c r="O1032" s="1125"/>
      <c r="P1032" s="1125"/>
      <c r="Q1032" s="1125"/>
      <c r="R1032" s="1125"/>
      <c r="S1032" s="1125"/>
      <c r="T1032" s="1125"/>
      <c r="U1032" s="1125"/>
      <c r="V1032" s="1125"/>
      <c r="W1032" s="1125"/>
      <c r="X1032" s="1125"/>
      <c r="Y1032" s="1125"/>
      <c r="Z1032" s="1125"/>
      <c r="AA1032" s="1125"/>
      <c r="AB1032" s="1125"/>
      <c r="AC1032" s="1125"/>
      <c r="AD1032" s="1125"/>
      <c r="AE1032" s="1126"/>
      <c r="AF1032" s="1133">
        <f ca="1">SUVAHAVUJ!$N$146</f>
        <v>0</v>
      </c>
      <c r="AG1032" s="1134"/>
      <c r="AH1032" s="1134"/>
      <c r="AI1032" s="1134"/>
      <c r="AJ1032" s="1134"/>
      <c r="AK1032" s="1134"/>
      <c r="AL1032" s="1134"/>
      <c r="AM1032" s="1134"/>
      <c r="AN1032" s="1135"/>
      <c r="AO1032" s="1134">
        <f ca="1">SUVAHAVUJ!$X$146</f>
        <v>0</v>
      </c>
      <c r="AP1032" s="1134"/>
      <c r="AQ1032" s="1134"/>
      <c r="AR1032" s="1134"/>
      <c r="AS1032" s="1134"/>
      <c r="AT1032" s="1134"/>
      <c r="AU1032" s="1134"/>
      <c r="AV1032" s="1134"/>
      <c r="AW1032" s="1134"/>
      <c r="AX1032" s="1134"/>
      <c r="AY1032" s="1134"/>
      <c r="AZ1032" s="1134"/>
      <c r="BA1032" s="1134"/>
      <c r="BB1032" s="1135"/>
    </row>
    <row r="1033" spans="1:54" s="183" customFormat="1" ht="12.6" customHeight="1">
      <c r="A1033" s="1130"/>
      <c r="B1033" s="1131"/>
      <c r="C1033" s="1131"/>
      <c r="D1033" s="1131"/>
      <c r="E1033" s="1131"/>
      <c r="F1033" s="1131"/>
      <c r="G1033" s="1131"/>
      <c r="H1033" s="1131"/>
      <c r="I1033" s="1131"/>
      <c r="J1033" s="1131"/>
      <c r="K1033" s="1131"/>
      <c r="L1033" s="1131"/>
      <c r="M1033" s="1131"/>
      <c r="N1033" s="1131"/>
      <c r="O1033" s="1131"/>
      <c r="P1033" s="1131"/>
      <c r="Q1033" s="1131"/>
      <c r="R1033" s="1131"/>
      <c r="S1033" s="1131"/>
      <c r="T1033" s="1131"/>
      <c r="U1033" s="1131"/>
      <c r="V1033" s="1131"/>
      <c r="W1033" s="1131"/>
      <c r="X1033" s="1131"/>
      <c r="Y1033" s="1131"/>
      <c r="Z1033" s="1131"/>
      <c r="AA1033" s="1131"/>
      <c r="AB1033" s="1131"/>
      <c r="AC1033" s="1131"/>
      <c r="AD1033" s="1131"/>
      <c r="AE1033" s="1132"/>
      <c r="AF1033" s="1133"/>
      <c r="AG1033" s="1134"/>
      <c r="AH1033" s="1134"/>
      <c r="AI1033" s="1134"/>
      <c r="AJ1033" s="1134"/>
      <c r="AK1033" s="1134"/>
      <c r="AL1033" s="1134"/>
      <c r="AM1033" s="1134"/>
      <c r="AN1033" s="1135"/>
      <c r="AO1033" s="1134"/>
      <c r="AP1033" s="1134"/>
      <c r="AQ1033" s="1134"/>
      <c r="AR1033" s="1134"/>
      <c r="AS1033" s="1134"/>
      <c r="AT1033" s="1134"/>
      <c r="AU1033" s="1134"/>
      <c r="AV1033" s="1134"/>
      <c r="AW1033" s="1134"/>
      <c r="AX1033" s="1134"/>
      <c r="AY1033" s="1134"/>
      <c r="AZ1033" s="1134"/>
      <c r="BA1033" s="1134"/>
      <c r="BB1033" s="1135"/>
    </row>
    <row r="1034" spans="1:54" s="183" customFormat="1" ht="12.6" customHeight="1">
      <c r="A1034" s="1130"/>
      <c r="B1034" s="1131"/>
      <c r="C1034" s="1131"/>
      <c r="D1034" s="1131"/>
      <c r="E1034" s="1131"/>
      <c r="F1034" s="1131"/>
      <c r="G1034" s="1131"/>
      <c r="H1034" s="1131"/>
      <c r="I1034" s="1131"/>
      <c r="J1034" s="1131"/>
      <c r="K1034" s="1131"/>
      <c r="L1034" s="1131"/>
      <c r="M1034" s="1131"/>
      <c r="N1034" s="1131"/>
      <c r="O1034" s="1131"/>
      <c r="P1034" s="1131"/>
      <c r="Q1034" s="1131"/>
      <c r="R1034" s="1131"/>
      <c r="S1034" s="1131"/>
      <c r="T1034" s="1131"/>
      <c r="U1034" s="1131"/>
      <c r="V1034" s="1131"/>
      <c r="W1034" s="1131"/>
      <c r="X1034" s="1131"/>
      <c r="Y1034" s="1131"/>
      <c r="Z1034" s="1131"/>
      <c r="AA1034" s="1131"/>
      <c r="AB1034" s="1131"/>
      <c r="AC1034" s="1131"/>
      <c r="AD1034" s="1131"/>
      <c r="AE1034" s="1132"/>
      <c r="AF1034" s="1133"/>
      <c r="AG1034" s="1134"/>
      <c r="AH1034" s="1134"/>
      <c r="AI1034" s="1134"/>
      <c r="AJ1034" s="1134"/>
      <c r="AK1034" s="1134"/>
      <c r="AL1034" s="1134"/>
      <c r="AM1034" s="1134"/>
      <c r="AN1034" s="1135"/>
      <c r="AO1034" s="1134"/>
      <c r="AP1034" s="1134"/>
      <c r="AQ1034" s="1134"/>
      <c r="AR1034" s="1134"/>
      <c r="AS1034" s="1134"/>
      <c r="AT1034" s="1134"/>
      <c r="AU1034" s="1134"/>
      <c r="AV1034" s="1134"/>
      <c r="AW1034" s="1134"/>
      <c r="AX1034" s="1134"/>
      <c r="AY1034" s="1134"/>
      <c r="AZ1034" s="1134"/>
      <c r="BA1034" s="1134"/>
      <c r="BB1034" s="1135"/>
    </row>
    <row r="1035" spans="1:54" s="183" customFormat="1" ht="12.6" customHeight="1">
      <c r="A1035" s="1130"/>
      <c r="B1035" s="1131"/>
      <c r="C1035" s="1131"/>
      <c r="D1035" s="1131"/>
      <c r="E1035" s="1131"/>
      <c r="F1035" s="1131"/>
      <c r="G1035" s="1131"/>
      <c r="H1035" s="1131"/>
      <c r="I1035" s="1131"/>
      <c r="J1035" s="1131"/>
      <c r="K1035" s="1131"/>
      <c r="L1035" s="1131"/>
      <c r="M1035" s="1131"/>
      <c r="N1035" s="1131"/>
      <c r="O1035" s="1131"/>
      <c r="P1035" s="1131"/>
      <c r="Q1035" s="1131"/>
      <c r="R1035" s="1131"/>
      <c r="S1035" s="1131"/>
      <c r="T1035" s="1131"/>
      <c r="U1035" s="1131"/>
      <c r="V1035" s="1131"/>
      <c r="W1035" s="1131"/>
      <c r="X1035" s="1131"/>
      <c r="Y1035" s="1131"/>
      <c r="Z1035" s="1131"/>
      <c r="AA1035" s="1131"/>
      <c r="AB1035" s="1131"/>
      <c r="AC1035" s="1131"/>
      <c r="AD1035" s="1131"/>
      <c r="AE1035" s="1132"/>
      <c r="AF1035" s="1133"/>
      <c r="AG1035" s="1134"/>
      <c r="AH1035" s="1134"/>
      <c r="AI1035" s="1134"/>
      <c r="AJ1035" s="1134"/>
      <c r="AK1035" s="1134"/>
      <c r="AL1035" s="1134"/>
      <c r="AM1035" s="1134"/>
      <c r="AN1035" s="1135"/>
      <c r="AO1035" s="1134"/>
      <c r="AP1035" s="1134"/>
      <c r="AQ1035" s="1134"/>
      <c r="AR1035" s="1134"/>
      <c r="AS1035" s="1134"/>
      <c r="AT1035" s="1134"/>
      <c r="AU1035" s="1134"/>
      <c r="AV1035" s="1134"/>
      <c r="AW1035" s="1134"/>
      <c r="AX1035" s="1134"/>
      <c r="AY1035" s="1134"/>
      <c r="AZ1035" s="1134"/>
      <c r="BA1035" s="1134"/>
      <c r="BB1035" s="1135"/>
    </row>
    <row r="1036" spans="1:54" s="183" customFormat="1" ht="12.6" customHeight="1">
      <c r="A1036" s="1124" t="s">
        <v>3889</v>
      </c>
      <c r="B1036" s="1125"/>
      <c r="C1036" s="1125"/>
      <c r="D1036" s="1125"/>
      <c r="E1036" s="1125"/>
      <c r="F1036" s="1125"/>
      <c r="G1036" s="1125"/>
      <c r="H1036" s="1125"/>
      <c r="I1036" s="1125"/>
      <c r="J1036" s="1125"/>
      <c r="K1036" s="1125"/>
      <c r="L1036" s="1125"/>
      <c r="M1036" s="1125"/>
      <c r="N1036" s="1125"/>
      <c r="O1036" s="1125"/>
      <c r="P1036" s="1125"/>
      <c r="Q1036" s="1125"/>
      <c r="R1036" s="1125"/>
      <c r="S1036" s="1125"/>
      <c r="T1036" s="1125"/>
      <c r="U1036" s="1125"/>
      <c r="V1036" s="1125"/>
      <c r="W1036" s="1125"/>
      <c r="X1036" s="1125"/>
      <c r="Y1036" s="1125"/>
      <c r="Z1036" s="1125"/>
      <c r="AA1036" s="1125"/>
      <c r="AB1036" s="1125"/>
      <c r="AC1036" s="1125"/>
      <c r="AD1036" s="1125"/>
      <c r="AE1036" s="1126"/>
      <c r="AF1036" s="1133">
        <f ca="1">SUVAHAVUJ!$N$147</f>
        <v>0</v>
      </c>
      <c r="AG1036" s="1134"/>
      <c r="AH1036" s="1134"/>
      <c r="AI1036" s="1134"/>
      <c r="AJ1036" s="1134"/>
      <c r="AK1036" s="1134"/>
      <c r="AL1036" s="1134"/>
      <c r="AM1036" s="1134"/>
      <c r="AN1036" s="1135"/>
      <c r="AO1036" s="1134">
        <f ca="1">SUVAHAVUJ!$X$147</f>
        <v>0</v>
      </c>
      <c r="AP1036" s="1134"/>
      <c r="AQ1036" s="1134"/>
      <c r="AR1036" s="1134"/>
      <c r="AS1036" s="1134"/>
      <c r="AT1036" s="1134"/>
      <c r="AU1036" s="1134"/>
      <c r="AV1036" s="1134"/>
      <c r="AW1036" s="1134"/>
      <c r="AX1036" s="1134"/>
      <c r="AY1036" s="1134"/>
      <c r="AZ1036" s="1134"/>
      <c r="BA1036" s="1134"/>
      <c r="BB1036" s="1135"/>
    </row>
    <row r="1037" spans="1:54" s="183" customFormat="1" ht="12.6" customHeight="1">
      <c r="A1037" s="1130"/>
      <c r="B1037" s="1131"/>
      <c r="C1037" s="1131"/>
      <c r="D1037" s="1131"/>
      <c r="E1037" s="1131"/>
      <c r="F1037" s="1131"/>
      <c r="G1037" s="1131"/>
      <c r="H1037" s="1131"/>
      <c r="I1037" s="1131"/>
      <c r="J1037" s="1131"/>
      <c r="K1037" s="1131"/>
      <c r="L1037" s="1131"/>
      <c r="M1037" s="1131"/>
      <c r="N1037" s="1131"/>
      <c r="O1037" s="1131"/>
      <c r="P1037" s="1131"/>
      <c r="Q1037" s="1131"/>
      <c r="R1037" s="1131"/>
      <c r="S1037" s="1131"/>
      <c r="T1037" s="1131"/>
      <c r="U1037" s="1131"/>
      <c r="V1037" s="1131"/>
      <c r="W1037" s="1131"/>
      <c r="X1037" s="1131"/>
      <c r="Y1037" s="1131"/>
      <c r="Z1037" s="1131"/>
      <c r="AA1037" s="1131"/>
      <c r="AB1037" s="1131"/>
      <c r="AC1037" s="1131"/>
      <c r="AD1037" s="1131"/>
      <c r="AE1037" s="1132"/>
      <c r="AF1037" s="1133"/>
      <c r="AG1037" s="1134"/>
      <c r="AH1037" s="1134"/>
      <c r="AI1037" s="1134"/>
      <c r="AJ1037" s="1134"/>
      <c r="AK1037" s="1134"/>
      <c r="AL1037" s="1134"/>
      <c r="AM1037" s="1134"/>
      <c r="AN1037" s="1135"/>
      <c r="AO1037" s="1134"/>
      <c r="AP1037" s="1134"/>
      <c r="AQ1037" s="1134"/>
      <c r="AR1037" s="1134"/>
      <c r="AS1037" s="1134"/>
      <c r="AT1037" s="1134"/>
      <c r="AU1037" s="1134"/>
      <c r="AV1037" s="1134"/>
      <c r="AW1037" s="1134"/>
      <c r="AX1037" s="1134"/>
      <c r="AY1037" s="1134"/>
      <c r="AZ1037" s="1134"/>
      <c r="BA1037" s="1134"/>
      <c r="BB1037" s="1135"/>
    </row>
    <row r="1038" spans="1:54" s="183" customFormat="1" ht="12.6" customHeight="1">
      <c r="A1038" s="1130"/>
      <c r="B1038" s="1131"/>
      <c r="C1038" s="1131"/>
      <c r="D1038" s="1131"/>
      <c r="E1038" s="1131"/>
      <c r="F1038" s="1131"/>
      <c r="G1038" s="1131"/>
      <c r="H1038" s="1131"/>
      <c r="I1038" s="1131"/>
      <c r="J1038" s="1131"/>
      <c r="K1038" s="1131"/>
      <c r="L1038" s="1131"/>
      <c r="M1038" s="1131"/>
      <c r="N1038" s="1131"/>
      <c r="O1038" s="1131"/>
      <c r="P1038" s="1131"/>
      <c r="Q1038" s="1131"/>
      <c r="R1038" s="1131"/>
      <c r="S1038" s="1131"/>
      <c r="T1038" s="1131"/>
      <c r="U1038" s="1131"/>
      <c r="V1038" s="1131"/>
      <c r="W1038" s="1131"/>
      <c r="X1038" s="1131"/>
      <c r="Y1038" s="1131"/>
      <c r="Z1038" s="1131"/>
      <c r="AA1038" s="1131"/>
      <c r="AB1038" s="1131"/>
      <c r="AC1038" s="1131"/>
      <c r="AD1038" s="1131"/>
      <c r="AE1038" s="1132"/>
      <c r="AF1038" s="1133"/>
      <c r="AG1038" s="1134"/>
      <c r="AH1038" s="1134"/>
      <c r="AI1038" s="1134"/>
      <c r="AJ1038" s="1134"/>
      <c r="AK1038" s="1134"/>
      <c r="AL1038" s="1134"/>
      <c r="AM1038" s="1134"/>
      <c r="AN1038" s="1135"/>
      <c r="AO1038" s="1134"/>
      <c r="AP1038" s="1134"/>
      <c r="AQ1038" s="1134"/>
      <c r="AR1038" s="1134"/>
      <c r="AS1038" s="1134"/>
      <c r="AT1038" s="1134"/>
      <c r="AU1038" s="1134"/>
      <c r="AV1038" s="1134"/>
      <c r="AW1038" s="1134"/>
      <c r="AX1038" s="1134"/>
      <c r="AY1038" s="1134"/>
      <c r="AZ1038" s="1134"/>
      <c r="BA1038" s="1134"/>
      <c r="BB1038" s="1135"/>
    </row>
    <row r="1039" spans="1:54" s="183" customFormat="1" ht="12.6" customHeight="1">
      <c r="A1039" s="1130"/>
      <c r="B1039" s="1131"/>
      <c r="C1039" s="1131"/>
      <c r="D1039" s="1131"/>
      <c r="E1039" s="1131"/>
      <c r="F1039" s="1131"/>
      <c r="G1039" s="1131"/>
      <c r="H1039" s="1131"/>
      <c r="I1039" s="1131"/>
      <c r="J1039" s="1131"/>
      <c r="K1039" s="1131"/>
      <c r="L1039" s="1131"/>
      <c r="M1039" s="1131"/>
      <c r="N1039" s="1131"/>
      <c r="O1039" s="1131"/>
      <c r="P1039" s="1131"/>
      <c r="Q1039" s="1131"/>
      <c r="R1039" s="1131"/>
      <c r="S1039" s="1131"/>
      <c r="T1039" s="1131"/>
      <c r="U1039" s="1131"/>
      <c r="V1039" s="1131"/>
      <c r="W1039" s="1131"/>
      <c r="X1039" s="1131"/>
      <c r="Y1039" s="1131"/>
      <c r="Z1039" s="1131"/>
      <c r="AA1039" s="1131"/>
      <c r="AB1039" s="1131"/>
      <c r="AC1039" s="1131"/>
      <c r="AD1039" s="1131"/>
      <c r="AE1039" s="1132"/>
      <c r="AF1039" s="1133"/>
      <c r="AG1039" s="1134"/>
      <c r="AH1039" s="1134"/>
      <c r="AI1039" s="1134"/>
      <c r="AJ1039" s="1134"/>
      <c r="AK1039" s="1134"/>
      <c r="AL1039" s="1134"/>
      <c r="AM1039" s="1134"/>
      <c r="AN1039" s="1135"/>
      <c r="AO1039" s="1134"/>
      <c r="AP1039" s="1134"/>
      <c r="AQ1039" s="1134"/>
      <c r="AR1039" s="1134"/>
      <c r="AS1039" s="1134"/>
      <c r="AT1039" s="1134"/>
      <c r="AU1039" s="1134"/>
      <c r="AV1039" s="1134"/>
      <c r="AW1039" s="1134"/>
      <c r="AX1039" s="1134"/>
      <c r="AY1039" s="1134"/>
      <c r="AZ1039" s="1134"/>
      <c r="BA1039" s="1134"/>
      <c r="BB1039" s="1135"/>
    </row>
    <row r="1040" spans="1:54" s="183" customFormat="1" ht="12.6" customHeight="1">
      <c r="A1040" s="1130"/>
      <c r="B1040" s="1131"/>
      <c r="C1040" s="1131"/>
      <c r="D1040" s="1131"/>
      <c r="E1040" s="1131"/>
      <c r="F1040" s="1131"/>
      <c r="G1040" s="1131"/>
      <c r="H1040" s="1131"/>
      <c r="I1040" s="1131"/>
      <c r="J1040" s="1131"/>
      <c r="K1040" s="1131"/>
      <c r="L1040" s="1131"/>
      <c r="M1040" s="1131"/>
      <c r="N1040" s="1131"/>
      <c r="O1040" s="1131"/>
      <c r="P1040" s="1131"/>
      <c r="Q1040" s="1131"/>
      <c r="R1040" s="1131"/>
      <c r="S1040" s="1131"/>
      <c r="T1040" s="1131"/>
      <c r="U1040" s="1131"/>
      <c r="V1040" s="1131"/>
      <c r="W1040" s="1131"/>
      <c r="X1040" s="1131"/>
      <c r="Y1040" s="1131"/>
      <c r="Z1040" s="1131"/>
      <c r="AA1040" s="1131"/>
      <c r="AB1040" s="1131"/>
      <c r="AC1040" s="1131"/>
      <c r="AD1040" s="1131"/>
      <c r="AE1040" s="1132"/>
      <c r="AF1040" s="1133"/>
      <c r="AG1040" s="1134"/>
      <c r="AH1040" s="1134"/>
      <c r="AI1040" s="1134"/>
      <c r="AJ1040" s="1134"/>
      <c r="AK1040" s="1134"/>
      <c r="AL1040" s="1134"/>
      <c r="AM1040" s="1134"/>
      <c r="AN1040" s="1135"/>
      <c r="AO1040" s="1134"/>
      <c r="AP1040" s="1134"/>
      <c r="AQ1040" s="1134"/>
      <c r="AR1040" s="1134"/>
      <c r="AS1040" s="1134"/>
      <c r="AT1040" s="1134"/>
      <c r="AU1040" s="1134"/>
      <c r="AV1040" s="1134"/>
      <c r="AW1040" s="1134"/>
      <c r="AX1040" s="1134"/>
      <c r="AY1040" s="1134"/>
      <c r="AZ1040" s="1134"/>
      <c r="BA1040" s="1134"/>
      <c r="BB1040" s="1135"/>
    </row>
    <row r="1041" spans="1:54" s="183" customFormat="1" ht="12.6" customHeight="1">
      <c r="A1041" s="1130"/>
      <c r="B1041" s="1131"/>
      <c r="C1041" s="1131"/>
      <c r="D1041" s="1131"/>
      <c r="E1041" s="1131"/>
      <c r="F1041" s="1131"/>
      <c r="G1041" s="1131"/>
      <c r="H1041" s="1131"/>
      <c r="I1041" s="1131"/>
      <c r="J1041" s="1131"/>
      <c r="K1041" s="1131"/>
      <c r="L1041" s="1131"/>
      <c r="M1041" s="1131"/>
      <c r="N1041" s="1131"/>
      <c r="O1041" s="1131"/>
      <c r="P1041" s="1131"/>
      <c r="Q1041" s="1131"/>
      <c r="R1041" s="1131"/>
      <c r="S1041" s="1131"/>
      <c r="T1041" s="1131"/>
      <c r="U1041" s="1131"/>
      <c r="V1041" s="1131"/>
      <c r="W1041" s="1131"/>
      <c r="X1041" s="1131"/>
      <c r="Y1041" s="1131"/>
      <c r="Z1041" s="1131"/>
      <c r="AA1041" s="1131"/>
      <c r="AB1041" s="1131"/>
      <c r="AC1041" s="1131"/>
      <c r="AD1041" s="1131"/>
      <c r="AE1041" s="1132"/>
      <c r="AF1041" s="1133"/>
      <c r="AG1041" s="1134"/>
      <c r="AH1041" s="1134"/>
      <c r="AI1041" s="1134"/>
      <c r="AJ1041" s="1134"/>
      <c r="AK1041" s="1134"/>
      <c r="AL1041" s="1134"/>
      <c r="AM1041" s="1134"/>
      <c r="AN1041" s="1135"/>
      <c r="AO1041" s="1134"/>
      <c r="AP1041" s="1134"/>
      <c r="AQ1041" s="1134"/>
      <c r="AR1041" s="1134"/>
      <c r="AS1041" s="1134"/>
      <c r="AT1041" s="1134"/>
      <c r="AU1041" s="1134"/>
      <c r="AV1041" s="1134"/>
      <c r="AW1041" s="1134"/>
      <c r="AX1041" s="1134"/>
      <c r="AY1041" s="1134"/>
      <c r="AZ1041" s="1134"/>
      <c r="BA1041" s="1134"/>
      <c r="BB1041" s="1135"/>
    </row>
    <row r="1042" spans="1:54" ht="12.6" customHeight="1">
      <c r="A1042" s="220" t="s">
        <v>3890</v>
      </c>
    </row>
    <row r="1043" spans="1:54" ht="15" customHeight="1">
      <c r="A1043" s="897"/>
      <c r="B1043" s="898"/>
      <c r="C1043" s="898"/>
      <c r="D1043" s="898"/>
      <c r="E1043" s="898"/>
      <c r="F1043" s="898"/>
      <c r="G1043" s="898"/>
      <c r="H1043" s="898"/>
      <c r="I1043" s="898"/>
      <c r="J1043" s="898"/>
      <c r="K1043" s="898"/>
      <c r="L1043" s="898"/>
      <c r="M1043" s="898"/>
      <c r="N1043" s="898"/>
      <c r="O1043" s="898"/>
      <c r="P1043" s="898"/>
      <c r="Q1043" s="898"/>
      <c r="R1043" s="898"/>
      <c r="S1043" s="898"/>
      <c r="T1043" s="898"/>
      <c r="U1043" s="898"/>
      <c r="V1043" s="898"/>
      <c r="W1043" s="898"/>
      <c r="X1043" s="898"/>
      <c r="Y1043" s="898"/>
      <c r="Z1043" s="898"/>
      <c r="AA1043" s="898"/>
      <c r="AB1043" s="898"/>
      <c r="AC1043" s="898"/>
      <c r="AD1043" s="898"/>
      <c r="AE1043" s="898"/>
      <c r="AF1043" s="898"/>
      <c r="AG1043" s="898"/>
      <c r="AH1043" s="898"/>
      <c r="AI1043" s="898"/>
      <c r="AJ1043" s="898"/>
      <c r="AK1043" s="898"/>
      <c r="AL1043" s="898"/>
      <c r="AM1043" s="898"/>
      <c r="AN1043" s="898"/>
      <c r="AO1043" s="898"/>
      <c r="AP1043" s="898"/>
      <c r="AQ1043" s="898"/>
      <c r="AR1043" s="898"/>
      <c r="AS1043" s="898"/>
      <c r="AT1043" s="898"/>
      <c r="AU1043" s="898"/>
      <c r="AV1043" s="898"/>
      <c r="AW1043" s="898"/>
      <c r="AX1043" s="898"/>
      <c r="AY1043" s="550"/>
      <c r="AZ1043" s="550"/>
      <c r="BA1043" s="550"/>
      <c r="BB1043" s="550"/>
    </row>
    <row r="1044" spans="1:54" ht="15" customHeight="1">
      <c r="A1044" s="899"/>
      <c r="B1044" s="900"/>
      <c r="C1044" s="900"/>
      <c r="D1044" s="900"/>
      <c r="E1044" s="900"/>
      <c r="F1044" s="900"/>
      <c r="G1044" s="900"/>
      <c r="H1044" s="900"/>
      <c r="I1044" s="900"/>
      <c r="J1044" s="900"/>
      <c r="K1044" s="900"/>
      <c r="L1044" s="900"/>
      <c r="M1044" s="900"/>
      <c r="N1044" s="900"/>
      <c r="O1044" s="900"/>
      <c r="P1044" s="900"/>
      <c r="Q1044" s="900"/>
      <c r="R1044" s="900"/>
      <c r="S1044" s="900"/>
      <c r="T1044" s="900"/>
      <c r="U1044" s="900"/>
      <c r="V1044" s="900"/>
      <c r="W1044" s="900"/>
      <c r="X1044" s="900"/>
      <c r="Y1044" s="900"/>
      <c r="Z1044" s="900"/>
      <c r="AA1044" s="900"/>
      <c r="AB1044" s="900"/>
      <c r="AC1044" s="900"/>
      <c r="AD1044" s="900"/>
      <c r="AE1044" s="900"/>
      <c r="AF1044" s="900"/>
      <c r="AG1044" s="900"/>
      <c r="AH1044" s="900"/>
      <c r="AI1044" s="900"/>
      <c r="AJ1044" s="900"/>
      <c r="AK1044" s="900"/>
      <c r="AL1044" s="900"/>
      <c r="AM1044" s="900"/>
      <c r="AN1044" s="900"/>
      <c r="AO1044" s="900"/>
      <c r="AP1044" s="900"/>
      <c r="AQ1044" s="900"/>
      <c r="AR1044" s="900"/>
      <c r="AS1044" s="900"/>
      <c r="AT1044" s="900"/>
      <c r="AU1044" s="900"/>
      <c r="AV1044" s="900"/>
      <c r="AW1044" s="900"/>
      <c r="AX1044" s="900"/>
      <c r="AY1044" s="550"/>
      <c r="AZ1044" s="550"/>
      <c r="BA1044" s="550"/>
      <c r="BB1044" s="550"/>
    </row>
    <row r="1045" spans="1:54" s="183" customFormat="1" ht="12.6" customHeight="1"/>
    <row r="1046" spans="1:54" ht="12.6" customHeight="1">
      <c r="A1046" s="220" t="s">
        <v>313</v>
      </c>
      <c r="B1046" s="220"/>
      <c r="C1046" s="220"/>
      <c r="D1046" s="220"/>
      <c r="E1046" s="220"/>
      <c r="F1046" s="220"/>
      <c r="G1046" s="220"/>
      <c r="H1046" s="220"/>
      <c r="I1046" s="220"/>
      <c r="J1046" s="220"/>
      <c r="K1046" s="220"/>
      <c r="L1046" s="220"/>
      <c r="M1046" s="220"/>
      <c r="N1046" s="220"/>
      <c r="O1046" s="220"/>
      <c r="P1046" s="220"/>
      <c r="Q1046" s="220"/>
      <c r="R1046" s="220"/>
      <c r="S1046" s="220"/>
      <c r="T1046" s="220"/>
      <c r="U1046" s="220"/>
      <c r="V1046" s="220"/>
      <c r="W1046" s="220"/>
      <c r="X1046" s="220"/>
      <c r="Y1046" s="220"/>
      <c r="Z1046" s="220"/>
      <c r="AA1046" s="220"/>
      <c r="AB1046" s="220"/>
      <c r="AC1046" s="220"/>
      <c r="AD1046" s="220"/>
      <c r="AE1046" s="220"/>
      <c r="AF1046" s="220"/>
      <c r="AG1046" s="220"/>
      <c r="AH1046" s="220"/>
      <c r="AI1046" s="220"/>
      <c r="AJ1046" s="220"/>
      <c r="AK1046" s="220"/>
      <c r="AL1046" s="220"/>
      <c r="AM1046" s="220"/>
      <c r="AN1046" s="220"/>
      <c r="AO1046" s="220"/>
      <c r="AP1046" s="220"/>
      <c r="AQ1046" s="220"/>
      <c r="AR1046" s="220"/>
      <c r="AS1046" s="220"/>
      <c r="AT1046" s="220"/>
      <c r="AU1046" s="220"/>
      <c r="AV1046" s="220"/>
      <c r="AW1046" s="220"/>
      <c r="AX1046" s="220"/>
      <c r="AY1046" s="220"/>
      <c r="AZ1046" s="220"/>
      <c r="BA1046" s="220"/>
      <c r="BB1046" s="220"/>
    </row>
    <row r="1047" spans="1:54" ht="12.6" customHeight="1">
      <c r="A1047" s="170" t="s">
        <v>3479</v>
      </c>
    </row>
    <row r="1048" spans="1:54" ht="12.6" customHeight="1">
      <c r="A1048" s="891" t="s">
        <v>4146</v>
      </c>
      <c r="B1048" s="892"/>
      <c r="C1048" s="892"/>
      <c r="D1048" s="892"/>
      <c r="E1048" s="892"/>
      <c r="F1048" s="892"/>
      <c r="G1048" s="892"/>
      <c r="H1048" s="892"/>
      <c r="I1048" s="892"/>
      <c r="J1048" s="892"/>
      <c r="K1048" s="892"/>
      <c r="L1048" s="892"/>
      <c r="M1048" s="892"/>
      <c r="N1048" s="892"/>
      <c r="O1048" s="892"/>
      <c r="P1048" s="892"/>
      <c r="Q1048" s="892"/>
      <c r="R1048" s="892"/>
      <c r="S1048" s="892"/>
      <c r="T1048" s="892"/>
      <c r="U1048" s="892"/>
      <c r="V1048" s="892"/>
      <c r="W1048" s="803" t="s">
        <v>3577</v>
      </c>
      <c r="X1048" s="803"/>
      <c r="Y1048" s="803"/>
      <c r="Z1048" s="803"/>
      <c r="AA1048" s="803"/>
      <c r="AB1048" s="803"/>
      <c r="AC1048" s="803"/>
      <c r="AD1048" s="803"/>
      <c r="AE1048" s="803"/>
      <c r="AF1048" s="803"/>
      <c r="AG1048" s="803"/>
      <c r="AH1048" s="803"/>
      <c r="AI1048" s="803"/>
      <c r="AJ1048" s="803"/>
      <c r="AK1048" s="803"/>
      <c r="AL1048" s="803"/>
      <c r="AM1048" s="901" t="s">
        <v>3891</v>
      </c>
      <c r="AN1048" s="902"/>
      <c r="AO1048" s="902"/>
      <c r="AP1048" s="902"/>
      <c r="AQ1048" s="902"/>
      <c r="AR1048" s="902"/>
      <c r="AS1048" s="902"/>
      <c r="AT1048" s="902"/>
      <c r="AU1048" s="902"/>
      <c r="AV1048" s="902"/>
      <c r="AW1048" s="902"/>
      <c r="AX1048" s="902"/>
      <c r="AY1048" s="902"/>
      <c r="AZ1048" s="902"/>
      <c r="BA1048" s="902"/>
      <c r="BB1048" s="994"/>
    </row>
    <row r="1049" spans="1:54" ht="12.6" customHeight="1">
      <c r="A1049" s="844"/>
      <c r="B1049" s="1096"/>
      <c r="C1049" s="1096"/>
      <c r="D1049" s="1096"/>
      <c r="E1049" s="1096"/>
      <c r="F1049" s="1096"/>
      <c r="G1049" s="1096"/>
      <c r="H1049" s="1096"/>
      <c r="I1049" s="1096"/>
      <c r="J1049" s="1096"/>
      <c r="K1049" s="1096"/>
      <c r="L1049" s="1096"/>
      <c r="M1049" s="1096"/>
      <c r="N1049" s="1096"/>
      <c r="O1049" s="1096"/>
      <c r="P1049" s="1096"/>
      <c r="Q1049" s="1096"/>
      <c r="R1049" s="1096"/>
      <c r="S1049" s="1096"/>
      <c r="T1049" s="1096"/>
      <c r="U1049" s="1096"/>
      <c r="V1049" s="1096"/>
      <c r="W1049" s="905" t="s">
        <v>3729</v>
      </c>
      <c r="X1049" s="905"/>
      <c r="Y1049" s="905"/>
      <c r="Z1049" s="905"/>
      <c r="AA1049" s="905"/>
      <c r="AB1049" s="905"/>
      <c r="AC1049" s="905"/>
      <c r="AD1049" s="905"/>
      <c r="AE1049" s="905" t="s">
        <v>3892</v>
      </c>
      <c r="AF1049" s="905"/>
      <c r="AG1049" s="905"/>
      <c r="AH1049" s="905"/>
      <c r="AI1049" s="905"/>
      <c r="AJ1049" s="905"/>
      <c r="AK1049" s="905"/>
      <c r="AL1049" s="905"/>
      <c r="AM1049" s="841" t="s">
        <v>3893</v>
      </c>
      <c r="AN1049" s="842"/>
      <c r="AO1049" s="842"/>
      <c r="AP1049" s="842"/>
      <c r="AQ1049" s="842"/>
      <c r="AR1049" s="842"/>
      <c r="AS1049" s="842"/>
      <c r="AT1049" s="842"/>
      <c r="AU1049" s="842"/>
      <c r="AV1049" s="842"/>
      <c r="AW1049" s="842"/>
      <c r="AX1049" s="842"/>
      <c r="AY1049" s="842"/>
      <c r="AZ1049" s="842"/>
      <c r="BA1049" s="842"/>
      <c r="BB1049" s="843"/>
    </row>
    <row r="1050" spans="1:54" ht="12.6" customHeight="1">
      <c r="A1050" s="836" t="s">
        <v>3498</v>
      </c>
      <c r="B1050" s="837"/>
      <c r="C1050" s="837"/>
      <c r="D1050" s="837"/>
      <c r="E1050" s="837"/>
      <c r="F1050" s="837"/>
      <c r="G1050" s="837"/>
      <c r="H1050" s="837"/>
      <c r="I1050" s="837"/>
      <c r="J1050" s="837"/>
      <c r="K1050" s="837"/>
      <c r="L1050" s="837"/>
      <c r="M1050" s="837"/>
      <c r="N1050" s="837"/>
      <c r="O1050" s="837"/>
      <c r="P1050" s="837"/>
      <c r="Q1050" s="837"/>
      <c r="R1050" s="837"/>
      <c r="S1050" s="837"/>
      <c r="T1050" s="837"/>
      <c r="U1050" s="837"/>
      <c r="V1050" s="838"/>
      <c r="W1050" s="838" t="s">
        <v>3499</v>
      </c>
      <c r="X1050" s="803"/>
      <c r="Y1050" s="803"/>
      <c r="Z1050" s="803"/>
      <c r="AA1050" s="803"/>
      <c r="AB1050" s="803"/>
      <c r="AC1050" s="803"/>
      <c r="AD1050" s="803"/>
      <c r="AE1050" s="836" t="s">
        <v>3500</v>
      </c>
      <c r="AF1050" s="837"/>
      <c r="AG1050" s="837"/>
      <c r="AH1050" s="837"/>
      <c r="AI1050" s="837"/>
      <c r="AJ1050" s="837"/>
      <c r="AK1050" s="837"/>
      <c r="AL1050" s="838"/>
      <c r="AM1050" s="836" t="s">
        <v>3894</v>
      </c>
      <c r="AN1050" s="837"/>
      <c r="AO1050" s="837"/>
      <c r="AP1050" s="837"/>
      <c r="AQ1050" s="837"/>
      <c r="AR1050" s="837"/>
      <c r="AS1050" s="837"/>
      <c r="AT1050" s="837"/>
      <c r="AU1050" s="837"/>
      <c r="AV1050" s="837"/>
      <c r="AW1050" s="837"/>
      <c r="AX1050" s="837"/>
      <c r="AY1050" s="837"/>
      <c r="AZ1050" s="837"/>
      <c r="BA1050" s="837"/>
      <c r="BB1050" s="838"/>
    </row>
    <row r="1051" spans="1:54" ht="12.6" customHeight="1">
      <c r="A1051" s="1188" t="s">
        <v>3895</v>
      </c>
      <c r="B1051" s="1188"/>
      <c r="C1051" s="1188"/>
      <c r="D1051" s="1188"/>
      <c r="E1051" s="1188"/>
      <c r="F1051" s="1188"/>
      <c r="G1051" s="1188"/>
      <c r="H1051" s="1188"/>
      <c r="I1051" s="1188"/>
      <c r="J1051" s="1188"/>
      <c r="K1051" s="1188"/>
      <c r="L1051" s="1188"/>
      <c r="M1051" s="1188"/>
      <c r="N1051" s="1188"/>
      <c r="O1051" s="1188"/>
      <c r="P1051" s="1188"/>
      <c r="Q1051" s="1188"/>
      <c r="R1051" s="1188"/>
      <c r="S1051" s="1188"/>
      <c r="T1051" s="1188"/>
      <c r="U1051" s="1188"/>
      <c r="V1051" s="1188"/>
      <c r="W1051" s="1107"/>
      <c r="X1051" s="1107"/>
      <c r="Y1051" s="1107"/>
      <c r="Z1051" s="1107"/>
      <c r="AA1051" s="1107"/>
      <c r="AB1051" s="1107"/>
      <c r="AC1051" s="1107"/>
      <c r="AD1051" s="1107"/>
      <c r="AE1051" s="904"/>
      <c r="AF1051" s="904"/>
      <c r="AG1051" s="904"/>
      <c r="AH1051" s="904"/>
      <c r="AI1051" s="904"/>
      <c r="AJ1051" s="904"/>
      <c r="AK1051" s="904"/>
      <c r="AL1051" s="904"/>
      <c r="AM1051" s="904"/>
      <c r="AN1051" s="904"/>
      <c r="AO1051" s="904"/>
      <c r="AP1051" s="904"/>
      <c r="AQ1051" s="904"/>
      <c r="AR1051" s="904"/>
      <c r="AS1051" s="904"/>
      <c r="AT1051" s="904"/>
      <c r="AU1051" s="904"/>
      <c r="AV1051" s="904"/>
      <c r="AW1051" s="904"/>
      <c r="AX1051" s="904"/>
      <c r="AY1051" s="904"/>
      <c r="AZ1051" s="904"/>
      <c r="BA1051" s="904"/>
      <c r="BB1051" s="904"/>
    </row>
    <row r="1052" spans="1:54" ht="12.6" customHeight="1">
      <c r="A1052" s="1094"/>
      <c r="B1052" s="1095"/>
      <c r="C1052" s="1095"/>
      <c r="D1052" s="1095"/>
      <c r="E1052" s="1095"/>
      <c r="F1052" s="1095"/>
      <c r="G1052" s="1095"/>
      <c r="H1052" s="1095"/>
      <c r="I1052" s="1095"/>
      <c r="J1052" s="1095"/>
      <c r="K1052" s="1095"/>
      <c r="L1052" s="1095"/>
      <c r="M1052" s="1095"/>
      <c r="N1052" s="1095"/>
      <c r="O1052" s="1095"/>
      <c r="P1052" s="1095"/>
      <c r="Q1052" s="1095"/>
      <c r="R1052" s="1095"/>
      <c r="S1052" s="1095"/>
      <c r="T1052" s="1095"/>
      <c r="U1052" s="1095"/>
      <c r="V1052" s="1185"/>
      <c r="W1052" s="993"/>
      <c r="X1052" s="801"/>
      <c r="Y1052" s="801"/>
      <c r="Z1052" s="801"/>
      <c r="AA1052" s="801"/>
      <c r="AB1052" s="801"/>
      <c r="AC1052" s="801"/>
      <c r="AD1052" s="801"/>
      <c r="AE1052" s="903"/>
      <c r="AF1052" s="904"/>
      <c r="AG1052" s="904"/>
      <c r="AH1052" s="904"/>
      <c r="AI1052" s="904"/>
      <c r="AJ1052" s="904"/>
      <c r="AK1052" s="904"/>
      <c r="AL1052" s="993"/>
      <c r="AM1052" s="903"/>
      <c r="AN1052" s="904"/>
      <c r="AO1052" s="904"/>
      <c r="AP1052" s="904"/>
      <c r="AQ1052" s="904"/>
      <c r="AR1052" s="904"/>
      <c r="AS1052" s="904"/>
      <c r="AT1052" s="904"/>
      <c r="AU1052" s="904"/>
      <c r="AV1052" s="904"/>
      <c r="AW1052" s="904"/>
      <c r="AX1052" s="904"/>
      <c r="AY1052" s="904"/>
      <c r="AZ1052" s="904"/>
      <c r="BA1052" s="904"/>
      <c r="BB1052" s="993"/>
    </row>
    <row r="1053" spans="1:54" ht="12.6" customHeight="1">
      <c r="A1053" s="1094"/>
      <c r="B1053" s="1095"/>
      <c r="C1053" s="1095"/>
      <c r="D1053" s="1095"/>
      <c r="E1053" s="1095"/>
      <c r="F1053" s="1095"/>
      <c r="G1053" s="1095"/>
      <c r="H1053" s="1095"/>
      <c r="I1053" s="1095"/>
      <c r="J1053" s="1095"/>
      <c r="K1053" s="1095"/>
      <c r="L1053" s="1095"/>
      <c r="M1053" s="1095"/>
      <c r="N1053" s="1095"/>
      <c r="O1053" s="1095"/>
      <c r="P1053" s="1095"/>
      <c r="Q1053" s="1095"/>
      <c r="R1053" s="1095"/>
      <c r="S1053" s="1095"/>
      <c r="T1053" s="1095"/>
      <c r="U1053" s="1095"/>
      <c r="V1053" s="1185"/>
      <c r="W1053" s="993"/>
      <c r="X1053" s="801"/>
      <c r="Y1053" s="801"/>
      <c r="Z1053" s="801"/>
      <c r="AA1053" s="801"/>
      <c r="AB1053" s="801"/>
      <c r="AC1053" s="801"/>
      <c r="AD1053" s="801"/>
      <c r="AE1053" s="903"/>
      <c r="AF1053" s="904"/>
      <c r="AG1053" s="904"/>
      <c r="AH1053" s="904"/>
      <c r="AI1053" s="904"/>
      <c r="AJ1053" s="904"/>
      <c r="AK1053" s="904"/>
      <c r="AL1053" s="993"/>
      <c r="AM1053" s="903"/>
      <c r="AN1053" s="904"/>
      <c r="AO1053" s="904"/>
      <c r="AP1053" s="904"/>
      <c r="AQ1053" s="904"/>
      <c r="AR1053" s="904"/>
      <c r="AS1053" s="904"/>
      <c r="AT1053" s="904"/>
      <c r="AU1053" s="904"/>
      <c r="AV1053" s="904"/>
      <c r="AW1053" s="904"/>
      <c r="AX1053" s="904"/>
      <c r="AY1053" s="904"/>
      <c r="AZ1053" s="904"/>
      <c r="BA1053" s="904"/>
      <c r="BB1053" s="993"/>
    </row>
    <row r="1054" spans="1:54" ht="12.6" customHeight="1">
      <c r="A1054" s="1094"/>
      <c r="B1054" s="1095"/>
      <c r="C1054" s="1095"/>
      <c r="D1054" s="1095"/>
      <c r="E1054" s="1095"/>
      <c r="F1054" s="1095"/>
      <c r="G1054" s="1095"/>
      <c r="H1054" s="1095"/>
      <c r="I1054" s="1095"/>
      <c r="J1054" s="1095"/>
      <c r="K1054" s="1095"/>
      <c r="L1054" s="1095"/>
      <c r="M1054" s="1095"/>
      <c r="N1054" s="1095"/>
      <c r="O1054" s="1095"/>
      <c r="P1054" s="1095"/>
      <c r="Q1054" s="1095"/>
      <c r="R1054" s="1095"/>
      <c r="S1054" s="1095"/>
      <c r="T1054" s="1095"/>
      <c r="U1054" s="1095"/>
      <c r="V1054" s="1185"/>
      <c r="W1054" s="993"/>
      <c r="X1054" s="801"/>
      <c r="Y1054" s="801"/>
      <c r="Z1054" s="801"/>
      <c r="AA1054" s="801"/>
      <c r="AB1054" s="801"/>
      <c r="AC1054" s="801"/>
      <c r="AD1054" s="801"/>
      <c r="AE1054" s="903"/>
      <c r="AF1054" s="904"/>
      <c r="AG1054" s="904"/>
      <c r="AH1054" s="904"/>
      <c r="AI1054" s="904"/>
      <c r="AJ1054" s="904"/>
      <c r="AK1054" s="904"/>
      <c r="AL1054" s="993"/>
      <c r="AM1054" s="903"/>
      <c r="AN1054" s="904"/>
      <c r="AO1054" s="904"/>
      <c r="AP1054" s="904"/>
      <c r="AQ1054" s="904"/>
      <c r="AR1054" s="904"/>
      <c r="AS1054" s="904"/>
      <c r="AT1054" s="904"/>
      <c r="AU1054" s="904"/>
      <c r="AV1054" s="904"/>
      <c r="AW1054" s="904"/>
      <c r="AX1054" s="904"/>
      <c r="AY1054" s="904"/>
      <c r="AZ1054" s="904"/>
      <c r="BA1054" s="904"/>
      <c r="BB1054" s="993"/>
    </row>
    <row r="1055" spans="1:54" ht="12.6" customHeight="1">
      <c r="A1055" s="1094"/>
      <c r="B1055" s="1095"/>
      <c r="C1055" s="1095"/>
      <c r="D1055" s="1095"/>
      <c r="E1055" s="1095"/>
      <c r="F1055" s="1095"/>
      <c r="G1055" s="1095"/>
      <c r="H1055" s="1095"/>
      <c r="I1055" s="1095"/>
      <c r="J1055" s="1095"/>
      <c r="K1055" s="1095"/>
      <c r="L1055" s="1095"/>
      <c r="M1055" s="1095"/>
      <c r="N1055" s="1095"/>
      <c r="O1055" s="1095"/>
      <c r="P1055" s="1095"/>
      <c r="Q1055" s="1095"/>
      <c r="R1055" s="1095"/>
      <c r="S1055" s="1095"/>
      <c r="T1055" s="1095"/>
      <c r="U1055" s="1095"/>
      <c r="V1055" s="1185"/>
      <c r="W1055" s="801"/>
      <c r="X1055" s="801"/>
      <c r="Y1055" s="801"/>
      <c r="Z1055" s="801"/>
      <c r="AA1055" s="801"/>
      <c r="AB1055" s="801"/>
      <c r="AC1055" s="801"/>
      <c r="AD1055" s="801"/>
      <c r="AE1055" s="903"/>
      <c r="AF1055" s="904"/>
      <c r="AG1055" s="904"/>
      <c r="AH1055" s="904"/>
      <c r="AI1055" s="904"/>
      <c r="AJ1055" s="904"/>
      <c r="AK1055" s="904"/>
      <c r="AL1055" s="993"/>
      <c r="AM1055" s="903"/>
      <c r="AN1055" s="904"/>
      <c r="AO1055" s="904"/>
      <c r="AP1055" s="904"/>
      <c r="AQ1055" s="904"/>
      <c r="AR1055" s="904"/>
      <c r="AS1055" s="904"/>
      <c r="AT1055" s="904"/>
      <c r="AU1055" s="904"/>
      <c r="AV1055" s="904"/>
      <c r="AW1055" s="904"/>
      <c r="AX1055" s="904"/>
      <c r="AY1055" s="904"/>
      <c r="AZ1055" s="904"/>
      <c r="BA1055" s="904"/>
      <c r="BB1055" s="993"/>
    </row>
    <row r="1056" spans="1:54" ht="12.6" customHeight="1">
      <c r="A1056" s="1034" t="s">
        <v>3896</v>
      </c>
      <c r="B1056" s="1034"/>
      <c r="C1056" s="1034"/>
      <c r="D1056" s="1034"/>
      <c r="E1056" s="1034"/>
      <c r="F1056" s="1034"/>
      <c r="G1056" s="1034"/>
      <c r="H1056" s="1034"/>
      <c r="I1056" s="1034"/>
      <c r="J1056" s="1034"/>
      <c r="K1056" s="1034"/>
      <c r="L1056" s="1034"/>
      <c r="M1056" s="1034"/>
      <c r="N1056" s="1034"/>
      <c r="O1056" s="1034"/>
      <c r="P1056" s="1034"/>
      <c r="Q1056" s="1034"/>
      <c r="R1056" s="1034"/>
      <c r="S1056" s="1034"/>
      <c r="T1056" s="1034"/>
      <c r="U1056" s="1034"/>
      <c r="V1056" s="1034"/>
      <c r="W1056" s="1107"/>
      <c r="X1056" s="1107"/>
      <c r="Y1056" s="1107"/>
      <c r="Z1056" s="1107"/>
      <c r="AA1056" s="1107"/>
      <c r="AB1056" s="1107"/>
      <c r="AC1056" s="1107"/>
      <c r="AD1056" s="1107"/>
      <c r="AE1056" s="904"/>
      <c r="AF1056" s="904"/>
      <c r="AG1056" s="904"/>
      <c r="AH1056" s="904"/>
      <c r="AI1056" s="904"/>
      <c r="AJ1056" s="904"/>
      <c r="AK1056" s="904"/>
      <c r="AL1056" s="904"/>
      <c r="AM1056" s="904"/>
      <c r="AN1056" s="904"/>
      <c r="AO1056" s="904"/>
      <c r="AP1056" s="904"/>
      <c r="AQ1056" s="904"/>
      <c r="AR1056" s="904"/>
      <c r="AS1056" s="904"/>
      <c r="AT1056" s="904"/>
      <c r="AU1056" s="904"/>
      <c r="AV1056" s="904"/>
      <c r="AW1056" s="904"/>
      <c r="AX1056" s="904"/>
      <c r="AY1056" s="904"/>
      <c r="AZ1056" s="904"/>
      <c r="BA1056" s="904"/>
      <c r="BB1056" s="904"/>
    </row>
    <row r="1057" spans="1:54" ht="12.6" customHeight="1">
      <c r="A1057" s="1094"/>
      <c r="B1057" s="1095"/>
      <c r="C1057" s="1095"/>
      <c r="D1057" s="1095"/>
      <c r="E1057" s="1095"/>
      <c r="F1057" s="1095"/>
      <c r="G1057" s="1095"/>
      <c r="H1057" s="1095"/>
      <c r="I1057" s="1095"/>
      <c r="J1057" s="1095"/>
      <c r="K1057" s="1095"/>
      <c r="L1057" s="1095"/>
      <c r="M1057" s="1095"/>
      <c r="N1057" s="1095"/>
      <c r="O1057" s="1095"/>
      <c r="P1057" s="1095"/>
      <c r="Q1057" s="1095"/>
      <c r="R1057" s="1095"/>
      <c r="S1057" s="1095"/>
      <c r="T1057" s="1095"/>
      <c r="U1057" s="1095"/>
      <c r="V1057" s="1185"/>
      <c r="W1057" s="993"/>
      <c r="X1057" s="801"/>
      <c r="Y1057" s="801"/>
      <c r="Z1057" s="801"/>
      <c r="AA1057" s="801"/>
      <c r="AB1057" s="801"/>
      <c r="AC1057" s="801"/>
      <c r="AD1057" s="801"/>
      <c r="AE1057" s="903"/>
      <c r="AF1057" s="904"/>
      <c r="AG1057" s="904"/>
      <c r="AH1057" s="904"/>
      <c r="AI1057" s="904"/>
      <c r="AJ1057" s="904"/>
      <c r="AK1057" s="904"/>
      <c r="AL1057" s="993"/>
      <c r="AM1057" s="903"/>
      <c r="AN1057" s="904"/>
      <c r="AO1057" s="904"/>
      <c r="AP1057" s="904"/>
      <c r="AQ1057" s="904"/>
      <c r="AR1057" s="904"/>
      <c r="AS1057" s="904"/>
      <c r="AT1057" s="904"/>
      <c r="AU1057" s="904"/>
      <c r="AV1057" s="904"/>
      <c r="AW1057" s="904"/>
      <c r="AX1057" s="904"/>
      <c r="AY1057" s="904"/>
      <c r="AZ1057" s="904"/>
      <c r="BA1057" s="904"/>
      <c r="BB1057" s="993"/>
    </row>
    <row r="1058" spans="1:54" ht="12.6" customHeight="1">
      <c r="A1058" s="1094"/>
      <c r="B1058" s="1095"/>
      <c r="C1058" s="1095"/>
      <c r="D1058" s="1095"/>
      <c r="E1058" s="1095"/>
      <c r="F1058" s="1095"/>
      <c r="G1058" s="1095"/>
      <c r="H1058" s="1095"/>
      <c r="I1058" s="1095"/>
      <c r="J1058" s="1095"/>
      <c r="K1058" s="1095"/>
      <c r="L1058" s="1095"/>
      <c r="M1058" s="1095"/>
      <c r="N1058" s="1095"/>
      <c r="O1058" s="1095"/>
      <c r="P1058" s="1095"/>
      <c r="Q1058" s="1095"/>
      <c r="R1058" s="1095"/>
      <c r="S1058" s="1095"/>
      <c r="T1058" s="1095"/>
      <c r="U1058" s="1095"/>
      <c r="V1058" s="1185"/>
      <c r="W1058" s="1182"/>
      <c r="X1058" s="1038"/>
      <c r="Y1058" s="1038"/>
      <c r="Z1058" s="1038"/>
      <c r="AA1058" s="1038"/>
      <c r="AB1058" s="1038"/>
      <c r="AC1058" s="1038"/>
      <c r="AD1058" s="1038"/>
      <c r="AE1058" s="903"/>
      <c r="AF1058" s="904"/>
      <c r="AG1058" s="904"/>
      <c r="AH1058" s="904"/>
      <c r="AI1058" s="904"/>
      <c r="AJ1058" s="904"/>
      <c r="AK1058" s="904"/>
      <c r="AL1058" s="993"/>
      <c r="AM1058" s="903"/>
      <c r="AN1058" s="904"/>
      <c r="AO1058" s="904"/>
      <c r="AP1058" s="904"/>
      <c r="AQ1058" s="904"/>
      <c r="AR1058" s="904"/>
      <c r="AS1058" s="904"/>
      <c r="AT1058" s="904"/>
      <c r="AU1058" s="904"/>
      <c r="AV1058" s="904"/>
      <c r="AW1058" s="904"/>
      <c r="AX1058" s="904"/>
      <c r="AY1058" s="904"/>
      <c r="AZ1058" s="904"/>
      <c r="BA1058" s="904"/>
      <c r="BB1058" s="993"/>
    </row>
    <row r="1059" spans="1:54" ht="12.6" customHeight="1">
      <c r="A1059" s="1094"/>
      <c r="B1059" s="1095"/>
      <c r="C1059" s="1095"/>
      <c r="D1059" s="1095"/>
      <c r="E1059" s="1095"/>
      <c r="F1059" s="1095"/>
      <c r="G1059" s="1095"/>
      <c r="H1059" s="1095"/>
      <c r="I1059" s="1095"/>
      <c r="J1059" s="1095"/>
      <c r="K1059" s="1095"/>
      <c r="L1059" s="1095"/>
      <c r="M1059" s="1095"/>
      <c r="N1059" s="1095"/>
      <c r="O1059" s="1095"/>
      <c r="P1059" s="1095"/>
      <c r="Q1059" s="1095"/>
      <c r="R1059" s="1095"/>
      <c r="S1059" s="1095"/>
      <c r="T1059" s="1095"/>
      <c r="U1059" s="1095"/>
      <c r="V1059" s="1185"/>
      <c r="W1059" s="1182"/>
      <c r="X1059" s="1038"/>
      <c r="Y1059" s="1038"/>
      <c r="Z1059" s="1038"/>
      <c r="AA1059" s="1038"/>
      <c r="AB1059" s="1038"/>
      <c r="AC1059" s="1038"/>
      <c r="AD1059" s="1038"/>
      <c r="AE1059" s="903"/>
      <c r="AF1059" s="904"/>
      <c r="AG1059" s="904"/>
      <c r="AH1059" s="904"/>
      <c r="AI1059" s="904"/>
      <c r="AJ1059" s="904"/>
      <c r="AK1059" s="904"/>
      <c r="AL1059" s="993"/>
      <c r="AM1059" s="903"/>
      <c r="AN1059" s="904"/>
      <c r="AO1059" s="904"/>
      <c r="AP1059" s="904"/>
      <c r="AQ1059" s="904"/>
      <c r="AR1059" s="904"/>
      <c r="AS1059" s="904"/>
      <c r="AT1059" s="904"/>
      <c r="AU1059" s="904"/>
      <c r="AV1059" s="904"/>
      <c r="AW1059" s="904"/>
      <c r="AX1059" s="904"/>
      <c r="AY1059" s="904"/>
      <c r="AZ1059" s="904"/>
      <c r="BA1059" s="904"/>
      <c r="BB1059" s="993"/>
    </row>
    <row r="1060" spans="1:54" ht="12.6" customHeight="1">
      <c r="A1060" s="1094"/>
      <c r="B1060" s="1095"/>
      <c r="C1060" s="1095"/>
      <c r="D1060" s="1095"/>
      <c r="E1060" s="1095"/>
      <c r="F1060" s="1095"/>
      <c r="G1060" s="1095"/>
      <c r="H1060" s="1095"/>
      <c r="I1060" s="1095"/>
      <c r="J1060" s="1095"/>
      <c r="K1060" s="1095"/>
      <c r="L1060" s="1095"/>
      <c r="M1060" s="1095"/>
      <c r="N1060" s="1095"/>
      <c r="O1060" s="1095"/>
      <c r="P1060" s="1095"/>
      <c r="Q1060" s="1095"/>
      <c r="R1060" s="1095"/>
      <c r="S1060" s="1095"/>
      <c r="T1060" s="1095"/>
      <c r="U1060" s="1095"/>
      <c r="V1060" s="1185"/>
      <c r="W1060" s="1182"/>
      <c r="X1060" s="1038"/>
      <c r="Y1060" s="1038"/>
      <c r="Z1060" s="1038"/>
      <c r="AA1060" s="1038"/>
      <c r="AB1060" s="1038"/>
      <c r="AC1060" s="1038"/>
      <c r="AD1060" s="1038"/>
      <c r="AE1060" s="903"/>
      <c r="AF1060" s="904"/>
      <c r="AG1060" s="904"/>
      <c r="AH1060" s="904"/>
      <c r="AI1060" s="904"/>
      <c r="AJ1060" s="904"/>
      <c r="AK1060" s="904"/>
      <c r="AL1060" s="993"/>
      <c r="AM1060" s="903"/>
      <c r="AN1060" s="904"/>
      <c r="AO1060" s="904"/>
      <c r="AP1060" s="904"/>
      <c r="AQ1060" s="904"/>
      <c r="AR1060" s="904"/>
      <c r="AS1060" s="904"/>
      <c r="AT1060" s="904"/>
      <c r="AU1060" s="904"/>
      <c r="AV1060" s="904"/>
      <c r="AW1060" s="904"/>
      <c r="AX1060" s="904"/>
      <c r="AY1060" s="904"/>
      <c r="AZ1060" s="904"/>
      <c r="BA1060" s="904"/>
      <c r="BB1060" s="993"/>
    </row>
    <row r="1062" spans="1:54" ht="12.6" customHeight="1">
      <c r="A1062" s="170" t="s">
        <v>3517</v>
      </c>
    </row>
    <row r="1063" spans="1:54" ht="12.6" customHeight="1">
      <c r="A1063" s="221"/>
      <c r="B1063" s="222"/>
      <c r="C1063" s="222"/>
      <c r="D1063" s="222"/>
      <c r="E1063" s="222"/>
      <c r="F1063" s="222"/>
      <c r="G1063" s="222"/>
      <c r="H1063" s="222"/>
      <c r="I1063" s="222"/>
      <c r="J1063" s="222"/>
      <c r="K1063" s="222"/>
      <c r="L1063" s="222"/>
      <c r="M1063" s="222"/>
      <c r="N1063" s="222"/>
      <c r="O1063" s="222"/>
      <c r="P1063" s="222"/>
      <c r="Q1063" s="222"/>
      <c r="R1063" s="222"/>
      <c r="S1063" s="222"/>
      <c r="T1063" s="237"/>
      <c r="U1063" s="901"/>
      <c r="V1063" s="902"/>
      <c r="W1063" s="902"/>
      <c r="X1063" s="902"/>
      <c r="Y1063" s="902"/>
      <c r="Z1063" s="902"/>
      <c r="AA1063" s="902"/>
      <c r="AB1063" s="902"/>
      <c r="AC1063" s="902"/>
      <c r="AD1063" s="902"/>
      <c r="AE1063" s="902"/>
      <c r="AF1063" s="902"/>
      <c r="AG1063" s="902"/>
      <c r="AH1063" s="902"/>
      <c r="AI1063" s="994"/>
      <c r="AJ1063" s="902" t="s">
        <v>3733</v>
      </c>
      <c r="AK1063" s="902"/>
      <c r="AL1063" s="902"/>
      <c r="AM1063" s="902"/>
      <c r="AN1063" s="902"/>
      <c r="AO1063" s="902"/>
      <c r="AP1063" s="902"/>
      <c r="AQ1063" s="902"/>
      <c r="AR1063" s="902"/>
      <c r="AS1063" s="902"/>
      <c r="AT1063" s="902"/>
      <c r="AU1063" s="902"/>
      <c r="AV1063" s="902"/>
      <c r="AW1063" s="902"/>
      <c r="AX1063" s="902"/>
      <c r="AY1063" s="902"/>
      <c r="AZ1063" s="902"/>
      <c r="BA1063" s="902"/>
      <c r="BB1063" s="994"/>
    </row>
    <row r="1064" spans="1:54" ht="12.6" customHeight="1">
      <c r="A1064" s="223"/>
      <c r="B1064" s="224"/>
      <c r="C1064" s="224"/>
      <c r="D1064" s="224"/>
      <c r="E1064" s="224"/>
      <c r="F1064" s="224"/>
      <c r="G1064" s="224"/>
      <c r="H1064" s="224"/>
      <c r="I1064" s="224"/>
      <c r="J1064" s="224"/>
      <c r="K1064" s="224"/>
      <c r="L1064" s="224"/>
      <c r="M1064" s="224"/>
      <c r="N1064" s="224"/>
      <c r="O1064" s="224"/>
      <c r="P1064" s="224"/>
      <c r="Q1064" s="224"/>
      <c r="R1064" s="224"/>
      <c r="S1064" s="224"/>
      <c r="T1064" s="238"/>
      <c r="U1064" s="841" t="s">
        <v>4147</v>
      </c>
      <c r="V1064" s="842"/>
      <c r="W1064" s="842"/>
      <c r="X1064" s="842"/>
      <c r="Y1064" s="842"/>
      <c r="Z1064" s="842"/>
      <c r="AA1064" s="842"/>
      <c r="AB1064" s="842"/>
      <c r="AC1064" s="842"/>
      <c r="AD1064" s="842"/>
      <c r="AE1064" s="842"/>
      <c r="AF1064" s="842"/>
      <c r="AG1064" s="842"/>
      <c r="AH1064" s="842"/>
      <c r="AI1064" s="843"/>
      <c r="AJ1064" s="842" t="s">
        <v>3734</v>
      </c>
      <c r="AK1064" s="842"/>
      <c r="AL1064" s="842"/>
      <c r="AM1064" s="842"/>
      <c r="AN1064" s="842"/>
      <c r="AO1064" s="842"/>
      <c r="AP1064" s="842"/>
      <c r="AQ1064" s="842"/>
      <c r="AR1064" s="842"/>
      <c r="AS1064" s="842"/>
      <c r="AT1064" s="842"/>
      <c r="AU1064" s="842"/>
      <c r="AV1064" s="842"/>
      <c r="AW1064" s="842"/>
      <c r="AX1064" s="842"/>
      <c r="AY1064" s="842"/>
      <c r="AZ1064" s="842"/>
      <c r="BA1064" s="842"/>
      <c r="BB1064" s="843"/>
    </row>
    <row r="1065" spans="1:54" ht="12.6" customHeight="1">
      <c r="A1065" s="841" t="s">
        <v>4146</v>
      </c>
      <c r="B1065" s="842"/>
      <c r="C1065" s="842"/>
      <c r="D1065" s="842"/>
      <c r="E1065" s="842"/>
      <c r="F1065" s="842"/>
      <c r="G1065" s="842"/>
      <c r="H1065" s="842"/>
      <c r="I1065" s="842"/>
      <c r="J1065" s="842"/>
      <c r="K1065" s="842"/>
      <c r="L1065" s="842"/>
      <c r="M1065" s="842"/>
      <c r="N1065" s="842"/>
      <c r="O1065" s="842"/>
      <c r="P1065" s="842"/>
      <c r="Q1065" s="842"/>
      <c r="R1065" s="842"/>
      <c r="S1065" s="842"/>
      <c r="T1065" s="843"/>
      <c r="U1065" s="846"/>
      <c r="V1065" s="847"/>
      <c r="W1065" s="847"/>
      <c r="X1065" s="847"/>
      <c r="Y1065" s="847"/>
      <c r="Z1065" s="847"/>
      <c r="AA1065" s="847"/>
      <c r="AB1065" s="847"/>
      <c r="AC1065" s="847"/>
      <c r="AD1065" s="847"/>
      <c r="AE1065" s="847"/>
      <c r="AF1065" s="847"/>
      <c r="AG1065" s="847"/>
      <c r="AH1065" s="847"/>
      <c r="AI1065" s="848"/>
      <c r="AJ1065" s="847" t="s">
        <v>3521</v>
      </c>
      <c r="AK1065" s="847"/>
      <c r="AL1065" s="847"/>
      <c r="AM1065" s="847"/>
      <c r="AN1065" s="847"/>
      <c r="AO1065" s="847"/>
      <c r="AP1065" s="847"/>
      <c r="AQ1065" s="847"/>
      <c r="AR1065" s="847"/>
      <c r="AS1065" s="847"/>
      <c r="AT1065" s="847"/>
      <c r="AU1065" s="847"/>
      <c r="AV1065" s="847"/>
      <c r="AW1065" s="847"/>
      <c r="AX1065" s="847"/>
      <c r="AY1065" s="847"/>
      <c r="AZ1065" s="847"/>
      <c r="BA1065" s="847"/>
      <c r="BB1065" s="848"/>
    </row>
    <row r="1066" spans="1:54" ht="12.6" customHeight="1">
      <c r="A1066" s="223"/>
      <c r="B1066" s="224"/>
      <c r="C1066" s="224"/>
      <c r="D1066" s="224"/>
      <c r="E1066" s="224"/>
      <c r="F1066" s="224"/>
      <c r="G1066" s="224"/>
      <c r="H1066" s="224"/>
      <c r="I1066" s="224"/>
      <c r="J1066" s="224"/>
      <c r="K1066" s="224"/>
      <c r="L1066" s="224"/>
      <c r="M1066" s="224"/>
      <c r="N1066" s="224"/>
      <c r="O1066" s="224"/>
      <c r="P1066" s="224"/>
      <c r="Q1066" s="224"/>
      <c r="R1066" s="224"/>
      <c r="S1066" s="224"/>
      <c r="T1066" s="238"/>
      <c r="U1066" s="901" t="s">
        <v>3897</v>
      </c>
      <c r="V1066" s="902"/>
      <c r="W1066" s="902"/>
      <c r="X1066" s="902"/>
      <c r="Y1066" s="902"/>
      <c r="Z1066" s="902"/>
      <c r="AA1066" s="902"/>
      <c r="AB1066" s="902"/>
      <c r="AC1066" s="902"/>
      <c r="AD1066" s="902"/>
      <c r="AE1066" s="902"/>
      <c r="AF1066" s="902"/>
      <c r="AG1066" s="902"/>
      <c r="AH1066" s="902"/>
      <c r="AI1066" s="994"/>
      <c r="AJ1066" s="902" t="s">
        <v>3897</v>
      </c>
      <c r="AK1066" s="902"/>
      <c r="AL1066" s="902"/>
      <c r="AM1066" s="902"/>
      <c r="AN1066" s="902"/>
      <c r="AO1066" s="902"/>
      <c r="AP1066" s="902"/>
      <c r="AQ1066" s="902"/>
      <c r="AR1066" s="902"/>
      <c r="AS1066" s="902"/>
      <c r="AT1066" s="902"/>
      <c r="AU1066" s="902"/>
      <c r="AV1066" s="902"/>
      <c r="AW1066" s="902"/>
      <c r="AX1066" s="902"/>
      <c r="AY1066" s="902"/>
      <c r="AZ1066" s="902"/>
      <c r="BA1066" s="902"/>
      <c r="BB1066" s="994"/>
    </row>
    <row r="1067" spans="1:54" ht="12.6" customHeight="1">
      <c r="A1067" s="223"/>
      <c r="B1067" s="224"/>
      <c r="C1067" s="224"/>
      <c r="D1067" s="224"/>
      <c r="E1067" s="224"/>
      <c r="F1067" s="224"/>
      <c r="G1067" s="224"/>
      <c r="H1067" s="224"/>
      <c r="I1067" s="224"/>
      <c r="J1067" s="224"/>
      <c r="K1067" s="224"/>
      <c r="L1067" s="224"/>
      <c r="M1067" s="224"/>
      <c r="N1067" s="224"/>
      <c r="O1067" s="224"/>
      <c r="P1067" s="224"/>
      <c r="Q1067" s="224"/>
      <c r="R1067" s="224"/>
      <c r="S1067" s="224"/>
      <c r="T1067" s="238"/>
      <c r="U1067" s="841" t="s">
        <v>3898</v>
      </c>
      <c r="V1067" s="842"/>
      <c r="W1067" s="842"/>
      <c r="X1067" s="842"/>
      <c r="Y1067" s="842"/>
      <c r="Z1067" s="842"/>
      <c r="AA1067" s="842"/>
      <c r="AB1067" s="842"/>
      <c r="AC1067" s="842"/>
      <c r="AD1067" s="842"/>
      <c r="AE1067" s="842"/>
      <c r="AF1067" s="842"/>
      <c r="AG1067" s="842"/>
      <c r="AH1067" s="842"/>
      <c r="AI1067" s="843"/>
      <c r="AJ1067" s="842" t="s">
        <v>3898</v>
      </c>
      <c r="AK1067" s="842"/>
      <c r="AL1067" s="842"/>
      <c r="AM1067" s="842"/>
      <c r="AN1067" s="842"/>
      <c r="AO1067" s="842"/>
      <c r="AP1067" s="842"/>
      <c r="AQ1067" s="842"/>
      <c r="AR1067" s="842"/>
      <c r="AS1067" s="842"/>
      <c r="AT1067" s="842"/>
      <c r="AU1067" s="842"/>
      <c r="AV1067" s="842"/>
      <c r="AW1067" s="842"/>
      <c r="AX1067" s="842"/>
      <c r="AY1067" s="842"/>
      <c r="AZ1067" s="842"/>
      <c r="BA1067" s="842"/>
      <c r="BB1067" s="843"/>
    </row>
    <row r="1068" spans="1:54" ht="12.6" customHeight="1">
      <c r="A1068" s="223"/>
      <c r="B1068" s="224"/>
      <c r="C1068" s="224"/>
      <c r="D1068" s="224"/>
      <c r="E1068" s="224"/>
      <c r="F1068" s="224"/>
      <c r="G1068" s="224"/>
      <c r="H1068" s="224"/>
      <c r="I1068" s="224"/>
      <c r="J1068" s="224"/>
      <c r="K1068" s="224"/>
      <c r="L1068" s="224"/>
      <c r="M1068" s="224"/>
      <c r="N1068" s="224"/>
      <c r="O1068" s="224"/>
      <c r="P1068" s="224"/>
      <c r="Q1068" s="224"/>
      <c r="R1068" s="224"/>
      <c r="S1068" s="224"/>
      <c r="T1068" s="238"/>
      <c r="U1068" s="226"/>
      <c r="V1068" s="273"/>
      <c r="W1068" s="273"/>
      <c r="X1068" s="273"/>
      <c r="Y1068" s="273"/>
      <c r="Z1068" s="273"/>
      <c r="AA1068" s="273"/>
      <c r="AB1068" s="273"/>
      <c r="AC1068" s="273"/>
      <c r="AD1068" s="273"/>
      <c r="AE1068" s="273"/>
      <c r="AF1068" s="273"/>
      <c r="AG1068" s="273"/>
      <c r="AH1068" s="273"/>
      <c r="AI1068" s="286"/>
      <c r="AJ1068" s="273"/>
      <c r="AK1068" s="273"/>
      <c r="AL1068" s="273"/>
      <c r="AM1068" s="273"/>
      <c r="AN1068" s="273"/>
      <c r="AO1068" s="273"/>
      <c r="AP1068" s="273"/>
      <c r="AQ1068" s="273"/>
      <c r="AR1068" s="273"/>
      <c r="AS1068" s="273"/>
      <c r="AT1068" s="273"/>
      <c r="AU1068" s="273"/>
      <c r="AV1068" s="273"/>
      <c r="AW1068" s="273"/>
      <c r="AX1068" s="273"/>
      <c r="AY1068" s="273"/>
      <c r="AZ1068" s="273"/>
      <c r="BA1068" s="273"/>
      <c r="BB1068" s="286"/>
    </row>
    <row r="1069" spans="1:54" ht="12.6" customHeight="1">
      <c r="A1069" s="223"/>
      <c r="B1069" s="224"/>
      <c r="C1069" s="224"/>
      <c r="D1069" s="224"/>
      <c r="E1069" s="224"/>
      <c r="F1069" s="224"/>
      <c r="G1069" s="224"/>
      <c r="H1069" s="224"/>
      <c r="I1069" s="224"/>
      <c r="J1069" s="224"/>
      <c r="K1069" s="224"/>
      <c r="L1069" s="224"/>
      <c r="M1069" s="224"/>
      <c r="N1069" s="224"/>
      <c r="O1069" s="224"/>
      <c r="P1069" s="224"/>
      <c r="Q1069" s="224"/>
      <c r="R1069" s="224"/>
      <c r="S1069" s="224"/>
      <c r="T1069" s="238"/>
      <c r="U1069" s="901" t="s">
        <v>3899</v>
      </c>
      <c r="V1069" s="902"/>
      <c r="W1069" s="902"/>
      <c r="X1069" s="902"/>
      <c r="Y1069" s="902"/>
      <c r="Z1069" s="902"/>
      <c r="AA1069" s="902"/>
      <c r="AB1069" s="902"/>
      <c r="AC1069" s="994"/>
      <c r="AD1069" s="901" t="s">
        <v>3900</v>
      </c>
      <c r="AE1069" s="902"/>
      <c r="AF1069" s="902"/>
      <c r="AG1069" s="902"/>
      <c r="AH1069" s="902"/>
      <c r="AI1069" s="994"/>
      <c r="AJ1069" s="901" t="s">
        <v>3899</v>
      </c>
      <c r="AK1069" s="902"/>
      <c r="AL1069" s="902"/>
      <c r="AM1069" s="902"/>
      <c r="AN1069" s="902"/>
      <c r="AO1069" s="902"/>
      <c r="AP1069" s="902"/>
      <c r="AQ1069" s="994"/>
      <c r="AR1069" s="901" t="s">
        <v>3900</v>
      </c>
      <c r="AS1069" s="902"/>
      <c r="AT1069" s="902"/>
      <c r="AU1069" s="902"/>
      <c r="AV1069" s="902"/>
      <c r="AW1069" s="902"/>
      <c r="AX1069" s="902"/>
      <c r="AY1069" s="902"/>
      <c r="AZ1069" s="902"/>
      <c r="BA1069" s="902"/>
      <c r="BB1069" s="994"/>
    </row>
    <row r="1070" spans="1:54" ht="12.6" customHeight="1">
      <c r="A1070" s="223"/>
      <c r="B1070" s="224"/>
      <c r="C1070" s="224"/>
      <c r="D1070" s="224"/>
      <c r="E1070" s="224"/>
      <c r="F1070" s="224"/>
      <c r="G1070" s="224"/>
      <c r="H1070" s="224"/>
      <c r="I1070" s="224"/>
      <c r="J1070" s="224"/>
      <c r="K1070" s="224"/>
      <c r="L1070" s="224"/>
      <c r="M1070" s="224"/>
      <c r="N1070" s="224"/>
      <c r="O1070" s="224"/>
      <c r="P1070" s="224"/>
      <c r="Q1070" s="224"/>
      <c r="R1070" s="224"/>
      <c r="S1070" s="224"/>
      <c r="T1070" s="238"/>
      <c r="U1070" s="841" t="s">
        <v>3901</v>
      </c>
      <c r="V1070" s="842"/>
      <c r="W1070" s="842"/>
      <c r="X1070" s="842"/>
      <c r="Y1070" s="842"/>
      <c r="Z1070" s="842"/>
      <c r="AA1070" s="842"/>
      <c r="AB1070" s="842"/>
      <c r="AC1070" s="843"/>
      <c r="AD1070" s="841" t="s">
        <v>3902</v>
      </c>
      <c r="AE1070" s="842"/>
      <c r="AF1070" s="842"/>
      <c r="AG1070" s="842"/>
      <c r="AH1070" s="842"/>
      <c r="AI1070" s="843"/>
      <c r="AJ1070" s="841" t="s">
        <v>3901</v>
      </c>
      <c r="AK1070" s="842"/>
      <c r="AL1070" s="842"/>
      <c r="AM1070" s="842"/>
      <c r="AN1070" s="842"/>
      <c r="AO1070" s="842"/>
      <c r="AP1070" s="842"/>
      <c r="AQ1070" s="843"/>
      <c r="AR1070" s="841" t="s">
        <v>3902</v>
      </c>
      <c r="AS1070" s="842"/>
      <c r="AT1070" s="842"/>
      <c r="AU1070" s="842"/>
      <c r="AV1070" s="842"/>
      <c r="AW1070" s="842"/>
      <c r="AX1070" s="842"/>
      <c r="AY1070" s="842"/>
      <c r="AZ1070" s="842"/>
      <c r="BA1070" s="842"/>
      <c r="BB1070" s="843"/>
    </row>
    <row r="1071" spans="1:54" ht="12.6" customHeight="1">
      <c r="A1071" s="846" t="s">
        <v>3498</v>
      </c>
      <c r="B1071" s="847"/>
      <c r="C1071" s="847"/>
      <c r="D1071" s="847"/>
      <c r="E1071" s="847"/>
      <c r="F1071" s="847"/>
      <c r="G1071" s="847"/>
      <c r="H1071" s="847"/>
      <c r="I1071" s="847"/>
      <c r="J1071" s="847"/>
      <c r="K1071" s="847"/>
      <c r="L1071" s="847"/>
      <c r="M1071" s="847"/>
      <c r="N1071" s="847"/>
      <c r="O1071" s="847"/>
      <c r="P1071" s="847"/>
      <c r="Q1071" s="847"/>
      <c r="R1071" s="847"/>
      <c r="S1071" s="847"/>
      <c r="T1071" s="848"/>
      <c r="U1071" s="846" t="s">
        <v>3499</v>
      </c>
      <c r="V1071" s="847"/>
      <c r="W1071" s="847"/>
      <c r="X1071" s="847"/>
      <c r="Y1071" s="847"/>
      <c r="Z1071" s="847"/>
      <c r="AA1071" s="847"/>
      <c r="AB1071" s="847"/>
      <c r="AC1071" s="848"/>
      <c r="AD1071" s="846" t="s">
        <v>3500</v>
      </c>
      <c r="AE1071" s="847"/>
      <c r="AF1071" s="847"/>
      <c r="AG1071" s="847"/>
      <c r="AH1071" s="847"/>
      <c r="AI1071" s="848"/>
      <c r="AJ1071" s="846" t="s">
        <v>3501</v>
      </c>
      <c r="AK1071" s="847"/>
      <c r="AL1071" s="847"/>
      <c r="AM1071" s="847"/>
      <c r="AN1071" s="847"/>
      <c r="AO1071" s="847"/>
      <c r="AP1071" s="847"/>
      <c r="AQ1071" s="848"/>
      <c r="AR1071" s="846" t="s">
        <v>3502</v>
      </c>
      <c r="AS1071" s="847"/>
      <c r="AT1071" s="847"/>
      <c r="AU1071" s="847"/>
      <c r="AV1071" s="847"/>
      <c r="AW1071" s="847"/>
      <c r="AX1071" s="847"/>
      <c r="AY1071" s="847"/>
      <c r="AZ1071" s="847"/>
      <c r="BA1071" s="847"/>
      <c r="BB1071" s="848"/>
    </row>
    <row r="1072" spans="1:54" ht="12.6" customHeight="1">
      <c r="A1072" s="223" t="s">
        <v>3895</v>
      </c>
      <c r="B1072" s="188"/>
      <c r="C1072" s="188"/>
      <c r="D1072" s="188"/>
      <c r="E1072" s="188"/>
      <c r="F1072" s="188"/>
      <c r="G1072" s="188"/>
      <c r="H1072" s="188"/>
      <c r="I1072" s="188"/>
      <c r="J1072" s="188"/>
      <c r="K1072" s="188"/>
      <c r="L1072" s="188"/>
      <c r="M1072" s="188"/>
      <c r="N1072" s="188"/>
      <c r="O1072" s="188"/>
      <c r="P1072" s="188"/>
      <c r="Q1072" s="188"/>
      <c r="R1072" s="188"/>
      <c r="S1072" s="188"/>
      <c r="T1072" s="188"/>
      <c r="U1072" s="904"/>
      <c r="V1072" s="904"/>
      <c r="W1072" s="904"/>
      <c r="X1072" s="904"/>
      <c r="Y1072" s="904"/>
      <c r="Z1072" s="904"/>
      <c r="AA1072" s="904"/>
      <c r="AB1072" s="904"/>
      <c r="AC1072" s="904"/>
      <c r="AD1072" s="904"/>
      <c r="AE1072" s="904"/>
      <c r="AF1072" s="904"/>
      <c r="AG1072" s="904"/>
      <c r="AH1072" s="904"/>
      <c r="AI1072" s="904"/>
      <c r="AJ1072" s="904"/>
      <c r="AK1072" s="904"/>
      <c r="AL1072" s="904"/>
      <c r="AM1072" s="904"/>
      <c r="AN1072" s="904"/>
      <c r="AO1072" s="904"/>
      <c r="AP1072" s="904"/>
      <c r="AQ1072" s="904"/>
      <c r="AR1072" s="904"/>
      <c r="AS1072" s="904"/>
      <c r="AT1072" s="904"/>
      <c r="AU1072" s="904"/>
      <c r="AV1072" s="904"/>
      <c r="AW1072" s="904"/>
      <c r="AX1072" s="904"/>
      <c r="AY1072" s="904"/>
      <c r="AZ1072" s="904"/>
      <c r="BA1072" s="904"/>
      <c r="BB1072" s="904"/>
    </row>
    <row r="1073" spans="1:54" ht="12.6" customHeight="1">
      <c r="A1073" s="1094"/>
      <c r="B1073" s="1095"/>
      <c r="C1073" s="1095"/>
      <c r="D1073" s="1095"/>
      <c r="E1073" s="1095"/>
      <c r="F1073" s="1095"/>
      <c r="G1073" s="1095"/>
      <c r="H1073" s="1095"/>
      <c r="I1073" s="1095"/>
      <c r="J1073" s="1095"/>
      <c r="K1073" s="1095"/>
      <c r="L1073" s="1095"/>
      <c r="M1073" s="1095"/>
      <c r="N1073" s="1095"/>
      <c r="O1073" s="1095"/>
      <c r="P1073" s="1095"/>
      <c r="Q1073" s="1095"/>
      <c r="R1073" s="1095"/>
      <c r="S1073" s="1095"/>
      <c r="T1073" s="1185"/>
      <c r="U1073" s="993"/>
      <c r="V1073" s="801"/>
      <c r="W1073" s="801"/>
      <c r="X1073" s="801"/>
      <c r="Y1073" s="801"/>
      <c r="Z1073" s="801"/>
      <c r="AA1073" s="801"/>
      <c r="AB1073" s="801"/>
      <c r="AC1073" s="801"/>
      <c r="AD1073" s="903"/>
      <c r="AE1073" s="904"/>
      <c r="AF1073" s="904"/>
      <c r="AG1073" s="904"/>
      <c r="AH1073" s="904"/>
      <c r="AI1073" s="993"/>
      <c r="AJ1073" s="903"/>
      <c r="AK1073" s="904"/>
      <c r="AL1073" s="904"/>
      <c r="AM1073" s="904"/>
      <c r="AN1073" s="904"/>
      <c r="AO1073" s="904"/>
      <c r="AP1073" s="904"/>
      <c r="AQ1073" s="993"/>
      <c r="AR1073" s="801"/>
      <c r="AS1073" s="801"/>
      <c r="AT1073" s="801"/>
      <c r="AU1073" s="801"/>
      <c r="AV1073" s="801"/>
      <c r="AW1073" s="801"/>
      <c r="AX1073" s="801"/>
      <c r="AY1073" s="801"/>
      <c r="AZ1073" s="801"/>
      <c r="BA1073" s="801"/>
      <c r="BB1073" s="801"/>
    </row>
    <row r="1074" spans="1:54" ht="12.6" customHeight="1">
      <c r="A1074" s="1094"/>
      <c r="B1074" s="1095"/>
      <c r="C1074" s="1095"/>
      <c r="D1074" s="1095"/>
      <c r="E1074" s="1095"/>
      <c r="F1074" s="1095"/>
      <c r="G1074" s="1095"/>
      <c r="H1074" s="1095"/>
      <c r="I1074" s="1095"/>
      <c r="J1074" s="1095"/>
      <c r="K1074" s="1095"/>
      <c r="L1074" s="1095"/>
      <c r="M1074" s="1095"/>
      <c r="N1074" s="1095"/>
      <c r="O1074" s="1095"/>
      <c r="P1074" s="1095"/>
      <c r="Q1074" s="1095"/>
      <c r="R1074" s="1095"/>
      <c r="S1074" s="1095"/>
      <c r="T1074" s="1185"/>
      <c r="U1074" s="993"/>
      <c r="V1074" s="801"/>
      <c r="W1074" s="801"/>
      <c r="X1074" s="801"/>
      <c r="Y1074" s="801"/>
      <c r="Z1074" s="801"/>
      <c r="AA1074" s="801"/>
      <c r="AB1074" s="801"/>
      <c r="AC1074" s="801"/>
      <c r="AD1074" s="903"/>
      <c r="AE1074" s="904"/>
      <c r="AF1074" s="904"/>
      <c r="AG1074" s="904"/>
      <c r="AH1074" s="904"/>
      <c r="AI1074" s="993"/>
      <c r="AJ1074" s="903"/>
      <c r="AK1074" s="904"/>
      <c r="AL1074" s="904"/>
      <c r="AM1074" s="904"/>
      <c r="AN1074" s="904"/>
      <c r="AO1074" s="904"/>
      <c r="AP1074" s="904"/>
      <c r="AQ1074" s="993"/>
      <c r="AR1074" s="801"/>
      <c r="AS1074" s="801"/>
      <c r="AT1074" s="801"/>
      <c r="AU1074" s="801"/>
      <c r="AV1074" s="801"/>
      <c r="AW1074" s="801"/>
      <c r="AX1074" s="801"/>
      <c r="AY1074" s="801"/>
      <c r="AZ1074" s="801"/>
      <c r="BA1074" s="801"/>
      <c r="BB1074" s="801"/>
    </row>
    <row r="1075" spans="1:54" ht="12.6" customHeight="1">
      <c r="A1075" s="1094"/>
      <c r="B1075" s="1095"/>
      <c r="C1075" s="1095"/>
      <c r="D1075" s="1095"/>
      <c r="E1075" s="1095"/>
      <c r="F1075" s="1095"/>
      <c r="G1075" s="1095"/>
      <c r="H1075" s="1095"/>
      <c r="I1075" s="1095"/>
      <c r="J1075" s="1095"/>
      <c r="K1075" s="1095"/>
      <c r="L1075" s="1095"/>
      <c r="M1075" s="1095"/>
      <c r="N1075" s="1095"/>
      <c r="O1075" s="1095"/>
      <c r="P1075" s="1095"/>
      <c r="Q1075" s="1095"/>
      <c r="R1075" s="1095"/>
      <c r="S1075" s="1095"/>
      <c r="T1075" s="1185"/>
      <c r="U1075" s="993"/>
      <c r="V1075" s="801"/>
      <c r="W1075" s="801"/>
      <c r="X1075" s="801"/>
      <c r="Y1075" s="801"/>
      <c r="Z1075" s="801"/>
      <c r="AA1075" s="801"/>
      <c r="AB1075" s="801"/>
      <c r="AC1075" s="801"/>
      <c r="AD1075" s="903"/>
      <c r="AE1075" s="904"/>
      <c r="AF1075" s="904"/>
      <c r="AG1075" s="904"/>
      <c r="AH1075" s="904"/>
      <c r="AI1075" s="993"/>
      <c r="AJ1075" s="903"/>
      <c r="AK1075" s="904"/>
      <c r="AL1075" s="904"/>
      <c r="AM1075" s="904"/>
      <c r="AN1075" s="904"/>
      <c r="AO1075" s="904"/>
      <c r="AP1075" s="904"/>
      <c r="AQ1075" s="993"/>
      <c r="AR1075" s="801"/>
      <c r="AS1075" s="801"/>
      <c r="AT1075" s="801"/>
      <c r="AU1075" s="801"/>
      <c r="AV1075" s="801"/>
      <c r="AW1075" s="801"/>
      <c r="AX1075" s="801"/>
      <c r="AY1075" s="801"/>
      <c r="AZ1075" s="801"/>
      <c r="BA1075" s="801"/>
      <c r="BB1075" s="801"/>
    </row>
    <row r="1076" spans="1:54" ht="12.6" customHeight="1">
      <c r="A1076" s="272" t="s">
        <v>3896</v>
      </c>
      <c r="B1076" s="188"/>
      <c r="C1076" s="188"/>
      <c r="D1076" s="188"/>
      <c r="E1076" s="188"/>
      <c r="F1076" s="188"/>
      <c r="G1076" s="188"/>
      <c r="H1076" s="188"/>
      <c r="I1076" s="188"/>
      <c r="J1076" s="188"/>
      <c r="K1076" s="188"/>
      <c r="L1076" s="188"/>
      <c r="M1076" s="188"/>
      <c r="N1076" s="188"/>
      <c r="O1076" s="188"/>
      <c r="P1076" s="188"/>
      <c r="Q1076" s="188"/>
      <c r="R1076" s="188"/>
      <c r="S1076" s="188"/>
      <c r="T1076" s="189"/>
      <c r="U1076" s="993"/>
      <c r="V1076" s="801"/>
      <c r="W1076" s="801"/>
      <c r="X1076" s="801"/>
      <c r="Y1076" s="801"/>
      <c r="Z1076" s="801"/>
      <c r="AA1076" s="801"/>
      <c r="AB1076" s="801"/>
      <c r="AC1076" s="801"/>
      <c r="AD1076" s="903"/>
      <c r="AE1076" s="904"/>
      <c r="AF1076" s="904"/>
      <c r="AG1076" s="904"/>
      <c r="AH1076" s="904"/>
      <c r="AI1076" s="993"/>
      <c r="AJ1076" s="903"/>
      <c r="AK1076" s="904"/>
      <c r="AL1076" s="904"/>
      <c r="AM1076" s="904"/>
      <c r="AN1076" s="904"/>
      <c r="AO1076" s="904"/>
      <c r="AP1076" s="904"/>
      <c r="AQ1076" s="993"/>
      <c r="AR1076" s="801"/>
      <c r="AS1076" s="801"/>
      <c r="AT1076" s="801"/>
      <c r="AU1076" s="801"/>
      <c r="AV1076" s="801"/>
      <c r="AW1076" s="801"/>
      <c r="AX1076" s="801"/>
      <c r="AY1076" s="801"/>
      <c r="AZ1076" s="801"/>
      <c r="BA1076" s="801"/>
      <c r="BB1076" s="903"/>
    </row>
    <row r="1077" spans="1:54" ht="12.6" customHeight="1">
      <c r="A1077" s="1094"/>
      <c r="B1077" s="1095"/>
      <c r="C1077" s="1095"/>
      <c r="D1077" s="1095"/>
      <c r="E1077" s="1095"/>
      <c r="F1077" s="1095"/>
      <c r="G1077" s="1095"/>
      <c r="H1077" s="1095"/>
      <c r="I1077" s="1095"/>
      <c r="J1077" s="1095"/>
      <c r="K1077" s="1095"/>
      <c r="L1077" s="1095"/>
      <c r="M1077" s="1095"/>
      <c r="N1077" s="1095"/>
      <c r="O1077" s="1095"/>
      <c r="P1077" s="1095"/>
      <c r="Q1077" s="1095"/>
      <c r="R1077" s="1095"/>
      <c r="S1077" s="1095"/>
      <c r="T1077" s="1185"/>
      <c r="U1077" s="993"/>
      <c r="V1077" s="801"/>
      <c r="W1077" s="801"/>
      <c r="X1077" s="801"/>
      <c r="Y1077" s="801"/>
      <c r="Z1077" s="801"/>
      <c r="AA1077" s="801"/>
      <c r="AB1077" s="801"/>
      <c r="AC1077" s="801"/>
      <c r="AD1077" s="903"/>
      <c r="AE1077" s="904"/>
      <c r="AF1077" s="904"/>
      <c r="AG1077" s="904"/>
      <c r="AH1077" s="904"/>
      <c r="AI1077" s="993"/>
      <c r="AJ1077" s="903"/>
      <c r="AK1077" s="904"/>
      <c r="AL1077" s="904"/>
      <c r="AM1077" s="904"/>
      <c r="AN1077" s="904"/>
      <c r="AO1077" s="904"/>
      <c r="AP1077" s="904"/>
      <c r="AQ1077" s="993"/>
      <c r="AR1077" s="801"/>
      <c r="AS1077" s="801"/>
      <c r="AT1077" s="801"/>
      <c r="AU1077" s="801"/>
      <c r="AV1077" s="801"/>
      <c r="AW1077" s="801"/>
      <c r="AX1077" s="801"/>
      <c r="AY1077" s="801"/>
      <c r="AZ1077" s="801"/>
      <c r="BA1077" s="801"/>
      <c r="BB1077" s="801"/>
    </row>
    <row r="1078" spans="1:54" ht="12.6" customHeight="1">
      <c r="A1078" s="1094"/>
      <c r="B1078" s="1095"/>
      <c r="C1078" s="1095"/>
      <c r="D1078" s="1095"/>
      <c r="E1078" s="1095"/>
      <c r="F1078" s="1095"/>
      <c r="G1078" s="1095"/>
      <c r="H1078" s="1095"/>
      <c r="I1078" s="1095"/>
      <c r="J1078" s="1095"/>
      <c r="K1078" s="1095"/>
      <c r="L1078" s="1095"/>
      <c r="M1078" s="1095"/>
      <c r="N1078" s="1095"/>
      <c r="O1078" s="1095"/>
      <c r="P1078" s="1095"/>
      <c r="Q1078" s="1095"/>
      <c r="R1078" s="1095"/>
      <c r="S1078" s="1095"/>
      <c r="T1078" s="1185"/>
      <c r="U1078" s="1182"/>
      <c r="V1078" s="1038"/>
      <c r="W1078" s="1038"/>
      <c r="X1078" s="1038"/>
      <c r="Y1078" s="1038"/>
      <c r="Z1078" s="1038"/>
      <c r="AA1078" s="1038"/>
      <c r="AB1078" s="1038"/>
      <c r="AC1078" s="1038"/>
      <c r="AD1078" s="903"/>
      <c r="AE1078" s="904"/>
      <c r="AF1078" s="904"/>
      <c r="AG1078" s="904"/>
      <c r="AH1078" s="904"/>
      <c r="AI1078" s="993"/>
      <c r="AJ1078" s="903"/>
      <c r="AK1078" s="904"/>
      <c r="AL1078" s="904"/>
      <c r="AM1078" s="904"/>
      <c r="AN1078" s="904"/>
      <c r="AO1078" s="904"/>
      <c r="AP1078" s="904"/>
      <c r="AQ1078" s="993"/>
      <c r="AR1078" s="1038"/>
      <c r="AS1078" s="1038"/>
      <c r="AT1078" s="1038"/>
      <c r="AU1078" s="1038"/>
      <c r="AV1078" s="1038"/>
      <c r="AW1078" s="1038"/>
      <c r="AX1078" s="1038"/>
      <c r="AY1078" s="1038"/>
      <c r="AZ1078" s="1038"/>
      <c r="BA1078" s="1038"/>
      <c r="BB1078" s="1038"/>
    </row>
    <row r="1079" spans="1:54" ht="12.6" customHeight="1">
      <c r="A1079" s="1094"/>
      <c r="B1079" s="1095"/>
      <c r="C1079" s="1095"/>
      <c r="D1079" s="1095"/>
      <c r="E1079" s="1095"/>
      <c r="F1079" s="1095"/>
      <c r="G1079" s="1095"/>
      <c r="H1079" s="1095"/>
      <c r="I1079" s="1095"/>
      <c r="J1079" s="1095"/>
      <c r="K1079" s="1095"/>
      <c r="L1079" s="1095"/>
      <c r="M1079" s="1095"/>
      <c r="N1079" s="1095"/>
      <c r="O1079" s="1095"/>
      <c r="P1079" s="1095"/>
      <c r="Q1079" s="1095"/>
      <c r="R1079" s="1095"/>
      <c r="S1079" s="1095"/>
      <c r="T1079" s="1185"/>
      <c r="U1079" s="1182"/>
      <c r="V1079" s="1038"/>
      <c r="W1079" s="1038"/>
      <c r="X1079" s="1038"/>
      <c r="Y1079" s="1038"/>
      <c r="Z1079" s="1038"/>
      <c r="AA1079" s="1038"/>
      <c r="AB1079" s="1038"/>
      <c r="AC1079" s="1038"/>
      <c r="AD1079" s="903"/>
      <c r="AE1079" s="904"/>
      <c r="AF1079" s="904"/>
      <c r="AG1079" s="904"/>
      <c r="AH1079" s="904"/>
      <c r="AI1079" s="993"/>
      <c r="AJ1079" s="903"/>
      <c r="AK1079" s="904"/>
      <c r="AL1079" s="904"/>
      <c r="AM1079" s="904"/>
      <c r="AN1079" s="904"/>
      <c r="AO1079" s="904"/>
      <c r="AP1079" s="904"/>
      <c r="AQ1079" s="993"/>
      <c r="AR1079" s="1038"/>
      <c r="AS1079" s="1038"/>
      <c r="AT1079" s="1038"/>
      <c r="AU1079" s="1038"/>
      <c r="AV1079" s="1038"/>
      <c r="AW1079" s="1038"/>
      <c r="AX1079" s="1038"/>
      <c r="AY1079" s="1038"/>
      <c r="AZ1079" s="1038"/>
      <c r="BA1079" s="1038"/>
      <c r="BB1079" s="1038"/>
    </row>
    <row r="1080" spans="1:54" ht="12.6" customHeight="1">
      <c r="A1080" s="220" t="s">
        <v>236</v>
      </c>
    </row>
    <row r="1081" spans="1:54" ht="15" customHeight="1">
      <c r="A1081" s="897"/>
      <c r="B1081" s="898"/>
      <c r="C1081" s="898"/>
      <c r="D1081" s="898"/>
      <c r="E1081" s="898"/>
      <c r="F1081" s="898"/>
      <c r="G1081" s="898"/>
      <c r="H1081" s="898"/>
      <c r="I1081" s="898"/>
      <c r="J1081" s="898"/>
      <c r="K1081" s="898"/>
      <c r="L1081" s="898"/>
      <c r="M1081" s="898"/>
      <c r="N1081" s="898"/>
      <c r="O1081" s="898"/>
      <c r="P1081" s="898"/>
      <c r="Q1081" s="898"/>
      <c r="R1081" s="898"/>
      <c r="S1081" s="898"/>
      <c r="T1081" s="898"/>
      <c r="U1081" s="898"/>
      <c r="V1081" s="898"/>
      <c r="W1081" s="898"/>
      <c r="X1081" s="898"/>
      <c r="Y1081" s="898"/>
      <c r="Z1081" s="898"/>
      <c r="AA1081" s="898"/>
      <c r="AB1081" s="898"/>
      <c r="AC1081" s="898"/>
      <c r="AD1081" s="898"/>
      <c r="AE1081" s="898"/>
      <c r="AF1081" s="898"/>
      <c r="AG1081" s="898"/>
      <c r="AH1081" s="898"/>
      <c r="AI1081" s="898"/>
      <c r="AJ1081" s="898"/>
      <c r="AK1081" s="898"/>
      <c r="AL1081" s="898"/>
      <c r="AM1081" s="898"/>
      <c r="AN1081" s="898"/>
      <c r="AO1081" s="898"/>
      <c r="AP1081" s="898"/>
      <c r="AQ1081" s="898"/>
      <c r="AR1081" s="898"/>
      <c r="AS1081" s="898"/>
      <c r="AT1081" s="898"/>
      <c r="AU1081" s="898"/>
      <c r="AV1081" s="898"/>
      <c r="AW1081" s="898"/>
      <c r="AX1081" s="898"/>
      <c r="AY1081" s="550"/>
      <c r="AZ1081" s="550"/>
      <c r="BA1081" s="550"/>
      <c r="BB1081" s="550"/>
    </row>
    <row r="1082" spans="1:54" ht="15" customHeight="1">
      <c r="A1082" s="899"/>
      <c r="B1082" s="900"/>
      <c r="C1082" s="900"/>
      <c r="D1082" s="900"/>
      <c r="E1082" s="900"/>
      <c r="F1082" s="900"/>
      <c r="G1082" s="900"/>
      <c r="H1082" s="900"/>
      <c r="I1082" s="900"/>
      <c r="J1082" s="900"/>
      <c r="K1082" s="900"/>
      <c r="L1082" s="900"/>
      <c r="M1082" s="900"/>
      <c r="N1082" s="900"/>
      <c r="O1082" s="900"/>
      <c r="P1082" s="900"/>
      <c r="Q1082" s="900"/>
      <c r="R1082" s="900"/>
      <c r="S1082" s="900"/>
      <c r="T1082" s="900"/>
      <c r="U1082" s="900"/>
      <c r="V1082" s="900"/>
      <c r="W1082" s="900"/>
      <c r="X1082" s="900"/>
      <c r="Y1082" s="900"/>
      <c r="Z1082" s="900"/>
      <c r="AA1082" s="900"/>
      <c r="AB1082" s="900"/>
      <c r="AC1082" s="900"/>
      <c r="AD1082" s="900"/>
      <c r="AE1082" s="900"/>
      <c r="AF1082" s="900"/>
      <c r="AG1082" s="900"/>
      <c r="AH1082" s="900"/>
      <c r="AI1082" s="900"/>
      <c r="AJ1082" s="900"/>
      <c r="AK1082" s="900"/>
      <c r="AL1082" s="900"/>
      <c r="AM1082" s="900"/>
      <c r="AN1082" s="900"/>
      <c r="AO1082" s="900"/>
      <c r="AP1082" s="900"/>
      <c r="AQ1082" s="900"/>
      <c r="AR1082" s="900"/>
      <c r="AS1082" s="900"/>
      <c r="AT1082" s="900"/>
      <c r="AU1082" s="900"/>
      <c r="AV1082" s="900"/>
      <c r="AW1082" s="900"/>
      <c r="AX1082" s="900"/>
      <c r="AY1082" s="550"/>
      <c r="AZ1082" s="550"/>
      <c r="BA1082" s="550"/>
      <c r="BB1082" s="550"/>
    </row>
    <row r="1083" spans="1:54" ht="12.6" customHeight="1">
      <c r="A1083" s="220" t="s">
        <v>314</v>
      </c>
    </row>
    <row r="1084" spans="1:54" ht="12.6" customHeight="1">
      <c r="A1084" s="221"/>
      <c r="B1084" s="222"/>
      <c r="C1084" s="222"/>
      <c r="D1084" s="222"/>
      <c r="E1084" s="222"/>
      <c r="F1084" s="222"/>
      <c r="G1084" s="222"/>
      <c r="H1084" s="222"/>
      <c r="I1084" s="222"/>
      <c r="J1084" s="222"/>
      <c r="K1084" s="222"/>
      <c r="L1084" s="222"/>
      <c r="M1084" s="222"/>
      <c r="N1084" s="222"/>
      <c r="O1084" s="222"/>
      <c r="P1084" s="222"/>
      <c r="Q1084" s="222"/>
      <c r="R1084" s="222"/>
      <c r="S1084" s="222"/>
      <c r="T1084" s="222"/>
      <c r="U1084" s="222"/>
      <c r="V1084" s="222"/>
      <c r="W1084" s="222"/>
      <c r="X1084" s="222"/>
      <c r="Y1084" s="222"/>
      <c r="Z1084" s="222"/>
      <c r="AA1084" s="222"/>
      <c r="AB1084" s="222"/>
      <c r="AC1084" s="237"/>
      <c r="AD1084" s="836" t="s">
        <v>3903</v>
      </c>
      <c r="AE1084" s="837"/>
      <c r="AF1084" s="837"/>
      <c r="AG1084" s="837"/>
      <c r="AH1084" s="837"/>
      <c r="AI1084" s="837"/>
      <c r="AJ1084" s="837"/>
      <c r="AK1084" s="837"/>
      <c r="AL1084" s="837"/>
      <c r="AM1084" s="837"/>
      <c r="AN1084" s="837"/>
      <c r="AO1084" s="837"/>
      <c r="AP1084" s="837"/>
      <c r="AQ1084" s="837"/>
      <c r="AR1084" s="837"/>
      <c r="AS1084" s="837"/>
      <c r="AT1084" s="837"/>
      <c r="AU1084" s="837"/>
      <c r="AV1084" s="837"/>
      <c r="AW1084" s="837"/>
      <c r="AX1084" s="837"/>
      <c r="AY1084" s="837"/>
      <c r="AZ1084" s="837"/>
      <c r="BA1084" s="837"/>
      <c r="BB1084" s="838"/>
    </row>
    <row r="1085" spans="1:54" ht="12.6" customHeight="1">
      <c r="A1085" s="223"/>
      <c r="B1085" s="224"/>
      <c r="C1085" s="224"/>
      <c r="D1085" s="224"/>
      <c r="E1085" s="224"/>
      <c r="F1085" s="224"/>
      <c r="G1085" s="224"/>
      <c r="H1085" s="224"/>
      <c r="I1085" s="224"/>
      <c r="J1085" s="224"/>
      <c r="K1085" s="224"/>
      <c r="L1085" s="224"/>
      <c r="M1085" s="224"/>
      <c r="N1085" s="224"/>
      <c r="O1085" s="224"/>
      <c r="P1085" s="224"/>
      <c r="Q1085" s="224"/>
      <c r="R1085" s="224"/>
      <c r="S1085" s="224"/>
      <c r="T1085" s="224"/>
      <c r="U1085" s="224"/>
      <c r="V1085" s="224"/>
      <c r="W1085" s="224"/>
      <c r="X1085" s="224"/>
      <c r="Y1085" s="224"/>
      <c r="Z1085" s="224"/>
      <c r="AA1085" s="224"/>
      <c r="AB1085" s="224"/>
      <c r="AC1085" s="238"/>
      <c r="AD1085" s="901"/>
      <c r="AE1085" s="902"/>
      <c r="AF1085" s="902"/>
      <c r="AG1085" s="902"/>
      <c r="AH1085" s="902"/>
      <c r="AI1085" s="902"/>
      <c r="AJ1085" s="902"/>
      <c r="AK1085" s="902"/>
      <c r="AL1085" s="902"/>
      <c r="AM1085" s="994"/>
      <c r="AN1085" s="901" t="s">
        <v>3733</v>
      </c>
      <c r="AO1085" s="902"/>
      <c r="AP1085" s="902"/>
      <c r="AQ1085" s="902"/>
      <c r="AR1085" s="902"/>
      <c r="AS1085" s="902"/>
      <c r="AT1085" s="902"/>
      <c r="AU1085" s="902"/>
      <c r="AV1085" s="902"/>
      <c r="AW1085" s="902"/>
      <c r="AX1085" s="902"/>
      <c r="AY1085" s="902"/>
      <c r="AZ1085" s="902"/>
      <c r="BA1085" s="902"/>
      <c r="BB1085" s="994"/>
    </row>
    <row r="1086" spans="1:54" ht="12.6" customHeight="1">
      <c r="A1086" s="223" t="s">
        <v>3904</v>
      </c>
      <c r="B1086" s="224"/>
      <c r="C1086" s="224"/>
      <c r="D1086" s="224"/>
      <c r="E1086" s="224"/>
      <c r="F1086" s="224"/>
      <c r="G1086" s="224"/>
      <c r="H1086" s="224"/>
      <c r="I1086" s="224"/>
      <c r="J1086" s="224"/>
      <c r="K1086" s="224"/>
      <c r="L1086" s="224"/>
      <c r="M1086" s="224"/>
      <c r="N1086" s="224"/>
      <c r="O1086" s="224"/>
      <c r="P1086" s="224"/>
      <c r="Q1086" s="224"/>
      <c r="R1086" s="224"/>
      <c r="S1086" s="224"/>
      <c r="T1086" s="224"/>
      <c r="U1086" s="224"/>
      <c r="V1086" s="224"/>
      <c r="W1086" s="224"/>
      <c r="X1086" s="224"/>
      <c r="Y1086" s="224"/>
      <c r="Z1086" s="224"/>
      <c r="AA1086" s="224"/>
      <c r="AB1086" s="224"/>
      <c r="AC1086" s="238"/>
      <c r="AD1086" s="841" t="s">
        <v>3905</v>
      </c>
      <c r="AE1086" s="842"/>
      <c r="AF1086" s="842"/>
      <c r="AG1086" s="842"/>
      <c r="AH1086" s="842"/>
      <c r="AI1086" s="842"/>
      <c r="AJ1086" s="842"/>
      <c r="AK1086" s="842"/>
      <c r="AL1086" s="842"/>
      <c r="AM1086" s="843"/>
      <c r="AN1086" s="841" t="s">
        <v>3671</v>
      </c>
      <c r="AO1086" s="842"/>
      <c r="AP1086" s="842"/>
      <c r="AQ1086" s="842"/>
      <c r="AR1086" s="842"/>
      <c r="AS1086" s="842"/>
      <c r="AT1086" s="842"/>
      <c r="AU1086" s="842"/>
      <c r="AV1086" s="842"/>
      <c r="AW1086" s="842"/>
      <c r="AX1086" s="842"/>
      <c r="AY1086" s="842"/>
      <c r="AZ1086" s="842"/>
      <c r="BA1086" s="842"/>
      <c r="BB1086" s="843"/>
    </row>
    <row r="1087" spans="1:54" ht="12.6" customHeight="1">
      <c r="A1087" s="223"/>
      <c r="B1087" s="224"/>
      <c r="C1087" s="224"/>
      <c r="D1087" s="224"/>
      <c r="E1087" s="224"/>
      <c r="F1087" s="224"/>
      <c r="G1087" s="224"/>
      <c r="H1087" s="224"/>
      <c r="I1087" s="224"/>
      <c r="J1087" s="224"/>
      <c r="K1087" s="224"/>
      <c r="L1087" s="224"/>
      <c r="M1087" s="224"/>
      <c r="N1087" s="224"/>
      <c r="O1087" s="224"/>
      <c r="P1087" s="224"/>
      <c r="Q1087" s="224"/>
      <c r="R1087" s="224"/>
      <c r="S1087" s="224"/>
      <c r="T1087" s="224"/>
      <c r="U1087" s="224"/>
      <c r="V1087" s="224"/>
      <c r="W1087" s="224"/>
      <c r="X1087" s="224"/>
      <c r="Y1087" s="224"/>
      <c r="Z1087" s="224"/>
      <c r="AA1087" s="224"/>
      <c r="AB1087" s="224"/>
      <c r="AC1087" s="238"/>
      <c r="AD1087" s="841" t="s">
        <v>3521</v>
      </c>
      <c r="AE1087" s="842"/>
      <c r="AF1087" s="842"/>
      <c r="AG1087" s="842"/>
      <c r="AH1087" s="842"/>
      <c r="AI1087" s="842"/>
      <c r="AJ1087" s="842"/>
      <c r="AK1087" s="842"/>
      <c r="AL1087" s="842"/>
      <c r="AM1087" s="843"/>
      <c r="AN1087" s="841" t="s">
        <v>4149</v>
      </c>
      <c r="AO1087" s="842"/>
      <c r="AP1087" s="842"/>
      <c r="AQ1087" s="842"/>
      <c r="AR1087" s="842"/>
      <c r="AS1087" s="842"/>
      <c r="AT1087" s="842"/>
      <c r="AU1087" s="842"/>
      <c r="AV1087" s="842"/>
      <c r="AW1087" s="842"/>
      <c r="AX1087" s="842"/>
      <c r="AY1087" s="842"/>
      <c r="AZ1087" s="842"/>
      <c r="BA1087" s="842"/>
      <c r="BB1087" s="843"/>
    </row>
    <row r="1088" spans="1:54" ht="12.6" customHeight="1">
      <c r="A1088" s="846" t="s">
        <v>3498</v>
      </c>
      <c r="B1088" s="847"/>
      <c r="C1088" s="847"/>
      <c r="D1088" s="847"/>
      <c r="E1088" s="847"/>
      <c r="F1088" s="847"/>
      <c r="G1088" s="847"/>
      <c r="H1088" s="847"/>
      <c r="I1088" s="847"/>
      <c r="J1088" s="847"/>
      <c r="K1088" s="847"/>
      <c r="L1088" s="847"/>
      <c r="M1088" s="847"/>
      <c r="N1088" s="847"/>
      <c r="O1088" s="847"/>
      <c r="P1088" s="847"/>
      <c r="Q1088" s="847"/>
      <c r="R1088" s="847"/>
      <c r="S1088" s="847"/>
      <c r="T1088" s="847"/>
      <c r="U1088" s="847"/>
      <c r="V1088" s="847"/>
      <c r="W1088" s="847"/>
      <c r="X1088" s="847"/>
      <c r="Y1088" s="847"/>
      <c r="Z1088" s="847"/>
      <c r="AA1088" s="847"/>
      <c r="AB1088" s="847"/>
      <c r="AC1088" s="848"/>
      <c r="AD1088" s="846" t="s">
        <v>3906</v>
      </c>
      <c r="AE1088" s="847"/>
      <c r="AF1088" s="847"/>
      <c r="AG1088" s="847"/>
      <c r="AH1088" s="847"/>
      <c r="AI1088" s="847"/>
      <c r="AJ1088" s="847"/>
      <c r="AK1088" s="847"/>
      <c r="AL1088" s="847"/>
      <c r="AM1088" s="848"/>
      <c r="AN1088" s="846" t="s">
        <v>3500</v>
      </c>
      <c r="AO1088" s="847"/>
      <c r="AP1088" s="847"/>
      <c r="AQ1088" s="847"/>
      <c r="AR1088" s="847"/>
      <c r="AS1088" s="847"/>
      <c r="AT1088" s="847"/>
      <c r="AU1088" s="847"/>
      <c r="AV1088" s="847"/>
      <c r="AW1088" s="847"/>
      <c r="AX1088" s="847"/>
      <c r="AY1088" s="847"/>
      <c r="AZ1088" s="847"/>
      <c r="BA1088" s="847"/>
      <c r="BB1088" s="848"/>
    </row>
    <row r="1089" spans="1:54" ht="12.6" customHeight="1">
      <c r="A1089" s="196" t="s">
        <v>3907</v>
      </c>
      <c r="B1089" s="197"/>
      <c r="C1089" s="197"/>
      <c r="D1089" s="197"/>
      <c r="E1089" s="197"/>
      <c r="F1089" s="197"/>
      <c r="G1089" s="197"/>
      <c r="H1089" s="197"/>
      <c r="I1089" s="197"/>
      <c r="J1089" s="197"/>
      <c r="K1089" s="197"/>
      <c r="L1089" s="197"/>
      <c r="M1089" s="197"/>
      <c r="N1089" s="197"/>
      <c r="O1089" s="197"/>
      <c r="P1089" s="197"/>
      <c r="Q1089" s="197"/>
      <c r="R1089" s="197"/>
      <c r="S1089" s="197"/>
      <c r="T1089" s="197"/>
      <c r="U1089" s="197"/>
      <c r="V1089" s="197"/>
      <c r="W1089" s="197"/>
      <c r="X1089" s="197"/>
      <c r="Y1089" s="197"/>
      <c r="Z1089" s="197"/>
      <c r="AA1089" s="197"/>
      <c r="AB1089" s="197"/>
      <c r="AC1089" s="198"/>
      <c r="AD1089" s="1189"/>
      <c r="AE1089" s="1190"/>
      <c r="AF1089" s="1190"/>
      <c r="AG1089" s="1190"/>
      <c r="AH1089" s="1190"/>
      <c r="AI1089" s="1190"/>
      <c r="AJ1089" s="1190"/>
      <c r="AK1089" s="1190"/>
      <c r="AL1089" s="1190"/>
      <c r="AM1089" s="1182"/>
      <c r="AN1089" s="1189"/>
      <c r="AO1089" s="1190"/>
      <c r="AP1089" s="1190"/>
      <c r="AQ1089" s="1190"/>
      <c r="AR1089" s="1190"/>
      <c r="AS1089" s="1190"/>
      <c r="AT1089" s="1190"/>
      <c r="AU1089" s="1190"/>
      <c r="AV1089" s="1190"/>
      <c r="AW1089" s="1190"/>
      <c r="AX1089" s="1190"/>
      <c r="AY1089" s="1190"/>
      <c r="AZ1089" s="1190"/>
      <c r="BA1089" s="1190"/>
      <c r="BB1089" s="1182"/>
    </row>
    <row r="1090" spans="1:54" ht="12.6" customHeight="1">
      <c r="A1090" s="187" t="s">
        <v>3908</v>
      </c>
      <c r="B1090" s="188"/>
      <c r="C1090" s="188"/>
      <c r="D1090" s="188"/>
      <c r="E1090" s="188"/>
      <c r="F1090" s="188"/>
      <c r="G1090" s="188"/>
      <c r="H1090" s="188"/>
      <c r="I1090" s="188"/>
      <c r="J1090" s="188"/>
      <c r="K1090" s="188"/>
      <c r="L1090" s="188"/>
      <c r="M1090" s="188"/>
      <c r="N1090" s="188"/>
      <c r="O1090" s="188"/>
      <c r="P1090" s="188"/>
      <c r="Q1090" s="188"/>
      <c r="R1090" s="188"/>
      <c r="S1090" s="188"/>
      <c r="T1090" s="188"/>
      <c r="U1090" s="188"/>
      <c r="V1090" s="188"/>
      <c r="W1090" s="188"/>
      <c r="X1090" s="188"/>
      <c r="Y1090" s="188"/>
      <c r="Z1090" s="188"/>
      <c r="AA1090" s="188"/>
      <c r="AB1090" s="188"/>
      <c r="AC1090" s="189"/>
      <c r="AD1090" s="903"/>
      <c r="AE1090" s="904"/>
      <c r="AF1090" s="904"/>
      <c r="AG1090" s="904"/>
      <c r="AH1090" s="904"/>
      <c r="AI1090" s="904"/>
      <c r="AJ1090" s="904"/>
      <c r="AK1090" s="904"/>
      <c r="AL1090" s="904"/>
      <c r="AM1090" s="993"/>
      <c r="AN1090" s="903"/>
      <c r="AO1090" s="904"/>
      <c r="AP1090" s="904"/>
      <c r="AQ1090" s="904"/>
      <c r="AR1090" s="904"/>
      <c r="AS1090" s="904"/>
      <c r="AT1090" s="904"/>
      <c r="AU1090" s="904"/>
      <c r="AV1090" s="904"/>
      <c r="AW1090" s="904"/>
      <c r="AX1090" s="904"/>
      <c r="AY1090" s="904"/>
      <c r="AZ1090" s="904"/>
      <c r="BA1090" s="904"/>
      <c r="BB1090" s="993"/>
    </row>
    <row r="1091" spans="1:54" ht="12.6" customHeight="1">
      <c r="A1091" s="187" t="s">
        <v>3909</v>
      </c>
      <c r="B1091" s="188"/>
      <c r="C1091" s="188"/>
      <c r="D1091" s="188"/>
      <c r="E1091" s="188"/>
      <c r="F1091" s="188"/>
      <c r="G1091" s="188"/>
      <c r="H1091" s="188"/>
      <c r="I1091" s="188"/>
      <c r="J1091" s="188"/>
      <c r="K1091" s="188"/>
      <c r="L1091" s="188"/>
      <c r="M1091" s="188"/>
      <c r="N1091" s="188"/>
      <c r="O1091" s="188"/>
      <c r="P1091" s="188"/>
      <c r="Q1091" s="188"/>
      <c r="R1091" s="188"/>
      <c r="S1091" s="188"/>
      <c r="T1091" s="188"/>
      <c r="U1091" s="188"/>
      <c r="V1091" s="188"/>
      <c r="W1091" s="188"/>
      <c r="X1091" s="188"/>
      <c r="Y1091" s="188"/>
      <c r="Z1091" s="188"/>
      <c r="AA1091" s="188"/>
      <c r="AB1091" s="188"/>
      <c r="AC1091" s="189"/>
      <c r="AD1091" s="903"/>
      <c r="AE1091" s="904"/>
      <c r="AF1091" s="904"/>
      <c r="AG1091" s="904"/>
      <c r="AH1091" s="904"/>
      <c r="AI1091" s="904"/>
      <c r="AJ1091" s="904"/>
      <c r="AK1091" s="904"/>
      <c r="AL1091" s="904"/>
      <c r="AM1091" s="993"/>
      <c r="AN1091" s="903"/>
      <c r="AO1091" s="904"/>
      <c r="AP1091" s="904"/>
      <c r="AQ1091" s="904"/>
      <c r="AR1091" s="904"/>
      <c r="AS1091" s="904"/>
      <c r="AT1091" s="904"/>
      <c r="AU1091" s="904"/>
      <c r="AV1091" s="904"/>
      <c r="AW1091" s="904"/>
      <c r="AX1091" s="904"/>
      <c r="AY1091" s="904"/>
      <c r="AZ1091" s="904"/>
      <c r="BA1091" s="904"/>
      <c r="BB1091" s="993"/>
    </row>
    <row r="1092" spans="1:54" ht="12.6" customHeight="1">
      <c r="A1092" s="187" t="s">
        <v>3910</v>
      </c>
      <c r="B1092" s="188"/>
      <c r="C1092" s="188"/>
      <c r="D1092" s="188"/>
      <c r="E1092" s="188"/>
      <c r="F1092" s="188"/>
      <c r="G1092" s="188"/>
      <c r="H1092" s="188"/>
      <c r="I1092" s="188"/>
      <c r="J1092" s="188"/>
      <c r="K1092" s="188"/>
      <c r="L1092" s="188"/>
      <c r="M1092" s="188"/>
      <c r="N1092" s="188"/>
      <c r="O1092" s="188"/>
      <c r="P1092" s="188"/>
      <c r="Q1092" s="188"/>
      <c r="R1092" s="188"/>
      <c r="S1092" s="188"/>
      <c r="T1092" s="188"/>
      <c r="U1092" s="188"/>
      <c r="V1092" s="188"/>
      <c r="W1092" s="188"/>
      <c r="X1092" s="188"/>
      <c r="Y1092" s="188"/>
      <c r="Z1092" s="188"/>
      <c r="AA1092" s="188"/>
      <c r="AB1092" s="188"/>
      <c r="AC1092" s="189"/>
      <c r="AD1092" s="903"/>
      <c r="AE1092" s="904"/>
      <c r="AF1092" s="904"/>
      <c r="AG1092" s="904"/>
      <c r="AH1092" s="904"/>
      <c r="AI1092" s="904"/>
      <c r="AJ1092" s="904"/>
      <c r="AK1092" s="904"/>
      <c r="AL1092" s="904"/>
      <c r="AM1092" s="993"/>
      <c r="AN1092" s="903"/>
      <c r="AO1092" s="904"/>
      <c r="AP1092" s="904"/>
      <c r="AQ1092" s="904"/>
      <c r="AR1092" s="904"/>
      <c r="AS1092" s="904"/>
      <c r="AT1092" s="904"/>
      <c r="AU1092" s="904"/>
      <c r="AV1092" s="904"/>
      <c r="AW1092" s="904"/>
      <c r="AX1092" s="904"/>
      <c r="AY1092" s="904"/>
      <c r="AZ1092" s="904"/>
      <c r="BA1092" s="904"/>
      <c r="BB1092" s="993"/>
    </row>
    <row r="1093" spans="1:54" ht="12.6" customHeight="1">
      <c r="A1093" s="272" t="s">
        <v>3485</v>
      </c>
      <c r="B1093" s="188"/>
      <c r="C1093" s="188"/>
      <c r="D1093" s="188"/>
      <c r="E1093" s="188"/>
      <c r="F1093" s="188"/>
      <c r="G1093" s="188"/>
      <c r="H1093" s="188"/>
      <c r="I1093" s="188"/>
      <c r="J1093" s="188"/>
      <c r="K1093" s="188"/>
      <c r="L1093" s="188"/>
      <c r="M1093" s="188"/>
      <c r="N1093" s="188"/>
      <c r="O1093" s="188"/>
      <c r="P1093" s="188"/>
      <c r="Q1093" s="188"/>
      <c r="R1093" s="188"/>
      <c r="S1093" s="188"/>
      <c r="T1093" s="188"/>
      <c r="U1093" s="188"/>
      <c r="V1093" s="188"/>
      <c r="W1093" s="188"/>
      <c r="X1093" s="188"/>
      <c r="Y1093" s="188"/>
      <c r="Z1093" s="188"/>
      <c r="AA1093" s="188"/>
      <c r="AB1093" s="188"/>
      <c r="AC1093" s="189"/>
      <c r="AD1093" s="903"/>
      <c r="AE1093" s="904"/>
      <c r="AF1093" s="904"/>
      <c r="AG1093" s="904"/>
      <c r="AH1093" s="904"/>
      <c r="AI1093" s="904"/>
      <c r="AJ1093" s="904"/>
      <c r="AK1093" s="904"/>
      <c r="AL1093" s="904"/>
      <c r="AM1093" s="993"/>
      <c r="AN1093" s="903"/>
      <c r="AO1093" s="904"/>
      <c r="AP1093" s="904"/>
      <c r="AQ1093" s="904"/>
      <c r="AR1093" s="904"/>
      <c r="AS1093" s="904"/>
      <c r="AT1093" s="904"/>
      <c r="AU1093" s="904"/>
      <c r="AV1093" s="904"/>
      <c r="AW1093" s="904"/>
      <c r="AX1093" s="904"/>
      <c r="AY1093" s="904"/>
      <c r="AZ1093" s="904"/>
      <c r="BA1093" s="904"/>
      <c r="BB1093" s="993"/>
    </row>
    <row r="1094" spans="1:54" ht="12.6" customHeight="1">
      <c r="A1094" s="220" t="s">
        <v>275</v>
      </c>
    </row>
    <row r="1095" spans="1:54" ht="15" customHeight="1">
      <c r="A1095" s="897"/>
      <c r="B1095" s="898"/>
      <c r="C1095" s="898"/>
      <c r="D1095" s="898"/>
      <c r="E1095" s="898"/>
      <c r="F1095" s="898"/>
      <c r="G1095" s="898"/>
      <c r="H1095" s="898"/>
      <c r="I1095" s="898"/>
      <c r="J1095" s="898"/>
      <c r="K1095" s="898"/>
      <c r="L1095" s="898"/>
      <c r="M1095" s="898"/>
      <c r="N1095" s="898"/>
      <c r="O1095" s="898"/>
      <c r="P1095" s="898"/>
      <c r="Q1095" s="898"/>
      <c r="R1095" s="898"/>
      <c r="S1095" s="898"/>
      <c r="T1095" s="898"/>
      <c r="U1095" s="898"/>
      <c r="V1095" s="898"/>
      <c r="W1095" s="898"/>
      <c r="X1095" s="898"/>
      <c r="Y1095" s="898"/>
      <c r="Z1095" s="898"/>
      <c r="AA1095" s="898"/>
      <c r="AB1095" s="898"/>
      <c r="AC1095" s="898"/>
      <c r="AD1095" s="898"/>
      <c r="AE1095" s="898"/>
      <c r="AF1095" s="898"/>
      <c r="AG1095" s="898"/>
      <c r="AH1095" s="898"/>
      <c r="AI1095" s="898"/>
      <c r="AJ1095" s="898"/>
      <c r="AK1095" s="898"/>
      <c r="AL1095" s="898"/>
      <c r="AM1095" s="898"/>
      <c r="AN1095" s="898"/>
      <c r="AO1095" s="898"/>
      <c r="AP1095" s="898"/>
      <c r="AQ1095" s="898"/>
      <c r="AR1095" s="898"/>
      <c r="AS1095" s="898"/>
      <c r="AT1095" s="898"/>
      <c r="AU1095" s="898"/>
      <c r="AV1095" s="898"/>
      <c r="AW1095" s="898"/>
      <c r="AX1095" s="898"/>
      <c r="AY1095" s="550"/>
      <c r="AZ1095" s="550"/>
      <c r="BA1095" s="550"/>
      <c r="BB1095" s="550"/>
    </row>
    <row r="1096" spans="1:54" ht="15" customHeight="1">
      <c r="A1096" s="899"/>
      <c r="B1096" s="900"/>
      <c r="C1096" s="900"/>
      <c r="D1096" s="900"/>
      <c r="E1096" s="900"/>
      <c r="F1096" s="900"/>
      <c r="G1096" s="900"/>
      <c r="H1096" s="900"/>
      <c r="I1096" s="900"/>
      <c r="J1096" s="900"/>
      <c r="K1096" s="900"/>
      <c r="L1096" s="900"/>
      <c r="M1096" s="900"/>
      <c r="N1096" s="900"/>
      <c r="O1096" s="900"/>
      <c r="P1096" s="900"/>
      <c r="Q1096" s="900"/>
      <c r="R1096" s="900"/>
      <c r="S1096" s="900"/>
      <c r="T1096" s="900"/>
      <c r="U1096" s="900"/>
      <c r="V1096" s="900"/>
      <c r="W1096" s="900"/>
      <c r="X1096" s="900"/>
      <c r="Y1096" s="900"/>
      <c r="Z1096" s="900"/>
      <c r="AA1096" s="900"/>
      <c r="AB1096" s="900"/>
      <c r="AC1096" s="900"/>
      <c r="AD1096" s="900"/>
      <c r="AE1096" s="900"/>
      <c r="AF1096" s="900"/>
      <c r="AG1096" s="900"/>
      <c r="AH1096" s="900"/>
      <c r="AI1096" s="900"/>
      <c r="AJ1096" s="900"/>
      <c r="AK1096" s="900"/>
      <c r="AL1096" s="900"/>
      <c r="AM1096" s="900"/>
      <c r="AN1096" s="900"/>
      <c r="AO1096" s="900"/>
      <c r="AP1096" s="900"/>
      <c r="AQ1096" s="900"/>
      <c r="AR1096" s="900"/>
      <c r="AS1096" s="900"/>
      <c r="AT1096" s="900"/>
      <c r="AU1096" s="900"/>
      <c r="AV1096" s="900"/>
      <c r="AW1096" s="900"/>
      <c r="AX1096" s="900"/>
      <c r="AY1096" s="550"/>
      <c r="AZ1096" s="550"/>
      <c r="BA1096" s="550"/>
      <c r="BB1096" s="550"/>
    </row>
    <row r="1097" spans="1:54" s="183" customFormat="1" ht="12.6" customHeight="1"/>
    <row r="1098" spans="1:54" ht="12.6" customHeight="1">
      <c r="A1098" s="220" t="s">
        <v>315</v>
      </c>
    </row>
    <row r="1099" spans="1:54" ht="12.6" customHeight="1">
      <c r="A1099" s="221"/>
      <c r="B1099" s="222"/>
      <c r="C1099" s="222"/>
      <c r="D1099" s="222"/>
      <c r="E1099" s="222"/>
      <c r="F1099" s="222"/>
      <c r="G1099" s="222"/>
      <c r="H1099" s="237"/>
      <c r="I1099" s="901" t="s">
        <v>4147</v>
      </c>
      <c r="J1099" s="902"/>
      <c r="K1099" s="902"/>
      <c r="L1099" s="902"/>
      <c r="M1099" s="902"/>
      <c r="N1099" s="902"/>
      <c r="O1099" s="902"/>
      <c r="P1099" s="902"/>
      <c r="Q1099" s="902"/>
      <c r="R1099" s="902"/>
      <c r="S1099" s="902"/>
      <c r="T1099" s="902"/>
      <c r="U1099" s="902"/>
      <c r="V1099" s="902"/>
      <c r="W1099" s="902"/>
      <c r="X1099" s="902"/>
      <c r="Y1099" s="902"/>
      <c r="Z1099" s="902"/>
      <c r="AA1099" s="902"/>
      <c r="AB1099" s="902"/>
      <c r="AC1099" s="901" t="s">
        <v>3775</v>
      </c>
      <c r="AD1099" s="902"/>
      <c r="AE1099" s="902"/>
      <c r="AF1099" s="902"/>
      <c r="AG1099" s="902"/>
      <c r="AH1099" s="902"/>
      <c r="AI1099" s="902"/>
      <c r="AJ1099" s="902"/>
      <c r="AK1099" s="902"/>
      <c r="AL1099" s="902"/>
      <c r="AM1099" s="902"/>
      <c r="AN1099" s="902"/>
      <c r="AO1099" s="902"/>
      <c r="AP1099" s="902"/>
      <c r="AQ1099" s="902"/>
      <c r="AR1099" s="902"/>
      <c r="AS1099" s="902"/>
      <c r="AT1099" s="902"/>
      <c r="AU1099" s="902"/>
      <c r="AV1099" s="902"/>
      <c r="AW1099" s="902"/>
      <c r="AX1099" s="902"/>
      <c r="AY1099" s="902"/>
      <c r="AZ1099" s="902"/>
      <c r="BA1099" s="902"/>
      <c r="BB1099" s="994"/>
    </row>
    <row r="1100" spans="1:54" ht="12.6" customHeight="1">
      <c r="A1100" s="223"/>
      <c r="B1100" s="224"/>
      <c r="C1100" s="224"/>
      <c r="D1100" s="224"/>
      <c r="E1100" s="224"/>
      <c r="F1100" s="224"/>
      <c r="G1100" s="224"/>
      <c r="H1100" s="238"/>
      <c r="I1100" s="226"/>
      <c r="J1100" s="273"/>
      <c r="K1100" s="273"/>
      <c r="L1100" s="273"/>
      <c r="M1100" s="273"/>
      <c r="N1100" s="273"/>
      <c r="O1100" s="273"/>
      <c r="P1100" s="273"/>
      <c r="Q1100" s="273"/>
      <c r="R1100" s="273"/>
      <c r="S1100" s="273"/>
      <c r="T1100" s="273"/>
      <c r="U1100" s="273"/>
      <c r="V1100" s="273"/>
      <c r="W1100" s="273"/>
      <c r="X1100" s="273"/>
      <c r="Y1100" s="273"/>
      <c r="Z1100" s="273"/>
      <c r="AA1100" s="273"/>
      <c r="AB1100" s="273"/>
      <c r="AC1100" s="846" t="s">
        <v>3521</v>
      </c>
      <c r="AD1100" s="847"/>
      <c r="AE1100" s="847"/>
      <c r="AF1100" s="847"/>
      <c r="AG1100" s="847"/>
      <c r="AH1100" s="847"/>
      <c r="AI1100" s="847"/>
      <c r="AJ1100" s="847"/>
      <c r="AK1100" s="847"/>
      <c r="AL1100" s="847"/>
      <c r="AM1100" s="847"/>
      <c r="AN1100" s="847"/>
      <c r="AO1100" s="847"/>
      <c r="AP1100" s="847"/>
      <c r="AQ1100" s="847"/>
      <c r="AR1100" s="847"/>
      <c r="AS1100" s="847"/>
      <c r="AT1100" s="847"/>
      <c r="AU1100" s="847"/>
      <c r="AV1100" s="847"/>
      <c r="AW1100" s="847"/>
      <c r="AX1100" s="847"/>
      <c r="AY1100" s="847"/>
      <c r="AZ1100" s="847"/>
      <c r="BA1100" s="847"/>
      <c r="BB1100" s="848"/>
    </row>
    <row r="1101" spans="1:54" ht="12.6" customHeight="1">
      <c r="A1101" s="841" t="s">
        <v>4326</v>
      </c>
      <c r="B1101" s="842"/>
      <c r="C1101" s="842"/>
      <c r="D1101" s="842"/>
      <c r="E1101" s="842"/>
      <c r="F1101" s="842"/>
      <c r="G1101" s="842"/>
      <c r="H1101" s="843"/>
      <c r="I1101" s="836" t="s">
        <v>3776</v>
      </c>
      <c r="J1101" s="837"/>
      <c r="K1101" s="837"/>
      <c r="L1101" s="837"/>
      <c r="M1101" s="837"/>
      <c r="N1101" s="837"/>
      <c r="O1101" s="837"/>
      <c r="P1101" s="837"/>
      <c r="Q1101" s="837"/>
      <c r="R1101" s="837"/>
      <c r="S1101" s="837"/>
      <c r="T1101" s="837"/>
      <c r="U1101" s="837"/>
      <c r="V1101" s="837"/>
      <c r="W1101" s="837"/>
      <c r="X1101" s="837"/>
      <c r="Y1101" s="837"/>
      <c r="Z1101" s="837"/>
      <c r="AA1101" s="837"/>
      <c r="AB1101" s="837"/>
      <c r="AC1101" s="836" t="s">
        <v>3776</v>
      </c>
      <c r="AD1101" s="837"/>
      <c r="AE1101" s="837"/>
      <c r="AF1101" s="837"/>
      <c r="AG1101" s="837"/>
      <c r="AH1101" s="837"/>
      <c r="AI1101" s="837"/>
      <c r="AJ1101" s="837"/>
      <c r="AK1101" s="837"/>
      <c r="AL1101" s="837"/>
      <c r="AM1101" s="837"/>
      <c r="AN1101" s="837"/>
      <c r="AO1101" s="837"/>
      <c r="AP1101" s="837"/>
      <c r="AQ1101" s="837"/>
      <c r="AR1101" s="837"/>
      <c r="AS1101" s="837"/>
      <c r="AT1101" s="837"/>
      <c r="AU1101" s="837"/>
      <c r="AV1101" s="837"/>
      <c r="AW1101" s="837"/>
      <c r="AX1101" s="837"/>
      <c r="AY1101" s="837"/>
      <c r="AZ1101" s="837"/>
      <c r="BA1101" s="837"/>
      <c r="BB1101" s="838"/>
    </row>
    <row r="1102" spans="1:54" ht="12.6" customHeight="1">
      <c r="A1102" s="841" t="s">
        <v>3777</v>
      </c>
      <c r="B1102" s="842"/>
      <c r="C1102" s="842"/>
      <c r="D1102" s="842"/>
      <c r="E1102" s="842"/>
      <c r="F1102" s="842"/>
      <c r="G1102" s="842"/>
      <c r="H1102" s="843"/>
      <c r="I1102" s="901" t="s">
        <v>3778</v>
      </c>
      <c r="J1102" s="902"/>
      <c r="K1102" s="902"/>
      <c r="L1102" s="902"/>
      <c r="M1102" s="902"/>
      <c r="N1102" s="994"/>
      <c r="O1102" s="901" t="s">
        <v>3779</v>
      </c>
      <c r="P1102" s="902"/>
      <c r="Q1102" s="902"/>
      <c r="R1102" s="902"/>
      <c r="S1102" s="902"/>
      <c r="T1102" s="902"/>
      <c r="U1102" s="902"/>
      <c r="V1102" s="994"/>
      <c r="W1102" s="901" t="s">
        <v>3780</v>
      </c>
      <c r="X1102" s="902"/>
      <c r="Y1102" s="902"/>
      <c r="Z1102" s="902"/>
      <c r="AA1102" s="902"/>
      <c r="AB1102" s="902"/>
      <c r="AC1102" s="901" t="s">
        <v>3778</v>
      </c>
      <c r="AD1102" s="902"/>
      <c r="AE1102" s="902"/>
      <c r="AF1102" s="902"/>
      <c r="AG1102" s="902"/>
      <c r="AH1102" s="994"/>
      <c r="AI1102" s="901" t="s">
        <v>3779</v>
      </c>
      <c r="AJ1102" s="902"/>
      <c r="AK1102" s="902"/>
      <c r="AL1102" s="902"/>
      <c r="AM1102" s="902"/>
      <c r="AN1102" s="902"/>
      <c r="AO1102" s="902"/>
      <c r="AP1102" s="994"/>
      <c r="AQ1102" s="901" t="s">
        <v>3780</v>
      </c>
      <c r="AR1102" s="902"/>
      <c r="AS1102" s="902"/>
      <c r="AT1102" s="902"/>
      <c r="AU1102" s="902"/>
      <c r="AV1102" s="902"/>
      <c r="AW1102" s="902"/>
      <c r="AX1102" s="902"/>
      <c r="AY1102" s="902"/>
      <c r="AZ1102" s="902"/>
      <c r="BA1102" s="902"/>
      <c r="BB1102" s="994"/>
    </row>
    <row r="1103" spans="1:54" ht="12.6" customHeight="1">
      <c r="A1103" s="223"/>
      <c r="B1103" s="224"/>
      <c r="C1103" s="224"/>
      <c r="D1103" s="224"/>
      <c r="E1103" s="224"/>
      <c r="F1103" s="224"/>
      <c r="G1103" s="224"/>
      <c r="H1103" s="238"/>
      <c r="I1103" s="841" t="s">
        <v>3781</v>
      </c>
      <c r="J1103" s="842"/>
      <c r="K1103" s="842"/>
      <c r="L1103" s="842"/>
      <c r="M1103" s="842"/>
      <c r="N1103" s="843"/>
      <c r="O1103" s="841" t="s">
        <v>3782</v>
      </c>
      <c r="P1103" s="842"/>
      <c r="Q1103" s="842"/>
      <c r="R1103" s="842"/>
      <c r="S1103" s="842"/>
      <c r="T1103" s="842"/>
      <c r="U1103" s="842"/>
      <c r="V1103" s="843"/>
      <c r="W1103" s="841" t="s">
        <v>3783</v>
      </c>
      <c r="X1103" s="842"/>
      <c r="Y1103" s="842"/>
      <c r="Z1103" s="842"/>
      <c r="AA1103" s="842"/>
      <c r="AB1103" s="842"/>
      <c r="AC1103" s="841" t="s">
        <v>3781</v>
      </c>
      <c r="AD1103" s="842"/>
      <c r="AE1103" s="842"/>
      <c r="AF1103" s="842"/>
      <c r="AG1103" s="842"/>
      <c r="AH1103" s="843"/>
      <c r="AI1103" s="841" t="s">
        <v>3782</v>
      </c>
      <c r="AJ1103" s="842"/>
      <c r="AK1103" s="842"/>
      <c r="AL1103" s="842"/>
      <c r="AM1103" s="842"/>
      <c r="AN1103" s="842"/>
      <c r="AO1103" s="842"/>
      <c r="AP1103" s="843"/>
      <c r="AQ1103" s="841" t="s">
        <v>3783</v>
      </c>
      <c r="AR1103" s="842"/>
      <c r="AS1103" s="842"/>
      <c r="AT1103" s="842"/>
      <c r="AU1103" s="842"/>
      <c r="AV1103" s="842"/>
      <c r="AW1103" s="842"/>
      <c r="AX1103" s="842"/>
      <c r="AY1103" s="842"/>
      <c r="AZ1103" s="842"/>
      <c r="BA1103" s="842"/>
      <c r="BB1103" s="843"/>
    </row>
    <row r="1104" spans="1:54" ht="12.6" customHeight="1">
      <c r="A1104" s="223"/>
      <c r="B1104" s="224"/>
      <c r="C1104" s="224"/>
      <c r="D1104" s="224"/>
      <c r="E1104" s="224"/>
      <c r="F1104" s="224"/>
      <c r="G1104" s="224"/>
      <c r="H1104" s="238"/>
      <c r="I1104" s="841" t="s">
        <v>3627</v>
      </c>
      <c r="J1104" s="842"/>
      <c r="K1104" s="842"/>
      <c r="L1104" s="842"/>
      <c r="M1104" s="842"/>
      <c r="N1104" s="843"/>
      <c r="O1104" s="841" t="s">
        <v>3627</v>
      </c>
      <c r="P1104" s="842"/>
      <c r="Q1104" s="842"/>
      <c r="R1104" s="842"/>
      <c r="S1104" s="842"/>
      <c r="T1104" s="842"/>
      <c r="U1104" s="842"/>
      <c r="V1104" s="843"/>
      <c r="W1104" s="841"/>
      <c r="X1104" s="842"/>
      <c r="Y1104" s="842"/>
      <c r="Z1104" s="842"/>
      <c r="AA1104" s="842"/>
      <c r="AB1104" s="842"/>
      <c r="AC1104" s="841" t="s">
        <v>3627</v>
      </c>
      <c r="AD1104" s="842"/>
      <c r="AE1104" s="842"/>
      <c r="AF1104" s="842"/>
      <c r="AG1104" s="842"/>
      <c r="AH1104" s="843"/>
      <c r="AI1104" s="841" t="s">
        <v>3627</v>
      </c>
      <c r="AJ1104" s="842"/>
      <c r="AK1104" s="842"/>
      <c r="AL1104" s="842"/>
      <c r="AM1104" s="842"/>
      <c r="AN1104" s="842"/>
      <c r="AO1104" s="842"/>
      <c r="AP1104" s="843"/>
      <c r="AQ1104" s="841"/>
      <c r="AR1104" s="842"/>
      <c r="AS1104" s="842"/>
      <c r="AT1104" s="842"/>
      <c r="AU1104" s="842"/>
      <c r="AV1104" s="842"/>
      <c r="AW1104" s="842"/>
      <c r="AX1104" s="842"/>
      <c r="AY1104" s="842"/>
      <c r="AZ1104" s="842"/>
      <c r="BA1104" s="842"/>
      <c r="BB1104" s="843"/>
    </row>
    <row r="1105" spans="1:54" ht="12.6" customHeight="1">
      <c r="A1105" s="846" t="s">
        <v>3498</v>
      </c>
      <c r="B1105" s="847"/>
      <c r="C1105" s="847"/>
      <c r="D1105" s="847"/>
      <c r="E1105" s="847"/>
      <c r="F1105" s="847"/>
      <c r="G1105" s="847"/>
      <c r="H1105" s="848"/>
      <c r="I1105" s="846" t="s">
        <v>3499</v>
      </c>
      <c r="J1105" s="847"/>
      <c r="K1105" s="847"/>
      <c r="L1105" s="847"/>
      <c r="M1105" s="847"/>
      <c r="N1105" s="848"/>
      <c r="O1105" s="846" t="s">
        <v>3500</v>
      </c>
      <c r="P1105" s="847"/>
      <c r="Q1105" s="847"/>
      <c r="R1105" s="847"/>
      <c r="S1105" s="847"/>
      <c r="T1105" s="847"/>
      <c r="U1105" s="847"/>
      <c r="V1105" s="848"/>
      <c r="W1105" s="846" t="s">
        <v>3501</v>
      </c>
      <c r="X1105" s="847"/>
      <c r="Y1105" s="847"/>
      <c r="Z1105" s="847"/>
      <c r="AA1105" s="847"/>
      <c r="AB1105" s="847"/>
      <c r="AC1105" s="846" t="s">
        <v>3502</v>
      </c>
      <c r="AD1105" s="847"/>
      <c r="AE1105" s="847"/>
      <c r="AF1105" s="847"/>
      <c r="AG1105" s="847"/>
      <c r="AH1105" s="848"/>
      <c r="AI1105" s="846" t="s">
        <v>3503</v>
      </c>
      <c r="AJ1105" s="847"/>
      <c r="AK1105" s="847"/>
      <c r="AL1105" s="847"/>
      <c r="AM1105" s="847"/>
      <c r="AN1105" s="847"/>
      <c r="AO1105" s="847"/>
      <c r="AP1105" s="848"/>
      <c r="AQ1105" s="846" t="s">
        <v>3504</v>
      </c>
      <c r="AR1105" s="847"/>
      <c r="AS1105" s="847"/>
      <c r="AT1105" s="847"/>
      <c r="AU1105" s="847"/>
      <c r="AV1105" s="847"/>
      <c r="AW1105" s="847"/>
      <c r="AX1105" s="847"/>
      <c r="AY1105" s="847"/>
      <c r="AZ1105" s="847"/>
      <c r="BA1105" s="847"/>
      <c r="BB1105" s="848"/>
    </row>
    <row r="1106" spans="1:54" ht="12.6" customHeight="1">
      <c r="A1106" s="196" t="s">
        <v>3784</v>
      </c>
      <c r="B1106" s="197"/>
      <c r="C1106" s="197"/>
      <c r="D1106" s="197"/>
      <c r="E1106" s="197"/>
      <c r="F1106" s="197"/>
      <c r="G1106" s="197"/>
      <c r="H1106" s="198"/>
      <c r="I1106" s="1189"/>
      <c r="J1106" s="1190"/>
      <c r="K1106" s="1190"/>
      <c r="L1106" s="1190"/>
      <c r="M1106" s="1190"/>
      <c r="N1106" s="1182"/>
      <c r="O1106" s="1038"/>
      <c r="P1106" s="1038"/>
      <c r="Q1106" s="1038"/>
      <c r="R1106" s="1038"/>
      <c r="S1106" s="1038"/>
      <c r="T1106" s="1038"/>
      <c r="U1106" s="1038"/>
      <c r="V1106" s="1038"/>
      <c r="W1106" s="1038"/>
      <c r="X1106" s="1038"/>
      <c r="Y1106" s="1038"/>
      <c r="Z1106" s="1038"/>
      <c r="AA1106" s="1038"/>
      <c r="AB1106" s="1189"/>
      <c r="AC1106" s="1038"/>
      <c r="AD1106" s="1038"/>
      <c r="AE1106" s="1038"/>
      <c r="AF1106" s="1038"/>
      <c r="AG1106" s="1038"/>
      <c r="AH1106" s="1038"/>
      <c r="AI1106" s="1038"/>
      <c r="AJ1106" s="1038"/>
      <c r="AK1106" s="1038"/>
      <c r="AL1106" s="1038"/>
      <c r="AM1106" s="1038"/>
      <c r="AN1106" s="1038"/>
      <c r="AO1106" s="1038"/>
      <c r="AP1106" s="1038"/>
      <c r="AQ1106" s="1038"/>
      <c r="AR1106" s="1038"/>
      <c r="AS1106" s="1038"/>
      <c r="AT1106" s="1038"/>
      <c r="AU1106" s="1038"/>
      <c r="AV1106" s="1038"/>
      <c r="AW1106" s="1038"/>
      <c r="AX1106" s="1038"/>
      <c r="AY1106" s="1038"/>
      <c r="AZ1106" s="1038"/>
      <c r="BA1106" s="1038"/>
      <c r="BB1106" s="1038"/>
    </row>
    <row r="1107" spans="1:54" ht="12.6" customHeight="1">
      <c r="A1107" s="187" t="s">
        <v>3911</v>
      </c>
      <c r="B1107" s="188"/>
      <c r="C1107" s="188"/>
      <c r="D1107" s="188"/>
      <c r="E1107" s="188"/>
      <c r="F1107" s="188"/>
      <c r="G1107" s="188"/>
      <c r="H1107" s="189"/>
      <c r="I1107" s="903"/>
      <c r="J1107" s="904"/>
      <c r="K1107" s="904"/>
      <c r="L1107" s="904"/>
      <c r="M1107" s="904"/>
      <c r="N1107" s="993"/>
      <c r="O1107" s="903"/>
      <c r="P1107" s="904"/>
      <c r="Q1107" s="904"/>
      <c r="R1107" s="904"/>
      <c r="S1107" s="904"/>
      <c r="T1107" s="904"/>
      <c r="U1107" s="904"/>
      <c r="V1107" s="993"/>
      <c r="W1107" s="801"/>
      <c r="X1107" s="801"/>
      <c r="Y1107" s="801"/>
      <c r="Z1107" s="801"/>
      <c r="AA1107" s="801"/>
      <c r="AB1107" s="903"/>
      <c r="AC1107" s="801"/>
      <c r="AD1107" s="801"/>
      <c r="AE1107" s="801"/>
      <c r="AF1107" s="801"/>
      <c r="AG1107" s="801"/>
      <c r="AH1107" s="801"/>
      <c r="AI1107" s="801"/>
      <c r="AJ1107" s="801"/>
      <c r="AK1107" s="801"/>
      <c r="AL1107" s="801"/>
      <c r="AM1107" s="801"/>
      <c r="AN1107" s="801"/>
      <c r="AO1107" s="801"/>
      <c r="AP1107" s="801"/>
      <c r="AQ1107" s="801"/>
      <c r="AR1107" s="801"/>
      <c r="AS1107" s="801"/>
      <c r="AT1107" s="801"/>
      <c r="AU1107" s="801"/>
      <c r="AV1107" s="801"/>
      <c r="AW1107" s="801"/>
      <c r="AX1107" s="801"/>
      <c r="AY1107" s="801"/>
      <c r="AZ1107" s="801"/>
      <c r="BA1107" s="801"/>
      <c r="BB1107" s="801"/>
    </row>
    <row r="1108" spans="1:54" ht="12.6" customHeight="1">
      <c r="A1108" s="272" t="s">
        <v>3485</v>
      </c>
      <c r="B1108" s="188"/>
      <c r="C1108" s="188"/>
      <c r="D1108" s="188"/>
      <c r="E1108" s="188"/>
      <c r="F1108" s="188"/>
      <c r="G1108" s="188"/>
      <c r="H1108" s="189"/>
      <c r="I1108" s="903">
        <f>SUM(I1106:N1107)</f>
        <v>0</v>
      </c>
      <c r="J1108" s="904"/>
      <c r="K1108" s="904"/>
      <c r="L1108" s="904"/>
      <c r="M1108" s="904"/>
      <c r="N1108" s="993"/>
      <c r="O1108" s="903">
        <f>SUM(O1106:V1107)</f>
        <v>0</v>
      </c>
      <c r="P1108" s="904"/>
      <c r="Q1108" s="904"/>
      <c r="R1108" s="904"/>
      <c r="S1108" s="904"/>
      <c r="T1108" s="904"/>
      <c r="U1108" s="904"/>
      <c r="V1108" s="993"/>
      <c r="W1108" s="801">
        <f>SUM(W1106:AB1107)</f>
        <v>0</v>
      </c>
      <c r="X1108" s="801"/>
      <c r="Y1108" s="801"/>
      <c r="Z1108" s="801"/>
      <c r="AA1108" s="801"/>
      <c r="AB1108" s="903"/>
      <c r="AC1108" s="801">
        <f>SUM(AC1106:AH1107)</f>
        <v>0</v>
      </c>
      <c r="AD1108" s="801"/>
      <c r="AE1108" s="801"/>
      <c r="AF1108" s="801"/>
      <c r="AG1108" s="801"/>
      <c r="AH1108" s="801"/>
      <c r="AI1108" s="801">
        <f>SUM(AI1106:AP1107)</f>
        <v>0</v>
      </c>
      <c r="AJ1108" s="801"/>
      <c r="AK1108" s="801"/>
      <c r="AL1108" s="801"/>
      <c r="AM1108" s="801"/>
      <c r="AN1108" s="801"/>
      <c r="AO1108" s="801"/>
      <c r="AP1108" s="801"/>
      <c r="AQ1108" s="801">
        <f>SUM(AQ1106:BB1107)</f>
        <v>0</v>
      </c>
      <c r="AR1108" s="801"/>
      <c r="AS1108" s="801"/>
      <c r="AT1108" s="801"/>
      <c r="AU1108" s="801"/>
      <c r="AV1108" s="801"/>
      <c r="AW1108" s="801"/>
      <c r="AX1108" s="801"/>
      <c r="AY1108" s="801"/>
      <c r="AZ1108" s="801"/>
      <c r="BA1108" s="801"/>
      <c r="BB1108" s="801"/>
    </row>
    <row r="1109" spans="1:54" ht="12.6" customHeight="1">
      <c r="A1109" s="220" t="s">
        <v>236</v>
      </c>
      <c r="N1109" s="287"/>
      <c r="O1109" s="287"/>
      <c r="P1109" s="287"/>
      <c r="Q1109" s="287"/>
      <c r="R1109" s="287"/>
      <c r="S1109" s="287"/>
      <c r="T1109" s="287"/>
      <c r="U1109" s="287"/>
      <c r="V1109" s="287"/>
      <c r="W1109" s="287"/>
      <c r="X1109" s="287"/>
      <c r="Y1109" s="287"/>
      <c r="Z1109" s="287"/>
      <c r="AA1109" s="287"/>
      <c r="AB1109" s="287"/>
      <c r="AC1109" s="287"/>
      <c r="AD1109" s="287"/>
      <c r="AE1109" s="287"/>
      <c r="AF1109" s="287"/>
    </row>
    <row r="1110" spans="1:54" ht="15" customHeight="1">
      <c r="A1110" s="897"/>
      <c r="B1110" s="898"/>
      <c r="C1110" s="898"/>
      <c r="D1110" s="898"/>
      <c r="E1110" s="898"/>
      <c r="F1110" s="898"/>
      <c r="G1110" s="898"/>
      <c r="H1110" s="898"/>
      <c r="I1110" s="898"/>
      <c r="J1110" s="898"/>
      <c r="K1110" s="898"/>
      <c r="L1110" s="898"/>
      <c r="M1110" s="898"/>
      <c r="N1110" s="898"/>
      <c r="O1110" s="898"/>
      <c r="P1110" s="898"/>
      <c r="Q1110" s="898"/>
      <c r="R1110" s="898"/>
      <c r="S1110" s="898"/>
      <c r="T1110" s="898"/>
      <c r="U1110" s="898"/>
      <c r="V1110" s="898"/>
      <c r="W1110" s="898"/>
      <c r="X1110" s="898"/>
      <c r="Y1110" s="898"/>
      <c r="Z1110" s="898"/>
      <c r="AA1110" s="898"/>
      <c r="AB1110" s="898"/>
      <c r="AC1110" s="898"/>
      <c r="AD1110" s="898"/>
      <c r="AE1110" s="898"/>
      <c r="AF1110" s="898"/>
      <c r="AG1110" s="898"/>
      <c r="AH1110" s="898"/>
      <c r="AI1110" s="898"/>
      <c r="AJ1110" s="898"/>
      <c r="AK1110" s="898"/>
      <c r="AL1110" s="898"/>
      <c r="AM1110" s="898"/>
      <c r="AN1110" s="898"/>
      <c r="AO1110" s="898"/>
      <c r="AP1110" s="898"/>
      <c r="AQ1110" s="898"/>
      <c r="AR1110" s="898"/>
      <c r="AS1110" s="898"/>
      <c r="AT1110" s="898"/>
      <c r="AU1110" s="898"/>
      <c r="AV1110" s="898"/>
      <c r="AW1110" s="898"/>
      <c r="AX1110" s="898"/>
      <c r="AY1110" s="550"/>
      <c r="AZ1110" s="550"/>
      <c r="BA1110" s="550"/>
      <c r="BB1110" s="550"/>
    </row>
    <row r="1111" spans="1:54" ht="15" customHeight="1">
      <c r="A1111" s="899"/>
      <c r="B1111" s="900"/>
      <c r="C1111" s="900"/>
      <c r="D1111" s="900"/>
      <c r="E1111" s="900"/>
      <c r="F1111" s="900"/>
      <c r="G1111" s="900"/>
      <c r="H1111" s="900"/>
      <c r="I1111" s="900"/>
      <c r="J1111" s="900"/>
      <c r="K1111" s="900"/>
      <c r="L1111" s="900"/>
      <c r="M1111" s="900"/>
      <c r="N1111" s="900"/>
      <c r="O1111" s="900"/>
      <c r="P1111" s="900"/>
      <c r="Q1111" s="900"/>
      <c r="R1111" s="900"/>
      <c r="S1111" s="900"/>
      <c r="T1111" s="900"/>
      <c r="U1111" s="900"/>
      <c r="V1111" s="900"/>
      <c r="W1111" s="900"/>
      <c r="X1111" s="900"/>
      <c r="Y1111" s="900"/>
      <c r="Z1111" s="900"/>
      <c r="AA1111" s="900"/>
      <c r="AB1111" s="900"/>
      <c r="AC1111" s="900"/>
      <c r="AD1111" s="900"/>
      <c r="AE1111" s="900"/>
      <c r="AF1111" s="900"/>
      <c r="AG1111" s="900"/>
      <c r="AH1111" s="900"/>
      <c r="AI1111" s="900"/>
      <c r="AJ1111" s="900"/>
      <c r="AK1111" s="900"/>
      <c r="AL1111" s="900"/>
      <c r="AM1111" s="900"/>
      <c r="AN1111" s="900"/>
      <c r="AO1111" s="900"/>
      <c r="AP1111" s="900"/>
      <c r="AQ1111" s="900"/>
      <c r="AR1111" s="900"/>
      <c r="AS1111" s="900"/>
      <c r="AT1111" s="900"/>
      <c r="AU1111" s="900"/>
      <c r="AV1111" s="900"/>
      <c r="AW1111" s="900"/>
      <c r="AX1111" s="900"/>
      <c r="AY1111" s="550"/>
      <c r="AZ1111" s="550"/>
      <c r="BA1111" s="550"/>
      <c r="BB1111" s="550"/>
    </row>
    <row r="1112" spans="1:54" s="175" customFormat="1" ht="12.6" customHeight="1">
      <c r="A1112" s="204" t="s">
        <v>3917</v>
      </c>
      <c r="B1112" s="289"/>
      <c r="C1112" s="289"/>
      <c r="D1112" s="289"/>
      <c r="E1112" s="289"/>
      <c r="F1112" s="289"/>
      <c r="G1112" s="289"/>
      <c r="H1112" s="289"/>
      <c r="I1112" s="289"/>
      <c r="J1112" s="289"/>
      <c r="K1112" s="289"/>
      <c r="L1112" s="289"/>
      <c r="M1112" s="289"/>
      <c r="N1112" s="289"/>
      <c r="O1112" s="289"/>
      <c r="P1112" s="289"/>
      <c r="Q1112" s="289"/>
      <c r="R1112" s="289"/>
      <c r="S1112" s="289"/>
      <c r="T1112" s="289"/>
      <c r="U1112" s="289"/>
      <c r="V1112" s="289"/>
      <c r="W1112" s="289"/>
      <c r="X1112" s="289"/>
      <c r="Y1112" s="289"/>
      <c r="Z1112" s="289"/>
      <c r="AA1112" s="289"/>
      <c r="AB1112" s="289"/>
      <c r="AC1112" s="289"/>
      <c r="AD1112" s="289"/>
      <c r="AE1112" s="289"/>
      <c r="AF1112" s="289"/>
      <c r="AG1112" s="289"/>
      <c r="AH1112" s="289"/>
      <c r="AI1112" s="289"/>
      <c r="AJ1112" s="289"/>
      <c r="AK1112" s="289"/>
      <c r="AL1112" s="289"/>
      <c r="AM1112" s="289"/>
      <c r="AN1112" s="289"/>
      <c r="AO1112" s="289"/>
      <c r="AP1112" s="289"/>
      <c r="AQ1112" s="289"/>
      <c r="AR1112" s="289"/>
      <c r="AS1112" s="289"/>
      <c r="AT1112" s="289"/>
      <c r="AU1112" s="289"/>
      <c r="AV1112" s="289"/>
      <c r="AW1112" s="289"/>
      <c r="AX1112" s="289"/>
      <c r="AY1112" s="289"/>
      <c r="AZ1112" s="289"/>
      <c r="BA1112" s="289"/>
      <c r="BB1112" s="290"/>
    </row>
    <row r="1113" spans="1:54" ht="15" customHeight="1">
      <c r="A1113" s="220" t="s">
        <v>3912</v>
      </c>
      <c r="B1113" s="278"/>
      <c r="C1113" s="278"/>
      <c r="D1113" s="278"/>
      <c r="E1113" s="278"/>
      <c r="F1113" s="278"/>
      <c r="G1113" s="278"/>
      <c r="H1113" s="278"/>
      <c r="I1113" s="278"/>
      <c r="J1113" s="278"/>
      <c r="K1113" s="278"/>
      <c r="L1113" s="278"/>
      <c r="M1113" s="278"/>
      <c r="N1113" s="278"/>
      <c r="O1113" s="278"/>
      <c r="P1113" s="278"/>
      <c r="Q1113" s="278"/>
      <c r="R1113" s="278"/>
      <c r="S1113" s="278"/>
      <c r="T1113" s="278"/>
      <c r="U1113" s="278"/>
      <c r="V1113" s="278"/>
      <c r="W1113" s="278"/>
      <c r="X1113" s="278"/>
      <c r="Y1113" s="278"/>
      <c r="Z1113" s="278"/>
      <c r="AA1113" s="278"/>
      <c r="AB1113" s="278"/>
      <c r="AC1113" s="278"/>
      <c r="AD1113" s="278"/>
      <c r="AE1113" s="278"/>
      <c r="AF1113" s="278"/>
      <c r="AG1113" s="278"/>
      <c r="AH1113" s="278"/>
      <c r="AI1113" s="278"/>
      <c r="AJ1113" s="278"/>
      <c r="AK1113" s="278"/>
      <c r="AL1113" s="278"/>
      <c r="AM1113" s="278"/>
      <c r="AN1113" s="278"/>
      <c r="AO1113" s="278"/>
      <c r="AP1113" s="278"/>
      <c r="AQ1113" s="278"/>
      <c r="AR1113" s="278"/>
      <c r="AS1113" s="278"/>
      <c r="AT1113" s="278"/>
      <c r="AU1113" s="278"/>
      <c r="AV1113" s="278"/>
      <c r="AW1113" s="278"/>
      <c r="AX1113" s="278"/>
      <c r="AY1113" s="278"/>
      <c r="AZ1113" s="278"/>
      <c r="BA1113" s="278"/>
      <c r="BB1113" s="288"/>
    </row>
    <row r="1114" spans="1:54" ht="15" customHeight="1">
      <c r="A1114" s="891" t="s">
        <v>3913</v>
      </c>
      <c r="B1114" s="892"/>
      <c r="C1114" s="892"/>
      <c r="D1114" s="892"/>
      <c r="E1114" s="892"/>
      <c r="F1114" s="892"/>
      <c r="G1114" s="892"/>
      <c r="H1114" s="893"/>
      <c r="I1114" s="1192" t="s">
        <v>3914</v>
      </c>
      <c r="J1114" s="1192"/>
      <c r="K1114" s="1192"/>
      <c r="L1114" s="1192"/>
      <c r="M1114" s="1192"/>
      <c r="N1114" s="1192"/>
      <c r="O1114" s="1192"/>
      <c r="P1114" s="1192"/>
      <c r="Q1114" s="1192"/>
      <c r="R1114" s="1192"/>
      <c r="S1114" s="1192"/>
      <c r="T1114" s="1192"/>
      <c r="U1114" s="1192"/>
      <c r="V1114" s="1192"/>
      <c r="W1114" s="1192" t="s">
        <v>3915</v>
      </c>
      <c r="X1114" s="1192"/>
      <c r="Y1114" s="1192"/>
      <c r="Z1114" s="1192"/>
      <c r="AA1114" s="1192"/>
      <c r="AB1114" s="1192"/>
      <c r="AC1114" s="1192"/>
      <c r="AD1114" s="1192"/>
      <c r="AE1114" s="1192"/>
      <c r="AF1114" s="1192"/>
      <c r="AG1114" s="1192"/>
      <c r="AH1114" s="1192"/>
      <c r="AI1114" s="1192" t="s">
        <v>3916</v>
      </c>
      <c r="AJ1114" s="1192"/>
      <c r="AK1114" s="1192"/>
      <c r="AL1114" s="1192"/>
      <c r="AM1114" s="1192"/>
      <c r="AN1114" s="1192"/>
      <c r="AO1114" s="1192"/>
      <c r="AP1114" s="1192"/>
      <c r="AQ1114" s="1192"/>
      <c r="AR1114" s="1192"/>
      <c r="AS1114" s="1192"/>
      <c r="AT1114" s="1192"/>
      <c r="AU1114" s="1192"/>
      <c r="AV1114" s="1192"/>
      <c r="AW1114" s="1192"/>
      <c r="AX1114" s="1192"/>
      <c r="AY1114" s="1192"/>
      <c r="AZ1114" s="1192"/>
      <c r="BA1114" s="1192"/>
      <c r="BB1114" s="1192"/>
    </row>
    <row r="1115" spans="1:54" ht="15" customHeight="1">
      <c r="A1115" s="844"/>
      <c r="B1115" s="1096"/>
      <c r="C1115" s="1096"/>
      <c r="D1115" s="1096"/>
      <c r="E1115" s="1096"/>
      <c r="F1115" s="1096"/>
      <c r="G1115" s="1096"/>
      <c r="H1115" s="1191"/>
      <c r="I1115" s="1192"/>
      <c r="J1115" s="1192"/>
      <c r="K1115" s="1192"/>
      <c r="L1115" s="1192"/>
      <c r="M1115" s="1192"/>
      <c r="N1115" s="1192"/>
      <c r="O1115" s="1192"/>
      <c r="P1115" s="1192"/>
      <c r="Q1115" s="1192"/>
      <c r="R1115" s="1192"/>
      <c r="S1115" s="1192"/>
      <c r="T1115" s="1192"/>
      <c r="U1115" s="1192"/>
      <c r="V1115" s="1192"/>
      <c r="W1115" s="1192"/>
      <c r="X1115" s="1192"/>
      <c r="Y1115" s="1192"/>
      <c r="Z1115" s="1192"/>
      <c r="AA1115" s="1192"/>
      <c r="AB1115" s="1192"/>
      <c r="AC1115" s="1192"/>
      <c r="AD1115" s="1192"/>
      <c r="AE1115" s="1192"/>
      <c r="AF1115" s="1192"/>
      <c r="AG1115" s="1192"/>
      <c r="AH1115" s="1192"/>
      <c r="AI1115" s="1192"/>
      <c r="AJ1115" s="1192"/>
      <c r="AK1115" s="1192"/>
      <c r="AL1115" s="1192"/>
      <c r="AM1115" s="1192"/>
      <c r="AN1115" s="1192"/>
      <c r="AO1115" s="1192"/>
      <c r="AP1115" s="1192"/>
      <c r="AQ1115" s="1192"/>
      <c r="AR1115" s="1192"/>
      <c r="AS1115" s="1192"/>
      <c r="AT1115" s="1192"/>
      <c r="AU1115" s="1192"/>
      <c r="AV1115" s="1192"/>
      <c r="AW1115" s="1192"/>
      <c r="AX1115" s="1192"/>
      <c r="AY1115" s="1192"/>
      <c r="AZ1115" s="1192"/>
      <c r="BA1115" s="1192"/>
      <c r="BB1115" s="1192"/>
    </row>
    <row r="1116" spans="1:54" ht="15" customHeight="1">
      <c r="A1116" s="844"/>
      <c r="B1116" s="1096"/>
      <c r="C1116" s="1096"/>
      <c r="D1116" s="1096"/>
      <c r="E1116" s="1096"/>
      <c r="F1116" s="1096"/>
      <c r="G1116" s="1096"/>
      <c r="H1116" s="1191"/>
      <c r="I1116" s="1193" t="s">
        <v>4147</v>
      </c>
      <c r="J1116" s="1194"/>
      <c r="K1116" s="1194"/>
      <c r="L1116" s="1194"/>
      <c r="M1116" s="1194"/>
      <c r="N1116" s="1195"/>
      <c r="O1116" s="1193" t="s">
        <v>4161</v>
      </c>
      <c r="P1116" s="1194"/>
      <c r="Q1116" s="1194"/>
      <c r="R1116" s="1194"/>
      <c r="S1116" s="1194"/>
      <c r="T1116" s="1194"/>
      <c r="U1116" s="1194"/>
      <c r="V1116" s="1195"/>
      <c r="W1116" s="1193" t="s">
        <v>4147</v>
      </c>
      <c r="X1116" s="1194"/>
      <c r="Y1116" s="1194"/>
      <c r="Z1116" s="1194"/>
      <c r="AA1116" s="1194"/>
      <c r="AB1116" s="1195"/>
      <c r="AC1116" s="1193" t="s">
        <v>4161</v>
      </c>
      <c r="AD1116" s="1194"/>
      <c r="AE1116" s="1194"/>
      <c r="AF1116" s="1194"/>
      <c r="AG1116" s="1194"/>
      <c r="AH1116" s="1195"/>
      <c r="AI1116" s="1193" t="s">
        <v>4147</v>
      </c>
      <c r="AJ1116" s="1194"/>
      <c r="AK1116" s="1194"/>
      <c r="AL1116" s="1194"/>
      <c r="AM1116" s="1194"/>
      <c r="AN1116" s="1194"/>
      <c r="AO1116" s="1194"/>
      <c r="AP1116" s="1195"/>
      <c r="AQ1116" s="1193" t="s">
        <v>4161</v>
      </c>
      <c r="AR1116" s="1194"/>
      <c r="AS1116" s="1194"/>
      <c r="AT1116" s="1194"/>
      <c r="AU1116" s="1194"/>
      <c r="AV1116" s="1194"/>
      <c r="AW1116" s="1194"/>
      <c r="AX1116" s="1194"/>
      <c r="AY1116" s="1194"/>
      <c r="AZ1116" s="1194"/>
      <c r="BA1116" s="1194"/>
      <c r="BB1116" s="1195"/>
    </row>
    <row r="1117" spans="1:54" ht="15" customHeight="1">
      <c r="A1117" s="844"/>
      <c r="B1117" s="1096"/>
      <c r="C1117" s="1096"/>
      <c r="D1117" s="1096"/>
      <c r="E1117" s="1096"/>
      <c r="F1117" s="1096"/>
      <c r="G1117" s="1096"/>
      <c r="H1117" s="1191"/>
      <c r="I1117" s="1196"/>
      <c r="J1117" s="1197"/>
      <c r="K1117" s="1197"/>
      <c r="L1117" s="1197"/>
      <c r="M1117" s="1197"/>
      <c r="N1117" s="1198"/>
      <c r="O1117" s="1196"/>
      <c r="P1117" s="1197"/>
      <c r="Q1117" s="1197"/>
      <c r="R1117" s="1197"/>
      <c r="S1117" s="1197"/>
      <c r="T1117" s="1197"/>
      <c r="U1117" s="1197"/>
      <c r="V1117" s="1198"/>
      <c r="W1117" s="1196"/>
      <c r="X1117" s="1197"/>
      <c r="Y1117" s="1197"/>
      <c r="Z1117" s="1197"/>
      <c r="AA1117" s="1197"/>
      <c r="AB1117" s="1198"/>
      <c r="AC1117" s="1196"/>
      <c r="AD1117" s="1197"/>
      <c r="AE1117" s="1197"/>
      <c r="AF1117" s="1197"/>
      <c r="AG1117" s="1197"/>
      <c r="AH1117" s="1198"/>
      <c r="AI1117" s="1196"/>
      <c r="AJ1117" s="1197"/>
      <c r="AK1117" s="1197"/>
      <c r="AL1117" s="1197"/>
      <c r="AM1117" s="1197"/>
      <c r="AN1117" s="1197"/>
      <c r="AO1117" s="1197"/>
      <c r="AP1117" s="1198"/>
      <c r="AQ1117" s="1196"/>
      <c r="AR1117" s="1197"/>
      <c r="AS1117" s="1197"/>
      <c r="AT1117" s="1197"/>
      <c r="AU1117" s="1197"/>
      <c r="AV1117" s="1197"/>
      <c r="AW1117" s="1197"/>
      <c r="AX1117" s="1197"/>
      <c r="AY1117" s="1197"/>
      <c r="AZ1117" s="1197"/>
      <c r="BA1117" s="1197"/>
      <c r="BB1117" s="1198"/>
    </row>
    <row r="1118" spans="1:54" ht="31.5" customHeight="1">
      <c r="A1118" s="844"/>
      <c r="B1118" s="1096"/>
      <c r="C1118" s="1096"/>
      <c r="D1118" s="1096"/>
      <c r="E1118" s="1096"/>
      <c r="F1118" s="1096"/>
      <c r="G1118" s="1096"/>
      <c r="H1118" s="1191"/>
      <c r="I1118" s="1196"/>
      <c r="J1118" s="1197"/>
      <c r="K1118" s="1197"/>
      <c r="L1118" s="1197"/>
      <c r="M1118" s="1197"/>
      <c r="N1118" s="1198"/>
      <c r="O1118" s="1196"/>
      <c r="P1118" s="1197"/>
      <c r="Q1118" s="1197"/>
      <c r="R1118" s="1197"/>
      <c r="S1118" s="1197"/>
      <c r="T1118" s="1197"/>
      <c r="U1118" s="1197"/>
      <c r="V1118" s="1198"/>
      <c r="W1118" s="1196"/>
      <c r="X1118" s="1197"/>
      <c r="Y1118" s="1197"/>
      <c r="Z1118" s="1197"/>
      <c r="AA1118" s="1197"/>
      <c r="AB1118" s="1198"/>
      <c r="AC1118" s="1196"/>
      <c r="AD1118" s="1197"/>
      <c r="AE1118" s="1197"/>
      <c r="AF1118" s="1197"/>
      <c r="AG1118" s="1197"/>
      <c r="AH1118" s="1198"/>
      <c r="AI1118" s="1196"/>
      <c r="AJ1118" s="1197"/>
      <c r="AK1118" s="1197"/>
      <c r="AL1118" s="1197"/>
      <c r="AM1118" s="1197"/>
      <c r="AN1118" s="1197"/>
      <c r="AO1118" s="1197"/>
      <c r="AP1118" s="1198"/>
      <c r="AQ1118" s="1196"/>
      <c r="AR1118" s="1197"/>
      <c r="AS1118" s="1197"/>
      <c r="AT1118" s="1197"/>
      <c r="AU1118" s="1197"/>
      <c r="AV1118" s="1197"/>
      <c r="AW1118" s="1197"/>
      <c r="AX1118" s="1197"/>
      <c r="AY1118" s="1197"/>
      <c r="AZ1118" s="1197"/>
      <c r="BA1118" s="1197"/>
      <c r="BB1118" s="1198"/>
    </row>
    <row r="1119" spans="1:54" ht="15" customHeight="1">
      <c r="A1119" s="846" t="s">
        <v>3498</v>
      </c>
      <c r="B1119" s="847"/>
      <c r="C1119" s="847"/>
      <c r="D1119" s="847"/>
      <c r="E1119" s="847"/>
      <c r="F1119" s="847"/>
      <c r="G1119" s="847"/>
      <c r="H1119" s="848"/>
      <c r="I1119" s="846" t="s">
        <v>3499</v>
      </c>
      <c r="J1119" s="847"/>
      <c r="K1119" s="847"/>
      <c r="L1119" s="847"/>
      <c r="M1119" s="847"/>
      <c r="N1119" s="848"/>
      <c r="O1119" s="846" t="s">
        <v>3500</v>
      </c>
      <c r="P1119" s="847"/>
      <c r="Q1119" s="847"/>
      <c r="R1119" s="847"/>
      <c r="S1119" s="847"/>
      <c r="T1119" s="847"/>
      <c r="U1119" s="847"/>
      <c r="V1119" s="848"/>
      <c r="W1119" s="846" t="s">
        <v>3501</v>
      </c>
      <c r="X1119" s="847"/>
      <c r="Y1119" s="847"/>
      <c r="Z1119" s="847"/>
      <c r="AA1119" s="847"/>
      <c r="AB1119" s="847"/>
      <c r="AC1119" s="846" t="s">
        <v>3502</v>
      </c>
      <c r="AD1119" s="847"/>
      <c r="AE1119" s="847"/>
      <c r="AF1119" s="847"/>
      <c r="AG1119" s="847"/>
      <c r="AH1119" s="848"/>
      <c r="AI1119" s="846" t="s">
        <v>3503</v>
      </c>
      <c r="AJ1119" s="847"/>
      <c r="AK1119" s="847"/>
      <c r="AL1119" s="847"/>
      <c r="AM1119" s="847"/>
      <c r="AN1119" s="847"/>
      <c r="AO1119" s="847"/>
      <c r="AP1119" s="848"/>
      <c r="AQ1119" s="846" t="s">
        <v>3504</v>
      </c>
      <c r="AR1119" s="847"/>
      <c r="AS1119" s="847"/>
      <c r="AT1119" s="847"/>
      <c r="AU1119" s="847"/>
      <c r="AV1119" s="847"/>
      <c r="AW1119" s="847"/>
      <c r="AX1119" s="847"/>
      <c r="AY1119" s="847"/>
      <c r="AZ1119" s="847"/>
      <c r="BA1119" s="847"/>
      <c r="BB1119" s="848"/>
    </row>
    <row r="1120" spans="1:54" ht="15" customHeight="1">
      <c r="A1120" s="1094"/>
      <c r="B1120" s="1095"/>
      <c r="C1120" s="1095"/>
      <c r="D1120" s="1095"/>
      <c r="E1120" s="1095"/>
      <c r="F1120" s="1095"/>
      <c r="G1120" s="1095"/>
      <c r="H1120" s="1185"/>
      <c r="I1120" s="1189"/>
      <c r="J1120" s="1190"/>
      <c r="K1120" s="1190"/>
      <c r="L1120" s="1190"/>
      <c r="M1120" s="1190"/>
      <c r="N1120" s="1182"/>
      <c r="O1120" s="1038"/>
      <c r="P1120" s="1038"/>
      <c r="Q1120" s="1038"/>
      <c r="R1120" s="1038"/>
      <c r="S1120" s="1038"/>
      <c r="T1120" s="1038"/>
      <c r="U1120" s="1038"/>
      <c r="V1120" s="1038"/>
      <c r="W1120" s="1038"/>
      <c r="X1120" s="1038"/>
      <c r="Y1120" s="1038"/>
      <c r="Z1120" s="1038"/>
      <c r="AA1120" s="1038"/>
      <c r="AB1120" s="1189"/>
      <c r="AC1120" s="1038"/>
      <c r="AD1120" s="1038"/>
      <c r="AE1120" s="1038"/>
      <c r="AF1120" s="1038"/>
      <c r="AG1120" s="1038"/>
      <c r="AH1120" s="1038"/>
      <c r="AI1120" s="1038"/>
      <c r="AJ1120" s="1038"/>
      <c r="AK1120" s="1038"/>
      <c r="AL1120" s="1038"/>
      <c r="AM1120" s="1038"/>
      <c r="AN1120" s="1038"/>
      <c r="AO1120" s="1038"/>
      <c r="AP1120" s="1038"/>
      <c r="AQ1120" s="1038"/>
      <c r="AR1120" s="1038"/>
      <c r="AS1120" s="1038"/>
      <c r="AT1120" s="1038"/>
      <c r="AU1120" s="1038"/>
      <c r="AV1120" s="1038"/>
      <c r="AW1120" s="1038"/>
      <c r="AX1120" s="1038"/>
      <c r="AY1120" s="1038"/>
      <c r="AZ1120" s="1038"/>
      <c r="BA1120" s="1038"/>
      <c r="BB1120" s="1038"/>
    </row>
    <row r="1121" spans="1:54" ht="15" customHeight="1">
      <c r="A1121" s="1094"/>
      <c r="B1121" s="1095"/>
      <c r="C1121" s="1095"/>
      <c r="D1121" s="1095"/>
      <c r="E1121" s="1095"/>
      <c r="F1121" s="1095"/>
      <c r="G1121" s="1095"/>
      <c r="H1121" s="1185"/>
      <c r="I1121" s="903"/>
      <c r="J1121" s="904"/>
      <c r="K1121" s="904"/>
      <c r="L1121" s="904"/>
      <c r="M1121" s="904"/>
      <c r="N1121" s="993"/>
      <c r="O1121" s="903"/>
      <c r="P1121" s="904"/>
      <c r="Q1121" s="904"/>
      <c r="R1121" s="904"/>
      <c r="S1121" s="904"/>
      <c r="T1121" s="904"/>
      <c r="U1121" s="904"/>
      <c r="V1121" s="993"/>
      <c r="W1121" s="801"/>
      <c r="X1121" s="801"/>
      <c r="Y1121" s="801"/>
      <c r="Z1121" s="801"/>
      <c r="AA1121" s="801"/>
      <c r="AB1121" s="903"/>
      <c r="AC1121" s="801"/>
      <c r="AD1121" s="801"/>
      <c r="AE1121" s="801"/>
      <c r="AF1121" s="801"/>
      <c r="AG1121" s="801"/>
      <c r="AH1121" s="801"/>
      <c r="AI1121" s="801"/>
      <c r="AJ1121" s="801"/>
      <c r="AK1121" s="801"/>
      <c r="AL1121" s="801"/>
      <c r="AM1121" s="801"/>
      <c r="AN1121" s="801"/>
      <c r="AO1121" s="801"/>
      <c r="AP1121" s="801"/>
      <c r="AQ1121" s="801"/>
      <c r="AR1121" s="801"/>
      <c r="AS1121" s="801"/>
      <c r="AT1121" s="801"/>
      <c r="AU1121" s="801"/>
      <c r="AV1121" s="801"/>
      <c r="AW1121" s="801"/>
      <c r="AX1121" s="801"/>
      <c r="AY1121" s="801"/>
      <c r="AZ1121" s="801"/>
      <c r="BA1121" s="801"/>
      <c r="BB1121" s="801"/>
    </row>
    <row r="1122" spans="1:54" ht="15" customHeight="1">
      <c r="A1122" s="1094"/>
      <c r="B1122" s="1095"/>
      <c r="C1122" s="1095"/>
      <c r="D1122" s="1095"/>
      <c r="E1122" s="1095"/>
      <c r="F1122" s="1095"/>
      <c r="G1122" s="1095"/>
      <c r="H1122" s="1185"/>
      <c r="I1122" s="903"/>
      <c r="J1122" s="904"/>
      <c r="K1122" s="904"/>
      <c r="L1122" s="904"/>
      <c r="M1122" s="904"/>
      <c r="N1122" s="993"/>
      <c r="O1122" s="903"/>
      <c r="P1122" s="904"/>
      <c r="Q1122" s="904"/>
      <c r="R1122" s="904"/>
      <c r="S1122" s="904"/>
      <c r="T1122" s="904"/>
      <c r="U1122" s="904"/>
      <c r="V1122" s="993"/>
      <c r="W1122" s="801"/>
      <c r="X1122" s="801"/>
      <c r="Y1122" s="801"/>
      <c r="Z1122" s="801"/>
      <c r="AA1122" s="801"/>
      <c r="AB1122" s="903"/>
      <c r="AC1122" s="801"/>
      <c r="AD1122" s="801"/>
      <c r="AE1122" s="801"/>
      <c r="AF1122" s="801"/>
      <c r="AG1122" s="801"/>
      <c r="AH1122" s="801"/>
      <c r="AI1122" s="801"/>
      <c r="AJ1122" s="801"/>
      <c r="AK1122" s="801"/>
      <c r="AL1122" s="801"/>
      <c r="AM1122" s="801"/>
      <c r="AN1122" s="801"/>
      <c r="AO1122" s="801"/>
      <c r="AP1122" s="801"/>
      <c r="AQ1122" s="801"/>
      <c r="AR1122" s="801"/>
      <c r="AS1122" s="801"/>
      <c r="AT1122" s="801"/>
      <c r="AU1122" s="801"/>
      <c r="AV1122" s="801"/>
      <c r="AW1122" s="801"/>
      <c r="AX1122" s="801"/>
      <c r="AY1122" s="801"/>
      <c r="AZ1122" s="801"/>
      <c r="BA1122" s="801"/>
      <c r="BB1122" s="801"/>
    </row>
    <row r="1123" spans="1:54" ht="15" customHeight="1">
      <c r="A1123" s="1094"/>
      <c r="B1123" s="1095"/>
      <c r="C1123" s="1095"/>
      <c r="D1123" s="1095"/>
      <c r="E1123" s="1095"/>
      <c r="F1123" s="1095"/>
      <c r="G1123" s="1095"/>
      <c r="H1123" s="1185"/>
      <c r="I1123" s="1189"/>
      <c r="J1123" s="1190"/>
      <c r="K1123" s="1190"/>
      <c r="L1123" s="1190"/>
      <c r="M1123" s="1190"/>
      <c r="N1123" s="1182"/>
      <c r="O1123" s="1038"/>
      <c r="P1123" s="1038"/>
      <c r="Q1123" s="1038"/>
      <c r="R1123" s="1038"/>
      <c r="S1123" s="1038"/>
      <c r="T1123" s="1038"/>
      <c r="U1123" s="1038"/>
      <c r="V1123" s="1038"/>
      <c r="W1123" s="1038"/>
      <c r="X1123" s="1038"/>
      <c r="Y1123" s="1038"/>
      <c r="Z1123" s="1038"/>
      <c r="AA1123" s="1038"/>
      <c r="AB1123" s="1189"/>
      <c r="AC1123" s="1038"/>
      <c r="AD1123" s="1038"/>
      <c r="AE1123" s="1038"/>
      <c r="AF1123" s="1038"/>
      <c r="AG1123" s="1038"/>
      <c r="AH1123" s="1038"/>
      <c r="AI1123" s="1038"/>
      <c r="AJ1123" s="1038"/>
      <c r="AK1123" s="1038"/>
      <c r="AL1123" s="1038"/>
      <c r="AM1123" s="1038"/>
      <c r="AN1123" s="1038"/>
      <c r="AO1123" s="1038"/>
      <c r="AP1123" s="1038"/>
      <c r="AQ1123" s="1038"/>
      <c r="AR1123" s="1038"/>
      <c r="AS1123" s="1038"/>
      <c r="AT1123" s="1038"/>
      <c r="AU1123" s="1038"/>
      <c r="AV1123" s="1038"/>
      <c r="AW1123" s="1038"/>
      <c r="AX1123" s="1038"/>
      <c r="AY1123" s="1038"/>
      <c r="AZ1123" s="1038"/>
      <c r="BA1123" s="1038"/>
      <c r="BB1123" s="1038"/>
    </row>
    <row r="1124" spans="1:54" ht="15" customHeight="1">
      <c r="A1124" s="1094"/>
      <c r="B1124" s="1095"/>
      <c r="C1124" s="1095"/>
      <c r="D1124" s="1095"/>
      <c r="E1124" s="1095"/>
      <c r="F1124" s="1095"/>
      <c r="G1124" s="1095"/>
      <c r="H1124" s="1185"/>
      <c r="I1124" s="1189"/>
      <c r="J1124" s="1190"/>
      <c r="K1124" s="1190"/>
      <c r="L1124" s="1190"/>
      <c r="M1124" s="1190"/>
      <c r="N1124" s="1182"/>
      <c r="O1124" s="1038"/>
      <c r="P1124" s="1038"/>
      <c r="Q1124" s="1038"/>
      <c r="R1124" s="1038"/>
      <c r="S1124" s="1038"/>
      <c r="T1124" s="1038"/>
      <c r="U1124" s="1038"/>
      <c r="V1124" s="1038"/>
      <c r="W1124" s="1038"/>
      <c r="X1124" s="1038"/>
      <c r="Y1124" s="1038"/>
      <c r="Z1124" s="1038"/>
      <c r="AA1124" s="1038"/>
      <c r="AB1124" s="1189"/>
      <c r="AC1124" s="1038"/>
      <c r="AD1124" s="1038"/>
      <c r="AE1124" s="1038"/>
      <c r="AF1124" s="1038"/>
      <c r="AG1124" s="1038"/>
      <c r="AH1124" s="1038"/>
      <c r="AI1124" s="1038"/>
      <c r="AJ1124" s="1038"/>
      <c r="AK1124" s="1038"/>
      <c r="AL1124" s="1038"/>
      <c r="AM1124" s="1038"/>
      <c r="AN1124" s="1038"/>
      <c r="AO1124" s="1038"/>
      <c r="AP1124" s="1038"/>
      <c r="AQ1124" s="1038"/>
      <c r="AR1124" s="1038"/>
      <c r="AS1124" s="1038"/>
      <c r="AT1124" s="1038"/>
      <c r="AU1124" s="1038"/>
      <c r="AV1124" s="1038"/>
      <c r="AW1124" s="1038"/>
      <c r="AX1124" s="1038"/>
      <c r="AY1124" s="1038"/>
      <c r="AZ1124" s="1038"/>
      <c r="BA1124" s="1038"/>
      <c r="BB1124" s="1038"/>
    </row>
    <row r="1125" spans="1:54" ht="15" customHeight="1">
      <c r="A1125" s="1094" t="s">
        <v>3485</v>
      </c>
      <c r="B1125" s="1095"/>
      <c r="C1125" s="1095"/>
      <c r="D1125" s="1095"/>
      <c r="E1125" s="1095"/>
      <c r="F1125" s="1095"/>
      <c r="G1125" s="1095"/>
      <c r="H1125" s="1185"/>
      <c r="I1125" s="1189">
        <f>SUM(I1120:N1124)</f>
        <v>0</v>
      </c>
      <c r="J1125" s="1190"/>
      <c r="K1125" s="1190"/>
      <c r="L1125" s="1190"/>
      <c r="M1125" s="1190"/>
      <c r="N1125" s="1182"/>
      <c r="O1125" s="1038">
        <f>SUM(O1120:V1124)</f>
        <v>0</v>
      </c>
      <c r="P1125" s="1038"/>
      <c r="Q1125" s="1038"/>
      <c r="R1125" s="1038"/>
      <c r="S1125" s="1038"/>
      <c r="T1125" s="1038"/>
      <c r="U1125" s="1038"/>
      <c r="V1125" s="1038"/>
      <c r="W1125" s="1038">
        <f>SUM(W1120:AB1124)</f>
        <v>0</v>
      </c>
      <c r="X1125" s="1038"/>
      <c r="Y1125" s="1038"/>
      <c r="Z1125" s="1038"/>
      <c r="AA1125" s="1038"/>
      <c r="AB1125" s="1189"/>
      <c r="AC1125" s="1038">
        <f>SUM(AC1120:AH1124)</f>
        <v>0</v>
      </c>
      <c r="AD1125" s="1038"/>
      <c r="AE1125" s="1038"/>
      <c r="AF1125" s="1038"/>
      <c r="AG1125" s="1038"/>
      <c r="AH1125" s="1038"/>
      <c r="AI1125" s="1038">
        <f>SUM(AI1120:AP1124)</f>
        <v>0</v>
      </c>
      <c r="AJ1125" s="1038"/>
      <c r="AK1125" s="1038"/>
      <c r="AL1125" s="1038"/>
      <c r="AM1125" s="1038"/>
      <c r="AN1125" s="1038"/>
      <c r="AO1125" s="1038"/>
      <c r="AP1125" s="1038"/>
      <c r="AQ1125" s="1038">
        <f>SUM(AQ1120:BB1124)</f>
        <v>0</v>
      </c>
      <c r="AR1125" s="1038"/>
      <c r="AS1125" s="1038"/>
      <c r="AT1125" s="1038"/>
      <c r="AU1125" s="1038"/>
      <c r="AV1125" s="1038"/>
      <c r="AW1125" s="1038"/>
      <c r="AX1125" s="1038"/>
      <c r="AY1125" s="1038"/>
      <c r="AZ1125" s="1038"/>
      <c r="BA1125" s="1038"/>
      <c r="BB1125" s="1038"/>
    </row>
    <row r="1126" spans="1:54" ht="12.6" customHeight="1">
      <c r="A1126" s="220" t="s">
        <v>275</v>
      </c>
      <c r="N1126" s="287"/>
      <c r="O1126" s="287"/>
      <c r="P1126" s="287"/>
      <c r="Q1126" s="287"/>
      <c r="R1126" s="287"/>
      <c r="S1126" s="287"/>
      <c r="T1126" s="287"/>
      <c r="U1126" s="287"/>
      <c r="V1126" s="287"/>
      <c r="W1126" s="287"/>
      <c r="X1126" s="287"/>
      <c r="Y1126" s="287"/>
      <c r="Z1126" s="287"/>
      <c r="AA1126" s="287"/>
      <c r="AB1126" s="287"/>
      <c r="AC1126" s="287"/>
      <c r="AD1126" s="287"/>
      <c r="AE1126" s="287"/>
      <c r="AF1126" s="287"/>
    </row>
    <row r="1127" spans="1:54" ht="15" customHeight="1">
      <c r="A1127" s="897"/>
      <c r="B1127" s="898"/>
      <c r="C1127" s="898"/>
      <c r="D1127" s="898"/>
      <c r="E1127" s="898"/>
      <c r="F1127" s="898"/>
      <c r="G1127" s="898"/>
      <c r="H1127" s="898"/>
      <c r="I1127" s="898"/>
      <c r="J1127" s="898"/>
      <c r="K1127" s="898"/>
      <c r="L1127" s="898"/>
      <c r="M1127" s="898"/>
      <c r="N1127" s="898"/>
      <c r="O1127" s="898"/>
      <c r="P1127" s="898"/>
      <c r="Q1127" s="898"/>
      <c r="R1127" s="898"/>
      <c r="S1127" s="898"/>
      <c r="T1127" s="898"/>
      <c r="U1127" s="898"/>
      <c r="V1127" s="898"/>
      <c r="W1127" s="898"/>
      <c r="X1127" s="898"/>
      <c r="Y1127" s="898"/>
      <c r="Z1127" s="898"/>
      <c r="AA1127" s="898"/>
      <c r="AB1127" s="898"/>
      <c r="AC1127" s="898"/>
      <c r="AD1127" s="898"/>
      <c r="AE1127" s="898"/>
      <c r="AF1127" s="898"/>
      <c r="AG1127" s="898"/>
      <c r="AH1127" s="898"/>
      <c r="AI1127" s="898"/>
      <c r="AJ1127" s="898"/>
      <c r="AK1127" s="898"/>
      <c r="AL1127" s="898"/>
      <c r="AM1127" s="898"/>
      <c r="AN1127" s="898"/>
      <c r="AO1127" s="898"/>
      <c r="AP1127" s="898"/>
      <c r="AQ1127" s="898"/>
      <c r="AR1127" s="898"/>
      <c r="AS1127" s="898"/>
      <c r="AT1127" s="898"/>
      <c r="AU1127" s="898"/>
      <c r="AV1127" s="898"/>
      <c r="AW1127" s="898"/>
      <c r="AX1127" s="898"/>
      <c r="AY1127" s="550"/>
      <c r="AZ1127" s="550"/>
      <c r="BA1127" s="550"/>
      <c r="BB1127" s="550"/>
    </row>
    <row r="1128" spans="1:54" ht="15" customHeight="1">
      <c r="A1128" s="899"/>
      <c r="B1128" s="900"/>
      <c r="C1128" s="900"/>
      <c r="D1128" s="900"/>
      <c r="E1128" s="900"/>
      <c r="F1128" s="900"/>
      <c r="G1128" s="900"/>
      <c r="H1128" s="900"/>
      <c r="I1128" s="900"/>
      <c r="J1128" s="900"/>
      <c r="K1128" s="900"/>
      <c r="L1128" s="900"/>
      <c r="M1128" s="900"/>
      <c r="N1128" s="900"/>
      <c r="O1128" s="900"/>
      <c r="P1128" s="900"/>
      <c r="Q1128" s="900"/>
      <c r="R1128" s="900"/>
      <c r="S1128" s="900"/>
      <c r="T1128" s="900"/>
      <c r="U1128" s="900"/>
      <c r="V1128" s="900"/>
      <c r="W1128" s="900"/>
      <c r="X1128" s="900"/>
      <c r="Y1128" s="900"/>
      <c r="Z1128" s="900"/>
      <c r="AA1128" s="900"/>
      <c r="AB1128" s="900"/>
      <c r="AC1128" s="900"/>
      <c r="AD1128" s="900"/>
      <c r="AE1128" s="900"/>
      <c r="AF1128" s="900"/>
      <c r="AG1128" s="900"/>
      <c r="AH1128" s="900"/>
      <c r="AI1128" s="900"/>
      <c r="AJ1128" s="900"/>
      <c r="AK1128" s="900"/>
      <c r="AL1128" s="900"/>
      <c r="AM1128" s="900"/>
      <c r="AN1128" s="900"/>
      <c r="AO1128" s="900"/>
      <c r="AP1128" s="900"/>
      <c r="AQ1128" s="900"/>
      <c r="AR1128" s="900"/>
      <c r="AS1128" s="900"/>
      <c r="AT1128" s="900"/>
      <c r="AU1128" s="900"/>
      <c r="AV1128" s="900"/>
      <c r="AW1128" s="900"/>
      <c r="AX1128" s="900"/>
      <c r="AY1128" s="550"/>
      <c r="AZ1128" s="550"/>
      <c r="BA1128" s="550"/>
      <c r="BB1128" s="550"/>
    </row>
    <row r="1129" spans="1:54" ht="15" customHeight="1">
      <c r="A1129" s="278"/>
      <c r="B1129" s="278"/>
      <c r="C1129" s="278"/>
      <c r="D1129" s="278"/>
      <c r="E1129" s="278"/>
      <c r="F1129" s="278"/>
      <c r="G1129" s="278"/>
      <c r="H1129" s="278"/>
      <c r="I1129" s="278"/>
      <c r="J1129" s="278"/>
      <c r="K1129" s="278"/>
      <c r="L1129" s="278"/>
      <c r="M1129" s="278"/>
      <c r="N1129" s="278"/>
      <c r="O1129" s="278"/>
      <c r="P1129" s="278"/>
      <c r="Q1129" s="278"/>
      <c r="R1129" s="278"/>
      <c r="S1129" s="278"/>
      <c r="T1129" s="278"/>
      <c r="U1129" s="278"/>
      <c r="V1129" s="278"/>
      <c r="W1129" s="278"/>
      <c r="X1129" s="278"/>
      <c r="Y1129" s="278"/>
      <c r="Z1129" s="278"/>
      <c r="AA1129" s="278"/>
      <c r="AB1129" s="278"/>
      <c r="AC1129" s="278"/>
      <c r="AD1129" s="278"/>
      <c r="AE1129" s="278"/>
      <c r="AF1129" s="278"/>
      <c r="AG1129" s="278"/>
      <c r="AH1129" s="278"/>
      <c r="AI1129" s="278"/>
      <c r="AJ1129" s="278"/>
      <c r="AK1129" s="278"/>
      <c r="AL1129" s="278"/>
      <c r="AM1129" s="278"/>
      <c r="AN1129" s="278"/>
      <c r="AO1129" s="278"/>
      <c r="AP1129" s="278"/>
      <c r="AQ1129" s="278"/>
      <c r="AR1129" s="278"/>
      <c r="AS1129" s="278"/>
      <c r="AT1129" s="278"/>
      <c r="AU1129" s="278"/>
      <c r="AV1129" s="278"/>
      <c r="AW1129" s="278"/>
      <c r="AX1129" s="278"/>
      <c r="AY1129" s="278"/>
      <c r="AZ1129" s="278"/>
      <c r="BA1129" s="278"/>
      <c r="BB1129" s="288"/>
    </row>
    <row r="1130" spans="1:54" ht="12.6" customHeight="1">
      <c r="A1130" s="220" t="s">
        <v>3918</v>
      </c>
    </row>
    <row r="1131" spans="1:54" ht="12.6" customHeight="1">
      <c r="A1131" s="891" t="s">
        <v>4146</v>
      </c>
      <c r="B1131" s="892"/>
      <c r="C1131" s="892"/>
      <c r="D1131" s="892"/>
      <c r="E1131" s="892"/>
      <c r="F1131" s="892"/>
      <c r="G1131" s="892"/>
      <c r="H1131" s="892"/>
      <c r="I1131" s="892"/>
      <c r="J1131" s="892"/>
      <c r="K1131" s="892"/>
      <c r="L1131" s="893"/>
      <c r="M1131" s="901" t="s">
        <v>3919</v>
      </c>
      <c r="N1131" s="902"/>
      <c r="O1131" s="902"/>
      <c r="P1131" s="902"/>
      <c r="Q1131" s="902"/>
      <c r="R1131" s="902"/>
      <c r="S1131" s="994"/>
      <c r="T1131" s="901" t="s">
        <v>3733</v>
      </c>
      <c r="U1131" s="902"/>
      <c r="V1131" s="902"/>
      <c r="W1131" s="902"/>
      <c r="X1131" s="902"/>
      <c r="Y1131" s="902"/>
      <c r="Z1131" s="902"/>
      <c r="AA1131" s="902"/>
      <c r="AB1131" s="902"/>
      <c r="AC1131" s="902"/>
      <c r="AD1131" s="902"/>
      <c r="AE1131" s="902"/>
      <c r="AF1131" s="902"/>
      <c r="AG1131" s="994"/>
      <c r="AH1131" s="902" t="s">
        <v>3920</v>
      </c>
      <c r="AI1131" s="902"/>
      <c r="AJ1131" s="902"/>
      <c r="AK1131" s="902"/>
      <c r="AL1131" s="902"/>
      <c r="AM1131" s="902"/>
      <c r="AN1131" s="902"/>
      <c r="AO1131" s="902"/>
      <c r="AP1131" s="902"/>
      <c r="AQ1131" s="902"/>
      <c r="AR1131" s="902"/>
      <c r="AS1131" s="902"/>
      <c r="AT1131" s="902"/>
      <c r="AU1131" s="902"/>
      <c r="AV1131" s="902"/>
      <c r="AW1131" s="902"/>
      <c r="AX1131" s="902"/>
      <c r="AY1131" s="902"/>
      <c r="AZ1131" s="902"/>
      <c r="BA1131" s="902"/>
      <c r="BB1131" s="994"/>
    </row>
    <row r="1132" spans="1:54" ht="12.6" customHeight="1">
      <c r="A1132" s="844"/>
      <c r="B1132" s="1096"/>
      <c r="C1132" s="1096"/>
      <c r="D1132" s="1096"/>
      <c r="E1132" s="1096"/>
      <c r="F1132" s="1096"/>
      <c r="G1132" s="1096"/>
      <c r="H1132" s="1096"/>
      <c r="I1132" s="1096"/>
      <c r="J1132" s="1096"/>
      <c r="K1132" s="1096"/>
      <c r="L1132" s="1191"/>
      <c r="M1132" s="841" t="s">
        <v>3879</v>
      </c>
      <c r="N1132" s="842"/>
      <c r="O1132" s="842"/>
      <c r="P1132" s="842"/>
      <c r="Q1132" s="842"/>
      <c r="R1132" s="842"/>
      <c r="S1132" s="843"/>
      <c r="T1132" s="841" t="s">
        <v>3734</v>
      </c>
      <c r="U1132" s="842"/>
      <c r="V1132" s="842"/>
      <c r="W1132" s="842"/>
      <c r="X1132" s="842"/>
      <c r="Y1132" s="842"/>
      <c r="Z1132" s="842"/>
      <c r="AA1132" s="842"/>
      <c r="AB1132" s="842"/>
      <c r="AC1132" s="842"/>
      <c r="AD1132" s="842"/>
      <c r="AE1132" s="842"/>
      <c r="AF1132" s="842"/>
      <c r="AG1132" s="843"/>
      <c r="AH1132" s="842" t="s">
        <v>3921</v>
      </c>
      <c r="AI1132" s="842"/>
      <c r="AJ1132" s="842"/>
      <c r="AK1132" s="842"/>
      <c r="AL1132" s="842"/>
      <c r="AM1132" s="842"/>
      <c r="AN1132" s="842"/>
      <c r="AO1132" s="842"/>
      <c r="AP1132" s="842"/>
      <c r="AQ1132" s="842"/>
      <c r="AR1132" s="842"/>
      <c r="AS1132" s="842"/>
      <c r="AT1132" s="842"/>
      <c r="AU1132" s="842"/>
      <c r="AV1132" s="842"/>
      <c r="AW1132" s="842"/>
      <c r="AX1132" s="842"/>
      <c r="AY1132" s="842"/>
      <c r="AZ1132" s="842"/>
      <c r="BA1132" s="842"/>
      <c r="BB1132" s="843"/>
    </row>
    <row r="1133" spans="1:54" ht="12.6" customHeight="1">
      <c r="A1133" s="844"/>
      <c r="B1133" s="1096"/>
      <c r="C1133" s="1096"/>
      <c r="D1133" s="1096"/>
      <c r="E1133" s="1096"/>
      <c r="F1133" s="1096"/>
      <c r="G1133" s="1096"/>
      <c r="H1133" s="1096"/>
      <c r="I1133" s="1096"/>
      <c r="J1133" s="1096"/>
      <c r="K1133" s="1096"/>
      <c r="L1133" s="1191"/>
      <c r="M1133" s="846" t="s">
        <v>3521</v>
      </c>
      <c r="N1133" s="847"/>
      <c r="O1133" s="847"/>
      <c r="P1133" s="847"/>
      <c r="Q1133" s="847"/>
      <c r="R1133" s="847"/>
      <c r="S1133" s="848"/>
      <c r="T1133" s="846" t="s">
        <v>3521</v>
      </c>
      <c r="U1133" s="847"/>
      <c r="V1133" s="847"/>
      <c r="W1133" s="847"/>
      <c r="X1133" s="847"/>
      <c r="Y1133" s="847"/>
      <c r="Z1133" s="847"/>
      <c r="AA1133" s="847"/>
      <c r="AB1133" s="847"/>
      <c r="AC1133" s="847"/>
      <c r="AD1133" s="847"/>
      <c r="AE1133" s="847"/>
      <c r="AF1133" s="847"/>
      <c r="AG1133" s="848"/>
      <c r="AH1133" s="847" t="s">
        <v>3922</v>
      </c>
      <c r="AI1133" s="847"/>
      <c r="AJ1133" s="847"/>
      <c r="AK1133" s="847"/>
      <c r="AL1133" s="847"/>
      <c r="AM1133" s="847"/>
      <c r="AN1133" s="847"/>
      <c r="AO1133" s="847"/>
      <c r="AP1133" s="847"/>
      <c r="AQ1133" s="847"/>
      <c r="AR1133" s="847"/>
      <c r="AS1133" s="847"/>
      <c r="AT1133" s="847"/>
      <c r="AU1133" s="847"/>
      <c r="AV1133" s="847"/>
      <c r="AW1133" s="847"/>
      <c r="AX1133" s="847"/>
      <c r="AY1133" s="847"/>
      <c r="AZ1133" s="847"/>
      <c r="BA1133" s="847"/>
      <c r="BB1133" s="848"/>
    </row>
    <row r="1134" spans="1:54" ht="12.6" customHeight="1">
      <c r="A1134" s="844"/>
      <c r="B1134" s="1096"/>
      <c r="C1134" s="1096"/>
      <c r="D1134" s="1096"/>
      <c r="E1134" s="1096"/>
      <c r="F1134" s="1096"/>
      <c r="G1134" s="1096"/>
      <c r="H1134" s="1096"/>
      <c r="I1134" s="1096"/>
      <c r="J1134" s="1096"/>
      <c r="K1134" s="1096"/>
      <c r="L1134" s="1191"/>
      <c r="M1134" s="901" t="s">
        <v>3923</v>
      </c>
      <c r="N1134" s="902"/>
      <c r="O1134" s="902"/>
      <c r="P1134" s="902"/>
      <c r="Q1134" s="902"/>
      <c r="R1134" s="902"/>
      <c r="S1134" s="994"/>
      <c r="T1134" s="901" t="s">
        <v>3923</v>
      </c>
      <c r="U1134" s="902"/>
      <c r="V1134" s="902"/>
      <c r="W1134" s="902"/>
      <c r="X1134" s="902"/>
      <c r="Y1134" s="902"/>
      <c r="Z1134" s="994"/>
      <c r="AA1134" s="901" t="s">
        <v>3924</v>
      </c>
      <c r="AB1134" s="902"/>
      <c r="AC1134" s="902"/>
      <c r="AD1134" s="902"/>
      <c r="AE1134" s="902"/>
      <c r="AF1134" s="902"/>
      <c r="AG1134" s="994"/>
      <c r="AH1134" s="901" t="s">
        <v>3919</v>
      </c>
      <c r="AI1134" s="902"/>
      <c r="AJ1134" s="902"/>
      <c r="AK1134" s="902"/>
      <c r="AL1134" s="902"/>
      <c r="AM1134" s="902"/>
      <c r="AN1134" s="994"/>
      <c r="AO1134" s="901" t="s">
        <v>3733</v>
      </c>
      <c r="AP1134" s="902"/>
      <c r="AQ1134" s="902"/>
      <c r="AR1134" s="902"/>
      <c r="AS1134" s="902"/>
      <c r="AT1134" s="902"/>
      <c r="AU1134" s="902"/>
      <c r="AV1134" s="902"/>
      <c r="AW1134" s="902"/>
      <c r="AX1134" s="902"/>
      <c r="AY1134" s="902"/>
      <c r="AZ1134" s="902"/>
      <c r="BA1134" s="902"/>
      <c r="BB1134" s="994"/>
    </row>
    <row r="1135" spans="1:54" ht="12.6" customHeight="1">
      <c r="A1135" s="844"/>
      <c r="B1135" s="1096"/>
      <c r="C1135" s="1096"/>
      <c r="D1135" s="1096"/>
      <c r="E1135" s="1096"/>
      <c r="F1135" s="1096"/>
      <c r="G1135" s="1096"/>
      <c r="H1135" s="1096"/>
      <c r="I1135" s="1096"/>
      <c r="J1135" s="1096"/>
      <c r="K1135" s="1096"/>
      <c r="L1135" s="1191"/>
      <c r="M1135" s="841" t="s">
        <v>3925</v>
      </c>
      <c r="N1135" s="842"/>
      <c r="O1135" s="842"/>
      <c r="P1135" s="842"/>
      <c r="Q1135" s="842"/>
      <c r="R1135" s="842"/>
      <c r="S1135" s="843"/>
      <c r="T1135" s="841" t="s">
        <v>3925</v>
      </c>
      <c r="U1135" s="842"/>
      <c r="V1135" s="842"/>
      <c r="W1135" s="842"/>
      <c r="X1135" s="842"/>
      <c r="Y1135" s="842"/>
      <c r="Z1135" s="843"/>
      <c r="AA1135" s="841" t="s">
        <v>3926</v>
      </c>
      <c r="AB1135" s="842"/>
      <c r="AC1135" s="842"/>
      <c r="AD1135" s="842"/>
      <c r="AE1135" s="842"/>
      <c r="AF1135" s="842"/>
      <c r="AG1135" s="843"/>
      <c r="AH1135" s="841" t="s">
        <v>3879</v>
      </c>
      <c r="AI1135" s="842"/>
      <c r="AJ1135" s="842"/>
      <c r="AK1135" s="842"/>
      <c r="AL1135" s="842"/>
      <c r="AM1135" s="842"/>
      <c r="AN1135" s="843"/>
      <c r="AO1135" s="841" t="s">
        <v>3671</v>
      </c>
      <c r="AP1135" s="842"/>
      <c r="AQ1135" s="842"/>
      <c r="AR1135" s="842"/>
      <c r="AS1135" s="842"/>
      <c r="AT1135" s="842"/>
      <c r="AU1135" s="842"/>
      <c r="AV1135" s="842"/>
      <c r="AW1135" s="842"/>
      <c r="AX1135" s="842"/>
      <c r="AY1135" s="842"/>
      <c r="AZ1135" s="842"/>
      <c r="BA1135" s="842"/>
      <c r="BB1135" s="843"/>
    </row>
    <row r="1136" spans="1:54" ht="12.6" customHeight="1">
      <c r="A1136" s="844"/>
      <c r="B1136" s="1096"/>
      <c r="C1136" s="1096"/>
      <c r="D1136" s="1096"/>
      <c r="E1136" s="1096"/>
      <c r="F1136" s="1096"/>
      <c r="G1136" s="1096"/>
      <c r="H1136" s="1096"/>
      <c r="I1136" s="1096"/>
      <c r="J1136" s="1096"/>
      <c r="K1136" s="1096"/>
      <c r="L1136" s="1191"/>
      <c r="M1136" s="841"/>
      <c r="N1136" s="842"/>
      <c r="O1136" s="842"/>
      <c r="P1136" s="842"/>
      <c r="Q1136" s="842"/>
      <c r="R1136" s="842"/>
      <c r="S1136" s="843"/>
      <c r="T1136" s="841"/>
      <c r="U1136" s="842"/>
      <c r="V1136" s="842"/>
      <c r="W1136" s="842"/>
      <c r="X1136" s="842"/>
      <c r="Y1136" s="842"/>
      <c r="Z1136" s="843"/>
      <c r="AA1136" s="841"/>
      <c r="AB1136" s="842"/>
      <c r="AC1136" s="842"/>
      <c r="AD1136" s="842"/>
      <c r="AE1136" s="842"/>
      <c r="AF1136" s="842"/>
      <c r="AG1136" s="843"/>
      <c r="AH1136" s="841" t="s">
        <v>3521</v>
      </c>
      <c r="AI1136" s="842"/>
      <c r="AJ1136" s="842"/>
      <c r="AK1136" s="842"/>
      <c r="AL1136" s="842"/>
      <c r="AM1136" s="842"/>
      <c r="AN1136" s="843"/>
      <c r="AO1136" s="841" t="s">
        <v>4149</v>
      </c>
      <c r="AP1136" s="842"/>
      <c r="AQ1136" s="842"/>
      <c r="AR1136" s="842"/>
      <c r="AS1136" s="842"/>
      <c r="AT1136" s="842"/>
      <c r="AU1136" s="842"/>
      <c r="AV1136" s="842"/>
      <c r="AW1136" s="842"/>
      <c r="AX1136" s="842"/>
      <c r="AY1136" s="842"/>
      <c r="AZ1136" s="842"/>
      <c r="BA1136" s="842"/>
      <c r="BB1136" s="843"/>
    </row>
    <row r="1137" spans="1:54" ht="12.6" customHeight="1">
      <c r="A1137" s="841" t="s">
        <v>3498</v>
      </c>
      <c r="B1137" s="842"/>
      <c r="C1137" s="842"/>
      <c r="D1137" s="842"/>
      <c r="E1137" s="842"/>
      <c r="F1137" s="842"/>
      <c r="G1137" s="842"/>
      <c r="H1137" s="842"/>
      <c r="I1137" s="842"/>
      <c r="J1137" s="842"/>
      <c r="K1137" s="842"/>
      <c r="L1137" s="843"/>
      <c r="M1137" s="846" t="s">
        <v>3499</v>
      </c>
      <c r="N1137" s="847"/>
      <c r="O1137" s="847"/>
      <c r="P1137" s="847"/>
      <c r="Q1137" s="847"/>
      <c r="R1137" s="847"/>
      <c r="S1137" s="848"/>
      <c r="T1137" s="846" t="s">
        <v>3500</v>
      </c>
      <c r="U1137" s="847"/>
      <c r="V1137" s="847"/>
      <c r="W1137" s="847"/>
      <c r="X1137" s="847"/>
      <c r="Y1137" s="847"/>
      <c r="Z1137" s="848"/>
      <c r="AA1137" s="846" t="s">
        <v>3501</v>
      </c>
      <c r="AB1137" s="847"/>
      <c r="AC1137" s="847"/>
      <c r="AD1137" s="847"/>
      <c r="AE1137" s="847"/>
      <c r="AF1137" s="847"/>
      <c r="AG1137" s="848"/>
      <c r="AH1137" s="846" t="s">
        <v>3502</v>
      </c>
      <c r="AI1137" s="847"/>
      <c r="AJ1137" s="847"/>
      <c r="AK1137" s="847"/>
      <c r="AL1137" s="847"/>
      <c r="AM1137" s="847"/>
      <c r="AN1137" s="848"/>
      <c r="AO1137" s="846" t="s">
        <v>3503</v>
      </c>
      <c r="AP1137" s="847"/>
      <c r="AQ1137" s="847"/>
      <c r="AR1137" s="847"/>
      <c r="AS1137" s="847"/>
      <c r="AT1137" s="847"/>
      <c r="AU1137" s="847"/>
      <c r="AV1137" s="847"/>
      <c r="AW1137" s="847"/>
      <c r="AX1137" s="847"/>
      <c r="AY1137" s="847"/>
      <c r="AZ1137" s="847"/>
      <c r="BA1137" s="847"/>
      <c r="BB1137" s="848"/>
    </row>
    <row r="1138" spans="1:54" ht="12.6" customHeight="1">
      <c r="A1138" s="193" t="s">
        <v>3927</v>
      </c>
      <c r="B1138" s="194"/>
      <c r="C1138" s="194"/>
      <c r="D1138" s="194"/>
      <c r="E1138" s="194"/>
      <c r="F1138" s="194"/>
      <c r="G1138" s="194"/>
      <c r="H1138" s="194"/>
      <c r="I1138" s="194"/>
      <c r="J1138" s="194"/>
      <c r="K1138" s="194"/>
      <c r="L1138" s="195"/>
      <c r="M1138" s="801"/>
      <c r="N1138" s="801"/>
      <c r="O1138" s="801"/>
      <c r="P1138" s="801"/>
      <c r="Q1138" s="801"/>
      <c r="R1138" s="801"/>
      <c r="S1138" s="801"/>
      <c r="T1138" s="801"/>
      <c r="U1138" s="801"/>
      <c r="V1138" s="801"/>
      <c r="W1138" s="801"/>
      <c r="X1138" s="801"/>
      <c r="Y1138" s="801"/>
      <c r="Z1138" s="801"/>
      <c r="AA1138" s="801"/>
      <c r="AB1138" s="801"/>
      <c r="AC1138" s="801"/>
      <c r="AD1138" s="801"/>
      <c r="AE1138" s="801"/>
      <c r="AF1138" s="801"/>
      <c r="AG1138" s="801"/>
      <c r="AH1138" s="1199"/>
      <c r="AI1138" s="1200"/>
      <c r="AJ1138" s="1200"/>
      <c r="AK1138" s="1200"/>
      <c r="AL1138" s="1200"/>
      <c r="AM1138" s="1200"/>
      <c r="AN1138" s="1201"/>
      <c r="AO1138" s="1199"/>
      <c r="AP1138" s="1200"/>
      <c r="AQ1138" s="1200"/>
      <c r="AR1138" s="1200"/>
      <c r="AS1138" s="1200"/>
      <c r="AT1138" s="1200"/>
      <c r="AU1138" s="1200"/>
      <c r="AV1138" s="1200"/>
      <c r="AW1138" s="1200"/>
      <c r="AX1138" s="1200"/>
      <c r="AY1138" s="1200"/>
      <c r="AZ1138" s="1200"/>
      <c r="BA1138" s="1200"/>
      <c r="BB1138" s="1201"/>
    </row>
    <row r="1139" spans="1:54" ht="12.6" customHeight="1">
      <c r="A1139" s="291" t="s">
        <v>3928</v>
      </c>
      <c r="B1139" s="292"/>
      <c r="C1139" s="292"/>
      <c r="D1139" s="292"/>
      <c r="E1139" s="292"/>
      <c r="F1139" s="292"/>
      <c r="G1139" s="292"/>
      <c r="H1139" s="292"/>
      <c r="I1139" s="292"/>
      <c r="J1139" s="292"/>
      <c r="K1139" s="292"/>
      <c r="L1139" s="293"/>
      <c r="M1139" s="801"/>
      <c r="N1139" s="801"/>
      <c r="O1139" s="801"/>
      <c r="P1139" s="801"/>
      <c r="Q1139" s="801"/>
      <c r="R1139" s="801"/>
      <c r="S1139" s="801"/>
      <c r="T1139" s="801"/>
      <c r="U1139" s="801"/>
      <c r="V1139" s="801"/>
      <c r="W1139" s="801"/>
      <c r="X1139" s="801"/>
      <c r="Y1139" s="801"/>
      <c r="Z1139" s="801"/>
      <c r="AA1139" s="801"/>
      <c r="AB1139" s="801"/>
      <c r="AC1139" s="801"/>
      <c r="AD1139" s="801"/>
      <c r="AE1139" s="801"/>
      <c r="AF1139" s="801"/>
      <c r="AG1139" s="801"/>
      <c r="AH1139" s="1189"/>
      <c r="AI1139" s="1190"/>
      <c r="AJ1139" s="1190"/>
      <c r="AK1139" s="1190"/>
      <c r="AL1139" s="1190"/>
      <c r="AM1139" s="1190"/>
      <c r="AN1139" s="1182"/>
      <c r="AO1139" s="1189"/>
      <c r="AP1139" s="1190"/>
      <c r="AQ1139" s="1190"/>
      <c r="AR1139" s="1190"/>
      <c r="AS1139" s="1190"/>
      <c r="AT1139" s="1190"/>
      <c r="AU1139" s="1190"/>
      <c r="AV1139" s="1190"/>
      <c r="AW1139" s="1190"/>
      <c r="AX1139" s="1190"/>
      <c r="AY1139" s="1190"/>
      <c r="AZ1139" s="1190"/>
      <c r="BA1139" s="1190"/>
      <c r="BB1139" s="1182"/>
    </row>
    <row r="1140" spans="1:54" ht="12.6" customHeight="1">
      <c r="A1140" s="187" t="s">
        <v>3655</v>
      </c>
      <c r="B1140" s="188"/>
      <c r="C1140" s="188"/>
      <c r="D1140" s="188"/>
      <c r="E1140" s="188"/>
      <c r="F1140" s="188"/>
      <c r="G1140" s="188"/>
      <c r="H1140" s="188"/>
      <c r="I1140" s="188"/>
      <c r="J1140" s="188"/>
      <c r="K1140" s="188"/>
      <c r="L1140" s="189"/>
      <c r="M1140" s="801"/>
      <c r="N1140" s="801"/>
      <c r="O1140" s="801"/>
      <c r="P1140" s="801"/>
      <c r="Q1140" s="801"/>
      <c r="R1140" s="801"/>
      <c r="S1140" s="801"/>
      <c r="T1140" s="801"/>
      <c r="U1140" s="801"/>
      <c r="V1140" s="801"/>
      <c r="W1140" s="801"/>
      <c r="X1140" s="801"/>
      <c r="Y1140" s="801"/>
      <c r="Z1140" s="801"/>
      <c r="AA1140" s="801"/>
      <c r="AB1140" s="801"/>
      <c r="AC1140" s="801"/>
      <c r="AD1140" s="801"/>
      <c r="AE1140" s="801"/>
      <c r="AF1140" s="801"/>
      <c r="AG1140" s="801"/>
      <c r="AH1140" s="903"/>
      <c r="AI1140" s="904"/>
      <c r="AJ1140" s="904"/>
      <c r="AK1140" s="904"/>
      <c r="AL1140" s="904"/>
      <c r="AM1140" s="904"/>
      <c r="AN1140" s="993"/>
      <c r="AO1140" s="903"/>
      <c r="AP1140" s="904"/>
      <c r="AQ1140" s="904"/>
      <c r="AR1140" s="904"/>
      <c r="AS1140" s="904"/>
      <c r="AT1140" s="904"/>
      <c r="AU1140" s="904"/>
      <c r="AV1140" s="904"/>
      <c r="AW1140" s="904"/>
      <c r="AX1140" s="904"/>
      <c r="AY1140" s="904"/>
      <c r="AZ1140" s="904"/>
      <c r="BA1140" s="904"/>
      <c r="BB1140" s="993"/>
    </row>
    <row r="1141" spans="1:54" ht="12.6" customHeight="1">
      <c r="A1141" s="187" t="s">
        <v>3656</v>
      </c>
      <c r="B1141" s="188"/>
      <c r="C1141" s="188"/>
      <c r="D1141" s="188"/>
      <c r="E1141" s="188"/>
      <c r="F1141" s="188"/>
      <c r="G1141" s="188"/>
      <c r="H1141" s="188"/>
      <c r="I1141" s="188"/>
      <c r="J1141" s="188"/>
      <c r="K1141" s="188"/>
      <c r="L1141" s="189"/>
      <c r="M1141" s="801"/>
      <c r="N1141" s="801"/>
      <c r="O1141" s="801"/>
      <c r="P1141" s="801"/>
      <c r="Q1141" s="801"/>
      <c r="R1141" s="801"/>
      <c r="S1141" s="801"/>
      <c r="T1141" s="801"/>
      <c r="U1141" s="801"/>
      <c r="V1141" s="801"/>
      <c r="W1141" s="801"/>
      <c r="X1141" s="801"/>
      <c r="Y1141" s="801"/>
      <c r="Z1141" s="801"/>
      <c r="AA1141" s="801"/>
      <c r="AB1141" s="801"/>
      <c r="AC1141" s="801"/>
      <c r="AD1141" s="801"/>
      <c r="AE1141" s="801"/>
      <c r="AF1141" s="801"/>
      <c r="AG1141" s="801"/>
      <c r="AH1141" s="903"/>
      <c r="AI1141" s="904"/>
      <c r="AJ1141" s="904"/>
      <c r="AK1141" s="904"/>
      <c r="AL1141" s="904"/>
      <c r="AM1141" s="904"/>
      <c r="AN1141" s="993"/>
      <c r="AO1141" s="903"/>
      <c r="AP1141" s="904"/>
      <c r="AQ1141" s="904"/>
      <c r="AR1141" s="904"/>
      <c r="AS1141" s="904"/>
      <c r="AT1141" s="904"/>
      <c r="AU1141" s="904"/>
      <c r="AV1141" s="904"/>
      <c r="AW1141" s="904"/>
      <c r="AX1141" s="904"/>
      <c r="AY1141" s="904"/>
      <c r="AZ1141" s="904"/>
      <c r="BA1141" s="904"/>
      <c r="BB1141" s="993"/>
    </row>
    <row r="1142" spans="1:54" ht="12.6" customHeight="1">
      <c r="A1142" s="272" t="s">
        <v>3485</v>
      </c>
      <c r="B1142" s="188"/>
      <c r="C1142" s="188"/>
      <c r="D1142" s="188"/>
      <c r="E1142" s="188"/>
      <c r="F1142" s="188"/>
      <c r="G1142" s="188"/>
      <c r="H1142" s="188"/>
      <c r="I1142" s="188"/>
      <c r="J1142" s="188"/>
      <c r="K1142" s="188"/>
      <c r="L1142" s="189"/>
      <c r="M1142" s="801"/>
      <c r="N1142" s="801"/>
      <c r="O1142" s="801"/>
      <c r="P1142" s="801"/>
      <c r="Q1142" s="801"/>
      <c r="R1142" s="801"/>
      <c r="S1142" s="801"/>
      <c r="T1142" s="801"/>
      <c r="U1142" s="801"/>
      <c r="V1142" s="801"/>
      <c r="W1142" s="801"/>
      <c r="X1142" s="801"/>
      <c r="Y1142" s="801"/>
      <c r="Z1142" s="801"/>
      <c r="AA1142" s="801"/>
      <c r="AB1142" s="801"/>
      <c r="AC1142" s="801"/>
      <c r="AD1142" s="801"/>
      <c r="AE1142" s="801"/>
      <c r="AF1142" s="801"/>
      <c r="AG1142" s="801"/>
      <c r="AH1142" s="903"/>
      <c r="AI1142" s="904"/>
      <c r="AJ1142" s="904"/>
      <c r="AK1142" s="904"/>
      <c r="AL1142" s="904"/>
      <c r="AM1142" s="904"/>
      <c r="AN1142" s="993"/>
      <c r="AO1142" s="903"/>
      <c r="AP1142" s="904"/>
      <c r="AQ1142" s="904"/>
      <c r="AR1142" s="904"/>
      <c r="AS1142" s="904"/>
      <c r="AT1142" s="904"/>
      <c r="AU1142" s="904"/>
      <c r="AV1142" s="904"/>
      <c r="AW1142" s="904"/>
      <c r="AX1142" s="904"/>
      <c r="AY1142" s="904"/>
      <c r="AZ1142" s="904"/>
      <c r="BA1142" s="904"/>
      <c r="BB1142" s="993"/>
    </row>
    <row r="1143" spans="1:54" ht="12.6" customHeight="1">
      <c r="A1143" s="187" t="s">
        <v>3929</v>
      </c>
      <c r="B1143" s="188"/>
      <c r="C1143" s="188"/>
      <c r="D1143" s="188"/>
      <c r="E1143" s="188"/>
      <c r="F1143" s="188"/>
      <c r="G1143" s="188"/>
      <c r="H1143" s="188"/>
      <c r="I1143" s="188"/>
      <c r="J1143" s="188"/>
      <c r="K1143" s="188"/>
      <c r="L1143" s="189"/>
      <c r="M1143" s="803" t="s">
        <v>4215</v>
      </c>
      <c r="N1143" s="803"/>
      <c r="O1143" s="803"/>
      <c r="P1143" s="803"/>
      <c r="Q1143" s="803"/>
      <c r="R1143" s="803"/>
      <c r="S1143" s="803"/>
      <c r="T1143" s="803" t="s">
        <v>4215</v>
      </c>
      <c r="U1143" s="803"/>
      <c r="V1143" s="803"/>
      <c r="W1143" s="803"/>
      <c r="X1143" s="803"/>
      <c r="Y1143" s="803"/>
      <c r="Z1143" s="803"/>
      <c r="AA1143" s="803" t="s">
        <v>4215</v>
      </c>
      <c r="AB1143" s="803"/>
      <c r="AC1143" s="803"/>
      <c r="AD1143" s="803"/>
      <c r="AE1143" s="803"/>
      <c r="AF1143" s="803"/>
      <c r="AG1143" s="803"/>
      <c r="AH1143" s="903">
        <f ca="1">'HL KNIHA VYPOC'!$G$305</f>
        <v>0</v>
      </c>
      <c r="AI1143" s="904"/>
      <c r="AJ1143" s="904"/>
      <c r="AK1143" s="904"/>
      <c r="AL1143" s="904"/>
      <c r="AM1143" s="904"/>
      <c r="AN1143" s="993"/>
      <c r="AO1143" s="903">
        <f ca="1">'HL KNIHA VYPOC'!$K$305</f>
        <v>0</v>
      </c>
      <c r="AP1143" s="904"/>
      <c r="AQ1143" s="904"/>
      <c r="AR1143" s="904"/>
      <c r="AS1143" s="904"/>
      <c r="AT1143" s="904"/>
      <c r="AU1143" s="904"/>
      <c r="AV1143" s="904"/>
      <c r="AW1143" s="904"/>
      <c r="AX1143" s="904"/>
      <c r="AY1143" s="904"/>
      <c r="AZ1143" s="904"/>
      <c r="BA1143" s="904"/>
      <c r="BB1143" s="993"/>
    </row>
    <row r="1144" spans="1:54" ht="12.6" customHeight="1">
      <c r="A1144" s="187" t="s">
        <v>3930</v>
      </c>
      <c r="B1144" s="188"/>
      <c r="C1144" s="188"/>
      <c r="D1144" s="188"/>
      <c r="E1144" s="188"/>
      <c r="F1144" s="188"/>
      <c r="G1144" s="188"/>
      <c r="H1144" s="188"/>
      <c r="I1144" s="188"/>
      <c r="J1144" s="188"/>
      <c r="K1144" s="188"/>
      <c r="L1144" s="189"/>
      <c r="M1144" s="803" t="s">
        <v>4215</v>
      </c>
      <c r="N1144" s="803"/>
      <c r="O1144" s="803"/>
      <c r="P1144" s="803"/>
      <c r="Q1144" s="803"/>
      <c r="R1144" s="803"/>
      <c r="S1144" s="803"/>
      <c r="T1144" s="803" t="s">
        <v>4215</v>
      </c>
      <c r="U1144" s="803"/>
      <c r="V1144" s="803"/>
      <c r="W1144" s="803"/>
      <c r="X1144" s="803"/>
      <c r="Y1144" s="803"/>
      <c r="Z1144" s="803"/>
      <c r="AA1144" s="803" t="s">
        <v>4215</v>
      </c>
      <c r="AB1144" s="803"/>
      <c r="AC1144" s="803"/>
      <c r="AD1144" s="803"/>
      <c r="AE1144" s="803"/>
      <c r="AF1144" s="803"/>
      <c r="AG1144" s="803"/>
      <c r="AH1144" s="903">
        <f ca="1">'HL KNIHA VYPOC'!$G$275</f>
        <v>0</v>
      </c>
      <c r="AI1144" s="904"/>
      <c r="AJ1144" s="904"/>
      <c r="AK1144" s="904"/>
      <c r="AL1144" s="904"/>
      <c r="AM1144" s="904"/>
      <c r="AN1144" s="993"/>
      <c r="AO1144" s="903">
        <f ca="1">'HL KNIHA VYPOC'!$K$275</f>
        <v>0</v>
      </c>
      <c r="AP1144" s="904"/>
      <c r="AQ1144" s="904"/>
      <c r="AR1144" s="904"/>
      <c r="AS1144" s="904"/>
      <c r="AT1144" s="904"/>
      <c r="AU1144" s="904"/>
      <c r="AV1144" s="904"/>
      <c r="AW1144" s="904"/>
      <c r="AX1144" s="904"/>
      <c r="AY1144" s="904"/>
      <c r="AZ1144" s="904"/>
      <c r="BA1144" s="904"/>
      <c r="BB1144" s="993"/>
    </row>
    <row r="1145" spans="1:54" ht="12.6" customHeight="1">
      <c r="A1145" s="187" t="s">
        <v>3931</v>
      </c>
      <c r="B1145" s="188"/>
      <c r="C1145" s="188"/>
      <c r="D1145" s="188"/>
      <c r="E1145" s="188"/>
      <c r="F1145" s="188"/>
      <c r="G1145" s="188"/>
      <c r="H1145" s="188"/>
      <c r="I1145" s="188"/>
      <c r="J1145" s="188"/>
      <c r="K1145" s="188"/>
      <c r="L1145" s="189"/>
      <c r="M1145" s="803" t="s">
        <v>4215</v>
      </c>
      <c r="N1145" s="803"/>
      <c r="O1145" s="803"/>
      <c r="P1145" s="803"/>
      <c r="Q1145" s="803"/>
      <c r="R1145" s="803"/>
      <c r="S1145" s="803"/>
      <c r="T1145" s="803" t="s">
        <v>4215</v>
      </c>
      <c r="U1145" s="803"/>
      <c r="V1145" s="803"/>
      <c r="W1145" s="803"/>
      <c r="X1145" s="803"/>
      <c r="Y1145" s="803"/>
      <c r="Z1145" s="803"/>
      <c r="AA1145" s="803" t="s">
        <v>4215</v>
      </c>
      <c r="AB1145" s="803"/>
      <c r="AC1145" s="803"/>
      <c r="AD1145" s="803"/>
      <c r="AE1145" s="803"/>
      <c r="AF1145" s="803"/>
      <c r="AG1145" s="803"/>
      <c r="AH1145" s="903">
        <f ca="1">'HL KNIHA VYPOC'!$G$299</f>
        <v>0</v>
      </c>
      <c r="AI1145" s="904"/>
      <c r="AJ1145" s="904"/>
      <c r="AK1145" s="904"/>
      <c r="AL1145" s="904"/>
      <c r="AM1145" s="904"/>
      <c r="AN1145" s="993"/>
      <c r="AO1145" s="903">
        <f ca="1">'HL KNIHA VYPOC'!$K$299</f>
        <v>0</v>
      </c>
      <c r="AP1145" s="904"/>
      <c r="AQ1145" s="904"/>
      <c r="AR1145" s="904"/>
      <c r="AS1145" s="904"/>
      <c r="AT1145" s="904"/>
      <c r="AU1145" s="904"/>
      <c r="AV1145" s="904"/>
      <c r="AW1145" s="904"/>
      <c r="AX1145" s="904"/>
      <c r="AY1145" s="904"/>
      <c r="AZ1145" s="904"/>
      <c r="BA1145" s="904"/>
      <c r="BB1145" s="993"/>
    </row>
    <row r="1146" spans="1:54" ht="12.6" customHeight="1">
      <c r="A1146" s="193" t="s">
        <v>3796</v>
      </c>
      <c r="B1146" s="194"/>
      <c r="C1146" s="194"/>
      <c r="D1146" s="194"/>
      <c r="E1146" s="194"/>
      <c r="F1146" s="194"/>
      <c r="G1146" s="194"/>
      <c r="H1146" s="194"/>
      <c r="I1146" s="194"/>
      <c r="J1146" s="194"/>
      <c r="K1146" s="194"/>
      <c r="L1146" s="195"/>
      <c r="M1146" s="905" t="s">
        <v>4215</v>
      </c>
      <c r="N1146" s="905"/>
      <c r="O1146" s="905"/>
      <c r="P1146" s="905"/>
      <c r="Q1146" s="905"/>
      <c r="R1146" s="905"/>
      <c r="S1146" s="905"/>
      <c r="T1146" s="905" t="s">
        <v>4215</v>
      </c>
      <c r="U1146" s="905"/>
      <c r="V1146" s="905"/>
      <c r="W1146" s="905"/>
      <c r="X1146" s="905"/>
      <c r="Y1146" s="905"/>
      <c r="Z1146" s="905"/>
      <c r="AA1146" s="905" t="s">
        <v>4215</v>
      </c>
      <c r="AB1146" s="905"/>
      <c r="AC1146" s="905"/>
      <c r="AD1146" s="905"/>
      <c r="AE1146" s="905"/>
      <c r="AF1146" s="905"/>
      <c r="AG1146" s="905"/>
      <c r="AH1146" s="1199"/>
      <c r="AI1146" s="1200"/>
      <c r="AJ1146" s="1200"/>
      <c r="AK1146" s="1200"/>
      <c r="AL1146" s="1200"/>
      <c r="AM1146" s="1200"/>
      <c r="AN1146" s="1201"/>
      <c r="AO1146" s="1199"/>
      <c r="AP1146" s="1200"/>
      <c r="AQ1146" s="1200"/>
      <c r="AR1146" s="1200"/>
      <c r="AS1146" s="1200"/>
      <c r="AT1146" s="1200"/>
      <c r="AU1146" s="1200"/>
      <c r="AV1146" s="1200"/>
      <c r="AW1146" s="1200"/>
      <c r="AX1146" s="1200"/>
      <c r="AY1146" s="1200"/>
      <c r="AZ1146" s="1200"/>
      <c r="BA1146" s="1200"/>
      <c r="BB1146" s="1201"/>
    </row>
    <row r="1147" spans="1:54" ht="12.6" customHeight="1">
      <c r="A1147" s="221" t="s">
        <v>3920</v>
      </c>
      <c r="B1147" s="194"/>
      <c r="C1147" s="194"/>
      <c r="D1147" s="194"/>
      <c r="E1147" s="194"/>
      <c r="F1147" s="194"/>
      <c r="G1147" s="194"/>
      <c r="H1147" s="194"/>
      <c r="I1147" s="194"/>
      <c r="J1147" s="194"/>
      <c r="K1147" s="194"/>
      <c r="L1147" s="195"/>
      <c r="M1147" s="802" t="s">
        <v>4215</v>
      </c>
      <c r="N1147" s="802"/>
      <c r="O1147" s="802"/>
      <c r="P1147" s="802"/>
      <c r="Q1147" s="802"/>
      <c r="R1147" s="802"/>
      <c r="S1147" s="802"/>
      <c r="T1147" s="802" t="s">
        <v>4215</v>
      </c>
      <c r="U1147" s="802"/>
      <c r="V1147" s="802"/>
      <c r="W1147" s="802"/>
      <c r="X1147" s="802"/>
      <c r="Y1147" s="802"/>
      <c r="Z1147" s="802"/>
      <c r="AA1147" s="802" t="s">
        <v>4215</v>
      </c>
      <c r="AB1147" s="802"/>
      <c r="AC1147" s="802"/>
      <c r="AD1147" s="802"/>
      <c r="AE1147" s="802"/>
      <c r="AF1147" s="802"/>
      <c r="AG1147" s="802"/>
      <c r="AH1147" s="1199"/>
      <c r="AI1147" s="1200"/>
      <c r="AJ1147" s="1200"/>
      <c r="AK1147" s="1200"/>
      <c r="AL1147" s="1200"/>
      <c r="AM1147" s="1200"/>
      <c r="AN1147" s="1201"/>
      <c r="AO1147" s="1199"/>
      <c r="AP1147" s="1200"/>
      <c r="AQ1147" s="1200"/>
      <c r="AR1147" s="1200"/>
      <c r="AS1147" s="1200"/>
      <c r="AT1147" s="1200"/>
      <c r="AU1147" s="1200"/>
      <c r="AV1147" s="1200"/>
      <c r="AW1147" s="1200"/>
      <c r="AX1147" s="1200"/>
      <c r="AY1147" s="1200"/>
      <c r="AZ1147" s="1200"/>
      <c r="BA1147" s="1200"/>
      <c r="BB1147" s="1201"/>
    </row>
    <row r="1148" spans="1:54" ht="12.6" customHeight="1">
      <c r="A1148" s="223" t="s">
        <v>3921</v>
      </c>
      <c r="B1148" s="183"/>
      <c r="C1148" s="183"/>
      <c r="D1148" s="183"/>
      <c r="E1148" s="183"/>
      <c r="F1148" s="183"/>
      <c r="G1148" s="183"/>
      <c r="H1148" s="183"/>
      <c r="I1148" s="183"/>
      <c r="J1148" s="183"/>
      <c r="K1148" s="183"/>
      <c r="L1148" s="225"/>
      <c r="M1148" s="802"/>
      <c r="N1148" s="802"/>
      <c r="O1148" s="802"/>
      <c r="P1148" s="802"/>
      <c r="Q1148" s="802"/>
      <c r="R1148" s="802"/>
      <c r="S1148" s="802"/>
      <c r="T1148" s="802"/>
      <c r="U1148" s="802"/>
      <c r="V1148" s="802"/>
      <c r="W1148" s="802"/>
      <c r="X1148" s="802"/>
      <c r="Y1148" s="802"/>
      <c r="Z1148" s="802"/>
      <c r="AA1148" s="802"/>
      <c r="AB1148" s="802"/>
      <c r="AC1148" s="802"/>
      <c r="AD1148" s="802"/>
      <c r="AE1148" s="802"/>
      <c r="AF1148" s="802"/>
      <c r="AG1148" s="802"/>
      <c r="AH1148" s="992"/>
      <c r="AI1148" s="975"/>
      <c r="AJ1148" s="975"/>
      <c r="AK1148" s="975"/>
      <c r="AL1148" s="975"/>
      <c r="AM1148" s="975"/>
      <c r="AN1148" s="1202"/>
      <c r="AO1148" s="992"/>
      <c r="AP1148" s="975"/>
      <c r="AQ1148" s="975"/>
      <c r="AR1148" s="975"/>
      <c r="AS1148" s="975"/>
      <c r="AT1148" s="975"/>
      <c r="AU1148" s="975"/>
      <c r="AV1148" s="975"/>
      <c r="AW1148" s="975"/>
      <c r="AX1148" s="975"/>
      <c r="AY1148" s="975"/>
      <c r="AZ1148" s="975"/>
      <c r="BA1148" s="975"/>
      <c r="BB1148" s="1202"/>
    </row>
    <row r="1149" spans="1:54" ht="12.6" customHeight="1">
      <c r="A1149" s="223" t="s">
        <v>3932</v>
      </c>
      <c r="B1149" s="183"/>
      <c r="C1149" s="183"/>
      <c r="D1149" s="183"/>
      <c r="E1149" s="183"/>
      <c r="F1149" s="183"/>
      <c r="G1149" s="183"/>
      <c r="H1149" s="183"/>
      <c r="I1149" s="183"/>
      <c r="J1149" s="183"/>
      <c r="K1149" s="183"/>
      <c r="L1149" s="225"/>
      <c r="M1149" s="802"/>
      <c r="N1149" s="802"/>
      <c r="O1149" s="802"/>
      <c r="P1149" s="802"/>
      <c r="Q1149" s="802"/>
      <c r="R1149" s="802"/>
      <c r="S1149" s="802"/>
      <c r="T1149" s="802"/>
      <c r="U1149" s="802"/>
      <c r="V1149" s="802"/>
      <c r="W1149" s="802"/>
      <c r="X1149" s="802"/>
      <c r="Y1149" s="802"/>
      <c r="Z1149" s="802"/>
      <c r="AA1149" s="802"/>
      <c r="AB1149" s="802"/>
      <c r="AC1149" s="802"/>
      <c r="AD1149" s="802"/>
      <c r="AE1149" s="802"/>
      <c r="AF1149" s="802"/>
      <c r="AG1149" s="802"/>
      <c r="AH1149" s="992"/>
      <c r="AI1149" s="975"/>
      <c r="AJ1149" s="975"/>
      <c r="AK1149" s="975"/>
      <c r="AL1149" s="975"/>
      <c r="AM1149" s="975"/>
      <c r="AN1149" s="1202"/>
      <c r="AO1149" s="992"/>
      <c r="AP1149" s="975"/>
      <c r="AQ1149" s="975"/>
      <c r="AR1149" s="975"/>
      <c r="AS1149" s="975"/>
      <c r="AT1149" s="975"/>
      <c r="AU1149" s="975"/>
      <c r="AV1149" s="975"/>
      <c r="AW1149" s="975"/>
      <c r="AX1149" s="975"/>
      <c r="AY1149" s="975"/>
      <c r="AZ1149" s="975"/>
      <c r="BA1149" s="975"/>
      <c r="BB1149" s="1202"/>
    </row>
    <row r="1150" spans="1:54" ht="12.6" customHeight="1">
      <c r="A1150" s="226" t="s">
        <v>3933</v>
      </c>
      <c r="B1150" s="197"/>
      <c r="C1150" s="197"/>
      <c r="D1150" s="197"/>
      <c r="E1150" s="197"/>
      <c r="F1150" s="197"/>
      <c r="G1150" s="197"/>
      <c r="H1150" s="197"/>
      <c r="I1150" s="197"/>
      <c r="J1150" s="197"/>
      <c r="K1150" s="197"/>
      <c r="L1150" s="198"/>
      <c r="M1150" s="802"/>
      <c r="N1150" s="802"/>
      <c r="O1150" s="802"/>
      <c r="P1150" s="802"/>
      <c r="Q1150" s="802"/>
      <c r="R1150" s="802"/>
      <c r="S1150" s="802"/>
      <c r="T1150" s="802"/>
      <c r="U1150" s="802"/>
      <c r="V1150" s="802"/>
      <c r="W1150" s="802"/>
      <c r="X1150" s="802"/>
      <c r="Y1150" s="802"/>
      <c r="Z1150" s="802"/>
      <c r="AA1150" s="802"/>
      <c r="AB1150" s="802"/>
      <c r="AC1150" s="802"/>
      <c r="AD1150" s="802"/>
      <c r="AE1150" s="802"/>
      <c r="AF1150" s="802"/>
      <c r="AG1150" s="802"/>
      <c r="AH1150" s="1189"/>
      <c r="AI1150" s="1190"/>
      <c r="AJ1150" s="1190"/>
      <c r="AK1150" s="1190"/>
      <c r="AL1150" s="1190"/>
      <c r="AM1150" s="1190"/>
      <c r="AN1150" s="1182"/>
      <c r="AO1150" s="1189"/>
      <c r="AP1150" s="1190"/>
      <c r="AQ1150" s="1190"/>
      <c r="AR1150" s="1190"/>
      <c r="AS1150" s="1190"/>
      <c r="AT1150" s="1190"/>
      <c r="AU1150" s="1190"/>
      <c r="AV1150" s="1190"/>
      <c r="AW1150" s="1190"/>
      <c r="AX1150" s="1190"/>
      <c r="AY1150" s="1190"/>
      <c r="AZ1150" s="1190"/>
      <c r="BA1150" s="1190"/>
      <c r="BB1150" s="1182"/>
    </row>
    <row r="1151" spans="1:54" ht="12.6" customHeight="1">
      <c r="A1151" s="220" t="s">
        <v>236</v>
      </c>
    </row>
    <row r="1152" spans="1:54" ht="15" customHeight="1">
      <c r="A1152" s="897"/>
      <c r="B1152" s="898"/>
      <c r="C1152" s="898"/>
      <c r="D1152" s="898"/>
      <c r="E1152" s="898"/>
      <c r="F1152" s="898"/>
      <c r="G1152" s="898"/>
      <c r="H1152" s="898"/>
      <c r="I1152" s="898"/>
      <c r="J1152" s="898"/>
      <c r="K1152" s="898"/>
      <c r="L1152" s="898"/>
      <c r="M1152" s="898"/>
      <c r="N1152" s="898"/>
      <c r="O1152" s="898"/>
      <c r="P1152" s="898"/>
      <c r="Q1152" s="898"/>
      <c r="R1152" s="898"/>
      <c r="S1152" s="898"/>
      <c r="T1152" s="898"/>
      <c r="U1152" s="898"/>
      <c r="V1152" s="898"/>
      <c r="W1152" s="898"/>
      <c r="X1152" s="898"/>
      <c r="Y1152" s="898"/>
      <c r="Z1152" s="898"/>
      <c r="AA1152" s="898"/>
      <c r="AB1152" s="898"/>
      <c r="AC1152" s="898"/>
      <c r="AD1152" s="898"/>
      <c r="AE1152" s="898"/>
      <c r="AF1152" s="898"/>
      <c r="AG1152" s="898"/>
      <c r="AH1152" s="898"/>
      <c r="AI1152" s="898"/>
      <c r="AJ1152" s="898"/>
      <c r="AK1152" s="898"/>
      <c r="AL1152" s="898"/>
      <c r="AM1152" s="898"/>
      <c r="AN1152" s="898"/>
      <c r="AO1152" s="898"/>
      <c r="AP1152" s="898"/>
      <c r="AQ1152" s="898"/>
      <c r="AR1152" s="898"/>
      <c r="AS1152" s="898"/>
      <c r="AT1152" s="898"/>
      <c r="AU1152" s="898"/>
      <c r="AV1152" s="898"/>
      <c r="AW1152" s="898"/>
      <c r="AX1152" s="898"/>
      <c r="AY1152" s="550"/>
      <c r="AZ1152" s="550"/>
      <c r="BA1152" s="550"/>
      <c r="BB1152" s="550"/>
    </row>
    <row r="1153" spans="1:54" ht="15" customHeight="1">
      <c r="A1153" s="899"/>
      <c r="B1153" s="900"/>
      <c r="C1153" s="900"/>
      <c r="D1153" s="900"/>
      <c r="E1153" s="900"/>
      <c r="F1153" s="900"/>
      <c r="G1153" s="900"/>
      <c r="H1153" s="900"/>
      <c r="I1153" s="900"/>
      <c r="J1153" s="900"/>
      <c r="K1153" s="900"/>
      <c r="L1153" s="900"/>
      <c r="M1153" s="900"/>
      <c r="N1153" s="900"/>
      <c r="O1153" s="900"/>
      <c r="P1153" s="900"/>
      <c r="Q1153" s="900"/>
      <c r="R1153" s="900"/>
      <c r="S1153" s="900"/>
      <c r="T1153" s="900"/>
      <c r="U1153" s="900"/>
      <c r="V1153" s="900"/>
      <c r="W1153" s="900"/>
      <c r="X1153" s="900"/>
      <c r="Y1153" s="900"/>
      <c r="Z1153" s="900"/>
      <c r="AA1153" s="900"/>
      <c r="AB1153" s="900"/>
      <c r="AC1153" s="900"/>
      <c r="AD1153" s="900"/>
      <c r="AE1153" s="900"/>
      <c r="AF1153" s="900"/>
      <c r="AG1153" s="900"/>
      <c r="AH1153" s="900"/>
      <c r="AI1153" s="900"/>
      <c r="AJ1153" s="900"/>
      <c r="AK1153" s="900"/>
      <c r="AL1153" s="900"/>
      <c r="AM1153" s="900"/>
      <c r="AN1153" s="900"/>
      <c r="AO1153" s="900"/>
      <c r="AP1153" s="900"/>
      <c r="AQ1153" s="900"/>
      <c r="AR1153" s="900"/>
      <c r="AS1153" s="900"/>
      <c r="AT1153" s="900"/>
      <c r="AU1153" s="900"/>
      <c r="AV1153" s="900"/>
      <c r="AW1153" s="900"/>
      <c r="AX1153" s="900"/>
      <c r="AY1153" s="550"/>
      <c r="AZ1153" s="550"/>
      <c r="BA1153" s="550"/>
      <c r="BB1153" s="550"/>
    </row>
    <row r="1154" spans="1:54" ht="30" customHeight="1">
      <c r="A1154" s="1203" t="s">
        <v>3934</v>
      </c>
      <c r="B1154" s="1203"/>
      <c r="C1154" s="1203"/>
      <c r="D1154" s="1203"/>
      <c r="E1154" s="1203"/>
      <c r="F1154" s="1203"/>
      <c r="G1154" s="1203"/>
      <c r="H1154" s="1203"/>
      <c r="I1154" s="1203"/>
      <c r="J1154" s="1203"/>
      <c r="K1154" s="1203"/>
      <c r="L1154" s="1203"/>
      <c r="M1154" s="1203"/>
      <c r="N1154" s="1203"/>
      <c r="O1154" s="1203"/>
      <c r="P1154" s="1203"/>
      <c r="Q1154" s="1203"/>
      <c r="R1154" s="1203"/>
      <c r="S1154" s="1203"/>
      <c r="T1154" s="1203"/>
      <c r="U1154" s="1203"/>
      <c r="V1154" s="1203"/>
      <c r="W1154" s="1203"/>
      <c r="X1154" s="1203"/>
      <c r="Y1154" s="1203"/>
      <c r="Z1154" s="1203"/>
      <c r="AA1154" s="1203"/>
      <c r="AB1154" s="1203"/>
      <c r="AC1154" s="1203"/>
      <c r="AD1154" s="1203"/>
      <c r="AE1154" s="1203"/>
      <c r="AF1154" s="1203"/>
      <c r="AG1154" s="1203"/>
      <c r="AH1154" s="1203"/>
      <c r="AI1154" s="1203"/>
      <c r="AJ1154" s="1203"/>
      <c r="AK1154" s="1203"/>
      <c r="AL1154" s="1203"/>
      <c r="AM1154" s="1203"/>
      <c r="AN1154" s="1203"/>
      <c r="AO1154" s="1203"/>
      <c r="AP1154" s="1203"/>
      <c r="AQ1154" s="1203"/>
      <c r="AR1154" s="1203"/>
      <c r="AS1154" s="1203"/>
      <c r="AT1154" s="1203"/>
      <c r="AU1154" s="1203"/>
      <c r="AV1154" s="1203"/>
      <c r="AW1154" s="1203"/>
      <c r="AX1154" s="1203"/>
      <c r="AY1154" s="1203"/>
      <c r="AZ1154" s="1203"/>
      <c r="BA1154" s="1203"/>
      <c r="BB1154" s="278"/>
    </row>
    <row r="1155" spans="1:54" ht="30.75" customHeight="1">
      <c r="A1155" s="1118" t="s">
        <v>4146</v>
      </c>
      <c r="B1155" s="1119"/>
      <c r="C1155" s="1119"/>
      <c r="D1155" s="1119"/>
      <c r="E1155" s="1119"/>
      <c r="F1155" s="1119"/>
      <c r="G1155" s="1119"/>
      <c r="H1155" s="1119"/>
      <c r="I1155" s="1119"/>
      <c r="J1155" s="1119"/>
      <c r="K1155" s="1119"/>
      <c r="L1155" s="1119"/>
      <c r="M1155" s="1119"/>
      <c r="N1155" s="1119"/>
      <c r="O1155" s="1119"/>
      <c r="P1155" s="1119"/>
      <c r="Q1155" s="1119"/>
      <c r="R1155" s="1119"/>
      <c r="S1155" s="1119"/>
      <c r="T1155" s="1119"/>
      <c r="U1155" s="1119"/>
      <c r="V1155" s="1119"/>
      <c r="W1155" s="1119"/>
      <c r="X1155" s="1119"/>
      <c r="Y1155" s="1119"/>
      <c r="Z1155" s="1119"/>
      <c r="AA1155" s="1119"/>
      <c r="AB1155" s="1119"/>
      <c r="AC1155" s="1119"/>
      <c r="AD1155" s="1119"/>
      <c r="AE1155" s="1120"/>
      <c r="AF1155" s="1121" t="s">
        <v>4147</v>
      </c>
      <c r="AG1155" s="1122"/>
      <c r="AH1155" s="1122"/>
      <c r="AI1155" s="1122"/>
      <c r="AJ1155" s="1122"/>
      <c r="AK1155" s="1122"/>
      <c r="AL1155" s="1122"/>
      <c r="AM1155" s="1122"/>
      <c r="AN1155" s="1123"/>
      <c r="AO1155" s="1122" t="s">
        <v>4161</v>
      </c>
      <c r="AP1155" s="1122"/>
      <c r="AQ1155" s="1122"/>
      <c r="AR1155" s="1122"/>
      <c r="AS1155" s="1122"/>
      <c r="AT1155" s="1122"/>
      <c r="AU1155" s="1122"/>
      <c r="AV1155" s="1122"/>
      <c r="AW1155" s="1122"/>
      <c r="AX1155" s="1122"/>
      <c r="AY1155" s="1122"/>
      <c r="AZ1155" s="1122"/>
      <c r="BA1155" s="1122"/>
      <c r="BB1155" s="1123"/>
    </row>
    <row r="1156" spans="1:54" ht="15" customHeight="1">
      <c r="A1156" s="1124" t="s">
        <v>3935</v>
      </c>
      <c r="B1156" s="1125"/>
      <c r="C1156" s="1125"/>
      <c r="D1156" s="1125"/>
      <c r="E1156" s="1125"/>
      <c r="F1156" s="1125"/>
      <c r="G1156" s="1125"/>
      <c r="H1156" s="1125"/>
      <c r="I1156" s="1125"/>
      <c r="J1156" s="1125"/>
      <c r="K1156" s="1125"/>
      <c r="L1156" s="1125"/>
      <c r="M1156" s="1125"/>
      <c r="N1156" s="1125"/>
      <c r="O1156" s="1125"/>
      <c r="P1156" s="1125"/>
      <c r="Q1156" s="1125"/>
      <c r="R1156" s="1125"/>
      <c r="S1156" s="1125"/>
      <c r="T1156" s="1125"/>
      <c r="U1156" s="1125"/>
      <c r="V1156" s="1125"/>
      <c r="W1156" s="1125"/>
      <c r="X1156" s="1125"/>
      <c r="Y1156" s="1125"/>
      <c r="Z1156" s="1125"/>
      <c r="AA1156" s="1125"/>
      <c r="AB1156" s="1125"/>
      <c r="AC1156" s="1125"/>
      <c r="AD1156" s="1125"/>
      <c r="AE1156" s="1126"/>
      <c r="AF1156" s="1133"/>
      <c r="AG1156" s="1134"/>
      <c r="AH1156" s="1134"/>
      <c r="AI1156" s="1134"/>
      <c r="AJ1156" s="1134"/>
      <c r="AK1156" s="1134"/>
      <c r="AL1156" s="1134"/>
      <c r="AM1156" s="1134"/>
      <c r="AN1156" s="1135"/>
      <c r="AO1156" s="1134"/>
      <c r="AP1156" s="1134"/>
      <c r="AQ1156" s="1134"/>
      <c r="AR1156" s="1134"/>
      <c r="AS1156" s="1134"/>
      <c r="AT1156" s="1134"/>
      <c r="AU1156" s="1134"/>
      <c r="AV1156" s="1134"/>
      <c r="AW1156" s="1134"/>
      <c r="AX1156" s="1134"/>
      <c r="AY1156" s="1134"/>
      <c r="AZ1156" s="1134"/>
      <c r="BA1156" s="1134"/>
      <c r="BB1156" s="1135"/>
    </row>
    <row r="1157" spans="1:54" ht="15" customHeight="1">
      <c r="A1157" s="1130"/>
      <c r="B1157" s="1131"/>
      <c r="C1157" s="1131"/>
      <c r="D1157" s="1131"/>
      <c r="E1157" s="1131"/>
      <c r="F1157" s="1131"/>
      <c r="G1157" s="1131"/>
      <c r="H1157" s="1131"/>
      <c r="I1157" s="1131"/>
      <c r="J1157" s="1131"/>
      <c r="K1157" s="1131"/>
      <c r="L1157" s="1131"/>
      <c r="M1157" s="1131"/>
      <c r="N1157" s="1131"/>
      <c r="O1157" s="1131"/>
      <c r="P1157" s="1131"/>
      <c r="Q1157" s="1131"/>
      <c r="R1157" s="1131"/>
      <c r="S1157" s="1131"/>
      <c r="T1157" s="1131"/>
      <c r="U1157" s="1131"/>
      <c r="V1157" s="1131"/>
      <c r="W1157" s="1131"/>
      <c r="X1157" s="1131"/>
      <c r="Y1157" s="1131"/>
      <c r="Z1157" s="1131"/>
      <c r="AA1157" s="1131"/>
      <c r="AB1157" s="1131"/>
      <c r="AC1157" s="1131"/>
      <c r="AD1157" s="1131"/>
      <c r="AE1157" s="1132"/>
      <c r="AF1157" s="1133"/>
      <c r="AG1157" s="1134"/>
      <c r="AH1157" s="1134"/>
      <c r="AI1157" s="1134"/>
      <c r="AJ1157" s="1134"/>
      <c r="AK1157" s="1134"/>
      <c r="AL1157" s="1134"/>
      <c r="AM1157" s="1134"/>
      <c r="AN1157" s="1135"/>
      <c r="AO1157" s="1134"/>
      <c r="AP1157" s="1134"/>
      <c r="AQ1157" s="1134"/>
      <c r="AR1157" s="1134"/>
      <c r="AS1157" s="1134"/>
      <c r="AT1157" s="1134"/>
      <c r="AU1157" s="1134"/>
      <c r="AV1157" s="1134"/>
      <c r="AW1157" s="1134"/>
      <c r="AX1157" s="1134"/>
      <c r="AY1157" s="1134"/>
      <c r="AZ1157" s="1134"/>
      <c r="BA1157" s="1134"/>
      <c r="BB1157" s="1135"/>
    </row>
    <row r="1158" spans="1:54" ht="15" customHeight="1">
      <c r="A1158" s="1130"/>
      <c r="B1158" s="1131"/>
      <c r="C1158" s="1131"/>
      <c r="D1158" s="1131"/>
      <c r="E1158" s="1131"/>
      <c r="F1158" s="1131"/>
      <c r="G1158" s="1131"/>
      <c r="H1158" s="1131"/>
      <c r="I1158" s="1131"/>
      <c r="J1158" s="1131"/>
      <c r="K1158" s="1131"/>
      <c r="L1158" s="1131"/>
      <c r="M1158" s="1131"/>
      <c r="N1158" s="1131"/>
      <c r="O1158" s="1131"/>
      <c r="P1158" s="1131"/>
      <c r="Q1158" s="1131"/>
      <c r="R1158" s="1131"/>
      <c r="S1158" s="1131"/>
      <c r="T1158" s="1131"/>
      <c r="U1158" s="1131"/>
      <c r="V1158" s="1131"/>
      <c r="W1158" s="1131"/>
      <c r="X1158" s="1131"/>
      <c r="Y1158" s="1131"/>
      <c r="Z1158" s="1131"/>
      <c r="AA1158" s="1131"/>
      <c r="AB1158" s="1131"/>
      <c r="AC1158" s="1131"/>
      <c r="AD1158" s="1131"/>
      <c r="AE1158" s="1132"/>
      <c r="AF1158" s="1133"/>
      <c r="AG1158" s="1134"/>
      <c r="AH1158" s="1134"/>
      <c r="AI1158" s="1134"/>
      <c r="AJ1158" s="1134"/>
      <c r="AK1158" s="1134"/>
      <c r="AL1158" s="1134"/>
      <c r="AM1158" s="1134"/>
      <c r="AN1158" s="1135"/>
      <c r="AO1158" s="1134"/>
      <c r="AP1158" s="1134"/>
      <c r="AQ1158" s="1134"/>
      <c r="AR1158" s="1134"/>
      <c r="AS1158" s="1134"/>
      <c r="AT1158" s="1134"/>
      <c r="AU1158" s="1134"/>
      <c r="AV1158" s="1134"/>
      <c r="AW1158" s="1134"/>
      <c r="AX1158" s="1134"/>
      <c r="AY1158" s="1134"/>
      <c r="AZ1158" s="1134"/>
      <c r="BA1158" s="1134"/>
      <c r="BB1158" s="1135"/>
    </row>
    <row r="1159" spans="1:54" ht="15" customHeight="1">
      <c r="A1159" s="1124" t="s">
        <v>3936</v>
      </c>
      <c r="B1159" s="1125"/>
      <c r="C1159" s="1125"/>
      <c r="D1159" s="1125"/>
      <c r="E1159" s="1125"/>
      <c r="F1159" s="1125"/>
      <c r="G1159" s="1125"/>
      <c r="H1159" s="1125"/>
      <c r="I1159" s="1125"/>
      <c r="J1159" s="1125"/>
      <c r="K1159" s="1125"/>
      <c r="L1159" s="1125"/>
      <c r="M1159" s="1125"/>
      <c r="N1159" s="1125"/>
      <c r="O1159" s="1125"/>
      <c r="P1159" s="1125"/>
      <c r="Q1159" s="1125"/>
      <c r="R1159" s="1125"/>
      <c r="S1159" s="1125"/>
      <c r="T1159" s="1125"/>
      <c r="U1159" s="1125"/>
      <c r="V1159" s="1125"/>
      <c r="W1159" s="1125"/>
      <c r="X1159" s="1125"/>
      <c r="Y1159" s="1125"/>
      <c r="Z1159" s="1125"/>
      <c r="AA1159" s="1125"/>
      <c r="AB1159" s="1125"/>
      <c r="AC1159" s="1125"/>
      <c r="AD1159" s="1125"/>
      <c r="AE1159" s="1126"/>
      <c r="AF1159" s="1133">
        <f ca="1">SUM(SUVAHAVUJ!N150-AF1180-AF1181-AF1182)</f>
        <v>0</v>
      </c>
      <c r="AG1159" s="1134"/>
      <c r="AH1159" s="1134"/>
      <c r="AI1159" s="1134"/>
      <c r="AJ1159" s="1134"/>
      <c r="AK1159" s="1134"/>
      <c r="AL1159" s="1134"/>
      <c r="AM1159" s="1134"/>
      <c r="AN1159" s="1135"/>
      <c r="AO1159" s="1134">
        <f ca="1">SUM(SUVAHAVUJ!X150-AO1180-AO1181-AO1182)</f>
        <v>0</v>
      </c>
      <c r="AP1159" s="1134"/>
      <c r="AQ1159" s="1134"/>
      <c r="AR1159" s="1134"/>
      <c r="AS1159" s="1134"/>
      <c r="AT1159" s="1134"/>
      <c r="AU1159" s="1134"/>
      <c r="AV1159" s="1134"/>
      <c r="AW1159" s="1134"/>
      <c r="AX1159" s="1134"/>
      <c r="AY1159" s="1134"/>
      <c r="AZ1159" s="1134"/>
      <c r="BA1159" s="1134"/>
      <c r="BB1159" s="1135"/>
    </row>
    <row r="1160" spans="1:54" ht="15" customHeight="1">
      <c r="A1160" s="1130"/>
      <c r="B1160" s="1131"/>
      <c r="C1160" s="1131"/>
      <c r="D1160" s="1131"/>
      <c r="E1160" s="1131"/>
      <c r="F1160" s="1131"/>
      <c r="G1160" s="1131"/>
      <c r="H1160" s="1131"/>
      <c r="I1160" s="1131"/>
      <c r="J1160" s="1131"/>
      <c r="K1160" s="1131"/>
      <c r="L1160" s="1131"/>
      <c r="M1160" s="1131"/>
      <c r="N1160" s="1131"/>
      <c r="O1160" s="1131"/>
      <c r="P1160" s="1131"/>
      <c r="Q1160" s="1131"/>
      <c r="R1160" s="1131"/>
      <c r="S1160" s="1131"/>
      <c r="T1160" s="1131"/>
      <c r="U1160" s="1131"/>
      <c r="V1160" s="1131"/>
      <c r="W1160" s="1131"/>
      <c r="X1160" s="1131"/>
      <c r="Y1160" s="1131"/>
      <c r="Z1160" s="1131"/>
      <c r="AA1160" s="1131"/>
      <c r="AB1160" s="1131"/>
      <c r="AC1160" s="1131"/>
      <c r="AD1160" s="1131"/>
      <c r="AE1160" s="1132"/>
      <c r="AF1160" s="1133"/>
      <c r="AG1160" s="1134"/>
      <c r="AH1160" s="1134"/>
      <c r="AI1160" s="1134"/>
      <c r="AJ1160" s="1134"/>
      <c r="AK1160" s="1134"/>
      <c r="AL1160" s="1134"/>
      <c r="AM1160" s="1134"/>
      <c r="AN1160" s="1135"/>
      <c r="AO1160" s="1134"/>
      <c r="AP1160" s="1134"/>
      <c r="AQ1160" s="1134"/>
      <c r="AR1160" s="1134"/>
      <c r="AS1160" s="1134"/>
      <c r="AT1160" s="1134"/>
      <c r="AU1160" s="1134"/>
      <c r="AV1160" s="1134"/>
      <c r="AW1160" s="1134"/>
      <c r="AX1160" s="1134"/>
      <c r="AY1160" s="1134"/>
      <c r="AZ1160" s="1134"/>
      <c r="BA1160" s="1134"/>
      <c r="BB1160" s="1135"/>
    </row>
    <row r="1161" spans="1:54" ht="15" customHeight="1">
      <c r="A1161" s="1130"/>
      <c r="B1161" s="1131"/>
      <c r="C1161" s="1131"/>
      <c r="D1161" s="1131"/>
      <c r="E1161" s="1131"/>
      <c r="F1161" s="1131"/>
      <c r="G1161" s="1131"/>
      <c r="H1161" s="1131"/>
      <c r="I1161" s="1131"/>
      <c r="J1161" s="1131"/>
      <c r="K1161" s="1131"/>
      <c r="L1161" s="1131"/>
      <c r="M1161" s="1131"/>
      <c r="N1161" s="1131"/>
      <c r="O1161" s="1131"/>
      <c r="P1161" s="1131"/>
      <c r="Q1161" s="1131"/>
      <c r="R1161" s="1131"/>
      <c r="S1161" s="1131"/>
      <c r="T1161" s="1131"/>
      <c r="U1161" s="1131"/>
      <c r="V1161" s="1131"/>
      <c r="W1161" s="1131"/>
      <c r="X1161" s="1131"/>
      <c r="Y1161" s="1131"/>
      <c r="Z1161" s="1131"/>
      <c r="AA1161" s="1131"/>
      <c r="AB1161" s="1131"/>
      <c r="AC1161" s="1131"/>
      <c r="AD1161" s="1131"/>
      <c r="AE1161" s="1132"/>
      <c r="AF1161" s="1133"/>
      <c r="AG1161" s="1134"/>
      <c r="AH1161" s="1134"/>
      <c r="AI1161" s="1134"/>
      <c r="AJ1161" s="1134"/>
      <c r="AK1161" s="1134"/>
      <c r="AL1161" s="1134"/>
      <c r="AM1161" s="1134"/>
      <c r="AN1161" s="1135"/>
      <c r="AO1161" s="1134"/>
      <c r="AP1161" s="1134"/>
      <c r="AQ1161" s="1134"/>
      <c r="AR1161" s="1134"/>
      <c r="AS1161" s="1134"/>
      <c r="AT1161" s="1134"/>
      <c r="AU1161" s="1134"/>
      <c r="AV1161" s="1134"/>
      <c r="AW1161" s="1134"/>
      <c r="AX1161" s="1134"/>
      <c r="AY1161" s="1134"/>
      <c r="AZ1161" s="1134"/>
      <c r="BA1161" s="1134"/>
      <c r="BB1161" s="1135"/>
    </row>
    <row r="1162" spans="1:54" ht="15" customHeight="1">
      <c r="A1162" s="1130"/>
      <c r="B1162" s="1131"/>
      <c r="C1162" s="1131"/>
      <c r="D1162" s="1131"/>
      <c r="E1162" s="1131"/>
      <c r="F1162" s="1131"/>
      <c r="G1162" s="1131"/>
      <c r="H1162" s="1131"/>
      <c r="I1162" s="1131"/>
      <c r="J1162" s="1131"/>
      <c r="K1162" s="1131"/>
      <c r="L1162" s="1131"/>
      <c r="M1162" s="1131"/>
      <c r="N1162" s="1131"/>
      <c r="O1162" s="1131"/>
      <c r="P1162" s="1131"/>
      <c r="Q1162" s="1131"/>
      <c r="R1162" s="1131"/>
      <c r="S1162" s="1131"/>
      <c r="T1162" s="1131"/>
      <c r="U1162" s="1131"/>
      <c r="V1162" s="1131"/>
      <c r="W1162" s="1131"/>
      <c r="X1162" s="1131"/>
      <c r="Y1162" s="1131"/>
      <c r="Z1162" s="1131"/>
      <c r="AA1162" s="1131"/>
      <c r="AB1162" s="1131"/>
      <c r="AC1162" s="1131"/>
      <c r="AD1162" s="1131"/>
      <c r="AE1162" s="1132"/>
      <c r="AF1162" s="1133"/>
      <c r="AG1162" s="1134"/>
      <c r="AH1162" s="1134"/>
      <c r="AI1162" s="1134"/>
      <c r="AJ1162" s="1134"/>
      <c r="AK1162" s="1134"/>
      <c r="AL1162" s="1134"/>
      <c r="AM1162" s="1134"/>
      <c r="AN1162" s="1135"/>
      <c r="AO1162" s="1134"/>
      <c r="AP1162" s="1134"/>
      <c r="AQ1162" s="1134"/>
      <c r="AR1162" s="1134"/>
      <c r="AS1162" s="1134"/>
      <c r="AT1162" s="1134"/>
      <c r="AU1162" s="1134"/>
      <c r="AV1162" s="1134"/>
      <c r="AW1162" s="1134"/>
      <c r="AX1162" s="1134"/>
      <c r="AY1162" s="1134"/>
      <c r="AZ1162" s="1134"/>
      <c r="BA1162" s="1134"/>
      <c r="BB1162" s="1135"/>
    </row>
    <row r="1163" spans="1:54" ht="15" customHeight="1">
      <c r="A1163" s="1124" t="s">
        <v>3937</v>
      </c>
      <c r="B1163" s="1125"/>
      <c r="C1163" s="1125"/>
      <c r="D1163" s="1125"/>
      <c r="E1163" s="1125"/>
      <c r="F1163" s="1125"/>
      <c r="G1163" s="1125"/>
      <c r="H1163" s="1125"/>
      <c r="I1163" s="1125"/>
      <c r="J1163" s="1125"/>
      <c r="K1163" s="1125"/>
      <c r="L1163" s="1125"/>
      <c r="M1163" s="1125"/>
      <c r="N1163" s="1125"/>
      <c r="O1163" s="1125"/>
      <c r="P1163" s="1125"/>
      <c r="Q1163" s="1125"/>
      <c r="R1163" s="1125"/>
      <c r="S1163" s="1125"/>
      <c r="T1163" s="1125"/>
      <c r="U1163" s="1125"/>
      <c r="V1163" s="1125"/>
      <c r="W1163" s="1125"/>
      <c r="X1163" s="1125"/>
      <c r="Y1163" s="1125"/>
      <c r="Z1163" s="1125"/>
      <c r="AA1163" s="1125"/>
      <c r="AB1163" s="1125"/>
      <c r="AC1163" s="1125"/>
      <c r="AD1163" s="1125"/>
      <c r="AE1163" s="1126"/>
      <c r="AF1163" s="1133"/>
      <c r="AG1163" s="1134"/>
      <c r="AH1163" s="1134"/>
      <c r="AI1163" s="1134"/>
      <c r="AJ1163" s="1134"/>
      <c r="AK1163" s="1134"/>
      <c r="AL1163" s="1134"/>
      <c r="AM1163" s="1134"/>
      <c r="AN1163" s="1135"/>
      <c r="AO1163" s="1134"/>
      <c r="AP1163" s="1134"/>
      <c r="AQ1163" s="1134"/>
      <c r="AR1163" s="1134"/>
      <c r="AS1163" s="1134"/>
      <c r="AT1163" s="1134"/>
      <c r="AU1163" s="1134"/>
      <c r="AV1163" s="1134"/>
      <c r="AW1163" s="1134"/>
      <c r="AX1163" s="1134"/>
      <c r="AY1163" s="1134"/>
      <c r="AZ1163" s="1134"/>
      <c r="BA1163" s="1134"/>
      <c r="BB1163" s="1135"/>
    </row>
    <row r="1164" spans="1:54" ht="15" customHeight="1">
      <c r="A1164" s="1130" t="s">
        <v>3938</v>
      </c>
      <c r="B1164" s="1131"/>
      <c r="C1164" s="1131"/>
      <c r="D1164" s="1131"/>
      <c r="E1164" s="1131"/>
      <c r="F1164" s="1131"/>
      <c r="G1164" s="1131"/>
      <c r="H1164" s="1131"/>
      <c r="I1164" s="1131"/>
      <c r="J1164" s="1131"/>
      <c r="K1164" s="1131"/>
      <c r="L1164" s="1131"/>
      <c r="M1164" s="1131"/>
      <c r="N1164" s="1131"/>
      <c r="O1164" s="1131"/>
      <c r="P1164" s="1131"/>
      <c r="Q1164" s="1131"/>
      <c r="R1164" s="1131"/>
      <c r="S1164" s="1131"/>
      <c r="T1164" s="1131"/>
      <c r="U1164" s="1131"/>
      <c r="V1164" s="1131"/>
      <c r="W1164" s="1131"/>
      <c r="X1164" s="1131"/>
      <c r="Y1164" s="1131"/>
      <c r="Z1164" s="1131"/>
      <c r="AA1164" s="1131"/>
      <c r="AB1164" s="1131"/>
      <c r="AC1164" s="1131"/>
      <c r="AD1164" s="1131"/>
      <c r="AE1164" s="1132"/>
      <c r="AF1164" s="1133">
        <f ca="1">SUVAHAVUJ!$N$190</f>
        <v>0</v>
      </c>
      <c r="AG1164" s="1134"/>
      <c r="AH1164" s="1134"/>
      <c r="AI1164" s="1134"/>
      <c r="AJ1164" s="1134"/>
      <c r="AK1164" s="1134"/>
      <c r="AL1164" s="1134"/>
      <c r="AM1164" s="1134"/>
      <c r="AN1164" s="1135"/>
      <c r="AO1164" s="1134">
        <f ca="1">SUVAHAVUJ!$X$190</f>
        <v>0</v>
      </c>
      <c r="AP1164" s="1134"/>
      <c r="AQ1164" s="1134"/>
      <c r="AR1164" s="1134"/>
      <c r="AS1164" s="1134"/>
      <c r="AT1164" s="1134"/>
      <c r="AU1164" s="1134"/>
      <c r="AV1164" s="1134"/>
      <c r="AW1164" s="1134"/>
      <c r="AX1164" s="1134"/>
      <c r="AY1164" s="1134"/>
      <c r="AZ1164" s="1134"/>
      <c r="BA1164" s="1134"/>
      <c r="BB1164" s="1135"/>
    </row>
    <row r="1165" spans="1:54" ht="15" customHeight="1">
      <c r="A1165" s="1130" t="s">
        <v>3939</v>
      </c>
      <c r="B1165" s="1131"/>
      <c r="C1165" s="1131"/>
      <c r="D1165" s="1131"/>
      <c r="E1165" s="1131"/>
      <c r="F1165" s="1131"/>
      <c r="G1165" s="1131"/>
      <c r="H1165" s="1131"/>
      <c r="I1165" s="1131"/>
      <c r="J1165" s="1131"/>
      <c r="K1165" s="1131"/>
      <c r="L1165" s="1131"/>
      <c r="M1165" s="1131"/>
      <c r="N1165" s="1131"/>
      <c r="O1165" s="1131"/>
      <c r="P1165" s="1131"/>
      <c r="Q1165" s="1131"/>
      <c r="R1165" s="1131"/>
      <c r="S1165" s="1131"/>
      <c r="T1165" s="1131"/>
      <c r="U1165" s="1131"/>
      <c r="V1165" s="1131"/>
      <c r="W1165" s="1131"/>
      <c r="X1165" s="1131"/>
      <c r="Y1165" s="1131"/>
      <c r="Z1165" s="1131"/>
      <c r="AA1165" s="1131"/>
      <c r="AB1165" s="1131"/>
      <c r="AC1165" s="1131"/>
      <c r="AD1165" s="1131"/>
      <c r="AE1165" s="1132"/>
      <c r="AF1165" s="1133"/>
      <c r="AG1165" s="1134"/>
      <c r="AH1165" s="1134"/>
      <c r="AI1165" s="1134"/>
      <c r="AJ1165" s="1134"/>
      <c r="AK1165" s="1134"/>
      <c r="AL1165" s="1134"/>
      <c r="AM1165" s="1134"/>
      <c r="AN1165" s="1135"/>
      <c r="AO1165" s="1134"/>
      <c r="AP1165" s="1134"/>
      <c r="AQ1165" s="1134"/>
      <c r="AR1165" s="1134"/>
      <c r="AS1165" s="1134"/>
      <c r="AT1165" s="1134"/>
      <c r="AU1165" s="1134"/>
      <c r="AV1165" s="1134"/>
      <c r="AW1165" s="1134"/>
      <c r="AX1165" s="1134"/>
      <c r="AY1165" s="1134"/>
      <c r="AZ1165" s="1134"/>
      <c r="BA1165" s="1134"/>
      <c r="BB1165" s="1135"/>
    </row>
    <row r="1166" spans="1:54" ht="15" customHeight="1">
      <c r="A1166" s="1130" t="s">
        <v>3940</v>
      </c>
      <c r="B1166" s="1131"/>
      <c r="C1166" s="1131"/>
      <c r="D1166" s="1131"/>
      <c r="E1166" s="1131"/>
      <c r="F1166" s="1131"/>
      <c r="G1166" s="1131"/>
      <c r="H1166" s="1131"/>
      <c r="I1166" s="1131"/>
      <c r="J1166" s="1131"/>
      <c r="K1166" s="1131"/>
      <c r="L1166" s="1131"/>
      <c r="M1166" s="1131"/>
      <c r="N1166" s="1131"/>
      <c r="O1166" s="1131"/>
      <c r="P1166" s="1131"/>
      <c r="Q1166" s="1131"/>
      <c r="R1166" s="1131"/>
      <c r="S1166" s="1131"/>
      <c r="T1166" s="1131"/>
      <c r="U1166" s="1131"/>
      <c r="V1166" s="1131"/>
      <c r="W1166" s="1131"/>
      <c r="X1166" s="1131"/>
      <c r="Y1166" s="1131"/>
      <c r="Z1166" s="1131"/>
      <c r="AA1166" s="1131"/>
      <c r="AB1166" s="1131"/>
      <c r="AC1166" s="1131"/>
      <c r="AD1166" s="1131"/>
      <c r="AE1166" s="1132"/>
      <c r="AF1166" s="1133"/>
      <c r="AG1166" s="1134"/>
      <c r="AH1166" s="1134"/>
      <c r="AI1166" s="1134"/>
      <c r="AJ1166" s="1134"/>
      <c r="AK1166" s="1134"/>
      <c r="AL1166" s="1134"/>
      <c r="AM1166" s="1134"/>
      <c r="AN1166" s="1135"/>
      <c r="AO1166" s="1134"/>
      <c r="AP1166" s="1134"/>
      <c r="AQ1166" s="1134"/>
      <c r="AR1166" s="1134"/>
      <c r="AS1166" s="1134"/>
      <c r="AT1166" s="1134"/>
      <c r="AU1166" s="1134"/>
      <c r="AV1166" s="1134"/>
      <c r="AW1166" s="1134"/>
      <c r="AX1166" s="1134"/>
      <c r="AY1166" s="1134"/>
      <c r="AZ1166" s="1134"/>
      <c r="BA1166" s="1134"/>
      <c r="BB1166" s="1135"/>
    </row>
    <row r="1167" spans="1:54" ht="15" customHeight="1">
      <c r="A1167" s="1130"/>
      <c r="B1167" s="1131"/>
      <c r="C1167" s="1131"/>
      <c r="D1167" s="1131"/>
      <c r="E1167" s="1131"/>
      <c r="F1167" s="1131"/>
      <c r="G1167" s="1131"/>
      <c r="H1167" s="1131"/>
      <c r="I1167" s="1131"/>
      <c r="J1167" s="1131"/>
      <c r="K1167" s="1131"/>
      <c r="L1167" s="1131"/>
      <c r="M1167" s="1131"/>
      <c r="N1167" s="1131"/>
      <c r="O1167" s="1131"/>
      <c r="P1167" s="1131"/>
      <c r="Q1167" s="1131"/>
      <c r="R1167" s="1131"/>
      <c r="S1167" s="1131"/>
      <c r="T1167" s="1131"/>
      <c r="U1167" s="1131"/>
      <c r="V1167" s="1131"/>
      <c r="W1167" s="1131"/>
      <c r="X1167" s="1131"/>
      <c r="Y1167" s="1131"/>
      <c r="Z1167" s="1131"/>
      <c r="AA1167" s="1131"/>
      <c r="AB1167" s="1131"/>
      <c r="AC1167" s="1131"/>
      <c r="AD1167" s="1131"/>
      <c r="AE1167" s="1132"/>
      <c r="AF1167" s="1133"/>
      <c r="AG1167" s="1134"/>
      <c r="AH1167" s="1134"/>
      <c r="AI1167" s="1134"/>
      <c r="AJ1167" s="1134"/>
      <c r="AK1167" s="1134"/>
      <c r="AL1167" s="1134"/>
      <c r="AM1167" s="1134"/>
      <c r="AN1167" s="1135"/>
      <c r="AO1167" s="1134"/>
      <c r="AP1167" s="1134"/>
      <c r="AQ1167" s="1134"/>
      <c r="AR1167" s="1134"/>
      <c r="AS1167" s="1134"/>
      <c r="AT1167" s="1134"/>
      <c r="AU1167" s="1134"/>
      <c r="AV1167" s="1134"/>
      <c r="AW1167" s="1134"/>
      <c r="AX1167" s="1134"/>
      <c r="AY1167" s="1134"/>
      <c r="AZ1167" s="1134"/>
      <c r="BA1167" s="1134"/>
      <c r="BB1167" s="1135"/>
    </row>
    <row r="1168" spans="1:54" ht="15" customHeight="1">
      <c r="A1168" s="1130"/>
      <c r="B1168" s="1131"/>
      <c r="C1168" s="1131"/>
      <c r="D1168" s="1131"/>
      <c r="E1168" s="1131"/>
      <c r="F1168" s="1131"/>
      <c r="G1168" s="1131"/>
      <c r="H1168" s="1131"/>
      <c r="I1168" s="1131"/>
      <c r="J1168" s="1131"/>
      <c r="K1168" s="1131"/>
      <c r="L1168" s="1131"/>
      <c r="M1168" s="1131"/>
      <c r="N1168" s="1131"/>
      <c r="O1168" s="1131"/>
      <c r="P1168" s="1131"/>
      <c r="Q1168" s="1131"/>
      <c r="R1168" s="1131"/>
      <c r="S1168" s="1131"/>
      <c r="T1168" s="1131"/>
      <c r="U1168" s="1131"/>
      <c r="V1168" s="1131"/>
      <c r="W1168" s="1131"/>
      <c r="X1168" s="1131"/>
      <c r="Y1168" s="1131"/>
      <c r="Z1168" s="1131"/>
      <c r="AA1168" s="1131"/>
      <c r="AB1168" s="1131"/>
      <c r="AC1168" s="1131"/>
      <c r="AD1168" s="1131"/>
      <c r="AE1168" s="1132"/>
      <c r="AF1168" s="1133"/>
      <c r="AG1168" s="1134"/>
      <c r="AH1168" s="1134"/>
      <c r="AI1168" s="1134"/>
      <c r="AJ1168" s="1134"/>
      <c r="AK1168" s="1134"/>
      <c r="AL1168" s="1134"/>
      <c r="AM1168" s="1134"/>
      <c r="AN1168" s="1135"/>
      <c r="AO1168" s="1134"/>
      <c r="AP1168" s="1134"/>
      <c r="AQ1168" s="1134"/>
      <c r="AR1168" s="1134"/>
      <c r="AS1168" s="1134"/>
      <c r="AT1168" s="1134"/>
      <c r="AU1168" s="1134"/>
      <c r="AV1168" s="1134"/>
      <c r="AW1168" s="1134"/>
      <c r="AX1168" s="1134"/>
      <c r="AY1168" s="1134"/>
      <c r="AZ1168" s="1134"/>
      <c r="BA1168" s="1134"/>
      <c r="BB1168" s="1135"/>
    </row>
    <row r="1169" spans="1:54" ht="15" customHeight="1">
      <c r="A1169" s="1130"/>
      <c r="B1169" s="1131"/>
      <c r="C1169" s="1131"/>
      <c r="D1169" s="1131"/>
      <c r="E1169" s="1131"/>
      <c r="F1169" s="1131"/>
      <c r="G1169" s="1131"/>
      <c r="H1169" s="1131"/>
      <c r="I1169" s="1131"/>
      <c r="J1169" s="1131"/>
      <c r="K1169" s="1131"/>
      <c r="L1169" s="1131"/>
      <c r="M1169" s="1131"/>
      <c r="N1169" s="1131"/>
      <c r="O1169" s="1131"/>
      <c r="P1169" s="1131"/>
      <c r="Q1169" s="1131"/>
      <c r="R1169" s="1131"/>
      <c r="S1169" s="1131"/>
      <c r="T1169" s="1131"/>
      <c r="U1169" s="1131"/>
      <c r="V1169" s="1131"/>
      <c r="W1169" s="1131"/>
      <c r="X1169" s="1131"/>
      <c r="Y1169" s="1131"/>
      <c r="Z1169" s="1131"/>
      <c r="AA1169" s="1131"/>
      <c r="AB1169" s="1131"/>
      <c r="AC1169" s="1131"/>
      <c r="AD1169" s="1131"/>
      <c r="AE1169" s="1132"/>
      <c r="AF1169" s="1133"/>
      <c r="AG1169" s="1134"/>
      <c r="AH1169" s="1134"/>
      <c r="AI1169" s="1134"/>
      <c r="AJ1169" s="1134"/>
      <c r="AK1169" s="1134"/>
      <c r="AL1169" s="1134"/>
      <c r="AM1169" s="1134"/>
      <c r="AN1169" s="1135"/>
      <c r="AO1169" s="1134"/>
      <c r="AP1169" s="1134"/>
      <c r="AQ1169" s="1134"/>
      <c r="AR1169" s="1134"/>
      <c r="AS1169" s="1134"/>
      <c r="AT1169" s="1134"/>
      <c r="AU1169" s="1134"/>
      <c r="AV1169" s="1134"/>
      <c r="AW1169" s="1134"/>
      <c r="AX1169" s="1134"/>
      <c r="AY1169" s="1134"/>
      <c r="AZ1169" s="1134"/>
      <c r="BA1169" s="1134"/>
      <c r="BB1169" s="1135"/>
    </row>
    <row r="1170" spans="1:54" ht="15" customHeight="1">
      <c r="A1170" s="1124"/>
      <c r="B1170" s="1125"/>
      <c r="C1170" s="1125"/>
      <c r="D1170" s="1125"/>
      <c r="E1170" s="1125"/>
      <c r="F1170" s="1125"/>
      <c r="G1170" s="1125"/>
      <c r="H1170" s="1125"/>
      <c r="I1170" s="1125"/>
      <c r="J1170" s="1125"/>
      <c r="K1170" s="1125"/>
      <c r="L1170" s="1125"/>
      <c r="M1170" s="1125"/>
      <c r="N1170" s="1125"/>
      <c r="O1170" s="1125"/>
      <c r="P1170" s="1125"/>
      <c r="Q1170" s="1125"/>
      <c r="R1170" s="1125"/>
      <c r="S1170" s="1125"/>
      <c r="T1170" s="1125"/>
      <c r="U1170" s="1125"/>
      <c r="V1170" s="1125"/>
      <c r="W1170" s="1125"/>
      <c r="X1170" s="1125"/>
      <c r="Y1170" s="1125"/>
      <c r="Z1170" s="1125"/>
      <c r="AA1170" s="1125"/>
      <c r="AB1170" s="1125"/>
      <c r="AC1170" s="1125"/>
      <c r="AD1170" s="1125"/>
      <c r="AE1170" s="1126"/>
      <c r="AF1170" s="1133"/>
      <c r="AG1170" s="1134"/>
      <c r="AH1170" s="1134"/>
      <c r="AI1170" s="1134"/>
      <c r="AJ1170" s="1134"/>
      <c r="AK1170" s="1134"/>
      <c r="AL1170" s="1134"/>
      <c r="AM1170" s="1134"/>
      <c r="AN1170" s="1135"/>
      <c r="AO1170" s="1134"/>
      <c r="AP1170" s="1134"/>
      <c r="AQ1170" s="1134"/>
      <c r="AR1170" s="1134"/>
      <c r="AS1170" s="1134"/>
      <c r="AT1170" s="1134"/>
      <c r="AU1170" s="1134"/>
      <c r="AV1170" s="1134"/>
      <c r="AW1170" s="1134"/>
      <c r="AX1170" s="1134"/>
      <c r="AY1170" s="1134"/>
      <c r="AZ1170" s="1134"/>
      <c r="BA1170" s="1134"/>
      <c r="BB1170" s="1135"/>
    </row>
    <row r="1171" spans="1:54" ht="15" customHeight="1">
      <c r="A1171" s="1130"/>
      <c r="B1171" s="1131"/>
      <c r="C1171" s="1131"/>
      <c r="D1171" s="1131"/>
      <c r="E1171" s="1131"/>
      <c r="F1171" s="1131"/>
      <c r="G1171" s="1131"/>
      <c r="H1171" s="1131"/>
      <c r="I1171" s="1131"/>
      <c r="J1171" s="1131"/>
      <c r="K1171" s="1131"/>
      <c r="L1171" s="1131"/>
      <c r="M1171" s="1131"/>
      <c r="N1171" s="1131"/>
      <c r="O1171" s="1131"/>
      <c r="P1171" s="1131"/>
      <c r="Q1171" s="1131"/>
      <c r="R1171" s="1131"/>
      <c r="S1171" s="1131"/>
      <c r="T1171" s="1131"/>
      <c r="U1171" s="1131"/>
      <c r="V1171" s="1131"/>
      <c r="W1171" s="1131"/>
      <c r="X1171" s="1131"/>
      <c r="Y1171" s="1131"/>
      <c r="Z1171" s="1131"/>
      <c r="AA1171" s="1131"/>
      <c r="AB1171" s="1131"/>
      <c r="AC1171" s="1131"/>
      <c r="AD1171" s="1131"/>
      <c r="AE1171" s="1132"/>
      <c r="AF1171" s="1133"/>
      <c r="AG1171" s="1134"/>
      <c r="AH1171" s="1134"/>
      <c r="AI1171" s="1134"/>
      <c r="AJ1171" s="1134"/>
      <c r="AK1171" s="1134"/>
      <c r="AL1171" s="1134"/>
      <c r="AM1171" s="1134"/>
      <c r="AN1171" s="1135"/>
      <c r="AO1171" s="1134"/>
      <c r="AP1171" s="1134"/>
      <c r="AQ1171" s="1134"/>
      <c r="AR1171" s="1134"/>
      <c r="AS1171" s="1134"/>
      <c r="AT1171" s="1134"/>
      <c r="AU1171" s="1134"/>
      <c r="AV1171" s="1134"/>
      <c r="AW1171" s="1134"/>
      <c r="AX1171" s="1134"/>
      <c r="AY1171" s="1134"/>
      <c r="AZ1171" s="1134"/>
      <c r="BA1171" s="1134"/>
      <c r="BB1171" s="1135"/>
    </row>
    <row r="1172" spans="1:54" ht="15" customHeight="1">
      <c r="A1172" s="1130"/>
      <c r="B1172" s="1131"/>
      <c r="C1172" s="1131"/>
      <c r="D1172" s="1131"/>
      <c r="E1172" s="1131"/>
      <c r="F1172" s="1131"/>
      <c r="G1172" s="1131"/>
      <c r="H1172" s="1131"/>
      <c r="I1172" s="1131"/>
      <c r="J1172" s="1131"/>
      <c r="K1172" s="1131"/>
      <c r="L1172" s="1131"/>
      <c r="M1172" s="1131"/>
      <c r="N1172" s="1131"/>
      <c r="O1172" s="1131"/>
      <c r="P1172" s="1131"/>
      <c r="Q1172" s="1131"/>
      <c r="R1172" s="1131"/>
      <c r="S1172" s="1131"/>
      <c r="T1172" s="1131"/>
      <c r="U1172" s="1131"/>
      <c r="V1172" s="1131"/>
      <c r="W1172" s="1131"/>
      <c r="X1172" s="1131"/>
      <c r="Y1172" s="1131"/>
      <c r="Z1172" s="1131"/>
      <c r="AA1172" s="1131"/>
      <c r="AB1172" s="1131"/>
      <c r="AC1172" s="1131"/>
      <c r="AD1172" s="1131"/>
      <c r="AE1172" s="1132"/>
      <c r="AF1172" s="1133"/>
      <c r="AG1172" s="1134"/>
      <c r="AH1172" s="1134"/>
      <c r="AI1172" s="1134"/>
      <c r="AJ1172" s="1134"/>
      <c r="AK1172" s="1134"/>
      <c r="AL1172" s="1134"/>
      <c r="AM1172" s="1134"/>
      <c r="AN1172" s="1135"/>
      <c r="AO1172" s="1134"/>
      <c r="AP1172" s="1134"/>
      <c r="AQ1172" s="1134"/>
      <c r="AR1172" s="1134"/>
      <c r="AS1172" s="1134"/>
      <c r="AT1172" s="1134"/>
      <c r="AU1172" s="1134"/>
      <c r="AV1172" s="1134"/>
      <c r="AW1172" s="1134"/>
      <c r="AX1172" s="1134"/>
      <c r="AY1172" s="1134"/>
      <c r="AZ1172" s="1134"/>
      <c r="BA1172" s="1134"/>
      <c r="BB1172" s="1135"/>
    </row>
    <row r="1173" spans="1:54" ht="11.25" customHeight="1">
      <c r="A1173" s="220" t="s">
        <v>275</v>
      </c>
    </row>
    <row r="1174" spans="1:54" ht="15" customHeight="1">
      <c r="A1174" s="897"/>
      <c r="B1174" s="898"/>
      <c r="C1174" s="898"/>
      <c r="D1174" s="898"/>
      <c r="E1174" s="898"/>
      <c r="F1174" s="898"/>
      <c r="G1174" s="898"/>
      <c r="H1174" s="898"/>
      <c r="I1174" s="898"/>
      <c r="J1174" s="898"/>
      <c r="K1174" s="898"/>
      <c r="L1174" s="898"/>
      <c r="M1174" s="898"/>
      <c r="N1174" s="898"/>
      <c r="O1174" s="898"/>
      <c r="P1174" s="898"/>
      <c r="Q1174" s="898"/>
      <c r="R1174" s="898"/>
      <c r="S1174" s="898"/>
      <c r="T1174" s="898"/>
      <c r="U1174" s="898"/>
      <c r="V1174" s="898"/>
      <c r="W1174" s="898"/>
      <c r="X1174" s="898"/>
      <c r="Y1174" s="898"/>
      <c r="Z1174" s="898"/>
      <c r="AA1174" s="898"/>
      <c r="AB1174" s="898"/>
      <c r="AC1174" s="898"/>
      <c r="AD1174" s="898"/>
      <c r="AE1174" s="898"/>
      <c r="AF1174" s="898"/>
      <c r="AG1174" s="898"/>
      <c r="AH1174" s="898"/>
      <c r="AI1174" s="898"/>
      <c r="AJ1174" s="898"/>
      <c r="AK1174" s="898"/>
      <c r="AL1174" s="898"/>
      <c r="AM1174" s="898"/>
      <c r="AN1174" s="898"/>
      <c r="AO1174" s="898"/>
      <c r="AP1174" s="898"/>
      <c r="AQ1174" s="898"/>
      <c r="AR1174" s="898"/>
      <c r="AS1174" s="898"/>
      <c r="AT1174" s="898"/>
      <c r="AU1174" s="898"/>
      <c r="AV1174" s="898"/>
      <c r="AW1174" s="898"/>
      <c r="AX1174" s="898"/>
      <c r="AY1174" s="550"/>
      <c r="AZ1174" s="550"/>
      <c r="BA1174" s="550"/>
      <c r="BB1174" s="550"/>
    </row>
    <row r="1175" spans="1:54" ht="15" customHeight="1">
      <c r="A1175" s="899"/>
      <c r="B1175" s="900"/>
      <c r="C1175" s="900"/>
      <c r="D1175" s="900"/>
      <c r="E1175" s="900"/>
      <c r="F1175" s="900"/>
      <c r="G1175" s="900"/>
      <c r="H1175" s="900"/>
      <c r="I1175" s="900"/>
      <c r="J1175" s="900"/>
      <c r="K1175" s="900"/>
      <c r="L1175" s="900"/>
      <c r="M1175" s="900"/>
      <c r="N1175" s="900"/>
      <c r="O1175" s="900"/>
      <c r="P1175" s="900"/>
      <c r="Q1175" s="900"/>
      <c r="R1175" s="900"/>
      <c r="S1175" s="900"/>
      <c r="T1175" s="900"/>
      <c r="U1175" s="900"/>
      <c r="V1175" s="900"/>
      <c r="W1175" s="900"/>
      <c r="X1175" s="900"/>
      <c r="Y1175" s="900"/>
      <c r="Z1175" s="900"/>
      <c r="AA1175" s="900"/>
      <c r="AB1175" s="900"/>
      <c r="AC1175" s="900"/>
      <c r="AD1175" s="900"/>
      <c r="AE1175" s="900"/>
      <c r="AF1175" s="900"/>
      <c r="AG1175" s="900"/>
      <c r="AH1175" s="900"/>
      <c r="AI1175" s="900"/>
      <c r="AJ1175" s="900"/>
      <c r="AK1175" s="900"/>
      <c r="AL1175" s="900"/>
      <c r="AM1175" s="900"/>
      <c r="AN1175" s="900"/>
      <c r="AO1175" s="900"/>
      <c r="AP1175" s="900"/>
      <c r="AQ1175" s="900"/>
      <c r="AR1175" s="900"/>
      <c r="AS1175" s="900"/>
      <c r="AT1175" s="900"/>
      <c r="AU1175" s="900"/>
      <c r="AV1175" s="900"/>
      <c r="AW1175" s="900"/>
      <c r="AX1175" s="900"/>
      <c r="AY1175" s="550"/>
      <c r="AZ1175" s="550"/>
      <c r="BA1175" s="550"/>
      <c r="BB1175" s="550"/>
    </row>
    <row r="1176" spans="1:54" ht="12.6" customHeight="1">
      <c r="A1176" s="220" t="s">
        <v>316</v>
      </c>
    </row>
    <row r="1177" spans="1:54" ht="12.6" customHeight="1">
      <c r="A1177" s="221"/>
      <c r="B1177" s="222"/>
      <c r="C1177" s="222"/>
      <c r="D1177" s="222"/>
      <c r="E1177" s="222"/>
      <c r="F1177" s="222"/>
      <c r="G1177" s="222"/>
      <c r="H1177" s="222"/>
      <c r="I1177" s="222"/>
      <c r="J1177" s="222"/>
      <c r="K1177" s="222"/>
      <c r="L1177" s="222"/>
      <c r="M1177" s="222"/>
      <c r="N1177" s="222"/>
      <c r="O1177" s="222"/>
      <c r="P1177" s="222"/>
      <c r="Q1177" s="222"/>
      <c r="R1177" s="222"/>
      <c r="S1177" s="222"/>
      <c r="T1177" s="222"/>
      <c r="U1177" s="222"/>
      <c r="V1177" s="222"/>
      <c r="W1177" s="222"/>
      <c r="X1177" s="222"/>
      <c r="Y1177" s="222"/>
      <c r="Z1177" s="222"/>
      <c r="AA1177" s="222"/>
      <c r="AB1177" s="222"/>
      <c r="AC1177" s="222"/>
      <c r="AD1177" s="222"/>
      <c r="AE1177" s="237"/>
      <c r="AF1177" s="221"/>
      <c r="AG1177" s="263"/>
      <c r="AH1177" s="263"/>
      <c r="AI1177" s="263"/>
      <c r="AJ1177" s="263"/>
      <c r="AK1177" s="263"/>
      <c r="AL1177" s="263"/>
      <c r="AM1177" s="263"/>
      <c r="AN1177" s="264"/>
      <c r="AO1177" s="902" t="s">
        <v>3733</v>
      </c>
      <c r="AP1177" s="902"/>
      <c r="AQ1177" s="902"/>
      <c r="AR1177" s="902"/>
      <c r="AS1177" s="902"/>
      <c r="AT1177" s="902"/>
      <c r="AU1177" s="902"/>
      <c r="AV1177" s="902"/>
      <c r="AW1177" s="902"/>
      <c r="AX1177" s="902"/>
      <c r="AY1177" s="902"/>
      <c r="AZ1177" s="902"/>
      <c r="BA1177" s="902"/>
      <c r="BB1177" s="994"/>
    </row>
    <row r="1178" spans="1:54" ht="12.6" customHeight="1">
      <c r="A1178" s="901" t="s">
        <v>4146</v>
      </c>
      <c r="B1178" s="902"/>
      <c r="C1178" s="902"/>
      <c r="D1178" s="902"/>
      <c r="E1178" s="902"/>
      <c r="F1178" s="902"/>
      <c r="G1178" s="902"/>
      <c r="H1178" s="902"/>
      <c r="I1178" s="902"/>
      <c r="J1178" s="902"/>
      <c r="K1178" s="902"/>
      <c r="L1178" s="902"/>
      <c r="M1178" s="902"/>
      <c r="N1178" s="902"/>
      <c r="O1178" s="902"/>
      <c r="P1178" s="902"/>
      <c r="Q1178" s="902"/>
      <c r="R1178" s="902"/>
      <c r="S1178" s="902"/>
      <c r="T1178" s="902"/>
      <c r="U1178" s="902"/>
      <c r="V1178" s="902"/>
      <c r="W1178" s="902"/>
      <c r="X1178" s="902"/>
      <c r="Y1178" s="902"/>
      <c r="Z1178" s="902"/>
      <c r="AA1178" s="902"/>
      <c r="AB1178" s="902"/>
      <c r="AC1178" s="902"/>
      <c r="AD1178" s="902"/>
      <c r="AE1178" s="994"/>
      <c r="AF1178" s="901" t="s">
        <v>3905</v>
      </c>
      <c r="AG1178" s="902"/>
      <c r="AH1178" s="902"/>
      <c r="AI1178" s="902"/>
      <c r="AJ1178" s="902"/>
      <c r="AK1178" s="902"/>
      <c r="AL1178" s="902"/>
      <c r="AM1178" s="902"/>
      <c r="AN1178" s="994"/>
      <c r="AO1178" s="902" t="s">
        <v>3671</v>
      </c>
      <c r="AP1178" s="902"/>
      <c r="AQ1178" s="902"/>
      <c r="AR1178" s="902"/>
      <c r="AS1178" s="902"/>
      <c r="AT1178" s="902"/>
      <c r="AU1178" s="902"/>
      <c r="AV1178" s="902"/>
      <c r="AW1178" s="902"/>
      <c r="AX1178" s="902"/>
      <c r="AY1178" s="902"/>
      <c r="AZ1178" s="902"/>
      <c r="BA1178" s="902"/>
      <c r="BB1178" s="994"/>
    </row>
    <row r="1179" spans="1:54" ht="12.6" customHeight="1">
      <c r="A1179" s="223"/>
      <c r="B1179" s="224"/>
      <c r="C1179" s="224"/>
      <c r="D1179" s="224"/>
      <c r="E1179" s="224"/>
      <c r="F1179" s="224"/>
      <c r="G1179" s="224"/>
      <c r="H1179" s="224"/>
      <c r="I1179" s="224"/>
      <c r="J1179" s="224"/>
      <c r="K1179" s="224"/>
      <c r="L1179" s="224"/>
      <c r="M1179" s="224"/>
      <c r="N1179" s="224"/>
      <c r="O1179" s="224"/>
      <c r="P1179" s="224"/>
      <c r="Q1179" s="224"/>
      <c r="R1179" s="224"/>
      <c r="S1179" s="224"/>
      <c r="T1179" s="224"/>
      <c r="U1179" s="224"/>
      <c r="V1179" s="224"/>
      <c r="W1179" s="224"/>
      <c r="X1179" s="224"/>
      <c r="Y1179" s="224"/>
      <c r="Z1179" s="224"/>
      <c r="AA1179" s="224"/>
      <c r="AB1179" s="224"/>
      <c r="AC1179" s="224"/>
      <c r="AD1179" s="224"/>
      <c r="AE1179" s="238"/>
      <c r="AF1179" s="846" t="s">
        <v>3521</v>
      </c>
      <c r="AG1179" s="847"/>
      <c r="AH1179" s="847"/>
      <c r="AI1179" s="847"/>
      <c r="AJ1179" s="847"/>
      <c r="AK1179" s="847"/>
      <c r="AL1179" s="847"/>
      <c r="AM1179" s="847"/>
      <c r="AN1179" s="848"/>
      <c r="AO1179" s="847" t="s">
        <v>4149</v>
      </c>
      <c r="AP1179" s="847"/>
      <c r="AQ1179" s="847"/>
      <c r="AR1179" s="847"/>
      <c r="AS1179" s="847"/>
      <c r="AT1179" s="847"/>
      <c r="AU1179" s="847"/>
      <c r="AV1179" s="847"/>
      <c r="AW1179" s="847"/>
      <c r="AX1179" s="847"/>
      <c r="AY1179" s="847"/>
      <c r="AZ1179" s="847"/>
      <c r="BA1179" s="847"/>
      <c r="BB1179" s="848"/>
    </row>
    <row r="1180" spans="1:54" ht="12.6" customHeight="1">
      <c r="A1180" s="1094" t="s">
        <v>3941</v>
      </c>
      <c r="B1180" s="1095"/>
      <c r="C1180" s="1095"/>
      <c r="D1180" s="1095"/>
      <c r="E1180" s="1095"/>
      <c r="F1180" s="1095"/>
      <c r="G1180" s="1095"/>
      <c r="H1180" s="1095"/>
      <c r="I1180" s="1095"/>
      <c r="J1180" s="1095"/>
      <c r="K1180" s="1095"/>
      <c r="L1180" s="1095"/>
      <c r="M1180" s="1095"/>
      <c r="N1180" s="1095"/>
      <c r="O1180" s="1095"/>
      <c r="P1180" s="1095"/>
      <c r="Q1180" s="1095"/>
      <c r="R1180" s="1095"/>
      <c r="S1180" s="1095"/>
      <c r="T1180" s="1095"/>
      <c r="U1180" s="1095"/>
      <c r="V1180" s="1095"/>
      <c r="W1180" s="1095"/>
      <c r="X1180" s="1095"/>
      <c r="Y1180" s="1095"/>
      <c r="Z1180" s="1095"/>
      <c r="AA1180" s="1095"/>
      <c r="AB1180" s="1095"/>
      <c r="AC1180" s="1095"/>
      <c r="AD1180" s="1095"/>
      <c r="AE1180" s="1185"/>
      <c r="AF1180" s="1155">
        <f ca="1">'HL KNIHA VYPOC'!$G$352*-1</f>
        <v>0</v>
      </c>
      <c r="AG1180" s="1156"/>
      <c r="AH1180" s="1156"/>
      <c r="AI1180" s="1156"/>
      <c r="AJ1180" s="1156"/>
      <c r="AK1180" s="1156"/>
      <c r="AL1180" s="1156"/>
      <c r="AM1180" s="1156"/>
      <c r="AN1180" s="1157"/>
      <c r="AO1180" s="1156">
        <f ca="1">'HL KNIHA VYPOC'!$K$352*-1</f>
        <v>0</v>
      </c>
      <c r="AP1180" s="1156"/>
      <c r="AQ1180" s="1156"/>
      <c r="AR1180" s="1156"/>
      <c r="AS1180" s="1156"/>
      <c r="AT1180" s="1156"/>
      <c r="AU1180" s="1156"/>
      <c r="AV1180" s="1156"/>
      <c r="AW1180" s="1156"/>
      <c r="AX1180" s="1156"/>
      <c r="AY1180" s="1156"/>
      <c r="AZ1180" s="1156"/>
      <c r="BA1180" s="1156"/>
      <c r="BB1180" s="1157"/>
    </row>
    <row r="1181" spans="1:54" ht="12.6" customHeight="1">
      <c r="A1181" s="1094" t="s">
        <v>3942</v>
      </c>
      <c r="B1181" s="1095"/>
      <c r="C1181" s="1095"/>
      <c r="D1181" s="1095"/>
      <c r="E1181" s="1095"/>
      <c r="F1181" s="1095"/>
      <c r="G1181" s="1095"/>
      <c r="H1181" s="1095"/>
      <c r="I1181" s="1095"/>
      <c r="J1181" s="1095"/>
      <c r="K1181" s="1095"/>
      <c r="L1181" s="1095"/>
      <c r="M1181" s="1095"/>
      <c r="N1181" s="1095"/>
      <c r="O1181" s="1095"/>
      <c r="P1181" s="1095"/>
      <c r="Q1181" s="1095"/>
      <c r="R1181" s="1095"/>
      <c r="S1181" s="1095"/>
      <c r="T1181" s="1095"/>
      <c r="U1181" s="1095"/>
      <c r="V1181" s="1095"/>
      <c r="W1181" s="1095"/>
      <c r="X1181" s="1095"/>
      <c r="Y1181" s="1095"/>
      <c r="Z1181" s="1095"/>
      <c r="AA1181" s="1095"/>
      <c r="AB1181" s="1095"/>
      <c r="AC1181" s="1095"/>
      <c r="AD1181" s="1095"/>
      <c r="AE1181" s="1185"/>
      <c r="AF1181" s="1155">
        <f ca="1">'HL KNIHA VYPOC'!$G$353*-1</f>
        <v>0</v>
      </c>
      <c r="AG1181" s="1156"/>
      <c r="AH1181" s="1156"/>
      <c r="AI1181" s="1156"/>
      <c r="AJ1181" s="1156"/>
      <c r="AK1181" s="1156"/>
      <c r="AL1181" s="1156"/>
      <c r="AM1181" s="1156"/>
      <c r="AN1181" s="1157"/>
      <c r="AO1181" s="1156">
        <f ca="1">'HL KNIHA VYPOC'!$K$353*-1</f>
        <v>0</v>
      </c>
      <c r="AP1181" s="1156"/>
      <c r="AQ1181" s="1156"/>
      <c r="AR1181" s="1156"/>
      <c r="AS1181" s="1156"/>
      <c r="AT1181" s="1156"/>
      <c r="AU1181" s="1156"/>
      <c r="AV1181" s="1156"/>
      <c r="AW1181" s="1156"/>
      <c r="AX1181" s="1156"/>
      <c r="AY1181" s="1156"/>
      <c r="AZ1181" s="1156"/>
      <c r="BA1181" s="1156"/>
      <c r="BB1181" s="1157"/>
    </row>
    <row r="1182" spans="1:54" ht="12.6" customHeight="1">
      <c r="A1182" s="1094" t="s">
        <v>3943</v>
      </c>
      <c r="B1182" s="1095"/>
      <c r="C1182" s="1095"/>
      <c r="D1182" s="1095"/>
      <c r="E1182" s="1095"/>
      <c r="F1182" s="1095"/>
      <c r="G1182" s="1095"/>
      <c r="H1182" s="1095"/>
      <c r="I1182" s="1095"/>
      <c r="J1182" s="1095"/>
      <c r="K1182" s="1095"/>
      <c r="L1182" s="1095"/>
      <c r="M1182" s="1095"/>
      <c r="N1182" s="1095"/>
      <c r="O1182" s="1095"/>
      <c r="P1182" s="1095"/>
      <c r="Q1182" s="1095"/>
      <c r="R1182" s="1095"/>
      <c r="S1182" s="1095"/>
      <c r="T1182" s="1095"/>
      <c r="U1182" s="1095"/>
      <c r="V1182" s="1095"/>
      <c r="W1182" s="1095"/>
      <c r="X1182" s="1095"/>
      <c r="Y1182" s="1095"/>
      <c r="Z1182" s="1095"/>
      <c r="AA1182" s="1095"/>
      <c r="AB1182" s="1095"/>
      <c r="AC1182" s="1095"/>
      <c r="AD1182" s="1095"/>
      <c r="AE1182" s="1185"/>
      <c r="AF1182" s="1155">
        <f ca="1">'HL KNIHA VYPOC'!$G$354*-1</f>
        <v>0</v>
      </c>
      <c r="AG1182" s="1156"/>
      <c r="AH1182" s="1156"/>
      <c r="AI1182" s="1156"/>
      <c r="AJ1182" s="1156"/>
      <c r="AK1182" s="1156"/>
      <c r="AL1182" s="1156"/>
      <c r="AM1182" s="1156"/>
      <c r="AN1182" s="1157"/>
      <c r="AO1182" s="1156">
        <f ca="1">'HL KNIHA VYPOC'!$K$354*-1</f>
        <v>0</v>
      </c>
      <c r="AP1182" s="1156"/>
      <c r="AQ1182" s="1156"/>
      <c r="AR1182" s="1156"/>
      <c r="AS1182" s="1156"/>
      <c r="AT1182" s="1156"/>
      <c r="AU1182" s="1156"/>
      <c r="AV1182" s="1156"/>
      <c r="AW1182" s="1156"/>
      <c r="AX1182" s="1156"/>
      <c r="AY1182" s="1156"/>
      <c r="AZ1182" s="1156"/>
      <c r="BA1182" s="1156"/>
      <c r="BB1182" s="1157"/>
    </row>
    <row r="1183" spans="1:54" ht="12.6" customHeight="1">
      <c r="A1183" s="1094" t="s">
        <v>3944</v>
      </c>
      <c r="B1183" s="1095"/>
      <c r="C1183" s="1095"/>
      <c r="D1183" s="1095"/>
      <c r="E1183" s="1095"/>
      <c r="F1183" s="1095"/>
      <c r="G1183" s="1095"/>
      <c r="H1183" s="1095"/>
      <c r="I1183" s="1095"/>
      <c r="J1183" s="1095"/>
      <c r="K1183" s="1095"/>
      <c r="L1183" s="1095"/>
      <c r="M1183" s="1095"/>
      <c r="N1183" s="1095"/>
      <c r="O1183" s="1095"/>
      <c r="P1183" s="1095"/>
      <c r="Q1183" s="1095"/>
      <c r="R1183" s="1095"/>
      <c r="S1183" s="1095"/>
      <c r="T1183" s="1095"/>
      <c r="U1183" s="1095"/>
      <c r="V1183" s="1095"/>
      <c r="W1183" s="1095"/>
      <c r="X1183" s="1095"/>
      <c r="Y1183" s="1095"/>
      <c r="Z1183" s="1095"/>
      <c r="AA1183" s="1095"/>
      <c r="AB1183" s="1095"/>
      <c r="AC1183" s="1095"/>
      <c r="AD1183" s="1095"/>
      <c r="AE1183" s="1185"/>
      <c r="AF1183" s="1155">
        <f ca="1">'HL KNIHA VYPOC'!$G$355*-1</f>
        <v>0</v>
      </c>
      <c r="AG1183" s="1156"/>
      <c r="AH1183" s="1156"/>
      <c r="AI1183" s="1156"/>
      <c r="AJ1183" s="1156"/>
      <c r="AK1183" s="1156"/>
      <c r="AL1183" s="1156"/>
      <c r="AM1183" s="1156"/>
      <c r="AN1183" s="1157"/>
      <c r="AO1183" s="1156">
        <f ca="1">'HL KNIHA VYPOC'!$K$355*-1</f>
        <v>0</v>
      </c>
      <c r="AP1183" s="1156"/>
      <c r="AQ1183" s="1156"/>
      <c r="AR1183" s="1156"/>
      <c r="AS1183" s="1156"/>
      <c r="AT1183" s="1156"/>
      <c r="AU1183" s="1156"/>
      <c r="AV1183" s="1156"/>
      <c r="AW1183" s="1156"/>
      <c r="AX1183" s="1156"/>
      <c r="AY1183" s="1156"/>
      <c r="AZ1183" s="1156"/>
      <c r="BA1183" s="1156"/>
      <c r="BB1183" s="1157"/>
    </row>
    <row r="1184" spans="1:54" ht="12.6" customHeight="1">
      <c r="A1184" s="1094" t="s">
        <v>3945</v>
      </c>
      <c r="B1184" s="1095"/>
      <c r="C1184" s="1095"/>
      <c r="D1184" s="1095"/>
      <c r="E1184" s="1095"/>
      <c r="F1184" s="1095"/>
      <c r="G1184" s="1095"/>
      <c r="H1184" s="1095"/>
      <c r="I1184" s="1095"/>
      <c r="J1184" s="1095"/>
      <c r="K1184" s="1095"/>
      <c r="L1184" s="1095"/>
      <c r="M1184" s="1095"/>
      <c r="N1184" s="1095"/>
      <c r="O1184" s="1095"/>
      <c r="P1184" s="1095"/>
      <c r="Q1184" s="1095"/>
      <c r="R1184" s="1095"/>
      <c r="S1184" s="1095"/>
      <c r="T1184" s="1095"/>
      <c r="U1184" s="1095"/>
      <c r="V1184" s="1095"/>
      <c r="W1184" s="1095"/>
      <c r="X1184" s="1095"/>
      <c r="Y1184" s="1095"/>
      <c r="Z1184" s="1095"/>
      <c r="AA1184" s="1095"/>
      <c r="AB1184" s="1095"/>
      <c r="AC1184" s="1095"/>
      <c r="AD1184" s="1095"/>
      <c r="AE1184" s="1185"/>
      <c r="AF1184" s="1155">
        <f ca="1">'HL KNIHA VYPOC'!$G$373*-1</f>
        <v>0</v>
      </c>
      <c r="AG1184" s="1156"/>
      <c r="AH1184" s="1156"/>
      <c r="AI1184" s="1156"/>
      <c r="AJ1184" s="1156"/>
      <c r="AK1184" s="1156"/>
      <c r="AL1184" s="1156"/>
      <c r="AM1184" s="1156"/>
      <c r="AN1184" s="1157"/>
      <c r="AO1184" s="1156">
        <f ca="1">'HL KNIHA VYPOC'!$K$373*-1</f>
        <v>0</v>
      </c>
      <c r="AP1184" s="1156"/>
      <c r="AQ1184" s="1156"/>
      <c r="AR1184" s="1156"/>
      <c r="AS1184" s="1156"/>
      <c r="AT1184" s="1156"/>
      <c r="AU1184" s="1156"/>
      <c r="AV1184" s="1156"/>
      <c r="AW1184" s="1156"/>
      <c r="AX1184" s="1156"/>
      <c r="AY1184" s="1156"/>
      <c r="AZ1184" s="1156"/>
      <c r="BA1184" s="1156"/>
      <c r="BB1184" s="1157"/>
    </row>
    <row r="1185" spans="1:69" ht="12.6" customHeight="1">
      <c r="A1185" s="1094" t="s">
        <v>3946</v>
      </c>
      <c r="B1185" s="1095"/>
      <c r="C1185" s="1095"/>
      <c r="D1185" s="1095"/>
      <c r="E1185" s="1095"/>
      <c r="F1185" s="1095"/>
      <c r="G1185" s="1095"/>
      <c r="H1185" s="1095"/>
      <c r="I1185" s="1095"/>
      <c r="J1185" s="1095"/>
      <c r="K1185" s="1095"/>
      <c r="L1185" s="1095"/>
      <c r="M1185" s="1095"/>
      <c r="N1185" s="1095"/>
      <c r="O1185" s="1095"/>
      <c r="P1185" s="1095"/>
      <c r="Q1185" s="1095"/>
      <c r="R1185" s="1095"/>
      <c r="S1185" s="1095"/>
      <c r="T1185" s="1095"/>
      <c r="U1185" s="1095"/>
      <c r="V1185" s="1095"/>
      <c r="W1185" s="1095"/>
      <c r="X1185" s="1095"/>
      <c r="Y1185" s="1095"/>
      <c r="Z1185" s="1095"/>
      <c r="AA1185" s="1095"/>
      <c r="AB1185" s="1095"/>
      <c r="AC1185" s="1095"/>
      <c r="AD1185" s="1095"/>
      <c r="AE1185" s="1185"/>
      <c r="AF1185" s="1155">
        <f>SUM(BF1187-AF1180-AF1181-AF1182-AF1183-AF1184)</f>
        <v>0</v>
      </c>
      <c r="AG1185" s="1156"/>
      <c r="AH1185" s="1156"/>
      <c r="AI1185" s="1156"/>
      <c r="AJ1185" s="1156"/>
      <c r="AK1185" s="1156"/>
      <c r="AL1185" s="1156"/>
      <c r="AM1185" s="1156"/>
      <c r="AN1185" s="1157"/>
      <c r="AO1185" s="1156">
        <f>SUM(BF1185-AO1180-AO1181-AO1182-AO1183-AO1184)</f>
        <v>0</v>
      </c>
      <c r="AP1185" s="1156"/>
      <c r="AQ1185" s="1156"/>
      <c r="AR1185" s="1156"/>
      <c r="AS1185" s="1156"/>
      <c r="AT1185" s="1156"/>
      <c r="AU1185" s="1156"/>
      <c r="AV1185" s="1156"/>
      <c r="AW1185" s="1156"/>
      <c r="AX1185" s="1156"/>
      <c r="AY1185" s="1156"/>
      <c r="AZ1185" s="1156"/>
      <c r="BA1185" s="1156"/>
      <c r="BB1185" s="1157"/>
      <c r="BF1185" s="1204">
        <f ca="1">SUVAHAVUJ!$X$150</f>
        <v>0</v>
      </c>
      <c r="BG1185" s="1204"/>
      <c r="BH1185" s="1204"/>
      <c r="BI1185" s="1204"/>
      <c r="BJ1185" s="1204"/>
      <c r="BK1185" s="1204"/>
      <c r="BL1185" s="1204"/>
      <c r="BM1185" s="1204"/>
      <c r="BN1185" s="1204"/>
    </row>
    <row r="1186" spans="1:69" ht="12.6" customHeight="1">
      <c r="A1186" s="1033" t="s">
        <v>534</v>
      </c>
      <c r="B1186" s="1034"/>
      <c r="C1186" s="1034"/>
      <c r="D1186" s="1034"/>
      <c r="E1186" s="1034"/>
      <c r="F1186" s="1034"/>
      <c r="G1186" s="1034"/>
      <c r="H1186" s="1034"/>
      <c r="I1186" s="1034"/>
      <c r="J1186" s="1034"/>
      <c r="K1186" s="1034"/>
      <c r="L1186" s="1034"/>
      <c r="M1186" s="1034"/>
      <c r="N1186" s="1034"/>
      <c r="O1186" s="1034"/>
      <c r="P1186" s="1034"/>
      <c r="Q1186" s="1034"/>
      <c r="R1186" s="1034"/>
      <c r="S1186" s="1034"/>
      <c r="T1186" s="1034"/>
      <c r="U1186" s="1034"/>
      <c r="V1186" s="1034"/>
      <c r="W1186" s="1034"/>
      <c r="X1186" s="1034"/>
      <c r="Y1186" s="1034"/>
      <c r="Z1186" s="1034"/>
      <c r="AA1186" s="1034"/>
      <c r="AB1186" s="1034"/>
      <c r="AC1186" s="1034"/>
      <c r="AD1186" s="1034"/>
      <c r="AE1186" s="1050"/>
      <c r="AF1186" s="1155">
        <f ca="1">SUM(SUVAHAVUJ!N150+SUVAHAVUJ!N177)</f>
        <v>0</v>
      </c>
      <c r="AG1186" s="1156"/>
      <c r="AH1186" s="1156"/>
      <c r="AI1186" s="1156"/>
      <c r="AJ1186" s="1156"/>
      <c r="AK1186" s="1156"/>
      <c r="AL1186" s="1156"/>
      <c r="AM1186" s="1156"/>
      <c r="AN1186" s="1157"/>
      <c r="AO1186" s="1156">
        <f ca="1">SUM(SUVAHAVUJ!X150+SUVAHAVUJ!X177)</f>
        <v>0</v>
      </c>
      <c r="AP1186" s="1156"/>
      <c r="AQ1186" s="1156"/>
      <c r="AR1186" s="1156"/>
      <c r="AS1186" s="1156"/>
      <c r="AT1186" s="1156"/>
      <c r="AU1186" s="1156"/>
      <c r="AV1186" s="1156"/>
      <c r="AW1186" s="1156"/>
      <c r="AX1186" s="1156"/>
      <c r="AY1186" s="1156"/>
      <c r="AZ1186" s="1156"/>
      <c r="BA1186" s="1156"/>
      <c r="BB1186" s="1157"/>
      <c r="BF1186" s="1204"/>
      <c r="BG1186" s="1204"/>
      <c r="BH1186" s="1204"/>
      <c r="BI1186" s="1204"/>
      <c r="BJ1186" s="1204"/>
      <c r="BK1186" s="1204"/>
      <c r="BL1186" s="1204"/>
      <c r="BM1186" s="1204"/>
      <c r="BN1186" s="1204"/>
    </row>
    <row r="1187" spans="1:69" ht="12.6" customHeight="1">
      <c r="A1187" s="1033" t="s">
        <v>3947</v>
      </c>
      <c r="B1187" s="1034"/>
      <c r="C1187" s="1034"/>
      <c r="D1187" s="1034"/>
      <c r="E1187" s="1034"/>
      <c r="F1187" s="1034"/>
      <c r="G1187" s="1034"/>
      <c r="H1187" s="1034"/>
      <c r="I1187" s="1034"/>
      <c r="J1187" s="1034"/>
      <c r="K1187" s="1034"/>
      <c r="L1187" s="1034"/>
      <c r="M1187" s="1034"/>
      <c r="N1187" s="1034"/>
      <c r="O1187" s="1034"/>
      <c r="P1187" s="1034"/>
      <c r="Q1187" s="1034"/>
      <c r="R1187" s="1034"/>
      <c r="S1187" s="1034"/>
      <c r="T1187" s="1034"/>
      <c r="U1187" s="1034"/>
      <c r="V1187" s="1034"/>
      <c r="W1187" s="1034"/>
      <c r="X1187" s="1034"/>
      <c r="Y1187" s="1034"/>
      <c r="Z1187" s="1034"/>
      <c r="AA1187" s="1034"/>
      <c r="AB1187" s="1034"/>
      <c r="AC1187" s="1034"/>
      <c r="AD1187" s="1034"/>
      <c r="AE1187" s="1050"/>
      <c r="AF1187" s="1155">
        <f ca="1">SUVAHAVUJ!$N$149</f>
        <v>0</v>
      </c>
      <c r="AG1187" s="1156"/>
      <c r="AH1187" s="1156"/>
      <c r="AI1187" s="1156"/>
      <c r="AJ1187" s="1156"/>
      <c r="AK1187" s="1156"/>
      <c r="AL1187" s="1156"/>
      <c r="AM1187" s="1156"/>
      <c r="AN1187" s="1157"/>
      <c r="AO1187" s="1156">
        <f ca="1">SUVAHAVUJ!$X$149</f>
        <v>0</v>
      </c>
      <c r="AP1187" s="1156"/>
      <c r="AQ1187" s="1156"/>
      <c r="AR1187" s="1156"/>
      <c r="AS1187" s="1156"/>
      <c r="AT1187" s="1156"/>
      <c r="AU1187" s="1156"/>
      <c r="AV1187" s="1156"/>
      <c r="AW1187" s="1156"/>
      <c r="AX1187" s="1156"/>
      <c r="AY1187" s="1156"/>
      <c r="AZ1187" s="1156"/>
      <c r="BA1187" s="1156"/>
      <c r="BB1187" s="1157"/>
      <c r="BF1187" s="1204">
        <f ca="1">SUVAHAVUJ!$N$150</f>
        <v>0</v>
      </c>
      <c r="BG1187" s="1205"/>
      <c r="BH1187" s="1205"/>
      <c r="BI1187" s="1205"/>
      <c r="BJ1187" s="1205"/>
      <c r="BK1187" s="1205"/>
      <c r="BL1187" s="1205"/>
      <c r="BM1187" s="1205"/>
      <c r="BN1187" s="1205"/>
      <c r="BO1187" s="1205"/>
      <c r="BP1187" s="1205"/>
      <c r="BQ1187" s="1205"/>
    </row>
    <row r="1188" spans="1:69" ht="11.25" customHeight="1">
      <c r="A1188" s="220" t="s">
        <v>275</v>
      </c>
    </row>
    <row r="1189" spans="1:69" ht="15" customHeight="1">
      <c r="A1189" s="897"/>
      <c r="B1189" s="898"/>
      <c r="C1189" s="898"/>
      <c r="D1189" s="898"/>
      <c r="E1189" s="898"/>
      <c r="F1189" s="898"/>
      <c r="G1189" s="898"/>
      <c r="H1189" s="898"/>
      <c r="I1189" s="898"/>
      <c r="J1189" s="898"/>
      <c r="K1189" s="898"/>
      <c r="L1189" s="898"/>
      <c r="M1189" s="898"/>
      <c r="N1189" s="898"/>
      <c r="O1189" s="898"/>
      <c r="P1189" s="898"/>
      <c r="Q1189" s="898"/>
      <c r="R1189" s="898"/>
      <c r="S1189" s="898"/>
      <c r="T1189" s="898"/>
      <c r="U1189" s="898"/>
      <c r="V1189" s="898"/>
      <c r="W1189" s="898"/>
      <c r="X1189" s="898"/>
      <c r="Y1189" s="898"/>
      <c r="Z1189" s="898"/>
      <c r="AA1189" s="898"/>
      <c r="AB1189" s="898"/>
      <c r="AC1189" s="898"/>
      <c r="AD1189" s="898"/>
      <c r="AE1189" s="898"/>
      <c r="AF1189" s="898"/>
      <c r="AG1189" s="898"/>
      <c r="AH1189" s="898"/>
      <c r="AI1189" s="898"/>
      <c r="AJ1189" s="898"/>
      <c r="AK1189" s="898"/>
      <c r="AL1189" s="898"/>
      <c r="AM1189" s="898"/>
      <c r="AN1189" s="898"/>
      <c r="AO1189" s="898"/>
      <c r="AP1189" s="898"/>
      <c r="AQ1189" s="898"/>
      <c r="AR1189" s="898"/>
      <c r="AS1189" s="898"/>
      <c r="AT1189" s="898"/>
      <c r="AU1189" s="898"/>
      <c r="AV1189" s="898"/>
      <c r="AW1189" s="898"/>
      <c r="AX1189" s="898"/>
      <c r="AY1189" s="550"/>
      <c r="AZ1189" s="550"/>
      <c r="BA1189" s="550"/>
      <c r="BB1189" s="550"/>
    </row>
    <row r="1190" spans="1:69" ht="15" customHeight="1">
      <c r="A1190" s="899"/>
      <c r="B1190" s="900"/>
      <c r="C1190" s="900"/>
      <c r="D1190" s="900"/>
      <c r="E1190" s="900"/>
      <c r="F1190" s="900"/>
      <c r="G1190" s="900"/>
      <c r="H1190" s="900"/>
      <c r="I1190" s="900"/>
      <c r="J1190" s="900"/>
      <c r="K1190" s="900"/>
      <c r="L1190" s="900"/>
      <c r="M1190" s="900"/>
      <c r="N1190" s="900"/>
      <c r="O1190" s="900"/>
      <c r="P1190" s="900"/>
      <c r="Q1190" s="900"/>
      <c r="R1190" s="900"/>
      <c r="S1190" s="900"/>
      <c r="T1190" s="900"/>
      <c r="U1190" s="900"/>
      <c r="V1190" s="900"/>
      <c r="W1190" s="900"/>
      <c r="X1190" s="900"/>
      <c r="Y1190" s="900"/>
      <c r="Z1190" s="900"/>
      <c r="AA1190" s="900"/>
      <c r="AB1190" s="900"/>
      <c r="AC1190" s="900"/>
      <c r="AD1190" s="900"/>
      <c r="AE1190" s="900"/>
      <c r="AF1190" s="900"/>
      <c r="AG1190" s="900"/>
      <c r="AH1190" s="900"/>
      <c r="AI1190" s="900"/>
      <c r="AJ1190" s="900"/>
      <c r="AK1190" s="900"/>
      <c r="AL1190" s="900"/>
      <c r="AM1190" s="900"/>
      <c r="AN1190" s="900"/>
      <c r="AO1190" s="900"/>
      <c r="AP1190" s="900"/>
      <c r="AQ1190" s="900"/>
      <c r="AR1190" s="900"/>
      <c r="AS1190" s="900"/>
      <c r="AT1190" s="900"/>
      <c r="AU1190" s="900"/>
      <c r="AV1190" s="900"/>
      <c r="AW1190" s="900"/>
      <c r="AX1190" s="900"/>
      <c r="AY1190" s="550"/>
      <c r="AZ1190" s="550"/>
      <c r="BA1190" s="550"/>
      <c r="BB1190" s="550"/>
    </row>
    <row r="1191" spans="1:69" s="175" customFormat="1" ht="12.6" customHeight="1">
      <c r="A1191" s="294" t="s">
        <v>3948</v>
      </c>
      <c r="B1191" s="295"/>
      <c r="C1191" s="295"/>
      <c r="D1191" s="295"/>
      <c r="E1191" s="295"/>
      <c r="F1191" s="295"/>
      <c r="G1191" s="295"/>
      <c r="H1191" s="295"/>
      <c r="I1191" s="295"/>
      <c r="J1191" s="295"/>
      <c r="K1191" s="295"/>
      <c r="L1191" s="295"/>
      <c r="M1191" s="295"/>
      <c r="N1191" s="295"/>
      <c r="O1191" s="295"/>
      <c r="P1191" s="295"/>
      <c r="Q1191" s="295"/>
      <c r="R1191" s="295"/>
      <c r="S1191" s="295"/>
      <c r="T1191" s="295"/>
      <c r="U1191" s="295"/>
      <c r="V1191" s="295"/>
      <c r="W1191" s="295"/>
      <c r="X1191" s="295"/>
      <c r="Y1191" s="295"/>
      <c r="Z1191" s="295"/>
      <c r="AA1191" s="295"/>
      <c r="AB1191" s="295"/>
      <c r="AC1191" s="295"/>
      <c r="AD1191" s="295"/>
      <c r="AE1191" s="295"/>
      <c r="AF1191" s="295"/>
      <c r="AG1191" s="295"/>
      <c r="AH1191" s="295"/>
      <c r="AI1191" s="295"/>
      <c r="AJ1191" s="295"/>
      <c r="AK1191" s="295"/>
      <c r="AL1191" s="295"/>
      <c r="AM1191" s="295"/>
      <c r="AN1191" s="295"/>
      <c r="AO1191" s="295"/>
      <c r="AP1191" s="295"/>
      <c r="AQ1191" s="295"/>
      <c r="AR1191" s="295"/>
      <c r="AS1191" s="295"/>
      <c r="AT1191" s="295"/>
      <c r="AU1191" s="295"/>
      <c r="AV1191" s="295"/>
      <c r="AW1191" s="295"/>
      <c r="AX1191" s="295"/>
      <c r="AY1191" s="295"/>
      <c r="AZ1191" s="295"/>
      <c r="BA1191" s="295"/>
      <c r="BB1191" s="295"/>
    </row>
    <row r="1192" spans="1:69" ht="12" hidden="1" customHeight="1">
      <c r="A1192" s="279"/>
      <c r="B1192" s="280"/>
      <c r="C1192" s="280"/>
      <c r="D1192" s="280"/>
      <c r="E1192" s="280"/>
      <c r="F1192" s="280"/>
      <c r="G1192" s="280"/>
      <c r="H1192" s="280"/>
      <c r="I1192" s="280"/>
      <c r="J1192" s="280"/>
      <c r="K1192" s="280"/>
      <c r="L1192" s="280"/>
      <c r="M1192" s="280"/>
      <c r="N1192" s="280"/>
      <c r="O1192" s="280"/>
      <c r="P1192" s="280"/>
      <c r="Q1192" s="280"/>
      <c r="R1192" s="280"/>
      <c r="S1192" s="280"/>
      <c r="T1192" s="280"/>
      <c r="U1192" s="280"/>
      <c r="V1192" s="280"/>
      <c r="W1192" s="280"/>
      <c r="X1192" s="280"/>
      <c r="Y1192" s="280"/>
      <c r="Z1192" s="280"/>
      <c r="AA1192" s="280"/>
      <c r="AB1192" s="280"/>
      <c r="AC1192" s="280"/>
      <c r="AD1192" s="280"/>
      <c r="AE1192" s="280"/>
      <c r="AF1192" s="280"/>
      <c r="AG1192" s="280"/>
      <c r="AH1192" s="280"/>
      <c r="AI1192" s="280"/>
      <c r="AJ1192" s="280"/>
      <c r="AK1192" s="280"/>
      <c r="AL1192" s="280"/>
      <c r="AM1192" s="280"/>
      <c r="AN1192" s="280"/>
      <c r="AO1192" s="280"/>
      <c r="AP1192" s="280"/>
      <c r="AQ1192" s="280"/>
      <c r="AR1192" s="280"/>
      <c r="AS1192" s="280"/>
      <c r="AT1192" s="280"/>
      <c r="AU1192" s="280"/>
      <c r="AV1192" s="280"/>
      <c r="AW1192" s="280"/>
      <c r="AX1192" s="280"/>
      <c r="AY1192" s="280"/>
      <c r="AZ1192" s="280"/>
      <c r="BA1192" s="280"/>
      <c r="BB1192" s="281"/>
    </row>
    <row r="1193" spans="1:69" ht="12.6" customHeight="1">
      <c r="A1193" s="220" t="s">
        <v>318</v>
      </c>
    </row>
    <row r="1194" spans="1:69" ht="12.6" customHeight="1">
      <c r="A1194" s="221"/>
      <c r="B1194" s="222"/>
      <c r="C1194" s="222"/>
      <c r="D1194" s="222"/>
      <c r="E1194" s="222"/>
      <c r="F1194" s="222"/>
      <c r="G1194" s="222"/>
      <c r="H1194" s="222"/>
      <c r="I1194" s="222"/>
      <c r="J1194" s="222"/>
      <c r="K1194" s="222"/>
      <c r="L1194" s="222"/>
      <c r="M1194" s="222"/>
      <c r="N1194" s="222"/>
      <c r="O1194" s="222"/>
      <c r="P1194" s="222"/>
      <c r="Q1194" s="222"/>
      <c r="R1194" s="222"/>
      <c r="S1194" s="222"/>
      <c r="T1194" s="222"/>
      <c r="U1194" s="222"/>
      <c r="V1194" s="222"/>
      <c r="W1194" s="222"/>
      <c r="X1194" s="222"/>
      <c r="Y1194" s="222"/>
      <c r="Z1194" s="222"/>
      <c r="AA1194" s="222"/>
      <c r="AB1194" s="222"/>
      <c r="AC1194" s="222"/>
      <c r="AD1194" s="222"/>
      <c r="AE1194" s="237"/>
      <c r="AF1194" s="221"/>
      <c r="AG1194" s="263"/>
      <c r="AH1194" s="263"/>
      <c r="AI1194" s="263"/>
      <c r="AJ1194" s="263"/>
      <c r="AK1194" s="263"/>
      <c r="AL1194" s="263"/>
      <c r="AM1194" s="263"/>
      <c r="AN1194" s="264"/>
      <c r="AO1194" s="901" t="s">
        <v>3733</v>
      </c>
      <c r="AP1194" s="902"/>
      <c r="AQ1194" s="902"/>
      <c r="AR1194" s="902"/>
      <c r="AS1194" s="902"/>
      <c r="AT1194" s="902"/>
      <c r="AU1194" s="902"/>
      <c r="AV1194" s="902"/>
      <c r="AW1194" s="902"/>
      <c r="AX1194" s="902"/>
      <c r="AY1194" s="902"/>
      <c r="AZ1194" s="902"/>
      <c r="BA1194" s="902"/>
      <c r="BB1194" s="994"/>
    </row>
    <row r="1195" spans="1:69" ht="12.6" customHeight="1">
      <c r="A1195" s="841" t="s">
        <v>4146</v>
      </c>
      <c r="B1195" s="842"/>
      <c r="C1195" s="842"/>
      <c r="D1195" s="842"/>
      <c r="E1195" s="842"/>
      <c r="F1195" s="842"/>
      <c r="G1195" s="842"/>
      <c r="H1195" s="842"/>
      <c r="I1195" s="842"/>
      <c r="J1195" s="842"/>
      <c r="K1195" s="842"/>
      <c r="L1195" s="842"/>
      <c r="M1195" s="842"/>
      <c r="N1195" s="842"/>
      <c r="O1195" s="842"/>
      <c r="P1195" s="842"/>
      <c r="Q1195" s="842"/>
      <c r="R1195" s="842"/>
      <c r="S1195" s="842"/>
      <c r="T1195" s="842"/>
      <c r="U1195" s="842"/>
      <c r="V1195" s="842"/>
      <c r="W1195" s="842"/>
      <c r="X1195" s="842"/>
      <c r="Y1195" s="842"/>
      <c r="Z1195" s="842"/>
      <c r="AA1195" s="842"/>
      <c r="AB1195" s="842"/>
      <c r="AC1195" s="842"/>
      <c r="AD1195" s="842"/>
      <c r="AE1195" s="843"/>
      <c r="AF1195" s="841" t="s">
        <v>3905</v>
      </c>
      <c r="AG1195" s="842"/>
      <c r="AH1195" s="842"/>
      <c r="AI1195" s="842"/>
      <c r="AJ1195" s="842"/>
      <c r="AK1195" s="842"/>
      <c r="AL1195" s="842"/>
      <c r="AM1195" s="842"/>
      <c r="AN1195" s="843"/>
      <c r="AO1195" s="841" t="s">
        <v>3671</v>
      </c>
      <c r="AP1195" s="842"/>
      <c r="AQ1195" s="842"/>
      <c r="AR1195" s="842"/>
      <c r="AS1195" s="842"/>
      <c r="AT1195" s="842"/>
      <c r="AU1195" s="842"/>
      <c r="AV1195" s="842"/>
      <c r="AW1195" s="842"/>
      <c r="AX1195" s="842"/>
      <c r="AY1195" s="842"/>
      <c r="AZ1195" s="842"/>
      <c r="BA1195" s="842"/>
      <c r="BB1195" s="843"/>
    </row>
    <row r="1196" spans="1:69" ht="12.6" customHeight="1">
      <c r="A1196" s="226"/>
      <c r="B1196" s="273"/>
      <c r="C1196" s="273"/>
      <c r="D1196" s="273"/>
      <c r="E1196" s="273"/>
      <c r="F1196" s="273"/>
      <c r="G1196" s="273"/>
      <c r="H1196" s="273"/>
      <c r="I1196" s="273"/>
      <c r="J1196" s="273"/>
      <c r="K1196" s="273"/>
      <c r="L1196" s="273"/>
      <c r="M1196" s="273"/>
      <c r="N1196" s="273"/>
      <c r="O1196" s="273"/>
      <c r="P1196" s="273"/>
      <c r="Q1196" s="273"/>
      <c r="R1196" s="273"/>
      <c r="S1196" s="273"/>
      <c r="T1196" s="273"/>
      <c r="U1196" s="273"/>
      <c r="V1196" s="273"/>
      <c r="W1196" s="273"/>
      <c r="X1196" s="273"/>
      <c r="Y1196" s="273"/>
      <c r="Z1196" s="273"/>
      <c r="AA1196" s="273"/>
      <c r="AB1196" s="273"/>
      <c r="AC1196" s="273"/>
      <c r="AD1196" s="273"/>
      <c r="AE1196" s="286"/>
      <c r="AF1196" s="846" t="s">
        <v>3521</v>
      </c>
      <c r="AG1196" s="847"/>
      <c r="AH1196" s="847"/>
      <c r="AI1196" s="847"/>
      <c r="AJ1196" s="847"/>
      <c r="AK1196" s="847"/>
      <c r="AL1196" s="847"/>
      <c r="AM1196" s="847"/>
      <c r="AN1196" s="848"/>
      <c r="AO1196" s="846" t="s">
        <v>4149</v>
      </c>
      <c r="AP1196" s="847"/>
      <c r="AQ1196" s="847"/>
      <c r="AR1196" s="847"/>
      <c r="AS1196" s="847"/>
      <c r="AT1196" s="847"/>
      <c r="AU1196" s="847"/>
      <c r="AV1196" s="847"/>
      <c r="AW1196" s="847"/>
      <c r="AX1196" s="847"/>
      <c r="AY1196" s="847"/>
      <c r="AZ1196" s="847"/>
      <c r="BA1196" s="847"/>
      <c r="BB1196" s="848"/>
    </row>
    <row r="1197" spans="1:69" ht="12.6" customHeight="1">
      <c r="A1197" s="1033" t="s">
        <v>3949</v>
      </c>
      <c r="B1197" s="1034"/>
      <c r="C1197" s="1034"/>
      <c r="D1197" s="1034"/>
      <c r="E1197" s="1034"/>
      <c r="F1197" s="1034"/>
      <c r="G1197" s="1034"/>
      <c r="H1197" s="1034"/>
      <c r="I1197" s="1034"/>
      <c r="J1197" s="1034"/>
      <c r="K1197" s="1034"/>
      <c r="L1197" s="1034"/>
      <c r="M1197" s="1034"/>
      <c r="N1197" s="1034"/>
      <c r="O1197" s="1034"/>
      <c r="P1197" s="1034"/>
      <c r="Q1197" s="1034"/>
      <c r="R1197" s="1034"/>
      <c r="S1197" s="1034"/>
      <c r="T1197" s="1034"/>
      <c r="U1197" s="1034"/>
      <c r="V1197" s="1034"/>
      <c r="W1197" s="1034"/>
      <c r="X1197" s="1034"/>
      <c r="Y1197" s="1034"/>
      <c r="Z1197" s="1034"/>
      <c r="AA1197" s="1034"/>
      <c r="AB1197" s="1034"/>
      <c r="AC1197" s="1034"/>
      <c r="AD1197" s="1034"/>
      <c r="AE1197" s="1050"/>
      <c r="AF1197" s="903">
        <f ca="1">SUVAHAVUJ!$N$162</f>
        <v>0</v>
      </c>
      <c r="AG1197" s="904"/>
      <c r="AH1197" s="904"/>
      <c r="AI1197" s="904"/>
      <c r="AJ1197" s="904"/>
      <c r="AK1197" s="904"/>
      <c r="AL1197" s="904"/>
      <c r="AM1197" s="904"/>
      <c r="AN1197" s="993"/>
      <c r="AO1197" s="903">
        <f ca="1">SUVAHAVUJ!$X$162</f>
        <v>0</v>
      </c>
      <c r="AP1197" s="904"/>
      <c r="AQ1197" s="904"/>
      <c r="AR1197" s="904"/>
      <c r="AS1197" s="904"/>
      <c r="AT1197" s="904"/>
      <c r="AU1197" s="904"/>
      <c r="AV1197" s="904"/>
      <c r="AW1197" s="904"/>
      <c r="AX1197" s="904"/>
      <c r="AY1197" s="904"/>
      <c r="AZ1197" s="904"/>
      <c r="BA1197" s="904"/>
      <c r="BB1197" s="993"/>
    </row>
    <row r="1198" spans="1:69" ht="12.6" customHeight="1">
      <c r="A1198" s="1094" t="s">
        <v>3950</v>
      </c>
      <c r="B1198" s="1095"/>
      <c r="C1198" s="1095"/>
      <c r="D1198" s="1095"/>
      <c r="E1198" s="1095"/>
      <c r="F1198" s="1095"/>
      <c r="G1198" s="1095"/>
      <c r="H1198" s="1095"/>
      <c r="I1198" s="1095"/>
      <c r="J1198" s="1095"/>
      <c r="K1198" s="1095"/>
      <c r="L1198" s="1095"/>
      <c r="M1198" s="1095"/>
      <c r="N1198" s="1095"/>
      <c r="O1198" s="1095"/>
      <c r="P1198" s="1095"/>
      <c r="Q1198" s="1095"/>
      <c r="R1198" s="1095"/>
      <c r="S1198" s="1095"/>
      <c r="T1198" s="1095"/>
      <c r="U1198" s="1095"/>
      <c r="V1198" s="1095"/>
      <c r="W1198" s="1095"/>
      <c r="X1198" s="1095"/>
      <c r="Y1198" s="1095"/>
      <c r="Z1198" s="1095"/>
      <c r="AA1198" s="1095"/>
      <c r="AB1198" s="1095"/>
      <c r="AC1198" s="1095"/>
      <c r="AD1198" s="1095"/>
      <c r="AE1198" s="1185"/>
      <c r="AF1198" s="903"/>
      <c r="AG1198" s="904"/>
      <c r="AH1198" s="904"/>
      <c r="AI1198" s="904"/>
      <c r="AJ1198" s="904"/>
      <c r="AK1198" s="904"/>
      <c r="AL1198" s="904"/>
      <c r="AM1198" s="904"/>
      <c r="AN1198" s="993"/>
      <c r="AO1198" s="903"/>
      <c r="AP1198" s="904"/>
      <c r="AQ1198" s="904"/>
      <c r="AR1198" s="904"/>
      <c r="AS1198" s="904"/>
      <c r="AT1198" s="904"/>
      <c r="AU1198" s="904"/>
      <c r="AV1198" s="904"/>
      <c r="AW1198" s="904"/>
      <c r="AX1198" s="904"/>
      <c r="AY1198" s="904"/>
      <c r="AZ1198" s="904"/>
      <c r="BA1198" s="904"/>
      <c r="BB1198" s="993"/>
    </row>
    <row r="1199" spans="1:69" ht="12.6" customHeight="1">
      <c r="A1199" s="1094" t="s">
        <v>3951</v>
      </c>
      <c r="B1199" s="1095"/>
      <c r="C1199" s="1095"/>
      <c r="D1199" s="1095"/>
      <c r="E1199" s="1095"/>
      <c r="F1199" s="1095"/>
      <c r="G1199" s="1095"/>
      <c r="H1199" s="1095"/>
      <c r="I1199" s="1095"/>
      <c r="J1199" s="1095"/>
      <c r="K1199" s="1095"/>
      <c r="L1199" s="1095"/>
      <c r="M1199" s="1095"/>
      <c r="N1199" s="1095"/>
      <c r="O1199" s="1095"/>
      <c r="P1199" s="1095"/>
      <c r="Q1199" s="1095"/>
      <c r="R1199" s="1095"/>
      <c r="S1199" s="1095"/>
      <c r="T1199" s="1095"/>
      <c r="U1199" s="1095"/>
      <c r="V1199" s="1095"/>
      <c r="W1199" s="1095"/>
      <c r="X1199" s="1095"/>
      <c r="Y1199" s="1095"/>
      <c r="Z1199" s="1095"/>
      <c r="AA1199" s="1095"/>
      <c r="AB1199" s="1095"/>
      <c r="AC1199" s="1095"/>
      <c r="AD1199" s="1095"/>
      <c r="AE1199" s="1185"/>
      <c r="AF1199" s="903"/>
      <c r="AG1199" s="904"/>
      <c r="AH1199" s="904"/>
      <c r="AI1199" s="904"/>
      <c r="AJ1199" s="904"/>
      <c r="AK1199" s="904"/>
      <c r="AL1199" s="904"/>
      <c r="AM1199" s="904"/>
      <c r="AN1199" s="993"/>
      <c r="AO1199" s="903"/>
      <c r="AP1199" s="904"/>
      <c r="AQ1199" s="904"/>
      <c r="AR1199" s="904"/>
      <c r="AS1199" s="904"/>
      <c r="AT1199" s="904"/>
      <c r="AU1199" s="904"/>
      <c r="AV1199" s="904"/>
      <c r="AW1199" s="904"/>
      <c r="AX1199" s="904"/>
      <c r="AY1199" s="904"/>
      <c r="AZ1199" s="904"/>
      <c r="BA1199" s="904"/>
      <c r="BB1199" s="993"/>
    </row>
    <row r="1200" spans="1:69" ht="12.6" customHeight="1">
      <c r="A1200" s="1094" t="s">
        <v>3952</v>
      </c>
      <c r="B1200" s="1095"/>
      <c r="C1200" s="1095"/>
      <c r="D1200" s="1095"/>
      <c r="E1200" s="1095"/>
      <c r="F1200" s="1095"/>
      <c r="G1200" s="1095"/>
      <c r="H1200" s="1095"/>
      <c r="I1200" s="1095"/>
      <c r="J1200" s="1095"/>
      <c r="K1200" s="1095"/>
      <c r="L1200" s="1095"/>
      <c r="M1200" s="1095"/>
      <c r="N1200" s="1095"/>
      <c r="O1200" s="1095"/>
      <c r="P1200" s="1095"/>
      <c r="Q1200" s="1095"/>
      <c r="R1200" s="1095"/>
      <c r="S1200" s="1095"/>
      <c r="T1200" s="1095"/>
      <c r="U1200" s="1095"/>
      <c r="V1200" s="1095"/>
      <c r="W1200" s="1095"/>
      <c r="X1200" s="1095"/>
      <c r="Y1200" s="1095"/>
      <c r="Z1200" s="1095"/>
      <c r="AA1200" s="1095"/>
      <c r="AB1200" s="1095"/>
      <c r="AC1200" s="1095"/>
      <c r="AD1200" s="1095"/>
      <c r="AE1200" s="1185"/>
      <c r="AF1200" s="903"/>
      <c r="AG1200" s="904"/>
      <c r="AH1200" s="904"/>
      <c r="AI1200" s="904"/>
      <c r="AJ1200" s="904"/>
      <c r="AK1200" s="904"/>
      <c r="AL1200" s="904"/>
      <c r="AM1200" s="904"/>
      <c r="AN1200" s="993"/>
      <c r="AO1200" s="903"/>
      <c r="AP1200" s="904"/>
      <c r="AQ1200" s="904"/>
      <c r="AR1200" s="904"/>
      <c r="AS1200" s="904"/>
      <c r="AT1200" s="904"/>
      <c r="AU1200" s="904"/>
      <c r="AV1200" s="904"/>
      <c r="AW1200" s="904"/>
      <c r="AX1200" s="904"/>
      <c r="AY1200" s="904"/>
      <c r="AZ1200" s="904"/>
      <c r="BA1200" s="904"/>
      <c r="BB1200" s="993"/>
    </row>
    <row r="1201" spans="1:54" ht="12.6" customHeight="1">
      <c r="A1201" s="1094" t="s">
        <v>3953</v>
      </c>
      <c r="B1201" s="1095"/>
      <c r="C1201" s="1095"/>
      <c r="D1201" s="1095"/>
      <c r="E1201" s="1095"/>
      <c r="F1201" s="1095"/>
      <c r="G1201" s="1095"/>
      <c r="H1201" s="1095"/>
      <c r="I1201" s="1095"/>
      <c r="J1201" s="1095"/>
      <c r="K1201" s="1095"/>
      <c r="L1201" s="1095"/>
      <c r="M1201" s="1095"/>
      <c r="N1201" s="1095"/>
      <c r="O1201" s="1095"/>
      <c r="P1201" s="1095"/>
      <c r="Q1201" s="1095"/>
      <c r="R1201" s="1095"/>
      <c r="S1201" s="1095"/>
      <c r="T1201" s="1095"/>
      <c r="U1201" s="1095"/>
      <c r="V1201" s="1095"/>
      <c r="W1201" s="1095"/>
      <c r="X1201" s="1095"/>
      <c r="Y1201" s="1095"/>
      <c r="Z1201" s="1095"/>
      <c r="AA1201" s="1095"/>
      <c r="AB1201" s="1095"/>
      <c r="AC1201" s="1095"/>
      <c r="AD1201" s="1095"/>
      <c r="AE1201" s="1185"/>
      <c r="AF1201" s="903"/>
      <c r="AG1201" s="904"/>
      <c r="AH1201" s="904"/>
      <c r="AI1201" s="904"/>
      <c r="AJ1201" s="904"/>
      <c r="AK1201" s="904"/>
      <c r="AL1201" s="904"/>
      <c r="AM1201" s="904"/>
      <c r="AN1201" s="993"/>
      <c r="AO1201" s="903"/>
      <c r="AP1201" s="904"/>
      <c r="AQ1201" s="904"/>
      <c r="AR1201" s="904"/>
      <c r="AS1201" s="904"/>
      <c r="AT1201" s="904"/>
      <c r="AU1201" s="904"/>
      <c r="AV1201" s="904"/>
      <c r="AW1201" s="904"/>
      <c r="AX1201" s="904"/>
      <c r="AY1201" s="904"/>
      <c r="AZ1201" s="904"/>
      <c r="BA1201" s="904"/>
      <c r="BB1201" s="993"/>
    </row>
    <row r="1202" spans="1:54" ht="12.6" customHeight="1">
      <c r="A1202" s="1094" t="s">
        <v>3954</v>
      </c>
      <c r="B1202" s="1095"/>
      <c r="C1202" s="1095"/>
      <c r="D1202" s="1095"/>
      <c r="E1202" s="1095"/>
      <c r="F1202" s="1095"/>
      <c r="G1202" s="1095"/>
      <c r="H1202" s="1095"/>
      <c r="I1202" s="1095"/>
      <c r="J1202" s="1095"/>
      <c r="K1202" s="1095"/>
      <c r="L1202" s="1095"/>
      <c r="M1202" s="1095"/>
      <c r="N1202" s="1095"/>
      <c r="O1202" s="1095"/>
      <c r="P1202" s="1095"/>
      <c r="Q1202" s="1095"/>
      <c r="R1202" s="1095"/>
      <c r="S1202" s="1095"/>
      <c r="T1202" s="1095"/>
      <c r="U1202" s="1095"/>
      <c r="V1202" s="1095"/>
      <c r="W1202" s="1095"/>
      <c r="X1202" s="1095"/>
      <c r="Y1202" s="1095"/>
      <c r="Z1202" s="1095"/>
      <c r="AA1202" s="1095"/>
      <c r="AB1202" s="1095"/>
      <c r="AC1202" s="1095"/>
      <c r="AD1202" s="1095"/>
      <c r="AE1202" s="1185"/>
      <c r="AF1202" s="903"/>
      <c r="AG1202" s="904"/>
      <c r="AH1202" s="904"/>
      <c r="AI1202" s="904"/>
      <c r="AJ1202" s="904"/>
      <c r="AK1202" s="904"/>
      <c r="AL1202" s="904"/>
      <c r="AM1202" s="904"/>
      <c r="AN1202" s="993"/>
      <c r="AO1202" s="903"/>
      <c r="AP1202" s="904"/>
      <c r="AQ1202" s="904"/>
      <c r="AR1202" s="904"/>
      <c r="AS1202" s="904"/>
      <c r="AT1202" s="904"/>
      <c r="AU1202" s="904"/>
      <c r="AV1202" s="904"/>
      <c r="AW1202" s="904"/>
      <c r="AX1202" s="904"/>
      <c r="AY1202" s="904"/>
      <c r="AZ1202" s="904"/>
      <c r="BA1202" s="904"/>
      <c r="BB1202" s="993"/>
    </row>
    <row r="1203" spans="1:54" ht="12.6" customHeight="1">
      <c r="A1203" s="1094" t="s">
        <v>3955</v>
      </c>
      <c r="B1203" s="1095"/>
      <c r="C1203" s="1095"/>
      <c r="D1203" s="1095"/>
      <c r="E1203" s="1095"/>
      <c r="F1203" s="1095"/>
      <c r="G1203" s="1095"/>
      <c r="H1203" s="1095"/>
      <c r="I1203" s="1095"/>
      <c r="J1203" s="1095"/>
      <c r="K1203" s="1095"/>
      <c r="L1203" s="1095"/>
      <c r="M1203" s="1095"/>
      <c r="N1203" s="1095"/>
      <c r="O1203" s="1095"/>
      <c r="P1203" s="1095"/>
      <c r="Q1203" s="1095"/>
      <c r="R1203" s="1095"/>
      <c r="S1203" s="1095"/>
      <c r="T1203" s="1095"/>
      <c r="U1203" s="1095"/>
      <c r="V1203" s="1095"/>
      <c r="W1203" s="1095"/>
      <c r="X1203" s="1095"/>
      <c r="Y1203" s="1095"/>
      <c r="Z1203" s="1095"/>
      <c r="AA1203" s="1095"/>
      <c r="AB1203" s="1095"/>
      <c r="AC1203" s="1095"/>
      <c r="AD1203" s="1095"/>
      <c r="AE1203" s="1185"/>
      <c r="AF1203" s="903"/>
      <c r="AG1203" s="904"/>
      <c r="AH1203" s="904"/>
      <c r="AI1203" s="904"/>
      <c r="AJ1203" s="904"/>
      <c r="AK1203" s="904"/>
      <c r="AL1203" s="904"/>
      <c r="AM1203" s="904"/>
      <c r="AN1203" s="993"/>
      <c r="AO1203" s="903"/>
      <c r="AP1203" s="904"/>
      <c r="AQ1203" s="904"/>
      <c r="AR1203" s="904"/>
      <c r="AS1203" s="904"/>
      <c r="AT1203" s="904"/>
      <c r="AU1203" s="904"/>
      <c r="AV1203" s="904"/>
      <c r="AW1203" s="904"/>
      <c r="AX1203" s="904"/>
      <c r="AY1203" s="904"/>
      <c r="AZ1203" s="904"/>
      <c r="BA1203" s="904"/>
      <c r="BB1203" s="993"/>
    </row>
    <row r="1204" spans="1:54" ht="12.6" customHeight="1">
      <c r="A1204" s="1206" t="s">
        <v>3956</v>
      </c>
      <c r="B1204" s="1207"/>
      <c r="C1204" s="1207"/>
      <c r="D1204" s="1207"/>
      <c r="E1204" s="1207"/>
      <c r="F1204" s="1207"/>
      <c r="G1204" s="1207"/>
      <c r="H1204" s="1207"/>
      <c r="I1204" s="1207"/>
      <c r="J1204" s="1207"/>
      <c r="K1204" s="1207"/>
      <c r="L1204" s="1207"/>
      <c r="M1204" s="1207"/>
      <c r="N1204" s="1207"/>
      <c r="O1204" s="1207"/>
      <c r="P1204" s="1207"/>
      <c r="Q1204" s="1207"/>
      <c r="R1204" s="1207"/>
      <c r="S1204" s="1207"/>
      <c r="T1204" s="1207"/>
      <c r="U1204" s="1207"/>
      <c r="V1204" s="1207"/>
      <c r="W1204" s="1207"/>
      <c r="X1204" s="1207"/>
      <c r="Y1204" s="1207"/>
      <c r="Z1204" s="1207"/>
      <c r="AA1204" s="1207"/>
      <c r="AB1204" s="1207"/>
      <c r="AC1204" s="1207"/>
      <c r="AD1204" s="1207"/>
      <c r="AE1204" s="1208"/>
      <c r="AF1204" s="903"/>
      <c r="AG1204" s="904"/>
      <c r="AH1204" s="904"/>
      <c r="AI1204" s="904"/>
      <c r="AJ1204" s="904"/>
      <c r="AK1204" s="904"/>
      <c r="AL1204" s="904"/>
      <c r="AM1204" s="904"/>
      <c r="AN1204" s="993"/>
      <c r="AO1204" s="903"/>
      <c r="AP1204" s="904"/>
      <c r="AQ1204" s="904"/>
      <c r="AR1204" s="904"/>
      <c r="AS1204" s="904"/>
      <c r="AT1204" s="904"/>
      <c r="AU1204" s="904"/>
      <c r="AV1204" s="904"/>
      <c r="AW1204" s="904"/>
      <c r="AX1204" s="904"/>
      <c r="AY1204" s="904"/>
      <c r="AZ1204" s="904"/>
      <c r="BA1204" s="904"/>
      <c r="BB1204" s="993"/>
    </row>
    <row r="1205" spans="1:54" ht="12.6" customHeight="1">
      <c r="A1205" s="1206"/>
      <c r="B1205" s="1207"/>
      <c r="C1205" s="1207"/>
      <c r="D1205" s="1207"/>
      <c r="E1205" s="1207"/>
      <c r="F1205" s="1207"/>
      <c r="G1205" s="1207"/>
      <c r="H1205" s="1207"/>
      <c r="I1205" s="1207"/>
      <c r="J1205" s="1207"/>
      <c r="K1205" s="1207"/>
      <c r="L1205" s="1207"/>
      <c r="M1205" s="1207"/>
      <c r="N1205" s="1207"/>
      <c r="O1205" s="1207"/>
      <c r="P1205" s="1207"/>
      <c r="Q1205" s="1207"/>
      <c r="R1205" s="1207"/>
      <c r="S1205" s="1207"/>
      <c r="T1205" s="1207"/>
      <c r="U1205" s="1207"/>
      <c r="V1205" s="1207"/>
      <c r="W1205" s="1207"/>
      <c r="X1205" s="1207"/>
      <c r="Y1205" s="1207"/>
      <c r="Z1205" s="1207"/>
      <c r="AA1205" s="1207"/>
      <c r="AB1205" s="1207"/>
      <c r="AC1205" s="1207"/>
      <c r="AD1205" s="1207"/>
      <c r="AE1205" s="1208"/>
      <c r="AF1205" s="903"/>
      <c r="AG1205" s="904"/>
      <c r="AH1205" s="904"/>
      <c r="AI1205" s="904"/>
      <c r="AJ1205" s="904"/>
      <c r="AK1205" s="904"/>
      <c r="AL1205" s="904"/>
      <c r="AM1205" s="904"/>
      <c r="AN1205" s="993"/>
      <c r="AO1205" s="903"/>
      <c r="AP1205" s="904"/>
      <c r="AQ1205" s="904"/>
      <c r="AR1205" s="904"/>
      <c r="AS1205" s="904"/>
      <c r="AT1205" s="904"/>
      <c r="AU1205" s="904"/>
      <c r="AV1205" s="904"/>
      <c r="AW1205" s="904"/>
      <c r="AX1205" s="904"/>
      <c r="AY1205" s="904"/>
      <c r="AZ1205" s="904"/>
      <c r="BA1205" s="904"/>
      <c r="BB1205" s="993"/>
    </row>
    <row r="1206" spans="1:54" ht="12.6" customHeight="1">
      <c r="A1206" s="1206"/>
      <c r="B1206" s="1207"/>
      <c r="C1206" s="1207"/>
      <c r="D1206" s="1207"/>
      <c r="E1206" s="1207"/>
      <c r="F1206" s="1207"/>
      <c r="G1206" s="1207"/>
      <c r="H1206" s="1207"/>
      <c r="I1206" s="1207"/>
      <c r="J1206" s="1207"/>
      <c r="K1206" s="1207"/>
      <c r="L1206" s="1207"/>
      <c r="M1206" s="1207"/>
      <c r="N1206" s="1207"/>
      <c r="O1206" s="1207"/>
      <c r="P1206" s="1207"/>
      <c r="Q1206" s="1207"/>
      <c r="R1206" s="1207"/>
      <c r="S1206" s="1207"/>
      <c r="T1206" s="1207"/>
      <c r="U1206" s="1207"/>
      <c r="V1206" s="1207"/>
      <c r="W1206" s="1207"/>
      <c r="X1206" s="1207"/>
      <c r="Y1206" s="1207"/>
      <c r="Z1206" s="1207"/>
      <c r="AA1206" s="1207"/>
      <c r="AB1206" s="1207"/>
      <c r="AC1206" s="1207"/>
      <c r="AD1206" s="1207"/>
      <c r="AE1206" s="1208"/>
      <c r="AF1206" s="903"/>
      <c r="AG1206" s="904"/>
      <c r="AH1206" s="904"/>
      <c r="AI1206" s="904"/>
      <c r="AJ1206" s="904"/>
      <c r="AK1206" s="904"/>
      <c r="AL1206" s="904"/>
      <c r="AM1206" s="904"/>
      <c r="AN1206" s="993"/>
      <c r="AO1206" s="903"/>
      <c r="AP1206" s="904"/>
      <c r="AQ1206" s="904"/>
      <c r="AR1206" s="904"/>
      <c r="AS1206" s="904"/>
      <c r="AT1206" s="904"/>
      <c r="AU1206" s="904"/>
      <c r="AV1206" s="904"/>
      <c r="AW1206" s="904"/>
      <c r="AX1206" s="904"/>
      <c r="AY1206" s="904"/>
      <c r="AZ1206" s="904"/>
      <c r="BA1206" s="904"/>
      <c r="BB1206" s="993"/>
    </row>
    <row r="1207" spans="1:54" ht="12.6" customHeight="1">
      <c r="A1207" s="1206"/>
      <c r="B1207" s="1207"/>
      <c r="C1207" s="1207"/>
      <c r="D1207" s="1207"/>
      <c r="E1207" s="1207"/>
      <c r="F1207" s="1207"/>
      <c r="G1207" s="1207"/>
      <c r="H1207" s="1207"/>
      <c r="I1207" s="1207"/>
      <c r="J1207" s="1207"/>
      <c r="K1207" s="1207"/>
      <c r="L1207" s="1207"/>
      <c r="M1207" s="1207"/>
      <c r="N1207" s="1207"/>
      <c r="O1207" s="1207"/>
      <c r="P1207" s="1207"/>
      <c r="Q1207" s="1207"/>
      <c r="R1207" s="1207"/>
      <c r="S1207" s="1207"/>
      <c r="T1207" s="1207"/>
      <c r="U1207" s="1207"/>
      <c r="V1207" s="1207"/>
      <c r="W1207" s="1207"/>
      <c r="X1207" s="1207"/>
      <c r="Y1207" s="1207"/>
      <c r="Z1207" s="1207"/>
      <c r="AA1207" s="1207"/>
      <c r="AB1207" s="1207"/>
      <c r="AC1207" s="1207"/>
      <c r="AD1207" s="1207"/>
      <c r="AE1207" s="1208"/>
      <c r="AF1207" s="903"/>
      <c r="AG1207" s="904"/>
      <c r="AH1207" s="904"/>
      <c r="AI1207" s="904"/>
      <c r="AJ1207" s="904"/>
      <c r="AK1207" s="904"/>
      <c r="AL1207" s="904"/>
      <c r="AM1207" s="904"/>
      <c r="AN1207" s="993"/>
      <c r="AO1207" s="903"/>
      <c r="AP1207" s="904"/>
      <c r="AQ1207" s="904"/>
      <c r="AR1207" s="904"/>
      <c r="AS1207" s="904"/>
      <c r="AT1207" s="904"/>
      <c r="AU1207" s="904"/>
      <c r="AV1207" s="904"/>
      <c r="AW1207" s="904"/>
      <c r="AX1207" s="904"/>
      <c r="AY1207" s="904"/>
      <c r="AZ1207" s="904"/>
      <c r="BA1207" s="904"/>
      <c r="BB1207" s="993"/>
    </row>
    <row r="1208" spans="1:54" ht="12.6" customHeight="1">
      <c r="A1208" s="1209" t="s">
        <v>3957</v>
      </c>
      <c r="B1208" s="1210"/>
      <c r="C1208" s="1210"/>
      <c r="D1208" s="1210"/>
      <c r="E1208" s="1210"/>
      <c r="F1208" s="1210"/>
      <c r="G1208" s="1210"/>
      <c r="H1208" s="1210"/>
      <c r="I1208" s="1210"/>
      <c r="J1208" s="1210"/>
      <c r="K1208" s="1210"/>
      <c r="L1208" s="1210"/>
      <c r="M1208" s="1210"/>
      <c r="N1208" s="1210"/>
      <c r="O1208" s="1210"/>
      <c r="P1208" s="1210"/>
      <c r="Q1208" s="1210"/>
      <c r="R1208" s="1210"/>
      <c r="S1208" s="1210"/>
      <c r="T1208" s="1210"/>
      <c r="U1208" s="1210"/>
      <c r="V1208" s="1210"/>
      <c r="W1208" s="1210"/>
      <c r="X1208" s="1210"/>
      <c r="Y1208" s="1210"/>
      <c r="Z1208" s="1210"/>
      <c r="AA1208" s="1210"/>
      <c r="AB1208" s="1210"/>
      <c r="AC1208" s="1210"/>
      <c r="AD1208" s="1210"/>
      <c r="AE1208" s="1211"/>
      <c r="AF1208" s="903"/>
      <c r="AG1208" s="904"/>
      <c r="AH1208" s="904"/>
      <c r="AI1208" s="904"/>
      <c r="AJ1208" s="904"/>
      <c r="AK1208" s="904"/>
      <c r="AL1208" s="904"/>
      <c r="AM1208" s="904"/>
      <c r="AN1208" s="993"/>
      <c r="AO1208" s="903"/>
      <c r="AP1208" s="904"/>
      <c r="AQ1208" s="904"/>
      <c r="AR1208" s="904"/>
      <c r="AS1208" s="904"/>
      <c r="AT1208" s="904"/>
      <c r="AU1208" s="904"/>
      <c r="AV1208" s="904"/>
      <c r="AW1208" s="904"/>
      <c r="AX1208" s="904"/>
      <c r="AY1208" s="904"/>
      <c r="AZ1208" s="904"/>
      <c r="BA1208" s="904"/>
      <c r="BB1208" s="993"/>
    </row>
    <row r="1209" spans="1:54" ht="12.6" customHeight="1">
      <c r="A1209" s="1206"/>
      <c r="B1209" s="1207"/>
      <c r="C1209" s="1207"/>
      <c r="D1209" s="1207"/>
      <c r="E1209" s="1207"/>
      <c r="F1209" s="1207"/>
      <c r="G1209" s="1207"/>
      <c r="H1209" s="1207"/>
      <c r="I1209" s="1207"/>
      <c r="J1209" s="1207"/>
      <c r="K1209" s="1207"/>
      <c r="L1209" s="1207"/>
      <c r="M1209" s="1207"/>
      <c r="N1209" s="1207"/>
      <c r="O1209" s="1207"/>
      <c r="P1209" s="1207"/>
      <c r="Q1209" s="1207"/>
      <c r="R1209" s="1207"/>
      <c r="S1209" s="1207"/>
      <c r="T1209" s="1207"/>
      <c r="U1209" s="1207"/>
      <c r="V1209" s="1207"/>
      <c r="W1209" s="1207"/>
      <c r="X1209" s="1207"/>
      <c r="Y1209" s="1207"/>
      <c r="Z1209" s="1207"/>
      <c r="AA1209" s="1207"/>
      <c r="AB1209" s="1207"/>
      <c r="AC1209" s="1207"/>
      <c r="AD1209" s="1207"/>
      <c r="AE1209" s="1208"/>
      <c r="AF1209" s="903"/>
      <c r="AG1209" s="904"/>
      <c r="AH1209" s="904"/>
      <c r="AI1209" s="904"/>
      <c r="AJ1209" s="904"/>
      <c r="AK1209" s="904"/>
      <c r="AL1209" s="904"/>
      <c r="AM1209" s="904"/>
      <c r="AN1209" s="993"/>
      <c r="AO1209" s="903"/>
      <c r="AP1209" s="904"/>
      <c r="AQ1209" s="904"/>
      <c r="AR1209" s="904"/>
      <c r="AS1209" s="904"/>
      <c r="AT1209" s="904"/>
      <c r="AU1209" s="904"/>
      <c r="AV1209" s="904"/>
      <c r="AW1209" s="904"/>
      <c r="AX1209" s="904"/>
      <c r="AY1209" s="904"/>
      <c r="AZ1209" s="904"/>
      <c r="BA1209" s="904"/>
      <c r="BB1209" s="993"/>
    </row>
    <row r="1210" spans="1:54" ht="12.6" customHeight="1">
      <c r="A1210" s="1206"/>
      <c r="B1210" s="1207"/>
      <c r="C1210" s="1207"/>
      <c r="D1210" s="1207"/>
      <c r="E1210" s="1207"/>
      <c r="F1210" s="1207"/>
      <c r="G1210" s="1207"/>
      <c r="H1210" s="1207"/>
      <c r="I1210" s="1207"/>
      <c r="J1210" s="1207"/>
      <c r="K1210" s="1207"/>
      <c r="L1210" s="1207"/>
      <c r="M1210" s="1207"/>
      <c r="N1210" s="1207"/>
      <c r="O1210" s="1207"/>
      <c r="P1210" s="1207"/>
      <c r="Q1210" s="1207"/>
      <c r="R1210" s="1207"/>
      <c r="S1210" s="1207"/>
      <c r="T1210" s="1207"/>
      <c r="U1210" s="1207"/>
      <c r="V1210" s="1207"/>
      <c r="W1210" s="1207"/>
      <c r="X1210" s="1207"/>
      <c r="Y1210" s="1207"/>
      <c r="Z1210" s="1207"/>
      <c r="AA1210" s="1207"/>
      <c r="AB1210" s="1207"/>
      <c r="AC1210" s="1207"/>
      <c r="AD1210" s="1207"/>
      <c r="AE1210" s="1208"/>
      <c r="AF1210" s="903"/>
      <c r="AG1210" s="904"/>
      <c r="AH1210" s="904"/>
      <c r="AI1210" s="904"/>
      <c r="AJ1210" s="904"/>
      <c r="AK1210" s="904"/>
      <c r="AL1210" s="904"/>
      <c r="AM1210" s="904"/>
      <c r="AN1210" s="993"/>
      <c r="AO1210" s="903"/>
      <c r="AP1210" s="904"/>
      <c r="AQ1210" s="904"/>
      <c r="AR1210" s="904"/>
      <c r="AS1210" s="904"/>
      <c r="AT1210" s="904"/>
      <c r="AU1210" s="904"/>
      <c r="AV1210" s="904"/>
      <c r="AW1210" s="904"/>
      <c r="AX1210" s="904"/>
      <c r="AY1210" s="904"/>
      <c r="AZ1210" s="904"/>
      <c r="BA1210" s="904"/>
      <c r="BB1210" s="993"/>
    </row>
    <row r="1211" spans="1:54" ht="12.6" customHeight="1">
      <c r="A1211" s="1206"/>
      <c r="B1211" s="1207"/>
      <c r="C1211" s="1207"/>
      <c r="D1211" s="1207"/>
      <c r="E1211" s="1207"/>
      <c r="F1211" s="1207"/>
      <c r="G1211" s="1207"/>
      <c r="H1211" s="1207"/>
      <c r="I1211" s="1207"/>
      <c r="J1211" s="1207"/>
      <c r="K1211" s="1207"/>
      <c r="L1211" s="1207"/>
      <c r="M1211" s="1207"/>
      <c r="N1211" s="1207"/>
      <c r="O1211" s="1207"/>
      <c r="P1211" s="1207"/>
      <c r="Q1211" s="1207"/>
      <c r="R1211" s="1207"/>
      <c r="S1211" s="1207"/>
      <c r="T1211" s="1207"/>
      <c r="U1211" s="1207"/>
      <c r="V1211" s="1207"/>
      <c r="W1211" s="1207"/>
      <c r="X1211" s="1207"/>
      <c r="Y1211" s="1207"/>
      <c r="Z1211" s="1207"/>
      <c r="AA1211" s="1207"/>
      <c r="AB1211" s="1207"/>
      <c r="AC1211" s="1207"/>
      <c r="AD1211" s="1207"/>
      <c r="AE1211" s="1208"/>
      <c r="AF1211" s="903"/>
      <c r="AG1211" s="904"/>
      <c r="AH1211" s="904"/>
      <c r="AI1211" s="904"/>
      <c r="AJ1211" s="904"/>
      <c r="AK1211" s="904"/>
      <c r="AL1211" s="904"/>
      <c r="AM1211" s="904"/>
      <c r="AN1211" s="993"/>
      <c r="AO1211" s="903"/>
      <c r="AP1211" s="904"/>
      <c r="AQ1211" s="904"/>
      <c r="AR1211" s="904"/>
      <c r="AS1211" s="904"/>
      <c r="AT1211" s="904"/>
      <c r="AU1211" s="904"/>
      <c r="AV1211" s="904"/>
      <c r="AW1211" s="904"/>
      <c r="AX1211" s="904"/>
      <c r="AY1211" s="904"/>
      <c r="AZ1211" s="904"/>
      <c r="BA1211" s="904"/>
      <c r="BB1211" s="993"/>
    </row>
    <row r="1212" spans="1:54" ht="12.6" customHeight="1">
      <c r="A1212" s="1206"/>
      <c r="B1212" s="1207"/>
      <c r="C1212" s="1207"/>
      <c r="D1212" s="1207"/>
      <c r="E1212" s="1207"/>
      <c r="F1212" s="1207"/>
      <c r="G1212" s="1207"/>
      <c r="H1212" s="1207"/>
      <c r="I1212" s="1207"/>
      <c r="J1212" s="1207"/>
      <c r="K1212" s="1207"/>
      <c r="L1212" s="1207"/>
      <c r="M1212" s="1207"/>
      <c r="N1212" s="1207"/>
      <c r="O1212" s="1207"/>
      <c r="P1212" s="1207"/>
      <c r="Q1212" s="1207"/>
      <c r="R1212" s="1207"/>
      <c r="S1212" s="1207"/>
      <c r="T1212" s="1207"/>
      <c r="U1212" s="1207"/>
      <c r="V1212" s="1207"/>
      <c r="W1212" s="1207"/>
      <c r="X1212" s="1207"/>
      <c r="Y1212" s="1207"/>
      <c r="Z1212" s="1207"/>
      <c r="AA1212" s="1207"/>
      <c r="AB1212" s="1207"/>
      <c r="AC1212" s="1207"/>
      <c r="AD1212" s="1207"/>
      <c r="AE1212" s="1208"/>
      <c r="AF1212" s="903"/>
      <c r="AG1212" s="904"/>
      <c r="AH1212" s="904"/>
      <c r="AI1212" s="904"/>
      <c r="AJ1212" s="904"/>
      <c r="AK1212" s="904"/>
      <c r="AL1212" s="904"/>
      <c r="AM1212" s="904"/>
      <c r="AN1212" s="993"/>
      <c r="AO1212" s="903"/>
      <c r="AP1212" s="904"/>
      <c r="AQ1212" s="904"/>
      <c r="AR1212" s="904"/>
      <c r="AS1212" s="904"/>
      <c r="AT1212" s="904"/>
      <c r="AU1212" s="904"/>
      <c r="AV1212" s="904"/>
      <c r="AW1212" s="904"/>
      <c r="AX1212" s="904"/>
      <c r="AY1212" s="904"/>
      <c r="AZ1212" s="904"/>
      <c r="BA1212" s="904"/>
      <c r="BB1212" s="993"/>
    </row>
    <row r="1213" spans="1:54" ht="12.6" customHeight="1">
      <c r="A1213" s="1209" t="s">
        <v>3958</v>
      </c>
      <c r="B1213" s="1210"/>
      <c r="C1213" s="1210"/>
      <c r="D1213" s="1210"/>
      <c r="E1213" s="1210"/>
      <c r="F1213" s="1210"/>
      <c r="G1213" s="1210"/>
      <c r="H1213" s="1210"/>
      <c r="I1213" s="1210"/>
      <c r="J1213" s="1210"/>
      <c r="K1213" s="1210"/>
      <c r="L1213" s="1210"/>
      <c r="M1213" s="1210"/>
      <c r="N1213" s="1210"/>
      <c r="O1213" s="1210"/>
      <c r="P1213" s="1210"/>
      <c r="Q1213" s="1210"/>
      <c r="R1213" s="1210"/>
      <c r="S1213" s="1210"/>
      <c r="T1213" s="1210"/>
      <c r="U1213" s="1210"/>
      <c r="V1213" s="1210"/>
      <c r="W1213" s="1210"/>
      <c r="X1213" s="1210"/>
      <c r="Y1213" s="1210"/>
      <c r="Z1213" s="1210"/>
      <c r="AA1213" s="1210"/>
      <c r="AB1213" s="1210"/>
      <c r="AC1213" s="1210"/>
      <c r="AD1213" s="1210"/>
      <c r="AE1213" s="1211"/>
      <c r="AF1213" s="903">
        <f ca="1">SUVAHAVUJ!$N$193</f>
        <v>0</v>
      </c>
      <c r="AG1213" s="904"/>
      <c r="AH1213" s="904"/>
      <c r="AI1213" s="904"/>
      <c r="AJ1213" s="904"/>
      <c r="AK1213" s="904"/>
      <c r="AL1213" s="904"/>
      <c r="AM1213" s="904"/>
      <c r="AN1213" s="993"/>
      <c r="AO1213" s="903">
        <f ca="1">SUVAHAVUJ!$X$193</f>
        <v>0</v>
      </c>
      <c r="AP1213" s="904"/>
      <c r="AQ1213" s="904"/>
      <c r="AR1213" s="904"/>
      <c r="AS1213" s="904"/>
      <c r="AT1213" s="904"/>
      <c r="AU1213" s="904"/>
      <c r="AV1213" s="904"/>
      <c r="AW1213" s="904"/>
      <c r="AX1213" s="904"/>
      <c r="AY1213" s="904"/>
      <c r="AZ1213" s="904"/>
      <c r="BA1213" s="904"/>
      <c r="BB1213" s="993"/>
    </row>
    <row r="1214" spans="1:54" ht="12.6" customHeight="1">
      <c r="A1214" s="1206" t="s">
        <v>3959</v>
      </c>
      <c r="B1214" s="1207"/>
      <c r="C1214" s="1207"/>
      <c r="D1214" s="1207"/>
      <c r="E1214" s="1207"/>
      <c r="F1214" s="1207"/>
      <c r="G1214" s="1207"/>
      <c r="H1214" s="1207"/>
      <c r="I1214" s="1207"/>
      <c r="J1214" s="1207"/>
      <c r="K1214" s="1207"/>
      <c r="L1214" s="1207"/>
      <c r="M1214" s="1207"/>
      <c r="N1214" s="1207"/>
      <c r="O1214" s="1207"/>
      <c r="P1214" s="1207"/>
      <c r="Q1214" s="1207"/>
      <c r="R1214" s="1207"/>
      <c r="S1214" s="1207"/>
      <c r="T1214" s="1207"/>
      <c r="U1214" s="1207"/>
      <c r="V1214" s="1207"/>
      <c r="W1214" s="1207"/>
      <c r="X1214" s="1207"/>
      <c r="Y1214" s="1207"/>
      <c r="Z1214" s="1207"/>
      <c r="AA1214" s="1207"/>
      <c r="AB1214" s="1207"/>
      <c r="AC1214" s="1207"/>
      <c r="AD1214" s="1207"/>
      <c r="AE1214" s="1208"/>
      <c r="AF1214" s="903">
        <f ca="1">SUVAHAVUJ!$N$200</f>
        <v>0</v>
      </c>
      <c r="AG1214" s="904"/>
      <c r="AH1214" s="904"/>
      <c r="AI1214" s="904"/>
      <c r="AJ1214" s="904"/>
      <c r="AK1214" s="904"/>
      <c r="AL1214" s="904"/>
      <c r="AM1214" s="904"/>
      <c r="AN1214" s="993"/>
      <c r="AO1214" s="903">
        <f ca="1">SUVAHAVUJ!$X$200</f>
        <v>0</v>
      </c>
      <c r="AP1214" s="904"/>
      <c r="AQ1214" s="904"/>
      <c r="AR1214" s="904"/>
      <c r="AS1214" s="904"/>
      <c r="AT1214" s="904"/>
      <c r="AU1214" s="904"/>
      <c r="AV1214" s="904"/>
      <c r="AW1214" s="904"/>
      <c r="AX1214" s="904"/>
      <c r="AY1214" s="904"/>
      <c r="AZ1214" s="904"/>
      <c r="BA1214" s="904"/>
      <c r="BB1214" s="993"/>
    </row>
    <row r="1215" spans="1:54" ht="12.6" customHeight="1">
      <c r="A1215" s="1206" t="s">
        <v>3960</v>
      </c>
      <c r="B1215" s="1207"/>
      <c r="C1215" s="1207"/>
      <c r="D1215" s="1207"/>
      <c r="E1215" s="1207"/>
      <c r="F1215" s="1207"/>
      <c r="G1215" s="1207"/>
      <c r="H1215" s="1207"/>
      <c r="I1215" s="1207"/>
      <c r="J1215" s="1207"/>
      <c r="K1215" s="1207"/>
      <c r="L1215" s="1207"/>
      <c r="M1215" s="1207"/>
      <c r="N1215" s="1207"/>
      <c r="O1215" s="1207"/>
      <c r="P1215" s="1207"/>
      <c r="Q1215" s="1207"/>
      <c r="R1215" s="1207"/>
      <c r="S1215" s="1207"/>
      <c r="T1215" s="1207"/>
      <c r="U1215" s="1207"/>
      <c r="V1215" s="1207"/>
      <c r="W1215" s="1207"/>
      <c r="X1215" s="1207"/>
      <c r="Y1215" s="1207"/>
      <c r="Z1215" s="1207"/>
      <c r="AA1215" s="1207"/>
      <c r="AB1215" s="1207"/>
      <c r="AC1215" s="1207"/>
      <c r="AD1215" s="1207"/>
      <c r="AE1215" s="1208"/>
      <c r="AF1215" s="903"/>
      <c r="AG1215" s="904"/>
      <c r="AH1215" s="904"/>
      <c r="AI1215" s="904"/>
      <c r="AJ1215" s="904"/>
      <c r="AK1215" s="904"/>
      <c r="AL1215" s="904"/>
      <c r="AM1215" s="904"/>
      <c r="AN1215" s="993"/>
      <c r="AO1215" s="903"/>
      <c r="AP1215" s="904"/>
      <c r="AQ1215" s="904"/>
      <c r="AR1215" s="904"/>
      <c r="AS1215" s="904"/>
      <c r="AT1215" s="904"/>
      <c r="AU1215" s="904"/>
      <c r="AV1215" s="904"/>
      <c r="AW1215" s="904"/>
      <c r="AX1215" s="904"/>
      <c r="AY1215" s="904"/>
      <c r="AZ1215" s="904"/>
      <c r="BA1215" s="904"/>
      <c r="BB1215" s="993"/>
    </row>
    <row r="1216" spans="1:54" ht="12.6" customHeight="1">
      <c r="A1216" s="1206" t="s">
        <v>3961</v>
      </c>
      <c r="B1216" s="1207"/>
      <c r="C1216" s="1207"/>
      <c r="D1216" s="1207"/>
      <c r="E1216" s="1207"/>
      <c r="F1216" s="1207"/>
      <c r="G1216" s="1207"/>
      <c r="H1216" s="1207"/>
      <c r="I1216" s="1207"/>
      <c r="J1216" s="1207"/>
      <c r="K1216" s="1207"/>
      <c r="L1216" s="1207"/>
      <c r="M1216" s="1207"/>
      <c r="N1216" s="1207"/>
      <c r="O1216" s="1207"/>
      <c r="P1216" s="1207"/>
      <c r="Q1216" s="1207"/>
      <c r="R1216" s="1207"/>
      <c r="S1216" s="1207"/>
      <c r="T1216" s="1207"/>
      <c r="U1216" s="1207"/>
      <c r="V1216" s="1207"/>
      <c r="W1216" s="1207"/>
      <c r="X1216" s="1207"/>
      <c r="Y1216" s="1207"/>
      <c r="Z1216" s="1207"/>
      <c r="AA1216" s="1207"/>
      <c r="AB1216" s="1207"/>
      <c r="AC1216" s="1207"/>
      <c r="AD1216" s="1207"/>
      <c r="AE1216" s="1208"/>
      <c r="AF1216" s="903"/>
      <c r="AG1216" s="904"/>
      <c r="AH1216" s="904"/>
      <c r="AI1216" s="904"/>
      <c r="AJ1216" s="904"/>
      <c r="AK1216" s="904"/>
      <c r="AL1216" s="904"/>
      <c r="AM1216" s="904"/>
      <c r="AN1216" s="993"/>
      <c r="AO1216" s="903"/>
      <c r="AP1216" s="904"/>
      <c r="AQ1216" s="904"/>
      <c r="AR1216" s="904"/>
      <c r="AS1216" s="904"/>
      <c r="AT1216" s="904"/>
      <c r="AU1216" s="904"/>
      <c r="AV1216" s="904"/>
      <c r="AW1216" s="904"/>
      <c r="AX1216" s="904"/>
      <c r="AY1216" s="904"/>
      <c r="AZ1216" s="904"/>
      <c r="BA1216" s="904"/>
      <c r="BB1216" s="993"/>
    </row>
    <row r="1217" spans="1:54" ht="12.6" customHeight="1">
      <c r="A1217" s="1206"/>
      <c r="B1217" s="1207"/>
      <c r="C1217" s="1207"/>
      <c r="D1217" s="1207"/>
      <c r="E1217" s="1207"/>
      <c r="F1217" s="1207"/>
      <c r="G1217" s="1207"/>
      <c r="H1217" s="1207"/>
      <c r="I1217" s="1207"/>
      <c r="J1217" s="1207"/>
      <c r="K1217" s="1207"/>
      <c r="L1217" s="1207"/>
      <c r="M1217" s="1207"/>
      <c r="N1217" s="1207"/>
      <c r="O1217" s="1207"/>
      <c r="P1217" s="1207"/>
      <c r="Q1217" s="1207"/>
      <c r="R1217" s="1207"/>
      <c r="S1217" s="1207"/>
      <c r="T1217" s="1207"/>
      <c r="U1217" s="1207"/>
      <c r="V1217" s="1207"/>
      <c r="W1217" s="1207"/>
      <c r="X1217" s="1207"/>
      <c r="Y1217" s="1207"/>
      <c r="Z1217" s="1207"/>
      <c r="AA1217" s="1207"/>
      <c r="AB1217" s="1207"/>
      <c r="AC1217" s="1207"/>
      <c r="AD1217" s="1207"/>
      <c r="AE1217" s="1208"/>
      <c r="AF1217" s="903"/>
      <c r="AG1217" s="904"/>
      <c r="AH1217" s="904"/>
      <c r="AI1217" s="904"/>
      <c r="AJ1217" s="904"/>
      <c r="AK1217" s="904"/>
      <c r="AL1217" s="904"/>
      <c r="AM1217" s="904"/>
      <c r="AN1217" s="993"/>
      <c r="AO1217" s="903"/>
      <c r="AP1217" s="904"/>
      <c r="AQ1217" s="904"/>
      <c r="AR1217" s="904"/>
      <c r="AS1217" s="904"/>
      <c r="AT1217" s="904"/>
      <c r="AU1217" s="904"/>
      <c r="AV1217" s="904"/>
      <c r="AW1217" s="904"/>
      <c r="AX1217" s="904"/>
      <c r="AY1217" s="904"/>
      <c r="AZ1217" s="904"/>
      <c r="BA1217" s="904"/>
      <c r="BB1217" s="993"/>
    </row>
    <row r="1218" spans="1:54" ht="12.6" customHeight="1">
      <c r="A1218" s="1206"/>
      <c r="B1218" s="1207"/>
      <c r="C1218" s="1207"/>
      <c r="D1218" s="1207"/>
      <c r="E1218" s="1207"/>
      <c r="F1218" s="1207"/>
      <c r="G1218" s="1207"/>
      <c r="H1218" s="1207"/>
      <c r="I1218" s="1207"/>
      <c r="J1218" s="1207"/>
      <c r="K1218" s="1207"/>
      <c r="L1218" s="1207"/>
      <c r="M1218" s="1207"/>
      <c r="N1218" s="1207"/>
      <c r="O1218" s="1207"/>
      <c r="P1218" s="1207"/>
      <c r="Q1218" s="1207"/>
      <c r="R1218" s="1207"/>
      <c r="S1218" s="1207"/>
      <c r="T1218" s="1207"/>
      <c r="U1218" s="1207"/>
      <c r="V1218" s="1207"/>
      <c r="W1218" s="1207"/>
      <c r="X1218" s="1207"/>
      <c r="Y1218" s="1207"/>
      <c r="Z1218" s="1207"/>
      <c r="AA1218" s="1207"/>
      <c r="AB1218" s="1207"/>
      <c r="AC1218" s="1207"/>
      <c r="AD1218" s="1207"/>
      <c r="AE1218" s="1208"/>
      <c r="AF1218" s="903"/>
      <c r="AG1218" s="904"/>
      <c r="AH1218" s="904"/>
      <c r="AI1218" s="904"/>
      <c r="AJ1218" s="904"/>
      <c r="AK1218" s="904"/>
      <c r="AL1218" s="904"/>
      <c r="AM1218" s="904"/>
      <c r="AN1218" s="993"/>
      <c r="AO1218" s="903"/>
      <c r="AP1218" s="904"/>
      <c r="AQ1218" s="904"/>
      <c r="AR1218" s="904"/>
      <c r="AS1218" s="904"/>
      <c r="AT1218" s="904"/>
      <c r="AU1218" s="904"/>
      <c r="AV1218" s="904"/>
      <c r="AW1218" s="904"/>
      <c r="AX1218" s="904"/>
      <c r="AY1218" s="904"/>
      <c r="AZ1218" s="904"/>
      <c r="BA1218" s="904"/>
      <c r="BB1218" s="993"/>
    </row>
    <row r="1219" spans="1:54" ht="12.6" customHeight="1">
      <c r="A1219" s="1209"/>
      <c r="B1219" s="1210"/>
      <c r="C1219" s="1210"/>
      <c r="D1219" s="1210"/>
      <c r="E1219" s="1210"/>
      <c r="F1219" s="1210"/>
      <c r="G1219" s="1210"/>
      <c r="H1219" s="1210"/>
      <c r="I1219" s="1210"/>
      <c r="J1219" s="1210"/>
      <c r="K1219" s="1210"/>
      <c r="L1219" s="1210"/>
      <c r="M1219" s="1210"/>
      <c r="N1219" s="1210"/>
      <c r="O1219" s="1210"/>
      <c r="P1219" s="1210"/>
      <c r="Q1219" s="1210"/>
      <c r="R1219" s="1210"/>
      <c r="S1219" s="1210"/>
      <c r="T1219" s="1210"/>
      <c r="U1219" s="1210"/>
      <c r="V1219" s="1210"/>
      <c r="W1219" s="1210"/>
      <c r="X1219" s="1210"/>
      <c r="Y1219" s="1210"/>
      <c r="Z1219" s="1210"/>
      <c r="AA1219" s="1210"/>
      <c r="AB1219" s="1210"/>
      <c r="AC1219" s="1210"/>
      <c r="AD1219" s="1210"/>
      <c r="AE1219" s="1211"/>
      <c r="AF1219" s="903"/>
      <c r="AG1219" s="904"/>
      <c r="AH1219" s="904"/>
      <c r="AI1219" s="904"/>
      <c r="AJ1219" s="904"/>
      <c r="AK1219" s="904"/>
      <c r="AL1219" s="904"/>
      <c r="AM1219" s="904"/>
      <c r="AN1219" s="993"/>
      <c r="AO1219" s="903"/>
      <c r="AP1219" s="904"/>
      <c r="AQ1219" s="904"/>
      <c r="AR1219" s="904"/>
      <c r="AS1219" s="904"/>
      <c r="AT1219" s="904"/>
      <c r="AU1219" s="904"/>
      <c r="AV1219" s="904"/>
      <c r="AW1219" s="904"/>
      <c r="AX1219" s="904"/>
      <c r="AY1219" s="904"/>
      <c r="AZ1219" s="904"/>
      <c r="BA1219" s="904"/>
      <c r="BB1219" s="993"/>
    </row>
    <row r="1220" spans="1:54" ht="12.6" customHeight="1">
      <c r="A1220" s="1206"/>
      <c r="B1220" s="1207"/>
      <c r="C1220" s="1207"/>
      <c r="D1220" s="1207"/>
      <c r="E1220" s="1207"/>
      <c r="F1220" s="1207"/>
      <c r="G1220" s="1207"/>
      <c r="H1220" s="1207"/>
      <c r="I1220" s="1207"/>
      <c r="J1220" s="1207"/>
      <c r="K1220" s="1207"/>
      <c r="L1220" s="1207"/>
      <c r="M1220" s="1207"/>
      <c r="N1220" s="1207"/>
      <c r="O1220" s="1207"/>
      <c r="P1220" s="1207"/>
      <c r="Q1220" s="1207"/>
      <c r="R1220" s="1207"/>
      <c r="S1220" s="1207"/>
      <c r="T1220" s="1207"/>
      <c r="U1220" s="1207"/>
      <c r="V1220" s="1207"/>
      <c r="W1220" s="1207"/>
      <c r="X1220" s="1207"/>
      <c r="Y1220" s="1207"/>
      <c r="Z1220" s="1207"/>
      <c r="AA1220" s="1207"/>
      <c r="AB1220" s="1207"/>
      <c r="AC1220" s="1207"/>
      <c r="AD1220" s="1207"/>
      <c r="AE1220" s="1208"/>
      <c r="AF1220" s="903"/>
      <c r="AG1220" s="904"/>
      <c r="AH1220" s="904"/>
      <c r="AI1220" s="904"/>
      <c r="AJ1220" s="904"/>
      <c r="AK1220" s="904"/>
      <c r="AL1220" s="904"/>
      <c r="AM1220" s="904"/>
      <c r="AN1220" s="993"/>
      <c r="AO1220" s="903"/>
      <c r="AP1220" s="904"/>
      <c r="AQ1220" s="904"/>
      <c r="AR1220" s="904"/>
      <c r="AS1220" s="904"/>
      <c r="AT1220" s="904"/>
      <c r="AU1220" s="904"/>
      <c r="AV1220" s="904"/>
      <c r="AW1220" s="904"/>
      <c r="AX1220" s="904"/>
      <c r="AY1220" s="904"/>
      <c r="AZ1220" s="904"/>
      <c r="BA1220" s="904"/>
      <c r="BB1220" s="993"/>
    </row>
    <row r="1221" spans="1:54" ht="12.6" customHeight="1">
      <c r="A1221" s="1094"/>
      <c r="B1221" s="1095"/>
      <c r="C1221" s="1095"/>
      <c r="D1221" s="1095"/>
      <c r="E1221" s="1095"/>
      <c r="F1221" s="1095"/>
      <c r="G1221" s="1095"/>
      <c r="H1221" s="1095"/>
      <c r="I1221" s="1095"/>
      <c r="J1221" s="1095"/>
      <c r="K1221" s="1095"/>
      <c r="L1221" s="1095"/>
      <c r="M1221" s="1095"/>
      <c r="N1221" s="1095"/>
      <c r="O1221" s="1095"/>
      <c r="P1221" s="1095"/>
      <c r="Q1221" s="1095"/>
      <c r="R1221" s="1095"/>
      <c r="S1221" s="1095"/>
      <c r="T1221" s="1095"/>
      <c r="U1221" s="1095"/>
      <c r="V1221" s="1095"/>
      <c r="W1221" s="1095"/>
      <c r="X1221" s="1095"/>
      <c r="Y1221" s="1095"/>
      <c r="Z1221" s="1095"/>
      <c r="AA1221" s="1095"/>
      <c r="AB1221" s="1095"/>
      <c r="AC1221" s="1095"/>
      <c r="AD1221" s="1095"/>
      <c r="AE1221" s="1185"/>
      <c r="AF1221" s="903"/>
      <c r="AG1221" s="904"/>
      <c r="AH1221" s="904"/>
      <c r="AI1221" s="904"/>
      <c r="AJ1221" s="904"/>
      <c r="AK1221" s="904"/>
      <c r="AL1221" s="904"/>
      <c r="AM1221" s="904"/>
      <c r="AN1221" s="993"/>
      <c r="AO1221" s="903"/>
      <c r="AP1221" s="904"/>
      <c r="AQ1221" s="904"/>
      <c r="AR1221" s="904"/>
      <c r="AS1221" s="904"/>
      <c r="AT1221" s="904"/>
      <c r="AU1221" s="904"/>
      <c r="AV1221" s="904"/>
      <c r="AW1221" s="904"/>
      <c r="AX1221" s="904"/>
      <c r="AY1221" s="904"/>
      <c r="AZ1221" s="904"/>
      <c r="BA1221" s="904"/>
      <c r="BB1221" s="993"/>
    </row>
    <row r="1222" spans="1:54" ht="12.6" customHeight="1">
      <c r="A1222" s="1094"/>
      <c r="B1222" s="1095"/>
      <c r="C1222" s="1095"/>
      <c r="D1222" s="1095"/>
      <c r="E1222" s="1095"/>
      <c r="F1222" s="1095"/>
      <c r="G1222" s="1095"/>
      <c r="H1222" s="1095"/>
      <c r="I1222" s="1095"/>
      <c r="J1222" s="1095"/>
      <c r="K1222" s="1095"/>
      <c r="L1222" s="1095"/>
      <c r="M1222" s="1095"/>
      <c r="N1222" s="1095"/>
      <c r="O1222" s="1095"/>
      <c r="P1222" s="1095"/>
      <c r="Q1222" s="1095"/>
      <c r="R1222" s="1095"/>
      <c r="S1222" s="1095"/>
      <c r="T1222" s="1095"/>
      <c r="U1222" s="1095"/>
      <c r="V1222" s="1095"/>
      <c r="W1222" s="1095"/>
      <c r="X1222" s="1095"/>
      <c r="Y1222" s="1095"/>
      <c r="Z1222" s="1095"/>
      <c r="AA1222" s="1095"/>
      <c r="AB1222" s="1095"/>
      <c r="AC1222" s="1095"/>
      <c r="AD1222" s="1095"/>
      <c r="AE1222" s="1185"/>
      <c r="AF1222" s="903"/>
      <c r="AG1222" s="904"/>
      <c r="AH1222" s="904"/>
      <c r="AI1222" s="904"/>
      <c r="AJ1222" s="904"/>
      <c r="AK1222" s="904"/>
      <c r="AL1222" s="904"/>
      <c r="AM1222" s="904"/>
      <c r="AN1222" s="993"/>
      <c r="AO1222" s="903"/>
      <c r="AP1222" s="904"/>
      <c r="AQ1222" s="904"/>
      <c r="AR1222" s="904"/>
      <c r="AS1222" s="904"/>
      <c r="AT1222" s="904"/>
      <c r="AU1222" s="904"/>
      <c r="AV1222" s="904"/>
      <c r="AW1222" s="904"/>
      <c r="AX1222" s="904"/>
      <c r="AY1222" s="904"/>
      <c r="AZ1222" s="904"/>
      <c r="BA1222" s="904"/>
      <c r="BB1222" s="993"/>
    </row>
    <row r="1223" spans="1:54" ht="12.6" customHeight="1">
      <c r="A1223" s="220" t="s">
        <v>275</v>
      </c>
    </row>
    <row r="1224" spans="1:54" ht="15" customHeight="1">
      <c r="A1224" s="897"/>
      <c r="B1224" s="898"/>
      <c r="C1224" s="898"/>
      <c r="D1224" s="898"/>
      <c r="E1224" s="898"/>
      <c r="F1224" s="898"/>
      <c r="G1224" s="898"/>
      <c r="H1224" s="898"/>
      <c r="I1224" s="898"/>
      <c r="J1224" s="898"/>
      <c r="K1224" s="898"/>
      <c r="L1224" s="898"/>
      <c r="M1224" s="898"/>
      <c r="N1224" s="898"/>
      <c r="O1224" s="898"/>
      <c r="P1224" s="898"/>
      <c r="Q1224" s="898"/>
      <c r="R1224" s="898"/>
      <c r="S1224" s="898"/>
      <c r="T1224" s="898"/>
      <c r="U1224" s="898"/>
      <c r="V1224" s="898"/>
      <c r="W1224" s="898"/>
      <c r="X1224" s="898"/>
      <c r="Y1224" s="898"/>
      <c r="Z1224" s="898"/>
      <c r="AA1224" s="898"/>
      <c r="AB1224" s="898"/>
      <c r="AC1224" s="898"/>
      <c r="AD1224" s="898"/>
      <c r="AE1224" s="898"/>
      <c r="AF1224" s="898"/>
      <c r="AG1224" s="898"/>
      <c r="AH1224" s="898"/>
      <c r="AI1224" s="898"/>
      <c r="AJ1224" s="898"/>
      <c r="AK1224" s="898"/>
      <c r="AL1224" s="898"/>
      <c r="AM1224" s="898"/>
      <c r="AN1224" s="898"/>
      <c r="AO1224" s="898"/>
      <c r="AP1224" s="898"/>
      <c r="AQ1224" s="898"/>
      <c r="AR1224" s="898"/>
      <c r="AS1224" s="898"/>
      <c r="AT1224" s="898"/>
      <c r="AU1224" s="898"/>
      <c r="AV1224" s="898"/>
      <c r="AW1224" s="898"/>
      <c r="AX1224" s="898"/>
      <c r="AY1224" s="550"/>
      <c r="AZ1224" s="550"/>
      <c r="BA1224" s="550"/>
      <c r="BB1224" s="550"/>
    </row>
    <row r="1225" spans="1:54" ht="15" customHeight="1">
      <c r="A1225" s="899"/>
      <c r="B1225" s="900"/>
      <c r="C1225" s="900"/>
      <c r="D1225" s="900"/>
      <c r="E1225" s="900"/>
      <c r="F1225" s="900"/>
      <c r="G1225" s="900"/>
      <c r="H1225" s="900"/>
      <c r="I1225" s="900"/>
      <c r="J1225" s="900"/>
      <c r="K1225" s="900"/>
      <c r="L1225" s="900"/>
      <c r="M1225" s="900"/>
      <c r="N1225" s="900"/>
      <c r="O1225" s="900"/>
      <c r="P1225" s="900"/>
      <c r="Q1225" s="900"/>
      <c r="R1225" s="900"/>
      <c r="S1225" s="900"/>
      <c r="T1225" s="900"/>
      <c r="U1225" s="900"/>
      <c r="V1225" s="900"/>
      <c r="W1225" s="900"/>
      <c r="X1225" s="900"/>
      <c r="Y1225" s="900"/>
      <c r="Z1225" s="900"/>
      <c r="AA1225" s="900"/>
      <c r="AB1225" s="900"/>
      <c r="AC1225" s="900"/>
      <c r="AD1225" s="900"/>
      <c r="AE1225" s="900"/>
      <c r="AF1225" s="900"/>
      <c r="AG1225" s="900"/>
      <c r="AH1225" s="900"/>
      <c r="AI1225" s="900"/>
      <c r="AJ1225" s="900"/>
      <c r="AK1225" s="900"/>
      <c r="AL1225" s="900"/>
      <c r="AM1225" s="900"/>
      <c r="AN1225" s="900"/>
      <c r="AO1225" s="900"/>
      <c r="AP1225" s="900"/>
      <c r="AQ1225" s="900"/>
      <c r="AR1225" s="900"/>
      <c r="AS1225" s="900"/>
      <c r="AT1225" s="900"/>
      <c r="AU1225" s="900"/>
      <c r="AV1225" s="900"/>
      <c r="AW1225" s="900"/>
      <c r="AX1225" s="900"/>
      <c r="AY1225" s="550"/>
      <c r="AZ1225" s="550"/>
      <c r="BA1225" s="550"/>
      <c r="BB1225" s="550"/>
    </row>
    <row r="1226" spans="1:54" ht="12" hidden="1" customHeight="1">
      <c r="A1226" s="296"/>
      <c r="B1226" s="200"/>
      <c r="C1226" s="200"/>
      <c r="D1226" s="200"/>
      <c r="E1226" s="200"/>
      <c r="F1226" s="200"/>
      <c r="G1226" s="200"/>
      <c r="H1226" s="200"/>
      <c r="I1226" s="200"/>
      <c r="J1226" s="200"/>
      <c r="K1226" s="200"/>
      <c r="L1226" s="200"/>
      <c r="M1226" s="200"/>
      <c r="N1226" s="200"/>
      <c r="O1226" s="200"/>
      <c r="P1226" s="200"/>
      <c r="Q1226" s="200"/>
      <c r="R1226" s="200"/>
      <c r="S1226" s="200"/>
      <c r="T1226" s="200"/>
      <c r="U1226" s="200"/>
      <c r="V1226" s="200"/>
      <c r="W1226" s="200"/>
      <c r="X1226" s="200"/>
      <c r="Y1226" s="200"/>
      <c r="Z1226" s="200"/>
      <c r="AA1226" s="200"/>
      <c r="AB1226" s="200"/>
      <c r="AC1226" s="200"/>
      <c r="AD1226" s="200"/>
      <c r="AE1226" s="200"/>
      <c r="AF1226" s="200"/>
      <c r="AG1226" s="200"/>
      <c r="AH1226" s="200"/>
      <c r="AI1226" s="200"/>
      <c r="AJ1226" s="200"/>
      <c r="AK1226" s="200"/>
      <c r="AL1226" s="200"/>
      <c r="AM1226" s="200"/>
      <c r="AN1226" s="200"/>
      <c r="AO1226" s="200"/>
      <c r="AP1226" s="200"/>
      <c r="AQ1226" s="200"/>
      <c r="AR1226" s="200"/>
      <c r="AS1226" s="200"/>
      <c r="AT1226" s="200"/>
      <c r="AU1226" s="200"/>
      <c r="AV1226" s="200"/>
      <c r="AW1226" s="200"/>
      <c r="AX1226" s="200"/>
      <c r="AY1226" s="200"/>
      <c r="AZ1226" s="200"/>
      <c r="BA1226" s="200"/>
      <c r="BB1226" s="297"/>
    </row>
    <row r="1227" spans="1:54" s="175" customFormat="1" ht="12.6" customHeight="1">
      <c r="A1227" s="204" t="s">
        <v>3962</v>
      </c>
      <c r="B1227" s="289"/>
      <c r="C1227" s="289"/>
      <c r="D1227" s="289"/>
      <c r="E1227" s="289"/>
      <c r="F1227" s="289"/>
      <c r="G1227" s="289"/>
      <c r="H1227" s="289"/>
      <c r="I1227" s="289"/>
      <c r="J1227" s="289"/>
      <c r="K1227" s="289"/>
      <c r="L1227" s="289"/>
      <c r="M1227" s="289"/>
      <c r="N1227" s="289"/>
      <c r="O1227" s="289"/>
      <c r="P1227" s="289"/>
      <c r="Q1227" s="289"/>
      <c r="R1227" s="289"/>
      <c r="S1227" s="289"/>
      <c r="T1227" s="289"/>
      <c r="U1227" s="289"/>
      <c r="V1227" s="289"/>
      <c r="W1227" s="289"/>
      <c r="X1227" s="289"/>
      <c r="Y1227" s="289"/>
      <c r="Z1227" s="289"/>
      <c r="AA1227" s="289"/>
      <c r="AB1227" s="289"/>
      <c r="AC1227" s="289"/>
      <c r="AD1227" s="289"/>
      <c r="AE1227" s="289"/>
      <c r="AF1227" s="289"/>
      <c r="AG1227" s="289"/>
      <c r="AH1227" s="289"/>
      <c r="AI1227" s="289"/>
      <c r="AJ1227" s="289"/>
      <c r="AK1227" s="289"/>
      <c r="AL1227" s="289"/>
      <c r="AM1227" s="289"/>
      <c r="AN1227" s="289"/>
      <c r="AO1227" s="289"/>
      <c r="AP1227" s="289"/>
      <c r="AQ1227" s="289"/>
      <c r="AR1227" s="289"/>
      <c r="AS1227" s="289"/>
      <c r="AT1227" s="289"/>
      <c r="AU1227" s="289"/>
      <c r="AV1227" s="289"/>
      <c r="AW1227" s="289"/>
      <c r="AX1227" s="289"/>
      <c r="AY1227" s="289"/>
      <c r="AZ1227" s="289"/>
      <c r="BA1227" s="289"/>
      <c r="BB1227" s="290"/>
    </row>
    <row r="1228" spans="1:54" ht="12" hidden="1" customHeight="1">
      <c r="A1228" s="279"/>
      <c r="B1228" s="280"/>
      <c r="C1228" s="280"/>
      <c r="D1228" s="280"/>
      <c r="E1228" s="280"/>
      <c r="F1228" s="280"/>
      <c r="G1228" s="280"/>
      <c r="H1228" s="280"/>
      <c r="I1228" s="280"/>
      <c r="J1228" s="280"/>
      <c r="K1228" s="280"/>
      <c r="L1228" s="280"/>
      <c r="M1228" s="280"/>
      <c r="N1228" s="280"/>
      <c r="O1228" s="280"/>
      <c r="P1228" s="280"/>
      <c r="Q1228" s="280"/>
      <c r="R1228" s="280"/>
      <c r="S1228" s="280"/>
      <c r="T1228" s="280"/>
      <c r="U1228" s="280"/>
      <c r="V1228" s="280"/>
      <c r="W1228" s="280"/>
      <c r="X1228" s="280"/>
      <c r="Y1228" s="280"/>
      <c r="Z1228" s="280"/>
      <c r="AA1228" s="280"/>
      <c r="AB1228" s="280"/>
      <c r="AC1228" s="280"/>
      <c r="AD1228" s="280"/>
      <c r="AE1228" s="280"/>
      <c r="AF1228" s="280"/>
      <c r="AG1228" s="280"/>
      <c r="AH1228" s="280"/>
      <c r="AI1228" s="280"/>
      <c r="AJ1228" s="280"/>
      <c r="AK1228" s="280"/>
      <c r="AL1228" s="280"/>
      <c r="AM1228" s="280"/>
      <c r="AN1228" s="280"/>
      <c r="AO1228" s="280"/>
      <c r="AP1228" s="280"/>
      <c r="AQ1228" s="280"/>
      <c r="AR1228" s="280"/>
      <c r="AS1228" s="280"/>
      <c r="AT1228" s="280"/>
      <c r="AU1228" s="280"/>
      <c r="AV1228" s="280"/>
      <c r="AW1228" s="280"/>
      <c r="AX1228" s="280"/>
      <c r="AY1228" s="280"/>
      <c r="AZ1228" s="280"/>
      <c r="BA1228" s="280"/>
      <c r="BB1228" s="281"/>
    </row>
    <row r="1229" spans="1:54" ht="12.6" customHeight="1">
      <c r="A1229" s="220" t="s">
        <v>317</v>
      </c>
    </row>
    <row r="1230" spans="1:54" ht="12.6" customHeight="1">
      <c r="A1230" s="221"/>
      <c r="B1230" s="222"/>
      <c r="C1230" s="222"/>
      <c r="D1230" s="222"/>
      <c r="E1230" s="222"/>
      <c r="F1230" s="222"/>
      <c r="G1230" s="222"/>
      <c r="H1230" s="222"/>
      <c r="I1230" s="222"/>
      <c r="J1230" s="222"/>
      <c r="K1230" s="222"/>
      <c r="L1230" s="222"/>
      <c r="M1230" s="222"/>
      <c r="N1230" s="222"/>
      <c r="O1230" s="222"/>
      <c r="P1230" s="222"/>
      <c r="Q1230" s="222"/>
      <c r="R1230" s="222"/>
      <c r="S1230" s="222"/>
      <c r="T1230" s="222"/>
      <c r="U1230" s="222"/>
      <c r="V1230" s="222"/>
      <c r="W1230" s="222"/>
      <c r="X1230" s="222"/>
      <c r="Y1230" s="222"/>
      <c r="Z1230" s="222"/>
      <c r="AA1230" s="222"/>
      <c r="AB1230" s="222"/>
      <c r="AC1230" s="222"/>
      <c r="AD1230" s="222"/>
      <c r="AE1230" s="237"/>
      <c r="AF1230" s="221"/>
      <c r="AG1230" s="263"/>
      <c r="AH1230" s="263"/>
      <c r="AI1230" s="263"/>
      <c r="AJ1230" s="263"/>
      <c r="AK1230" s="263"/>
      <c r="AL1230" s="263"/>
      <c r="AM1230" s="263"/>
      <c r="AN1230" s="264"/>
      <c r="AO1230" s="901" t="s">
        <v>3733</v>
      </c>
      <c r="AP1230" s="902"/>
      <c r="AQ1230" s="902"/>
      <c r="AR1230" s="902"/>
      <c r="AS1230" s="902"/>
      <c r="AT1230" s="902"/>
      <c r="AU1230" s="902"/>
      <c r="AV1230" s="902"/>
      <c r="AW1230" s="902"/>
      <c r="AX1230" s="902"/>
      <c r="AY1230" s="902"/>
      <c r="AZ1230" s="902"/>
      <c r="BA1230" s="902"/>
      <c r="BB1230" s="994"/>
    </row>
    <row r="1231" spans="1:54" ht="12.6" customHeight="1">
      <c r="A1231" s="841" t="s">
        <v>4146</v>
      </c>
      <c r="B1231" s="842"/>
      <c r="C1231" s="842"/>
      <c r="D1231" s="842"/>
      <c r="E1231" s="842"/>
      <c r="F1231" s="842"/>
      <c r="G1231" s="842"/>
      <c r="H1231" s="842"/>
      <c r="I1231" s="842"/>
      <c r="J1231" s="842"/>
      <c r="K1231" s="842"/>
      <c r="L1231" s="842"/>
      <c r="M1231" s="842"/>
      <c r="N1231" s="842"/>
      <c r="O1231" s="842"/>
      <c r="P1231" s="842"/>
      <c r="Q1231" s="842"/>
      <c r="R1231" s="842"/>
      <c r="S1231" s="842"/>
      <c r="T1231" s="842"/>
      <c r="U1231" s="842"/>
      <c r="V1231" s="842"/>
      <c r="W1231" s="842"/>
      <c r="X1231" s="842"/>
      <c r="Y1231" s="842"/>
      <c r="Z1231" s="842"/>
      <c r="AA1231" s="842"/>
      <c r="AB1231" s="842"/>
      <c r="AC1231" s="842"/>
      <c r="AD1231" s="842"/>
      <c r="AE1231" s="843"/>
      <c r="AF1231" s="841" t="s">
        <v>3905</v>
      </c>
      <c r="AG1231" s="842"/>
      <c r="AH1231" s="842"/>
      <c r="AI1231" s="842"/>
      <c r="AJ1231" s="842"/>
      <c r="AK1231" s="842"/>
      <c r="AL1231" s="842"/>
      <c r="AM1231" s="842"/>
      <c r="AN1231" s="843"/>
      <c r="AO1231" s="841" t="s">
        <v>3671</v>
      </c>
      <c r="AP1231" s="842"/>
      <c r="AQ1231" s="842"/>
      <c r="AR1231" s="842"/>
      <c r="AS1231" s="842"/>
      <c r="AT1231" s="842"/>
      <c r="AU1231" s="842"/>
      <c r="AV1231" s="842"/>
      <c r="AW1231" s="842"/>
      <c r="AX1231" s="842"/>
      <c r="AY1231" s="842"/>
      <c r="AZ1231" s="842"/>
      <c r="BA1231" s="842"/>
      <c r="BB1231" s="843"/>
    </row>
    <row r="1232" spans="1:54" ht="12.6" customHeight="1">
      <c r="A1232" s="226"/>
      <c r="B1232" s="273"/>
      <c r="C1232" s="273"/>
      <c r="D1232" s="273"/>
      <c r="E1232" s="273"/>
      <c r="F1232" s="273"/>
      <c r="G1232" s="273"/>
      <c r="H1232" s="273"/>
      <c r="I1232" s="273"/>
      <c r="J1232" s="273"/>
      <c r="K1232" s="273"/>
      <c r="L1232" s="273"/>
      <c r="M1232" s="273"/>
      <c r="N1232" s="273"/>
      <c r="O1232" s="273"/>
      <c r="P1232" s="273"/>
      <c r="Q1232" s="273"/>
      <c r="R1232" s="273"/>
      <c r="S1232" s="273"/>
      <c r="T1232" s="273"/>
      <c r="U1232" s="273"/>
      <c r="V1232" s="273"/>
      <c r="W1232" s="273"/>
      <c r="X1232" s="273"/>
      <c r="Y1232" s="273"/>
      <c r="Z1232" s="273"/>
      <c r="AA1232" s="273"/>
      <c r="AB1232" s="273"/>
      <c r="AC1232" s="273"/>
      <c r="AD1232" s="273"/>
      <c r="AE1232" s="286"/>
      <c r="AF1232" s="846" t="s">
        <v>3521</v>
      </c>
      <c r="AG1232" s="847"/>
      <c r="AH1232" s="847"/>
      <c r="AI1232" s="847"/>
      <c r="AJ1232" s="847"/>
      <c r="AK1232" s="847"/>
      <c r="AL1232" s="847"/>
      <c r="AM1232" s="847"/>
      <c r="AN1232" s="848"/>
      <c r="AO1232" s="846" t="s">
        <v>4149</v>
      </c>
      <c r="AP1232" s="847"/>
      <c r="AQ1232" s="847"/>
      <c r="AR1232" s="847"/>
      <c r="AS1232" s="847"/>
      <c r="AT1232" s="847"/>
      <c r="AU1232" s="847"/>
      <c r="AV1232" s="847"/>
      <c r="AW1232" s="847"/>
      <c r="AX1232" s="847"/>
      <c r="AY1232" s="847"/>
      <c r="AZ1232" s="847"/>
      <c r="BA1232" s="847"/>
      <c r="BB1232" s="848"/>
    </row>
    <row r="1233" spans="1:54" ht="12.6" customHeight="1">
      <c r="A1233" s="256" t="s">
        <v>3963</v>
      </c>
      <c r="B1233" s="183"/>
      <c r="C1233" s="183"/>
      <c r="D1233" s="183"/>
      <c r="E1233" s="183"/>
      <c r="F1233" s="183"/>
      <c r="G1233" s="183"/>
      <c r="H1233" s="183"/>
      <c r="I1233" s="183"/>
      <c r="J1233" s="183"/>
      <c r="K1233" s="183"/>
      <c r="L1233" s="183"/>
      <c r="M1233" s="183"/>
      <c r="N1233" s="183"/>
      <c r="O1233" s="183"/>
      <c r="P1233" s="183"/>
      <c r="Q1233" s="183"/>
      <c r="R1233" s="183"/>
      <c r="S1233" s="183"/>
      <c r="T1233" s="183"/>
      <c r="U1233" s="183"/>
      <c r="V1233" s="183"/>
      <c r="W1233" s="183"/>
      <c r="X1233" s="183"/>
      <c r="Y1233" s="183"/>
      <c r="Z1233" s="183"/>
      <c r="AA1233" s="183"/>
      <c r="AB1233" s="183"/>
      <c r="AC1233" s="183"/>
      <c r="AD1233" s="183"/>
      <c r="AE1233" s="225"/>
      <c r="AF1233" s="988"/>
      <c r="AG1233" s="956"/>
      <c r="AH1233" s="956"/>
      <c r="AI1233" s="956"/>
      <c r="AJ1233" s="956"/>
      <c r="AK1233" s="956"/>
      <c r="AL1233" s="956"/>
      <c r="AM1233" s="956"/>
      <c r="AN1233" s="1215"/>
      <c r="AO1233" s="988"/>
      <c r="AP1233" s="956"/>
      <c r="AQ1233" s="956"/>
      <c r="AR1233" s="956"/>
      <c r="AS1233" s="956"/>
      <c r="AT1233" s="956"/>
      <c r="AU1233" s="956"/>
      <c r="AV1233" s="956"/>
      <c r="AW1233" s="956"/>
      <c r="AX1233" s="956"/>
      <c r="AY1233" s="956"/>
      <c r="AZ1233" s="956"/>
      <c r="BA1233" s="956"/>
      <c r="BB1233" s="1215"/>
    </row>
    <row r="1234" spans="1:54" ht="12.6" customHeight="1">
      <c r="A1234" s="196" t="s">
        <v>3964</v>
      </c>
      <c r="B1234" s="197"/>
      <c r="C1234" s="197"/>
      <c r="D1234" s="197"/>
      <c r="E1234" s="197"/>
      <c r="F1234" s="197"/>
      <c r="G1234" s="197"/>
      <c r="H1234" s="197"/>
      <c r="I1234" s="197"/>
      <c r="J1234" s="197"/>
      <c r="K1234" s="197"/>
      <c r="L1234" s="197"/>
      <c r="M1234" s="197"/>
      <c r="N1234" s="197"/>
      <c r="O1234" s="197"/>
      <c r="P1234" s="197"/>
      <c r="Q1234" s="197"/>
      <c r="R1234" s="197"/>
      <c r="S1234" s="197"/>
      <c r="T1234" s="197"/>
      <c r="U1234" s="197"/>
      <c r="V1234" s="197"/>
      <c r="W1234" s="197"/>
      <c r="X1234" s="197"/>
      <c r="Y1234" s="197"/>
      <c r="Z1234" s="197"/>
      <c r="AA1234" s="197"/>
      <c r="AB1234" s="197"/>
      <c r="AC1234" s="197"/>
      <c r="AD1234" s="197"/>
      <c r="AE1234" s="198"/>
      <c r="AF1234" s="1043"/>
      <c r="AG1234" s="1044"/>
      <c r="AH1234" s="1044"/>
      <c r="AI1234" s="1044"/>
      <c r="AJ1234" s="1044"/>
      <c r="AK1234" s="1044"/>
      <c r="AL1234" s="1044"/>
      <c r="AM1234" s="1044"/>
      <c r="AN1234" s="1036"/>
      <c r="AO1234" s="1043"/>
      <c r="AP1234" s="1044"/>
      <c r="AQ1234" s="1044"/>
      <c r="AR1234" s="1044"/>
      <c r="AS1234" s="1044"/>
      <c r="AT1234" s="1044"/>
      <c r="AU1234" s="1044"/>
      <c r="AV1234" s="1044"/>
      <c r="AW1234" s="1044"/>
      <c r="AX1234" s="1044"/>
      <c r="AY1234" s="1044"/>
      <c r="AZ1234" s="1044"/>
      <c r="BA1234" s="1044"/>
      <c r="BB1234" s="1036"/>
    </row>
    <row r="1235" spans="1:54" ht="12.6" customHeight="1">
      <c r="A1235" s="193" t="s">
        <v>3965</v>
      </c>
      <c r="B1235" s="194"/>
      <c r="C1235" s="194"/>
      <c r="D1235" s="194"/>
      <c r="E1235" s="194"/>
      <c r="F1235" s="194"/>
      <c r="G1235" s="194"/>
      <c r="H1235" s="194"/>
      <c r="I1235" s="194"/>
      <c r="J1235" s="194"/>
      <c r="K1235" s="194"/>
      <c r="L1235" s="194"/>
      <c r="M1235" s="194"/>
      <c r="N1235" s="194"/>
      <c r="O1235" s="194"/>
      <c r="P1235" s="194"/>
      <c r="Q1235" s="194"/>
      <c r="R1235" s="194"/>
      <c r="S1235" s="194"/>
      <c r="T1235" s="194"/>
      <c r="U1235" s="194"/>
      <c r="V1235" s="194"/>
      <c r="W1235" s="194"/>
      <c r="X1235" s="194"/>
      <c r="Y1235" s="194"/>
      <c r="Z1235" s="194"/>
      <c r="AA1235" s="194"/>
      <c r="AB1235" s="194"/>
      <c r="AC1235" s="194"/>
      <c r="AD1235" s="194"/>
      <c r="AE1235" s="195"/>
      <c r="AF1235" s="1212"/>
      <c r="AG1235" s="1213"/>
      <c r="AH1235" s="1213"/>
      <c r="AI1235" s="1213"/>
      <c r="AJ1235" s="1213"/>
      <c r="AK1235" s="1213"/>
      <c r="AL1235" s="1213"/>
      <c r="AM1235" s="1213"/>
      <c r="AN1235" s="1214"/>
      <c r="AO1235" s="1212"/>
      <c r="AP1235" s="1213"/>
      <c r="AQ1235" s="1213"/>
      <c r="AR1235" s="1213"/>
      <c r="AS1235" s="1213"/>
      <c r="AT1235" s="1213"/>
      <c r="AU1235" s="1213"/>
      <c r="AV1235" s="1213"/>
      <c r="AW1235" s="1213"/>
      <c r="AX1235" s="1213"/>
      <c r="AY1235" s="1213"/>
      <c r="AZ1235" s="1213"/>
      <c r="BA1235" s="1213"/>
      <c r="BB1235" s="1214"/>
    </row>
    <row r="1236" spans="1:54" ht="12.6" customHeight="1">
      <c r="A1236" s="196" t="s">
        <v>3966</v>
      </c>
      <c r="B1236" s="197"/>
      <c r="C1236" s="197"/>
      <c r="D1236" s="197"/>
      <c r="E1236" s="197"/>
      <c r="F1236" s="197"/>
      <c r="G1236" s="197"/>
      <c r="H1236" s="197"/>
      <c r="I1236" s="197"/>
      <c r="J1236" s="197"/>
      <c r="K1236" s="197"/>
      <c r="L1236" s="197"/>
      <c r="M1236" s="197"/>
      <c r="N1236" s="197"/>
      <c r="O1236" s="197"/>
      <c r="P1236" s="197"/>
      <c r="Q1236" s="197"/>
      <c r="R1236" s="197"/>
      <c r="S1236" s="197"/>
      <c r="T1236" s="197"/>
      <c r="U1236" s="197"/>
      <c r="V1236" s="197"/>
      <c r="W1236" s="197"/>
      <c r="X1236" s="197"/>
      <c r="Y1236" s="197"/>
      <c r="Z1236" s="197"/>
      <c r="AA1236" s="197"/>
      <c r="AB1236" s="197"/>
      <c r="AC1236" s="197"/>
      <c r="AD1236" s="197"/>
      <c r="AE1236" s="198"/>
      <c r="AF1236" s="1043"/>
      <c r="AG1236" s="1044"/>
      <c r="AH1236" s="1044"/>
      <c r="AI1236" s="1044"/>
      <c r="AJ1236" s="1044"/>
      <c r="AK1236" s="1044"/>
      <c r="AL1236" s="1044"/>
      <c r="AM1236" s="1044"/>
      <c r="AN1236" s="1036"/>
      <c r="AO1236" s="1043"/>
      <c r="AP1236" s="1044"/>
      <c r="AQ1236" s="1044"/>
      <c r="AR1236" s="1044"/>
      <c r="AS1236" s="1044"/>
      <c r="AT1236" s="1044"/>
      <c r="AU1236" s="1044"/>
      <c r="AV1236" s="1044"/>
      <c r="AW1236" s="1044"/>
      <c r="AX1236" s="1044"/>
      <c r="AY1236" s="1044"/>
      <c r="AZ1236" s="1044"/>
      <c r="BA1236" s="1044"/>
      <c r="BB1236" s="1036"/>
    </row>
    <row r="1237" spans="1:54" ht="12.6" customHeight="1">
      <c r="A1237" s="193" t="s">
        <v>3967</v>
      </c>
      <c r="B1237" s="194"/>
      <c r="C1237" s="194"/>
      <c r="D1237" s="194"/>
      <c r="E1237" s="194"/>
      <c r="F1237" s="194"/>
      <c r="G1237" s="194"/>
      <c r="H1237" s="194"/>
      <c r="I1237" s="194"/>
      <c r="J1237" s="194"/>
      <c r="K1237" s="194"/>
      <c r="L1237" s="194"/>
      <c r="M1237" s="194"/>
      <c r="N1237" s="194"/>
      <c r="O1237" s="194"/>
      <c r="P1237" s="194"/>
      <c r="Q1237" s="194"/>
      <c r="R1237" s="194"/>
      <c r="S1237" s="194"/>
      <c r="T1237" s="194"/>
      <c r="U1237" s="194"/>
      <c r="V1237" s="194"/>
      <c r="W1237" s="194"/>
      <c r="X1237" s="194"/>
      <c r="Y1237" s="194"/>
      <c r="Z1237" s="194"/>
      <c r="AA1237" s="194"/>
      <c r="AB1237" s="194"/>
      <c r="AC1237" s="194"/>
      <c r="AD1237" s="194"/>
      <c r="AE1237" s="195"/>
      <c r="AF1237" s="1212"/>
      <c r="AG1237" s="1213"/>
      <c r="AH1237" s="1213"/>
      <c r="AI1237" s="1213"/>
      <c r="AJ1237" s="1213"/>
      <c r="AK1237" s="1213"/>
      <c r="AL1237" s="1213"/>
      <c r="AM1237" s="1213"/>
      <c r="AN1237" s="1214"/>
      <c r="AO1237" s="1212"/>
      <c r="AP1237" s="1213"/>
      <c r="AQ1237" s="1213"/>
      <c r="AR1237" s="1213"/>
      <c r="AS1237" s="1213"/>
      <c r="AT1237" s="1213"/>
      <c r="AU1237" s="1213"/>
      <c r="AV1237" s="1213"/>
      <c r="AW1237" s="1213"/>
      <c r="AX1237" s="1213"/>
      <c r="AY1237" s="1213"/>
      <c r="AZ1237" s="1213"/>
      <c r="BA1237" s="1213"/>
      <c r="BB1237" s="1214"/>
    </row>
    <row r="1238" spans="1:54" ht="12.6" customHeight="1">
      <c r="A1238" s="256" t="s">
        <v>3968</v>
      </c>
      <c r="B1238" s="183"/>
      <c r="C1238" s="183"/>
      <c r="D1238" s="183"/>
      <c r="E1238" s="183"/>
      <c r="F1238" s="183"/>
      <c r="G1238" s="183"/>
      <c r="H1238" s="183"/>
      <c r="I1238" s="183"/>
      <c r="J1238" s="183"/>
      <c r="K1238" s="183"/>
      <c r="L1238" s="183"/>
      <c r="M1238" s="183"/>
      <c r="N1238" s="183"/>
      <c r="O1238" s="183"/>
      <c r="P1238" s="183"/>
      <c r="Q1238" s="183"/>
      <c r="R1238" s="183"/>
      <c r="S1238" s="183"/>
      <c r="T1238" s="183"/>
      <c r="U1238" s="183"/>
      <c r="V1238" s="183"/>
      <c r="W1238" s="183"/>
      <c r="X1238" s="183"/>
      <c r="Y1238" s="183"/>
      <c r="Z1238" s="183"/>
      <c r="AA1238" s="183"/>
      <c r="AB1238" s="183"/>
      <c r="AC1238" s="183"/>
      <c r="AD1238" s="183"/>
      <c r="AE1238" s="225"/>
      <c r="AF1238" s="988"/>
      <c r="AG1238" s="956"/>
      <c r="AH1238" s="956"/>
      <c r="AI1238" s="956"/>
      <c r="AJ1238" s="956"/>
      <c r="AK1238" s="956"/>
      <c r="AL1238" s="956"/>
      <c r="AM1238" s="956"/>
      <c r="AN1238" s="1215"/>
      <c r="AO1238" s="988"/>
      <c r="AP1238" s="956"/>
      <c r="AQ1238" s="956"/>
      <c r="AR1238" s="956"/>
      <c r="AS1238" s="956"/>
      <c r="AT1238" s="956"/>
      <c r="AU1238" s="956"/>
      <c r="AV1238" s="956"/>
      <c r="AW1238" s="956"/>
      <c r="AX1238" s="956"/>
      <c r="AY1238" s="956"/>
      <c r="AZ1238" s="956"/>
      <c r="BA1238" s="956"/>
      <c r="BB1238" s="1215"/>
    </row>
    <row r="1239" spans="1:54" ht="12.6" customHeight="1">
      <c r="A1239" s="256" t="s">
        <v>3969</v>
      </c>
      <c r="B1239" s="183"/>
      <c r="C1239" s="183"/>
      <c r="D1239" s="183"/>
      <c r="E1239" s="183"/>
      <c r="F1239" s="183"/>
      <c r="G1239" s="183"/>
      <c r="H1239" s="183"/>
      <c r="I1239" s="183"/>
      <c r="J1239" s="183"/>
      <c r="K1239" s="183"/>
      <c r="L1239" s="183"/>
      <c r="M1239" s="183"/>
      <c r="N1239" s="183"/>
      <c r="O1239" s="183"/>
      <c r="P1239" s="183"/>
      <c r="Q1239" s="183"/>
      <c r="R1239" s="183"/>
      <c r="S1239" s="183"/>
      <c r="T1239" s="183"/>
      <c r="U1239" s="183"/>
      <c r="V1239" s="183"/>
      <c r="W1239" s="183"/>
      <c r="X1239" s="183"/>
      <c r="Y1239" s="183"/>
      <c r="Z1239" s="183"/>
      <c r="AA1239" s="183"/>
      <c r="AB1239" s="183"/>
      <c r="AC1239" s="183"/>
      <c r="AD1239" s="183"/>
      <c r="AE1239" s="225"/>
      <c r="AF1239" s="988"/>
      <c r="AG1239" s="956"/>
      <c r="AH1239" s="956"/>
      <c r="AI1239" s="956"/>
      <c r="AJ1239" s="956"/>
      <c r="AK1239" s="956"/>
      <c r="AL1239" s="956"/>
      <c r="AM1239" s="956"/>
      <c r="AN1239" s="1215"/>
      <c r="AO1239" s="988"/>
      <c r="AP1239" s="956"/>
      <c r="AQ1239" s="956"/>
      <c r="AR1239" s="956"/>
      <c r="AS1239" s="956"/>
      <c r="AT1239" s="956"/>
      <c r="AU1239" s="956"/>
      <c r="AV1239" s="956"/>
      <c r="AW1239" s="956"/>
      <c r="AX1239" s="956"/>
      <c r="AY1239" s="956"/>
      <c r="AZ1239" s="956"/>
      <c r="BA1239" s="956"/>
      <c r="BB1239" s="1215"/>
    </row>
    <row r="1240" spans="1:54" ht="12.6" customHeight="1">
      <c r="A1240" s="256" t="s">
        <v>3970</v>
      </c>
      <c r="B1240" s="183"/>
      <c r="C1240" s="183"/>
      <c r="D1240" s="183"/>
      <c r="E1240" s="183"/>
      <c r="F1240" s="183"/>
      <c r="G1240" s="183"/>
      <c r="H1240" s="183"/>
      <c r="I1240" s="183"/>
      <c r="J1240" s="183"/>
      <c r="K1240" s="183"/>
      <c r="L1240" s="183"/>
      <c r="M1240" s="183"/>
      <c r="N1240" s="183"/>
      <c r="O1240" s="183"/>
      <c r="P1240" s="183"/>
      <c r="Q1240" s="183"/>
      <c r="R1240" s="183"/>
      <c r="S1240" s="183"/>
      <c r="T1240" s="183"/>
      <c r="U1240" s="183"/>
      <c r="V1240" s="183"/>
      <c r="W1240" s="183"/>
      <c r="X1240" s="183"/>
      <c r="Y1240" s="183"/>
      <c r="Z1240" s="183"/>
      <c r="AA1240" s="183"/>
      <c r="AB1240" s="183"/>
      <c r="AC1240" s="183"/>
      <c r="AD1240" s="183"/>
      <c r="AE1240" s="225"/>
      <c r="AF1240" s="988"/>
      <c r="AG1240" s="956"/>
      <c r="AH1240" s="956"/>
      <c r="AI1240" s="956"/>
      <c r="AJ1240" s="956"/>
      <c r="AK1240" s="956"/>
      <c r="AL1240" s="956"/>
      <c r="AM1240" s="956"/>
      <c r="AN1240" s="1215"/>
      <c r="AO1240" s="988"/>
      <c r="AP1240" s="956"/>
      <c r="AQ1240" s="956"/>
      <c r="AR1240" s="956"/>
      <c r="AS1240" s="956"/>
      <c r="AT1240" s="956"/>
      <c r="AU1240" s="956"/>
      <c r="AV1240" s="956"/>
      <c r="AW1240" s="956"/>
      <c r="AX1240" s="956"/>
      <c r="AY1240" s="956"/>
      <c r="AZ1240" s="956"/>
      <c r="BA1240" s="956"/>
      <c r="BB1240" s="1215"/>
    </row>
    <row r="1241" spans="1:54" ht="12.6" customHeight="1">
      <c r="A1241" s="196" t="s">
        <v>3971</v>
      </c>
      <c r="B1241" s="197"/>
      <c r="C1241" s="197"/>
      <c r="D1241" s="197"/>
      <c r="E1241" s="197"/>
      <c r="F1241" s="197"/>
      <c r="G1241" s="197"/>
      <c r="H1241" s="197"/>
      <c r="I1241" s="197"/>
      <c r="J1241" s="197"/>
      <c r="K1241" s="197"/>
      <c r="L1241" s="197"/>
      <c r="M1241" s="197"/>
      <c r="N1241" s="197"/>
      <c r="O1241" s="197"/>
      <c r="P1241" s="197"/>
      <c r="Q1241" s="197"/>
      <c r="R1241" s="197"/>
      <c r="S1241" s="197"/>
      <c r="T1241" s="197"/>
      <c r="U1241" s="197"/>
      <c r="V1241" s="197"/>
      <c r="W1241" s="197"/>
      <c r="X1241" s="197"/>
      <c r="Y1241" s="197"/>
      <c r="Z1241" s="197"/>
      <c r="AA1241" s="197"/>
      <c r="AB1241" s="197"/>
      <c r="AC1241" s="197"/>
      <c r="AD1241" s="197"/>
      <c r="AE1241" s="198"/>
      <c r="AF1241" s="1043"/>
      <c r="AG1241" s="1044"/>
      <c r="AH1241" s="1044"/>
      <c r="AI1241" s="1044"/>
      <c r="AJ1241" s="1044"/>
      <c r="AK1241" s="1044"/>
      <c r="AL1241" s="1044"/>
      <c r="AM1241" s="1044"/>
      <c r="AN1241" s="1036"/>
      <c r="AO1241" s="1043"/>
      <c r="AP1241" s="1044"/>
      <c r="AQ1241" s="1044"/>
      <c r="AR1241" s="1044"/>
      <c r="AS1241" s="1044"/>
      <c r="AT1241" s="1044"/>
      <c r="AU1241" s="1044"/>
      <c r="AV1241" s="1044"/>
      <c r="AW1241" s="1044"/>
      <c r="AX1241" s="1044"/>
      <c r="AY1241" s="1044"/>
      <c r="AZ1241" s="1044"/>
      <c r="BA1241" s="1044"/>
      <c r="BB1241" s="1036"/>
    </row>
    <row r="1242" spans="1:54" ht="12.6" customHeight="1">
      <c r="A1242" s="193" t="s">
        <v>3972</v>
      </c>
      <c r="B1242" s="194"/>
      <c r="C1242" s="194"/>
      <c r="D1242" s="194"/>
      <c r="E1242" s="194"/>
      <c r="F1242" s="194"/>
      <c r="G1242" s="194"/>
      <c r="H1242" s="194"/>
      <c r="I1242" s="194"/>
      <c r="J1242" s="194"/>
      <c r="K1242" s="194"/>
      <c r="L1242" s="194"/>
      <c r="M1242" s="194"/>
      <c r="N1242" s="194"/>
      <c r="O1242" s="194"/>
      <c r="P1242" s="194"/>
      <c r="Q1242" s="194"/>
      <c r="R1242" s="194"/>
      <c r="S1242" s="194"/>
      <c r="T1242" s="194"/>
      <c r="U1242" s="194"/>
      <c r="V1242" s="194"/>
      <c r="W1242" s="194"/>
      <c r="X1242" s="194"/>
      <c r="Y1242" s="194"/>
      <c r="Z1242" s="194"/>
      <c r="AA1242" s="194"/>
      <c r="AB1242" s="194"/>
      <c r="AC1242" s="194"/>
      <c r="AD1242" s="194"/>
      <c r="AE1242" s="195"/>
      <c r="AF1242" s="1212"/>
      <c r="AG1242" s="1213"/>
      <c r="AH1242" s="1213"/>
      <c r="AI1242" s="1213"/>
      <c r="AJ1242" s="1213"/>
      <c r="AK1242" s="1213"/>
      <c r="AL1242" s="1213"/>
      <c r="AM1242" s="1213"/>
      <c r="AN1242" s="1214"/>
      <c r="AO1242" s="1212"/>
      <c r="AP1242" s="1213"/>
      <c r="AQ1242" s="1213"/>
      <c r="AR1242" s="1213"/>
      <c r="AS1242" s="1213"/>
      <c r="AT1242" s="1213"/>
      <c r="AU1242" s="1213"/>
      <c r="AV1242" s="1213"/>
      <c r="AW1242" s="1213"/>
      <c r="AX1242" s="1213"/>
      <c r="AY1242" s="1213"/>
      <c r="AZ1242" s="1213"/>
      <c r="BA1242" s="1213"/>
      <c r="BB1242" s="1214"/>
    </row>
    <row r="1243" spans="1:54" ht="12.6" customHeight="1">
      <c r="A1243" s="256" t="s">
        <v>3973</v>
      </c>
      <c r="B1243" s="183"/>
      <c r="C1243" s="183"/>
      <c r="D1243" s="183"/>
      <c r="E1243" s="183"/>
      <c r="F1243" s="183"/>
      <c r="G1243" s="183"/>
      <c r="H1243" s="183"/>
      <c r="I1243" s="183"/>
      <c r="J1243" s="183"/>
      <c r="K1243" s="183"/>
      <c r="L1243" s="183"/>
      <c r="M1243" s="183"/>
      <c r="N1243" s="183"/>
      <c r="O1243" s="183"/>
      <c r="P1243" s="183"/>
      <c r="Q1243" s="183"/>
      <c r="R1243" s="183"/>
      <c r="S1243" s="183"/>
      <c r="T1243" s="183"/>
      <c r="U1243" s="183"/>
      <c r="V1243" s="183"/>
      <c r="W1243" s="183"/>
      <c r="X1243" s="183"/>
      <c r="Y1243" s="183"/>
      <c r="Z1243" s="183"/>
      <c r="AA1243" s="183"/>
      <c r="AB1243" s="183"/>
      <c r="AC1243" s="183"/>
      <c r="AD1243" s="183"/>
      <c r="AE1243" s="225"/>
      <c r="AF1243" s="988"/>
      <c r="AG1243" s="956"/>
      <c r="AH1243" s="956"/>
      <c r="AI1243" s="956"/>
      <c r="AJ1243" s="956"/>
      <c r="AK1243" s="956"/>
      <c r="AL1243" s="956"/>
      <c r="AM1243" s="956"/>
      <c r="AN1243" s="1215"/>
      <c r="AO1243" s="988"/>
      <c r="AP1243" s="956"/>
      <c r="AQ1243" s="956"/>
      <c r="AR1243" s="956"/>
      <c r="AS1243" s="956"/>
      <c r="AT1243" s="956"/>
      <c r="AU1243" s="956"/>
      <c r="AV1243" s="956"/>
      <c r="AW1243" s="956"/>
      <c r="AX1243" s="956"/>
      <c r="AY1243" s="956"/>
      <c r="AZ1243" s="956"/>
      <c r="BA1243" s="956"/>
      <c r="BB1243" s="1215"/>
    </row>
    <row r="1244" spans="1:54" ht="12.6" customHeight="1">
      <c r="A1244" s="256" t="s">
        <v>3974</v>
      </c>
      <c r="B1244" s="183"/>
      <c r="C1244" s="183"/>
      <c r="D1244" s="183"/>
      <c r="E1244" s="183"/>
      <c r="F1244" s="183"/>
      <c r="G1244" s="183"/>
      <c r="H1244" s="183"/>
      <c r="I1244" s="183"/>
      <c r="J1244" s="183"/>
      <c r="K1244" s="183"/>
      <c r="L1244" s="183"/>
      <c r="M1244" s="183"/>
      <c r="N1244" s="183"/>
      <c r="O1244" s="183"/>
      <c r="P1244" s="183"/>
      <c r="Q1244" s="183"/>
      <c r="R1244" s="183"/>
      <c r="S1244" s="183"/>
      <c r="T1244" s="183"/>
      <c r="U1244" s="183"/>
      <c r="V1244" s="183"/>
      <c r="W1244" s="183"/>
      <c r="X1244" s="183"/>
      <c r="Y1244" s="183"/>
      <c r="Z1244" s="183"/>
      <c r="AA1244" s="183"/>
      <c r="AB1244" s="183"/>
      <c r="AC1244" s="183"/>
      <c r="AD1244" s="183"/>
      <c r="AE1244" s="225"/>
      <c r="AF1244" s="988"/>
      <c r="AG1244" s="956"/>
      <c r="AH1244" s="956"/>
      <c r="AI1244" s="956"/>
      <c r="AJ1244" s="956"/>
      <c r="AK1244" s="956"/>
      <c r="AL1244" s="956"/>
      <c r="AM1244" s="956"/>
      <c r="AN1244" s="1215"/>
      <c r="AO1244" s="988"/>
      <c r="AP1244" s="956"/>
      <c r="AQ1244" s="956"/>
      <c r="AR1244" s="956"/>
      <c r="AS1244" s="956"/>
      <c r="AT1244" s="956"/>
      <c r="AU1244" s="956"/>
      <c r="AV1244" s="956"/>
      <c r="AW1244" s="956"/>
      <c r="AX1244" s="956"/>
      <c r="AY1244" s="956"/>
      <c r="AZ1244" s="956"/>
      <c r="BA1244" s="956"/>
      <c r="BB1244" s="1215"/>
    </row>
    <row r="1245" spans="1:54" ht="12.6" customHeight="1">
      <c r="A1245" s="196" t="s">
        <v>3975</v>
      </c>
      <c r="B1245" s="197"/>
      <c r="C1245" s="197"/>
      <c r="D1245" s="197"/>
      <c r="E1245" s="197"/>
      <c r="F1245" s="197"/>
      <c r="G1245" s="197"/>
      <c r="H1245" s="197"/>
      <c r="I1245" s="197"/>
      <c r="J1245" s="197"/>
      <c r="K1245" s="197"/>
      <c r="L1245" s="197"/>
      <c r="M1245" s="197"/>
      <c r="N1245" s="197"/>
      <c r="O1245" s="197"/>
      <c r="P1245" s="197"/>
      <c r="Q1245" s="197"/>
      <c r="R1245" s="197"/>
      <c r="S1245" s="197"/>
      <c r="T1245" s="197"/>
      <c r="U1245" s="197"/>
      <c r="V1245" s="197"/>
      <c r="W1245" s="197"/>
      <c r="X1245" s="197"/>
      <c r="Y1245" s="197"/>
      <c r="Z1245" s="197"/>
      <c r="AA1245" s="197"/>
      <c r="AB1245" s="197"/>
      <c r="AC1245" s="197"/>
      <c r="AD1245" s="197"/>
      <c r="AE1245" s="198"/>
      <c r="AF1245" s="1043"/>
      <c r="AG1245" s="1044"/>
      <c r="AH1245" s="1044"/>
      <c r="AI1245" s="1044"/>
      <c r="AJ1245" s="1044"/>
      <c r="AK1245" s="1044"/>
      <c r="AL1245" s="1044"/>
      <c r="AM1245" s="1044"/>
      <c r="AN1245" s="1036"/>
      <c r="AO1245" s="1043"/>
      <c r="AP1245" s="1044"/>
      <c r="AQ1245" s="1044"/>
      <c r="AR1245" s="1044"/>
      <c r="AS1245" s="1044"/>
      <c r="AT1245" s="1044"/>
      <c r="AU1245" s="1044"/>
      <c r="AV1245" s="1044"/>
      <c r="AW1245" s="1044"/>
      <c r="AX1245" s="1044"/>
      <c r="AY1245" s="1044"/>
      <c r="AZ1245" s="1044"/>
      <c r="BA1245" s="1044"/>
      <c r="BB1245" s="1036"/>
    </row>
    <row r="1246" spans="1:54" ht="12.6" customHeight="1">
      <c r="A1246" s="193" t="s">
        <v>3976</v>
      </c>
      <c r="B1246" s="194"/>
      <c r="C1246" s="194"/>
      <c r="D1246" s="194"/>
      <c r="E1246" s="194"/>
      <c r="F1246" s="194"/>
      <c r="G1246" s="194"/>
      <c r="H1246" s="194"/>
      <c r="I1246" s="194"/>
      <c r="J1246" s="194"/>
      <c r="K1246" s="194"/>
      <c r="L1246" s="194"/>
      <c r="M1246" s="194"/>
      <c r="N1246" s="194"/>
      <c r="O1246" s="194"/>
      <c r="P1246" s="194"/>
      <c r="Q1246" s="194"/>
      <c r="R1246" s="194"/>
      <c r="S1246" s="194"/>
      <c r="T1246" s="194"/>
      <c r="U1246" s="194"/>
      <c r="V1246" s="194"/>
      <c r="W1246" s="194"/>
      <c r="X1246" s="194"/>
      <c r="Y1246" s="194"/>
      <c r="Z1246" s="194"/>
      <c r="AA1246" s="194"/>
      <c r="AB1246" s="194"/>
      <c r="AC1246" s="194"/>
      <c r="AD1246" s="194"/>
      <c r="AE1246" s="195"/>
      <c r="AF1246" s="1212"/>
      <c r="AG1246" s="1213"/>
      <c r="AH1246" s="1213"/>
      <c r="AI1246" s="1213"/>
      <c r="AJ1246" s="1213"/>
      <c r="AK1246" s="1213"/>
      <c r="AL1246" s="1213"/>
      <c r="AM1246" s="1213"/>
      <c r="AN1246" s="1214"/>
      <c r="AO1246" s="1212"/>
      <c r="AP1246" s="1213"/>
      <c r="AQ1246" s="1213"/>
      <c r="AR1246" s="1213"/>
      <c r="AS1246" s="1213"/>
      <c r="AT1246" s="1213"/>
      <c r="AU1246" s="1213"/>
      <c r="AV1246" s="1213"/>
      <c r="AW1246" s="1213"/>
      <c r="AX1246" s="1213"/>
      <c r="AY1246" s="1213"/>
      <c r="AZ1246" s="1213"/>
      <c r="BA1246" s="1213"/>
      <c r="BB1246" s="1214"/>
    </row>
    <row r="1247" spans="1:54" ht="12.6" customHeight="1">
      <c r="A1247" s="256" t="s">
        <v>3977</v>
      </c>
      <c r="B1247" s="183"/>
      <c r="C1247" s="183"/>
      <c r="D1247" s="183"/>
      <c r="E1247" s="183"/>
      <c r="F1247" s="183"/>
      <c r="G1247" s="183"/>
      <c r="H1247" s="183"/>
      <c r="I1247" s="183"/>
      <c r="J1247" s="183"/>
      <c r="K1247" s="183"/>
      <c r="L1247" s="183"/>
      <c r="M1247" s="183"/>
      <c r="N1247" s="183"/>
      <c r="O1247" s="183"/>
      <c r="P1247" s="183"/>
      <c r="Q1247" s="183"/>
      <c r="R1247" s="183"/>
      <c r="S1247" s="183"/>
      <c r="T1247" s="183"/>
      <c r="U1247" s="183"/>
      <c r="V1247" s="183"/>
      <c r="W1247" s="183"/>
      <c r="X1247" s="183"/>
      <c r="Y1247" s="183"/>
      <c r="Z1247" s="183"/>
      <c r="AA1247" s="183"/>
      <c r="AB1247" s="183"/>
      <c r="AC1247" s="183"/>
      <c r="AD1247" s="183"/>
      <c r="AE1247" s="225"/>
      <c r="AF1247" s="988"/>
      <c r="AG1247" s="956"/>
      <c r="AH1247" s="956"/>
      <c r="AI1247" s="956"/>
      <c r="AJ1247" s="956"/>
      <c r="AK1247" s="956"/>
      <c r="AL1247" s="956"/>
      <c r="AM1247" s="956"/>
      <c r="AN1247" s="1215"/>
      <c r="AO1247" s="988"/>
      <c r="AP1247" s="956"/>
      <c r="AQ1247" s="956"/>
      <c r="AR1247" s="956"/>
      <c r="AS1247" s="956"/>
      <c r="AT1247" s="956"/>
      <c r="AU1247" s="956"/>
      <c r="AV1247" s="956"/>
      <c r="AW1247" s="956"/>
      <c r="AX1247" s="956"/>
      <c r="AY1247" s="956"/>
      <c r="AZ1247" s="956"/>
      <c r="BA1247" s="956"/>
      <c r="BB1247" s="1215"/>
    </row>
    <row r="1248" spans="1:54" ht="12.6" customHeight="1">
      <c r="A1248" s="196" t="s">
        <v>3978</v>
      </c>
      <c r="B1248" s="197"/>
      <c r="C1248" s="197"/>
      <c r="D1248" s="197"/>
      <c r="E1248" s="197"/>
      <c r="F1248" s="197"/>
      <c r="G1248" s="197"/>
      <c r="H1248" s="197"/>
      <c r="I1248" s="197"/>
      <c r="J1248" s="197"/>
      <c r="K1248" s="197"/>
      <c r="L1248" s="197"/>
      <c r="M1248" s="197"/>
      <c r="N1248" s="197"/>
      <c r="O1248" s="197"/>
      <c r="P1248" s="197"/>
      <c r="Q1248" s="197"/>
      <c r="R1248" s="197"/>
      <c r="S1248" s="197"/>
      <c r="T1248" s="197"/>
      <c r="U1248" s="197"/>
      <c r="V1248" s="197"/>
      <c r="W1248" s="197"/>
      <c r="X1248" s="197"/>
      <c r="Y1248" s="197"/>
      <c r="Z1248" s="197"/>
      <c r="AA1248" s="197"/>
      <c r="AB1248" s="197"/>
      <c r="AC1248" s="197"/>
      <c r="AD1248" s="197"/>
      <c r="AE1248" s="198"/>
      <c r="AF1248" s="1043"/>
      <c r="AG1248" s="1044"/>
      <c r="AH1248" s="1044"/>
      <c r="AI1248" s="1044"/>
      <c r="AJ1248" s="1044"/>
      <c r="AK1248" s="1044"/>
      <c r="AL1248" s="1044"/>
      <c r="AM1248" s="1044"/>
      <c r="AN1248" s="1036"/>
      <c r="AO1248" s="1043"/>
      <c r="AP1248" s="1044"/>
      <c r="AQ1248" s="1044"/>
      <c r="AR1248" s="1044"/>
      <c r="AS1248" s="1044"/>
      <c r="AT1248" s="1044"/>
      <c r="AU1248" s="1044"/>
      <c r="AV1248" s="1044"/>
      <c r="AW1248" s="1044"/>
      <c r="AX1248" s="1044"/>
      <c r="AY1248" s="1044"/>
      <c r="AZ1248" s="1044"/>
      <c r="BA1248" s="1044"/>
      <c r="BB1248" s="1036"/>
    </row>
    <row r="1249" spans="1:54" ht="12.6" customHeight="1">
      <c r="A1249" s="193" t="s">
        <v>3979</v>
      </c>
      <c r="B1249" s="194"/>
      <c r="C1249" s="194"/>
      <c r="D1249" s="194"/>
      <c r="E1249" s="194"/>
      <c r="F1249" s="194"/>
      <c r="G1249" s="194"/>
      <c r="H1249" s="194"/>
      <c r="I1249" s="194"/>
      <c r="J1249" s="194"/>
      <c r="K1249" s="194"/>
      <c r="L1249" s="194"/>
      <c r="M1249" s="194"/>
      <c r="N1249" s="194"/>
      <c r="O1249" s="194"/>
      <c r="P1249" s="194"/>
      <c r="Q1249" s="194"/>
      <c r="R1249" s="194"/>
      <c r="S1249" s="194"/>
      <c r="T1249" s="194"/>
      <c r="U1249" s="194"/>
      <c r="V1249" s="194"/>
      <c r="W1249" s="194"/>
      <c r="X1249" s="194"/>
      <c r="Y1249" s="194"/>
      <c r="Z1249" s="194"/>
      <c r="AA1249" s="194"/>
      <c r="AB1249" s="194"/>
      <c r="AC1249" s="194"/>
      <c r="AD1249" s="194"/>
      <c r="AE1249" s="195"/>
      <c r="AF1249" s="1212"/>
      <c r="AG1249" s="1213"/>
      <c r="AH1249" s="1213"/>
      <c r="AI1249" s="1213"/>
      <c r="AJ1249" s="1213"/>
      <c r="AK1249" s="1213"/>
      <c r="AL1249" s="1213"/>
      <c r="AM1249" s="1213"/>
      <c r="AN1249" s="1214"/>
      <c r="AO1249" s="1212"/>
      <c r="AP1249" s="1213"/>
      <c r="AQ1249" s="1213"/>
      <c r="AR1249" s="1213"/>
      <c r="AS1249" s="1213"/>
      <c r="AT1249" s="1213"/>
      <c r="AU1249" s="1213"/>
      <c r="AV1249" s="1213"/>
      <c r="AW1249" s="1213"/>
      <c r="AX1249" s="1213"/>
      <c r="AY1249" s="1213"/>
      <c r="AZ1249" s="1213"/>
      <c r="BA1249" s="1213"/>
      <c r="BB1249" s="1214"/>
    </row>
    <row r="1250" spans="1:54" ht="12.6" customHeight="1">
      <c r="A1250" s="256" t="s">
        <v>3980</v>
      </c>
      <c r="B1250" s="183"/>
      <c r="C1250" s="183"/>
      <c r="D1250" s="183"/>
      <c r="E1250" s="183"/>
      <c r="F1250" s="183"/>
      <c r="G1250" s="183"/>
      <c r="H1250" s="183"/>
      <c r="I1250" s="183"/>
      <c r="J1250" s="183"/>
      <c r="K1250" s="183"/>
      <c r="L1250" s="183"/>
      <c r="M1250" s="183"/>
      <c r="N1250" s="183"/>
      <c r="O1250" s="183"/>
      <c r="P1250" s="183"/>
      <c r="Q1250" s="183"/>
      <c r="R1250" s="183"/>
      <c r="S1250" s="183"/>
      <c r="T1250" s="183"/>
      <c r="U1250" s="183"/>
      <c r="V1250" s="183"/>
      <c r="W1250" s="183"/>
      <c r="X1250" s="183"/>
      <c r="Y1250" s="183"/>
      <c r="Z1250" s="183"/>
      <c r="AA1250" s="183"/>
      <c r="AB1250" s="183"/>
      <c r="AC1250" s="183"/>
      <c r="AD1250" s="183"/>
      <c r="AE1250" s="225"/>
      <c r="AF1250" s="988"/>
      <c r="AG1250" s="956"/>
      <c r="AH1250" s="956"/>
      <c r="AI1250" s="956"/>
      <c r="AJ1250" s="956"/>
      <c r="AK1250" s="956"/>
      <c r="AL1250" s="956"/>
      <c r="AM1250" s="956"/>
      <c r="AN1250" s="1215"/>
      <c r="AO1250" s="988"/>
      <c r="AP1250" s="956"/>
      <c r="AQ1250" s="956"/>
      <c r="AR1250" s="956"/>
      <c r="AS1250" s="956"/>
      <c r="AT1250" s="956"/>
      <c r="AU1250" s="956"/>
      <c r="AV1250" s="956"/>
      <c r="AW1250" s="956"/>
      <c r="AX1250" s="956"/>
      <c r="AY1250" s="956"/>
      <c r="AZ1250" s="956"/>
      <c r="BA1250" s="956"/>
      <c r="BB1250" s="1215"/>
    </row>
    <row r="1251" spans="1:54" ht="12.6" customHeight="1">
      <c r="A1251" s="196" t="s">
        <v>3981</v>
      </c>
      <c r="B1251" s="197"/>
      <c r="C1251" s="197"/>
      <c r="D1251" s="197"/>
      <c r="E1251" s="197"/>
      <c r="F1251" s="197"/>
      <c r="G1251" s="197"/>
      <c r="H1251" s="197"/>
      <c r="I1251" s="197"/>
      <c r="J1251" s="197"/>
      <c r="K1251" s="197"/>
      <c r="L1251" s="197"/>
      <c r="M1251" s="197"/>
      <c r="N1251" s="197"/>
      <c r="O1251" s="197"/>
      <c r="P1251" s="197"/>
      <c r="Q1251" s="197"/>
      <c r="R1251" s="197"/>
      <c r="S1251" s="197"/>
      <c r="T1251" s="197"/>
      <c r="U1251" s="197"/>
      <c r="V1251" s="197"/>
      <c r="W1251" s="197"/>
      <c r="X1251" s="197"/>
      <c r="Y1251" s="197"/>
      <c r="Z1251" s="197"/>
      <c r="AA1251" s="197"/>
      <c r="AB1251" s="197"/>
      <c r="AC1251" s="197"/>
      <c r="AD1251" s="197"/>
      <c r="AE1251" s="198"/>
      <c r="AF1251" s="1043"/>
      <c r="AG1251" s="1044"/>
      <c r="AH1251" s="1044"/>
      <c r="AI1251" s="1044"/>
      <c r="AJ1251" s="1044"/>
      <c r="AK1251" s="1044"/>
      <c r="AL1251" s="1044"/>
      <c r="AM1251" s="1044"/>
      <c r="AN1251" s="1036"/>
      <c r="AO1251" s="1043"/>
      <c r="AP1251" s="1044"/>
      <c r="AQ1251" s="1044"/>
      <c r="AR1251" s="1044"/>
      <c r="AS1251" s="1044"/>
      <c r="AT1251" s="1044"/>
      <c r="AU1251" s="1044"/>
      <c r="AV1251" s="1044"/>
      <c r="AW1251" s="1044"/>
      <c r="AX1251" s="1044"/>
      <c r="AY1251" s="1044"/>
      <c r="AZ1251" s="1044"/>
      <c r="BA1251" s="1044"/>
      <c r="BB1251" s="1036"/>
    </row>
    <row r="1252" spans="1:54" ht="12.6" customHeight="1">
      <c r="A1252" s="220" t="s">
        <v>236</v>
      </c>
    </row>
    <row r="1253" spans="1:54" ht="15" customHeight="1">
      <c r="A1253" s="897"/>
      <c r="B1253" s="898"/>
      <c r="C1253" s="898"/>
      <c r="D1253" s="898"/>
      <c r="E1253" s="898"/>
      <c r="F1253" s="898"/>
      <c r="G1253" s="898"/>
      <c r="H1253" s="898"/>
      <c r="I1253" s="898"/>
      <c r="J1253" s="898"/>
      <c r="K1253" s="898"/>
      <c r="L1253" s="898"/>
      <c r="M1253" s="898"/>
      <c r="N1253" s="898"/>
      <c r="O1253" s="898"/>
      <c r="P1253" s="898"/>
      <c r="Q1253" s="898"/>
      <c r="R1253" s="898"/>
      <c r="S1253" s="898"/>
      <c r="T1253" s="898"/>
      <c r="U1253" s="898"/>
      <c r="V1253" s="898"/>
      <c r="W1253" s="898"/>
      <c r="X1253" s="898"/>
      <c r="Y1253" s="898"/>
      <c r="Z1253" s="898"/>
      <c r="AA1253" s="898"/>
      <c r="AB1253" s="898"/>
      <c r="AC1253" s="898"/>
      <c r="AD1253" s="898"/>
      <c r="AE1253" s="898"/>
      <c r="AF1253" s="898"/>
      <c r="AG1253" s="898"/>
      <c r="AH1253" s="898"/>
      <c r="AI1253" s="898"/>
      <c r="AJ1253" s="898"/>
      <c r="AK1253" s="898"/>
      <c r="AL1253" s="898"/>
      <c r="AM1253" s="898"/>
      <c r="AN1253" s="898"/>
      <c r="AO1253" s="898"/>
      <c r="AP1253" s="898"/>
      <c r="AQ1253" s="898"/>
      <c r="AR1253" s="898"/>
      <c r="AS1253" s="898"/>
      <c r="AT1253" s="898"/>
      <c r="AU1253" s="898"/>
      <c r="AV1253" s="898"/>
      <c r="AW1253" s="898"/>
      <c r="AX1253" s="898"/>
      <c r="AY1253" s="550"/>
      <c r="AZ1253" s="550"/>
      <c r="BA1253" s="550"/>
      <c r="BB1253" s="550"/>
    </row>
    <row r="1254" spans="1:54" ht="15" customHeight="1">
      <c r="A1254" s="899"/>
      <c r="B1254" s="900"/>
      <c r="C1254" s="900"/>
      <c r="D1254" s="900"/>
      <c r="E1254" s="900"/>
      <c r="F1254" s="900"/>
      <c r="G1254" s="900"/>
      <c r="H1254" s="900"/>
      <c r="I1254" s="900"/>
      <c r="J1254" s="900"/>
      <c r="K1254" s="900"/>
      <c r="L1254" s="900"/>
      <c r="M1254" s="900"/>
      <c r="N1254" s="900"/>
      <c r="O1254" s="900"/>
      <c r="P1254" s="900"/>
      <c r="Q1254" s="900"/>
      <c r="R1254" s="900"/>
      <c r="S1254" s="900"/>
      <c r="T1254" s="900"/>
      <c r="U1254" s="900"/>
      <c r="V1254" s="900"/>
      <c r="W1254" s="900"/>
      <c r="X1254" s="900"/>
      <c r="Y1254" s="900"/>
      <c r="Z1254" s="900"/>
      <c r="AA1254" s="900"/>
      <c r="AB1254" s="900"/>
      <c r="AC1254" s="900"/>
      <c r="AD1254" s="900"/>
      <c r="AE1254" s="900"/>
      <c r="AF1254" s="900"/>
      <c r="AG1254" s="900"/>
      <c r="AH1254" s="900"/>
      <c r="AI1254" s="900"/>
      <c r="AJ1254" s="900"/>
      <c r="AK1254" s="900"/>
      <c r="AL1254" s="900"/>
      <c r="AM1254" s="900"/>
      <c r="AN1254" s="900"/>
      <c r="AO1254" s="900"/>
      <c r="AP1254" s="900"/>
      <c r="AQ1254" s="900"/>
      <c r="AR1254" s="900"/>
      <c r="AS1254" s="900"/>
      <c r="AT1254" s="900"/>
      <c r="AU1254" s="900"/>
      <c r="AV1254" s="900"/>
      <c r="AW1254" s="900"/>
      <c r="AX1254" s="900"/>
      <c r="AY1254" s="550"/>
      <c r="AZ1254" s="550"/>
      <c r="BA1254" s="550"/>
      <c r="BB1254" s="550"/>
    </row>
    <row r="1255" spans="1:54" s="183" customFormat="1" ht="0.75" customHeight="1"/>
    <row r="1256" spans="1:54" ht="12.6" customHeight="1">
      <c r="A1256" s="220" t="s">
        <v>319</v>
      </c>
    </row>
    <row r="1257" spans="1:54" ht="11.25" customHeight="1">
      <c r="A1257" s="262"/>
      <c r="B1257" s="263"/>
      <c r="C1257" s="263"/>
      <c r="D1257" s="263"/>
      <c r="E1257" s="263"/>
      <c r="F1257" s="263"/>
      <c r="G1257" s="263"/>
      <c r="H1257" s="263"/>
      <c r="I1257" s="194"/>
      <c r="J1257" s="263"/>
      <c r="K1257" s="263"/>
      <c r="L1257" s="263"/>
      <c r="M1257" s="263"/>
      <c r="N1257" s="263"/>
      <c r="O1257" s="264"/>
      <c r="P1257" s="262"/>
      <c r="Q1257" s="263"/>
      <c r="R1257" s="263"/>
      <c r="S1257" s="263"/>
      <c r="T1257" s="263"/>
      <c r="U1257" s="263"/>
      <c r="V1257" s="263"/>
      <c r="W1257" s="263"/>
      <c r="X1257" s="263"/>
      <c r="Y1257" s="263"/>
      <c r="Z1257" s="263"/>
      <c r="AA1257" s="263"/>
      <c r="AB1257" s="263"/>
      <c r="AC1257" s="263"/>
      <c r="AD1257" s="263"/>
      <c r="AE1257" s="194"/>
      <c r="AF1257" s="264"/>
      <c r="AG1257" s="901" t="s">
        <v>3982</v>
      </c>
      <c r="AH1257" s="902"/>
      <c r="AI1257" s="902"/>
      <c r="AJ1257" s="902"/>
      <c r="AK1257" s="902"/>
      <c r="AL1257" s="902"/>
      <c r="AM1257" s="902"/>
      <c r="AN1257" s="902"/>
      <c r="AO1257" s="902"/>
      <c r="AP1257" s="902"/>
      <c r="AQ1257" s="902"/>
      <c r="AR1257" s="902"/>
      <c r="AS1257" s="902"/>
      <c r="AT1257" s="902"/>
      <c r="AU1257" s="902"/>
      <c r="AV1257" s="902"/>
      <c r="AW1257" s="902"/>
      <c r="AX1257" s="902"/>
      <c r="AY1257" s="902"/>
      <c r="AZ1257" s="902"/>
      <c r="BA1257" s="902"/>
      <c r="BB1257" s="994"/>
    </row>
    <row r="1258" spans="1:54" ht="11.25" customHeight="1">
      <c r="A1258" s="223"/>
      <c r="B1258" s="224"/>
      <c r="C1258" s="224"/>
      <c r="D1258" s="224"/>
      <c r="E1258" s="224"/>
      <c r="F1258" s="224"/>
      <c r="G1258" s="224"/>
      <c r="H1258" s="224"/>
      <c r="I1258" s="183"/>
      <c r="J1258" s="186"/>
      <c r="K1258" s="186"/>
      <c r="L1258" s="186"/>
      <c r="M1258" s="186"/>
      <c r="N1258" s="183"/>
      <c r="O1258" s="277"/>
      <c r="P1258" s="846" t="s">
        <v>4147</v>
      </c>
      <c r="Q1258" s="847"/>
      <c r="R1258" s="847"/>
      <c r="S1258" s="847"/>
      <c r="T1258" s="847"/>
      <c r="U1258" s="847"/>
      <c r="V1258" s="847"/>
      <c r="W1258" s="847"/>
      <c r="X1258" s="847"/>
      <c r="Y1258" s="847"/>
      <c r="Z1258" s="847"/>
      <c r="AA1258" s="847"/>
      <c r="AB1258" s="847"/>
      <c r="AC1258" s="847"/>
      <c r="AD1258" s="847"/>
      <c r="AE1258" s="847"/>
      <c r="AF1258" s="848"/>
      <c r="AG1258" s="846" t="s">
        <v>4149</v>
      </c>
      <c r="AH1258" s="847"/>
      <c r="AI1258" s="847"/>
      <c r="AJ1258" s="847"/>
      <c r="AK1258" s="847"/>
      <c r="AL1258" s="847"/>
      <c r="AM1258" s="847"/>
      <c r="AN1258" s="847"/>
      <c r="AO1258" s="847"/>
      <c r="AP1258" s="847"/>
      <c r="AQ1258" s="847"/>
      <c r="AR1258" s="847"/>
      <c r="AS1258" s="847"/>
      <c r="AT1258" s="847"/>
      <c r="AU1258" s="847"/>
      <c r="AV1258" s="847"/>
      <c r="AW1258" s="847"/>
      <c r="AX1258" s="847"/>
      <c r="AY1258" s="847"/>
      <c r="AZ1258" s="847"/>
      <c r="BA1258" s="847"/>
      <c r="BB1258" s="848"/>
    </row>
    <row r="1259" spans="1:54" ht="11.25" customHeight="1">
      <c r="A1259" s="841" t="s">
        <v>4146</v>
      </c>
      <c r="B1259" s="842"/>
      <c r="C1259" s="842"/>
      <c r="D1259" s="842"/>
      <c r="E1259" s="842"/>
      <c r="F1259" s="842"/>
      <c r="G1259" s="842"/>
      <c r="H1259" s="842"/>
      <c r="I1259" s="842"/>
      <c r="J1259" s="842"/>
      <c r="K1259" s="842"/>
      <c r="L1259" s="842"/>
      <c r="M1259" s="842"/>
      <c r="N1259" s="183"/>
      <c r="O1259" s="277"/>
      <c r="P1259" s="901" t="s">
        <v>3983</v>
      </c>
      <c r="Q1259" s="902"/>
      <c r="R1259" s="902"/>
      <c r="S1259" s="902"/>
      <c r="T1259" s="902"/>
      <c r="U1259" s="902"/>
      <c r="V1259" s="902"/>
      <c r="W1259" s="902"/>
      <c r="X1259" s="994"/>
      <c r="Y1259" s="901" t="s">
        <v>3984</v>
      </c>
      <c r="Z1259" s="902"/>
      <c r="AA1259" s="902"/>
      <c r="AB1259" s="994"/>
      <c r="AC1259" s="901" t="s">
        <v>3984</v>
      </c>
      <c r="AD1259" s="902"/>
      <c r="AE1259" s="902"/>
      <c r="AF1259" s="994"/>
      <c r="AG1259" s="901" t="s">
        <v>3983</v>
      </c>
      <c r="AH1259" s="902"/>
      <c r="AI1259" s="902"/>
      <c r="AJ1259" s="902"/>
      <c r="AK1259" s="902"/>
      <c r="AL1259" s="902"/>
      <c r="AM1259" s="902"/>
      <c r="AN1259" s="902"/>
      <c r="AO1259" s="994"/>
      <c r="AP1259" s="901" t="s">
        <v>3984</v>
      </c>
      <c r="AQ1259" s="902"/>
      <c r="AR1259" s="902"/>
      <c r="AS1259" s="902"/>
      <c r="AT1259" s="902"/>
      <c r="AU1259" s="902"/>
      <c r="AV1259" s="901" t="s">
        <v>3984</v>
      </c>
      <c r="AW1259" s="902"/>
      <c r="AX1259" s="902"/>
      <c r="AY1259" s="902"/>
      <c r="AZ1259" s="902"/>
      <c r="BA1259" s="902"/>
      <c r="BB1259" s="994"/>
    </row>
    <row r="1260" spans="1:54" ht="9.75" customHeight="1">
      <c r="A1260" s="256"/>
      <c r="B1260" s="183"/>
      <c r="C1260" s="183"/>
      <c r="D1260" s="183"/>
      <c r="E1260" s="183"/>
      <c r="F1260" s="183"/>
      <c r="G1260" s="183"/>
      <c r="H1260" s="183"/>
      <c r="I1260" s="183"/>
      <c r="J1260" s="183"/>
      <c r="K1260" s="183"/>
      <c r="L1260" s="183"/>
      <c r="M1260" s="183"/>
      <c r="N1260" s="186"/>
      <c r="O1260" s="277"/>
      <c r="P1260" s="185"/>
      <c r="Q1260" s="186"/>
      <c r="R1260" s="186"/>
      <c r="S1260" s="186"/>
      <c r="T1260" s="186"/>
      <c r="U1260" s="186"/>
      <c r="V1260" s="186"/>
      <c r="W1260" s="183"/>
      <c r="X1260" s="225"/>
      <c r="Y1260" s="185"/>
      <c r="Z1260" s="186"/>
      <c r="AA1260" s="186"/>
      <c r="AB1260" s="225"/>
      <c r="AC1260" s="841" t="s">
        <v>3601</v>
      </c>
      <c r="AD1260" s="842"/>
      <c r="AE1260" s="842"/>
      <c r="AF1260" s="843"/>
      <c r="AG1260" s="185"/>
      <c r="AH1260" s="186"/>
      <c r="AI1260" s="186"/>
      <c r="AJ1260" s="186"/>
      <c r="AK1260" s="186"/>
      <c r="AL1260" s="186"/>
      <c r="AM1260" s="186"/>
      <c r="AN1260" s="183"/>
      <c r="AO1260" s="225"/>
      <c r="AP1260" s="841"/>
      <c r="AQ1260" s="842"/>
      <c r="AR1260" s="842"/>
      <c r="AS1260" s="842"/>
      <c r="AT1260" s="842"/>
      <c r="AU1260" s="842"/>
      <c r="AV1260" s="841" t="s">
        <v>3601</v>
      </c>
      <c r="AW1260" s="842"/>
      <c r="AX1260" s="842"/>
      <c r="AY1260" s="842"/>
      <c r="AZ1260" s="842"/>
      <c r="BA1260" s="842"/>
      <c r="BB1260" s="843"/>
    </row>
    <row r="1261" spans="1:54" ht="9.75" customHeight="1">
      <c r="A1261" s="846" t="s">
        <v>3498</v>
      </c>
      <c r="B1261" s="847"/>
      <c r="C1261" s="847"/>
      <c r="D1261" s="847"/>
      <c r="E1261" s="847"/>
      <c r="F1261" s="847"/>
      <c r="G1261" s="847"/>
      <c r="H1261" s="847"/>
      <c r="I1261" s="847"/>
      <c r="J1261" s="847"/>
      <c r="K1261" s="847"/>
      <c r="L1261" s="847"/>
      <c r="M1261" s="847"/>
      <c r="N1261" s="847"/>
      <c r="O1261" s="848"/>
      <c r="P1261" s="846" t="s">
        <v>3499</v>
      </c>
      <c r="Q1261" s="847"/>
      <c r="R1261" s="847"/>
      <c r="S1261" s="847"/>
      <c r="T1261" s="847"/>
      <c r="U1261" s="847"/>
      <c r="V1261" s="847"/>
      <c r="W1261" s="847"/>
      <c r="X1261" s="848"/>
      <c r="Y1261" s="846" t="s">
        <v>3500</v>
      </c>
      <c r="Z1261" s="847"/>
      <c r="AA1261" s="847"/>
      <c r="AB1261" s="848"/>
      <c r="AC1261" s="846" t="s">
        <v>3894</v>
      </c>
      <c r="AD1261" s="847"/>
      <c r="AE1261" s="847"/>
      <c r="AF1261" s="848"/>
      <c r="AG1261" s="846" t="s">
        <v>3502</v>
      </c>
      <c r="AH1261" s="847"/>
      <c r="AI1261" s="847"/>
      <c r="AJ1261" s="847"/>
      <c r="AK1261" s="847"/>
      <c r="AL1261" s="847"/>
      <c r="AM1261" s="847"/>
      <c r="AN1261" s="847"/>
      <c r="AO1261" s="848"/>
      <c r="AP1261" s="846" t="s">
        <v>3503</v>
      </c>
      <c r="AQ1261" s="847"/>
      <c r="AR1261" s="847"/>
      <c r="AS1261" s="847"/>
      <c r="AT1261" s="847"/>
      <c r="AU1261" s="847"/>
      <c r="AV1261" s="846" t="s">
        <v>3504</v>
      </c>
      <c r="AW1261" s="847"/>
      <c r="AX1261" s="847"/>
      <c r="AY1261" s="847"/>
      <c r="AZ1261" s="847"/>
      <c r="BA1261" s="847"/>
      <c r="BB1261" s="848"/>
    </row>
    <row r="1262" spans="1:54" ht="12.6" customHeight="1">
      <c r="A1262" s="1216" t="s">
        <v>3985</v>
      </c>
      <c r="B1262" s="1217"/>
      <c r="C1262" s="1217"/>
      <c r="D1262" s="1217"/>
      <c r="E1262" s="1217"/>
      <c r="F1262" s="1217"/>
      <c r="G1262" s="1217"/>
      <c r="H1262" s="1217"/>
      <c r="I1262" s="1217"/>
      <c r="J1262" s="1217"/>
      <c r="K1262" s="1217"/>
      <c r="L1262" s="1217"/>
      <c r="M1262" s="1217"/>
      <c r="N1262" s="1217"/>
      <c r="O1262" s="1218"/>
      <c r="P1262" s="1038"/>
      <c r="Q1262" s="1038"/>
      <c r="R1262" s="1038"/>
      <c r="S1262" s="1038"/>
      <c r="T1262" s="1038"/>
      <c r="U1262" s="1038"/>
      <c r="V1262" s="1038"/>
      <c r="W1262" s="1038"/>
      <c r="X1262" s="1038"/>
      <c r="Y1262" s="845" t="s">
        <v>4215</v>
      </c>
      <c r="Z1262" s="845"/>
      <c r="AA1262" s="845"/>
      <c r="AB1262" s="845"/>
      <c r="AC1262" s="845" t="s">
        <v>4215</v>
      </c>
      <c r="AD1262" s="845"/>
      <c r="AE1262" s="845"/>
      <c r="AF1262" s="845"/>
      <c r="AG1262" s="992"/>
      <c r="AH1262" s="975"/>
      <c r="AI1262" s="975"/>
      <c r="AJ1262" s="975"/>
      <c r="AK1262" s="975"/>
      <c r="AL1262" s="975"/>
      <c r="AM1262" s="975"/>
      <c r="AN1262" s="975"/>
      <c r="AO1262" s="1202"/>
      <c r="AP1262" s="901" t="s">
        <v>4215</v>
      </c>
      <c r="AQ1262" s="902"/>
      <c r="AR1262" s="902"/>
      <c r="AS1262" s="902"/>
      <c r="AT1262" s="902"/>
      <c r="AU1262" s="994"/>
      <c r="AV1262" s="901" t="s">
        <v>4215</v>
      </c>
      <c r="AW1262" s="902"/>
      <c r="AX1262" s="902"/>
      <c r="AY1262" s="902"/>
      <c r="AZ1262" s="902"/>
      <c r="BA1262" s="902"/>
      <c r="BB1262" s="994"/>
    </row>
    <row r="1263" spans="1:54" ht="12.6" customHeight="1">
      <c r="A1263" s="196" t="s">
        <v>3986</v>
      </c>
      <c r="B1263" s="197"/>
      <c r="C1263" s="197"/>
      <c r="D1263" s="197"/>
      <c r="E1263" s="197"/>
      <c r="F1263" s="197"/>
      <c r="G1263" s="197"/>
      <c r="H1263" s="197"/>
      <c r="I1263" s="197"/>
      <c r="J1263" s="197"/>
      <c r="K1263" s="197"/>
      <c r="L1263" s="197"/>
      <c r="M1263" s="197"/>
      <c r="N1263" s="197"/>
      <c r="O1263" s="198"/>
      <c r="P1263" s="801"/>
      <c r="Q1263" s="801"/>
      <c r="R1263" s="801"/>
      <c r="S1263" s="801"/>
      <c r="T1263" s="801"/>
      <c r="U1263" s="801"/>
      <c r="V1263" s="801"/>
      <c r="W1263" s="801"/>
      <c r="X1263" s="801"/>
      <c r="Y1263" s="803"/>
      <c r="Z1263" s="803"/>
      <c r="AA1263" s="803"/>
      <c r="AB1263" s="803"/>
      <c r="AC1263" s="803"/>
      <c r="AD1263" s="803"/>
      <c r="AE1263" s="803"/>
      <c r="AF1263" s="803"/>
      <c r="AG1263" s="1189"/>
      <c r="AH1263" s="1190"/>
      <c r="AI1263" s="1190"/>
      <c r="AJ1263" s="1190"/>
      <c r="AK1263" s="1190"/>
      <c r="AL1263" s="1190"/>
      <c r="AM1263" s="1190"/>
      <c r="AN1263" s="1190"/>
      <c r="AO1263" s="1182"/>
      <c r="AP1263" s="846"/>
      <c r="AQ1263" s="847"/>
      <c r="AR1263" s="847"/>
      <c r="AS1263" s="847"/>
      <c r="AT1263" s="847"/>
      <c r="AU1263" s="848"/>
      <c r="AV1263" s="846"/>
      <c r="AW1263" s="847"/>
      <c r="AX1263" s="847"/>
      <c r="AY1263" s="847"/>
      <c r="AZ1263" s="847"/>
      <c r="BA1263" s="847"/>
      <c r="BB1263" s="848"/>
    </row>
    <row r="1264" spans="1:54" ht="12.6" customHeight="1">
      <c r="A1264" s="187" t="s">
        <v>3987</v>
      </c>
      <c r="B1264" s="188"/>
      <c r="C1264" s="188"/>
      <c r="D1264" s="188"/>
      <c r="E1264" s="188"/>
      <c r="F1264" s="188"/>
      <c r="G1264" s="188"/>
      <c r="H1264" s="188"/>
      <c r="I1264" s="188"/>
      <c r="J1264" s="188"/>
      <c r="K1264" s="188"/>
      <c r="L1264" s="188"/>
      <c r="M1264" s="188"/>
      <c r="N1264" s="188"/>
      <c r="O1264" s="189"/>
      <c r="P1264" s="803" t="s">
        <v>4215</v>
      </c>
      <c r="Q1264" s="803"/>
      <c r="R1264" s="803"/>
      <c r="S1264" s="803"/>
      <c r="T1264" s="803"/>
      <c r="U1264" s="803"/>
      <c r="V1264" s="803"/>
      <c r="W1264" s="803"/>
      <c r="X1264" s="803"/>
      <c r="Y1264" s="801"/>
      <c r="Z1264" s="801"/>
      <c r="AA1264" s="801"/>
      <c r="AB1264" s="801"/>
      <c r="AC1264" s="801"/>
      <c r="AD1264" s="801"/>
      <c r="AE1264" s="801"/>
      <c r="AF1264" s="801"/>
      <c r="AG1264" s="836" t="s">
        <v>4215</v>
      </c>
      <c r="AH1264" s="837"/>
      <c r="AI1264" s="837"/>
      <c r="AJ1264" s="837"/>
      <c r="AK1264" s="837"/>
      <c r="AL1264" s="837"/>
      <c r="AM1264" s="837"/>
      <c r="AN1264" s="837"/>
      <c r="AO1264" s="838"/>
      <c r="AP1264" s="1219"/>
      <c r="AQ1264" s="1220"/>
      <c r="AR1264" s="1220"/>
      <c r="AS1264" s="1220"/>
      <c r="AT1264" s="1220"/>
      <c r="AU1264" s="1221"/>
      <c r="AV1264" s="1219"/>
      <c r="AW1264" s="1220"/>
      <c r="AX1264" s="1220"/>
      <c r="AY1264" s="1220"/>
      <c r="AZ1264" s="1220"/>
      <c r="BA1264" s="1220"/>
      <c r="BB1264" s="1221"/>
    </row>
    <row r="1265" spans="1:54" ht="12.6" customHeight="1">
      <c r="A1265" s="187" t="s">
        <v>3988</v>
      </c>
      <c r="B1265" s="188"/>
      <c r="C1265" s="188"/>
      <c r="D1265" s="188"/>
      <c r="E1265" s="188"/>
      <c r="F1265" s="188"/>
      <c r="G1265" s="188"/>
      <c r="H1265" s="188"/>
      <c r="I1265" s="188"/>
      <c r="J1265" s="188"/>
      <c r="K1265" s="188"/>
      <c r="L1265" s="188"/>
      <c r="M1265" s="188"/>
      <c r="N1265" s="188"/>
      <c r="O1265" s="189"/>
      <c r="P1265" s="801"/>
      <c r="Q1265" s="801"/>
      <c r="R1265" s="801"/>
      <c r="S1265" s="801"/>
      <c r="T1265" s="801"/>
      <c r="U1265" s="801"/>
      <c r="V1265" s="801"/>
      <c r="W1265" s="801"/>
      <c r="X1265" s="801"/>
      <c r="Y1265" s="801"/>
      <c r="Z1265" s="801"/>
      <c r="AA1265" s="801"/>
      <c r="AB1265" s="801"/>
      <c r="AC1265" s="801"/>
      <c r="AD1265" s="801"/>
      <c r="AE1265" s="801"/>
      <c r="AF1265" s="801"/>
      <c r="AG1265" s="903"/>
      <c r="AH1265" s="904"/>
      <c r="AI1265" s="904"/>
      <c r="AJ1265" s="904"/>
      <c r="AK1265" s="904"/>
      <c r="AL1265" s="904"/>
      <c r="AM1265" s="904"/>
      <c r="AN1265" s="904"/>
      <c r="AO1265" s="993"/>
      <c r="AP1265" s="1219"/>
      <c r="AQ1265" s="1220"/>
      <c r="AR1265" s="1220"/>
      <c r="AS1265" s="1220"/>
      <c r="AT1265" s="1220"/>
      <c r="AU1265" s="1221"/>
      <c r="AV1265" s="1219"/>
      <c r="AW1265" s="1220"/>
      <c r="AX1265" s="1220"/>
      <c r="AY1265" s="1220"/>
      <c r="AZ1265" s="1220"/>
      <c r="BA1265" s="1220"/>
      <c r="BB1265" s="1221"/>
    </row>
    <row r="1266" spans="1:54" ht="23.25" customHeight="1">
      <c r="A1266" s="187" t="s">
        <v>3989</v>
      </c>
      <c r="B1266" s="188"/>
      <c r="C1266" s="188"/>
      <c r="D1266" s="188"/>
      <c r="E1266" s="188"/>
      <c r="F1266" s="188"/>
      <c r="G1266" s="188"/>
      <c r="H1266" s="188"/>
      <c r="I1266" s="188"/>
      <c r="J1266" s="188"/>
      <c r="K1266" s="188"/>
      <c r="L1266" s="188"/>
      <c r="M1266" s="188"/>
      <c r="N1266" s="188"/>
      <c r="O1266" s="189"/>
      <c r="P1266" s="1228" t="s">
        <v>3990</v>
      </c>
      <c r="Q1266" s="1228"/>
      <c r="R1266" s="1228"/>
      <c r="S1266" s="1228"/>
      <c r="T1266" s="1228"/>
      <c r="U1266" s="1228"/>
      <c r="V1266" s="1228"/>
      <c r="W1266" s="1228"/>
      <c r="X1266" s="1228"/>
      <c r="Y1266" s="801"/>
      <c r="Z1266" s="801"/>
      <c r="AA1266" s="801"/>
      <c r="AB1266" s="801"/>
      <c r="AC1266" s="801"/>
      <c r="AD1266" s="801"/>
      <c r="AE1266" s="801"/>
      <c r="AF1266" s="801"/>
      <c r="AG1266" s="903"/>
      <c r="AH1266" s="904"/>
      <c r="AI1266" s="904"/>
      <c r="AJ1266" s="904"/>
      <c r="AK1266" s="904"/>
      <c r="AL1266" s="904"/>
      <c r="AM1266" s="904"/>
      <c r="AN1266" s="904"/>
      <c r="AO1266" s="993"/>
      <c r="AP1266" s="1219"/>
      <c r="AQ1266" s="1220"/>
      <c r="AR1266" s="1220"/>
      <c r="AS1266" s="1220"/>
      <c r="AT1266" s="1220"/>
      <c r="AU1266" s="1221"/>
      <c r="AV1266" s="1219"/>
      <c r="AW1266" s="1220"/>
      <c r="AX1266" s="1220"/>
      <c r="AY1266" s="1220"/>
      <c r="AZ1266" s="1220"/>
      <c r="BA1266" s="1220"/>
      <c r="BB1266" s="1221"/>
    </row>
    <row r="1267" spans="1:54" ht="12.6" customHeight="1">
      <c r="A1267" s="193" t="s">
        <v>3991</v>
      </c>
      <c r="B1267" s="194"/>
      <c r="C1267" s="194"/>
      <c r="D1267" s="194"/>
      <c r="E1267" s="194"/>
      <c r="F1267" s="194"/>
      <c r="G1267" s="194"/>
      <c r="H1267" s="194"/>
      <c r="I1267" s="194"/>
      <c r="J1267" s="194"/>
      <c r="K1267" s="194"/>
      <c r="L1267" s="194"/>
      <c r="M1267" s="194"/>
      <c r="N1267" s="194"/>
      <c r="O1267" s="195"/>
      <c r="P1267" s="801"/>
      <c r="Q1267" s="801"/>
      <c r="R1267" s="801"/>
      <c r="S1267" s="801"/>
      <c r="T1267" s="801"/>
      <c r="U1267" s="801"/>
      <c r="V1267" s="801"/>
      <c r="W1267" s="801"/>
      <c r="X1267" s="801"/>
      <c r="Y1267" s="801"/>
      <c r="Z1267" s="801"/>
      <c r="AA1267" s="801"/>
      <c r="AB1267" s="801"/>
      <c r="AC1267" s="801"/>
      <c r="AD1267" s="801"/>
      <c r="AE1267" s="801"/>
      <c r="AF1267" s="801"/>
      <c r="AG1267" s="1199"/>
      <c r="AH1267" s="1200"/>
      <c r="AI1267" s="1200"/>
      <c r="AJ1267" s="1200"/>
      <c r="AK1267" s="1200"/>
      <c r="AL1267" s="1200"/>
      <c r="AM1267" s="1200"/>
      <c r="AN1267" s="1200"/>
      <c r="AO1267" s="1201"/>
      <c r="AP1267" s="1222"/>
      <c r="AQ1267" s="1223"/>
      <c r="AR1267" s="1223"/>
      <c r="AS1267" s="1223"/>
      <c r="AT1267" s="1223"/>
      <c r="AU1267" s="1224"/>
      <c r="AV1267" s="1222"/>
      <c r="AW1267" s="1223"/>
      <c r="AX1267" s="1223"/>
      <c r="AY1267" s="1223"/>
      <c r="AZ1267" s="1223"/>
      <c r="BA1267" s="1223"/>
      <c r="BB1267" s="1224"/>
    </row>
    <row r="1268" spans="1:54" ht="12.6" customHeight="1">
      <c r="A1268" s="196" t="s">
        <v>3992</v>
      </c>
      <c r="B1268" s="197"/>
      <c r="C1268" s="197"/>
      <c r="D1268" s="197"/>
      <c r="E1268" s="197"/>
      <c r="F1268" s="197"/>
      <c r="G1268" s="197"/>
      <c r="H1268" s="197"/>
      <c r="I1268" s="197"/>
      <c r="J1268" s="197"/>
      <c r="K1268" s="197"/>
      <c r="L1268" s="197"/>
      <c r="M1268" s="197"/>
      <c r="N1268" s="197"/>
      <c r="O1268" s="198"/>
      <c r="P1268" s="801"/>
      <c r="Q1268" s="801"/>
      <c r="R1268" s="801"/>
      <c r="S1268" s="801"/>
      <c r="T1268" s="801"/>
      <c r="U1268" s="801"/>
      <c r="V1268" s="801"/>
      <c r="W1268" s="801"/>
      <c r="X1268" s="801"/>
      <c r="Y1268" s="801"/>
      <c r="Z1268" s="801"/>
      <c r="AA1268" s="801"/>
      <c r="AB1268" s="801"/>
      <c r="AC1268" s="801"/>
      <c r="AD1268" s="801"/>
      <c r="AE1268" s="801"/>
      <c r="AF1268" s="801"/>
      <c r="AG1268" s="1189"/>
      <c r="AH1268" s="1190"/>
      <c r="AI1268" s="1190"/>
      <c r="AJ1268" s="1190"/>
      <c r="AK1268" s="1190"/>
      <c r="AL1268" s="1190"/>
      <c r="AM1268" s="1190"/>
      <c r="AN1268" s="1190"/>
      <c r="AO1268" s="1182"/>
      <c r="AP1268" s="1225"/>
      <c r="AQ1268" s="1226"/>
      <c r="AR1268" s="1226"/>
      <c r="AS1268" s="1226"/>
      <c r="AT1268" s="1226"/>
      <c r="AU1268" s="1227"/>
      <c r="AV1268" s="1225"/>
      <c r="AW1268" s="1226"/>
      <c r="AX1268" s="1226"/>
      <c r="AY1268" s="1226"/>
      <c r="AZ1268" s="1226"/>
      <c r="BA1268" s="1226"/>
      <c r="BB1268" s="1227"/>
    </row>
    <row r="1269" spans="1:54" ht="12.6" customHeight="1">
      <c r="A1269" s="187" t="s">
        <v>3993</v>
      </c>
      <c r="B1269" s="188"/>
      <c r="C1269" s="188"/>
      <c r="D1269" s="188"/>
      <c r="E1269" s="188"/>
      <c r="F1269" s="188"/>
      <c r="G1269" s="188"/>
      <c r="H1269" s="188"/>
      <c r="I1269" s="188"/>
      <c r="J1269" s="188"/>
      <c r="K1269" s="188"/>
      <c r="L1269" s="188"/>
      <c r="M1269" s="188"/>
      <c r="N1269" s="188"/>
      <c r="O1269" s="189"/>
      <c r="P1269" s="801"/>
      <c r="Q1269" s="801"/>
      <c r="R1269" s="801"/>
      <c r="S1269" s="801"/>
      <c r="T1269" s="801"/>
      <c r="U1269" s="801"/>
      <c r="V1269" s="801"/>
      <c r="W1269" s="801"/>
      <c r="X1269" s="801"/>
      <c r="Y1269" s="801"/>
      <c r="Z1269" s="801"/>
      <c r="AA1269" s="801"/>
      <c r="AB1269" s="801"/>
      <c r="AC1269" s="801"/>
      <c r="AD1269" s="801"/>
      <c r="AE1269" s="801"/>
      <c r="AF1269" s="801"/>
      <c r="AG1269" s="903"/>
      <c r="AH1269" s="904"/>
      <c r="AI1269" s="904"/>
      <c r="AJ1269" s="904"/>
      <c r="AK1269" s="904"/>
      <c r="AL1269" s="904"/>
      <c r="AM1269" s="904"/>
      <c r="AN1269" s="904"/>
      <c r="AO1269" s="993"/>
      <c r="AP1269" s="1219"/>
      <c r="AQ1269" s="1220"/>
      <c r="AR1269" s="1220"/>
      <c r="AS1269" s="1220"/>
      <c r="AT1269" s="1220"/>
      <c r="AU1269" s="1221"/>
      <c r="AV1269" s="1219"/>
      <c r="AW1269" s="1220"/>
      <c r="AX1269" s="1220"/>
      <c r="AY1269" s="1220"/>
      <c r="AZ1269" s="1220"/>
      <c r="BA1269" s="1220"/>
      <c r="BB1269" s="1221"/>
    </row>
    <row r="1270" spans="1:54" ht="12.6" customHeight="1">
      <c r="A1270" s="187" t="s">
        <v>3994</v>
      </c>
      <c r="B1270" s="188"/>
      <c r="C1270" s="188"/>
      <c r="D1270" s="188"/>
      <c r="E1270" s="188"/>
      <c r="F1270" s="188"/>
      <c r="G1270" s="188"/>
      <c r="H1270" s="188"/>
      <c r="I1270" s="188"/>
      <c r="J1270" s="188"/>
      <c r="K1270" s="188"/>
      <c r="L1270" s="188"/>
      <c r="M1270" s="188"/>
      <c r="N1270" s="188"/>
      <c r="O1270" s="189"/>
      <c r="P1270" s="801"/>
      <c r="Q1270" s="801"/>
      <c r="R1270" s="801"/>
      <c r="S1270" s="801"/>
      <c r="T1270" s="801"/>
      <c r="U1270" s="801"/>
      <c r="V1270" s="801"/>
      <c r="W1270" s="801"/>
      <c r="X1270" s="801"/>
      <c r="Y1270" s="801"/>
      <c r="Z1270" s="801"/>
      <c r="AA1270" s="801"/>
      <c r="AB1270" s="801"/>
      <c r="AC1270" s="801"/>
      <c r="AD1270" s="801"/>
      <c r="AE1270" s="801"/>
      <c r="AF1270" s="801"/>
      <c r="AG1270" s="903"/>
      <c r="AH1270" s="904"/>
      <c r="AI1270" s="904"/>
      <c r="AJ1270" s="904"/>
      <c r="AK1270" s="904"/>
      <c r="AL1270" s="904"/>
      <c r="AM1270" s="904"/>
      <c r="AN1270" s="904"/>
      <c r="AO1270" s="993"/>
      <c r="AP1270" s="1219"/>
      <c r="AQ1270" s="1220"/>
      <c r="AR1270" s="1220"/>
      <c r="AS1270" s="1220"/>
      <c r="AT1270" s="1220"/>
      <c r="AU1270" s="1221"/>
      <c r="AV1270" s="1219"/>
      <c r="AW1270" s="1220"/>
      <c r="AX1270" s="1220"/>
      <c r="AY1270" s="1220"/>
      <c r="AZ1270" s="1220"/>
      <c r="BA1270" s="1220"/>
      <c r="BB1270" s="1221"/>
    </row>
    <row r="1271" spans="1:54" ht="12.6" customHeight="1">
      <c r="A1271" s="187" t="s">
        <v>3796</v>
      </c>
      <c r="B1271" s="188"/>
      <c r="C1271" s="188"/>
      <c r="D1271" s="188"/>
      <c r="E1271" s="188"/>
      <c r="F1271" s="188"/>
      <c r="G1271" s="188"/>
      <c r="H1271" s="188"/>
      <c r="I1271" s="188"/>
      <c r="J1271" s="188"/>
      <c r="K1271" s="188"/>
      <c r="L1271" s="188"/>
      <c r="M1271" s="188"/>
      <c r="N1271" s="188"/>
      <c r="O1271" s="189"/>
      <c r="P1271" s="801"/>
      <c r="Q1271" s="801"/>
      <c r="R1271" s="801"/>
      <c r="S1271" s="801"/>
      <c r="T1271" s="801"/>
      <c r="U1271" s="801"/>
      <c r="V1271" s="801"/>
      <c r="W1271" s="801"/>
      <c r="X1271" s="801"/>
      <c r="Y1271" s="801"/>
      <c r="Z1271" s="801"/>
      <c r="AA1271" s="801"/>
      <c r="AB1271" s="801"/>
      <c r="AC1271" s="801"/>
      <c r="AD1271" s="801"/>
      <c r="AE1271" s="801"/>
      <c r="AF1271" s="801"/>
      <c r="AG1271" s="903"/>
      <c r="AH1271" s="904"/>
      <c r="AI1271" s="904"/>
      <c r="AJ1271" s="904"/>
      <c r="AK1271" s="904"/>
      <c r="AL1271" s="904"/>
      <c r="AM1271" s="904"/>
      <c r="AN1271" s="904"/>
      <c r="AO1271" s="993"/>
      <c r="AP1271" s="1219"/>
      <c r="AQ1271" s="1220"/>
      <c r="AR1271" s="1220"/>
      <c r="AS1271" s="1220"/>
      <c r="AT1271" s="1220"/>
      <c r="AU1271" s="1221"/>
      <c r="AV1271" s="1219"/>
      <c r="AW1271" s="1220"/>
      <c r="AX1271" s="1220"/>
      <c r="AY1271" s="1220"/>
      <c r="AZ1271" s="1220"/>
      <c r="BA1271" s="1220"/>
      <c r="BB1271" s="1221"/>
    </row>
    <row r="1272" spans="1:54" ht="12.6" customHeight="1">
      <c r="A1272" s="187" t="s">
        <v>3485</v>
      </c>
      <c r="B1272" s="188"/>
      <c r="C1272" s="188"/>
      <c r="D1272" s="188"/>
      <c r="E1272" s="188"/>
      <c r="F1272" s="188"/>
      <c r="G1272" s="188"/>
      <c r="H1272" s="188"/>
      <c r="I1272" s="188"/>
      <c r="J1272" s="188"/>
      <c r="K1272" s="188"/>
      <c r="L1272" s="188"/>
      <c r="M1272" s="188"/>
      <c r="N1272" s="188"/>
      <c r="O1272" s="189"/>
      <c r="P1272" s="801"/>
      <c r="Q1272" s="801"/>
      <c r="R1272" s="801"/>
      <c r="S1272" s="801"/>
      <c r="T1272" s="801"/>
      <c r="U1272" s="801"/>
      <c r="V1272" s="801"/>
      <c r="W1272" s="801"/>
      <c r="X1272" s="801"/>
      <c r="Y1272" s="801"/>
      <c r="Z1272" s="801"/>
      <c r="AA1272" s="801"/>
      <c r="AB1272" s="801"/>
      <c r="AC1272" s="801"/>
      <c r="AD1272" s="801"/>
      <c r="AE1272" s="801"/>
      <c r="AF1272" s="801"/>
      <c r="AG1272" s="903"/>
      <c r="AH1272" s="904"/>
      <c r="AI1272" s="904"/>
      <c r="AJ1272" s="904"/>
      <c r="AK1272" s="904"/>
      <c r="AL1272" s="904"/>
      <c r="AM1272" s="904"/>
      <c r="AN1272" s="904"/>
      <c r="AO1272" s="993"/>
      <c r="AP1272" s="1219"/>
      <c r="AQ1272" s="1220"/>
      <c r="AR1272" s="1220"/>
      <c r="AS1272" s="1220"/>
      <c r="AT1272" s="1220"/>
      <c r="AU1272" s="1221"/>
      <c r="AV1272" s="1219"/>
      <c r="AW1272" s="1220"/>
      <c r="AX1272" s="1220"/>
      <c r="AY1272" s="1220"/>
      <c r="AZ1272" s="1220"/>
      <c r="BA1272" s="1220"/>
      <c r="BB1272" s="1221"/>
    </row>
    <row r="1273" spans="1:54" ht="12.6" customHeight="1">
      <c r="A1273" s="187" t="s">
        <v>3995</v>
      </c>
      <c r="B1273" s="188"/>
      <c r="C1273" s="188"/>
      <c r="D1273" s="188"/>
      <c r="E1273" s="188"/>
      <c r="F1273" s="188"/>
      <c r="G1273" s="188"/>
      <c r="H1273" s="188"/>
      <c r="I1273" s="188"/>
      <c r="J1273" s="188"/>
      <c r="K1273" s="188"/>
      <c r="L1273" s="188"/>
      <c r="M1273" s="188"/>
      <c r="N1273" s="188"/>
      <c r="O1273" s="189"/>
      <c r="P1273" s="803" t="s">
        <v>4215</v>
      </c>
      <c r="Q1273" s="803"/>
      <c r="R1273" s="803"/>
      <c r="S1273" s="803"/>
      <c r="T1273" s="803"/>
      <c r="U1273" s="803"/>
      <c r="V1273" s="803"/>
      <c r="W1273" s="803"/>
      <c r="X1273" s="803"/>
      <c r="Y1273" s="801"/>
      <c r="Z1273" s="801"/>
      <c r="AA1273" s="801"/>
      <c r="AB1273" s="801"/>
      <c r="AC1273" s="801"/>
      <c r="AD1273" s="801"/>
      <c r="AE1273" s="801"/>
      <c r="AF1273" s="801"/>
      <c r="AG1273" s="836" t="s">
        <v>4215</v>
      </c>
      <c r="AH1273" s="837"/>
      <c r="AI1273" s="837"/>
      <c r="AJ1273" s="837"/>
      <c r="AK1273" s="837"/>
      <c r="AL1273" s="837"/>
      <c r="AM1273" s="837"/>
      <c r="AN1273" s="837"/>
      <c r="AO1273" s="838"/>
      <c r="AP1273" s="1219"/>
      <c r="AQ1273" s="1220"/>
      <c r="AR1273" s="1220"/>
      <c r="AS1273" s="1220"/>
      <c r="AT1273" s="1220"/>
      <c r="AU1273" s="1221"/>
      <c r="AV1273" s="1219"/>
      <c r="AW1273" s="1220"/>
      <c r="AX1273" s="1220"/>
      <c r="AY1273" s="1220"/>
      <c r="AZ1273" s="1220"/>
      <c r="BA1273" s="1220"/>
      <c r="BB1273" s="1221"/>
    </row>
    <row r="1274" spans="1:54" ht="12.6" customHeight="1">
      <c r="A1274" s="187" t="s">
        <v>5208</v>
      </c>
      <c r="B1274" s="188"/>
      <c r="C1274" s="188"/>
      <c r="D1274" s="188"/>
      <c r="E1274" s="188"/>
      <c r="F1274" s="188"/>
      <c r="G1274" s="188"/>
      <c r="H1274" s="188"/>
      <c r="I1274" s="188"/>
      <c r="J1274" s="188"/>
      <c r="K1274" s="188"/>
      <c r="L1274" s="188"/>
      <c r="M1274" s="188"/>
      <c r="N1274" s="188"/>
      <c r="O1274" s="189"/>
      <c r="P1274" s="803" t="s">
        <v>4215</v>
      </c>
      <c r="Q1274" s="803"/>
      <c r="R1274" s="803"/>
      <c r="S1274" s="803"/>
      <c r="T1274" s="803"/>
      <c r="U1274" s="803"/>
      <c r="V1274" s="803"/>
      <c r="W1274" s="803"/>
      <c r="X1274" s="803"/>
      <c r="Y1274" s="801"/>
      <c r="Z1274" s="801"/>
      <c r="AA1274" s="801"/>
      <c r="AB1274" s="801"/>
      <c r="AC1274" s="801"/>
      <c r="AD1274" s="801"/>
      <c r="AE1274" s="801"/>
      <c r="AF1274" s="801"/>
      <c r="AG1274" s="836" t="s">
        <v>4215</v>
      </c>
      <c r="AH1274" s="837"/>
      <c r="AI1274" s="837"/>
      <c r="AJ1274" s="837"/>
      <c r="AK1274" s="837"/>
      <c r="AL1274" s="837"/>
      <c r="AM1274" s="837"/>
      <c r="AN1274" s="837"/>
      <c r="AO1274" s="838"/>
      <c r="AP1274" s="1219"/>
      <c r="AQ1274" s="1220"/>
      <c r="AR1274" s="1220"/>
      <c r="AS1274" s="1220"/>
      <c r="AT1274" s="1220"/>
      <c r="AU1274" s="1221"/>
      <c r="AV1274" s="1219"/>
      <c r="AW1274" s="1220"/>
      <c r="AX1274" s="1220"/>
      <c r="AY1274" s="1220"/>
      <c r="AZ1274" s="1220"/>
      <c r="BA1274" s="1220"/>
      <c r="BB1274" s="1221"/>
    </row>
    <row r="1275" spans="1:54" ht="12.6" customHeight="1">
      <c r="A1275" s="187" t="s">
        <v>3996</v>
      </c>
      <c r="B1275" s="188"/>
      <c r="C1275" s="188"/>
      <c r="D1275" s="188"/>
      <c r="E1275" s="188"/>
      <c r="F1275" s="188"/>
      <c r="G1275" s="188"/>
      <c r="H1275" s="188"/>
      <c r="I1275" s="188"/>
      <c r="J1275" s="188"/>
      <c r="K1275" s="188"/>
      <c r="L1275" s="188"/>
      <c r="M1275" s="188"/>
      <c r="N1275" s="188"/>
      <c r="O1275" s="189"/>
      <c r="P1275" s="803" t="s">
        <v>4215</v>
      </c>
      <c r="Q1275" s="803"/>
      <c r="R1275" s="803"/>
      <c r="S1275" s="803"/>
      <c r="T1275" s="803"/>
      <c r="U1275" s="803"/>
      <c r="V1275" s="803"/>
      <c r="W1275" s="803"/>
      <c r="X1275" s="803"/>
      <c r="Y1275" s="801"/>
      <c r="Z1275" s="801"/>
      <c r="AA1275" s="801"/>
      <c r="AB1275" s="801"/>
      <c r="AC1275" s="801"/>
      <c r="AD1275" s="801"/>
      <c r="AE1275" s="801"/>
      <c r="AF1275" s="801"/>
      <c r="AG1275" s="836" t="s">
        <v>4215</v>
      </c>
      <c r="AH1275" s="837"/>
      <c r="AI1275" s="837"/>
      <c r="AJ1275" s="837"/>
      <c r="AK1275" s="837"/>
      <c r="AL1275" s="837"/>
      <c r="AM1275" s="837"/>
      <c r="AN1275" s="837"/>
      <c r="AO1275" s="838"/>
      <c r="AP1275" s="1219"/>
      <c r="AQ1275" s="1220"/>
      <c r="AR1275" s="1220"/>
      <c r="AS1275" s="1220"/>
      <c r="AT1275" s="1220"/>
      <c r="AU1275" s="1221"/>
      <c r="AV1275" s="1219"/>
      <c r="AW1275" s="1220"/>
      <c r="AX1275" s="1220"/>
      <c r="AY1275" s="1220"/>
      <c r="AZ1275" s="1220"/>
      <c r="BA1275" s="1220"/>
      <c r="BB1275" s="1221"/>
    </row>
    <row r="1276" spans="1:54" ht="12.6" customHeight="1">
      <c r="A1276" s="220" t="s">
        <v>275</v>
      </c>
    </row>
    <row r="1277" spans="1:54" ht="15" customHeight="1">
      <c r="A1277" s="897"/>
      <c r="B1277" s="898"/>
      <c r="C1277" s="898"/>
      <c r="D1277" s="898"/>
      <c r="E1277" s="898"/>
      <c r="F1277" s="898"/>
      <c r="G1277" s="898"/>
      <c r="H1277" s="898"/>
      <c r="I1277" s="898"/>
      <c r="J1277" s="898"/>
      <c r="K1277" s="898"/>
      <c r="L1277" s="898"/>
      <c r="M1277" s="898"/>
      <c r="N1277" s="898"/>
      <c r="O1277" s="898"/>
      <c r="P1277" s="898"/>
      <c r="Q1277" s="898"/>
      <c r="R1277" s="898"/>
      <c r="S1277" s="898"/>
      <c r="T1277" s="898"/>
      <c r="U1277" s="898"/>
      <c r="V1277" s="898"/>
      <c r="W1277" s="898"/>
      <c r="X1277" s="898"/>
      <c r="Y1277" s="898"/>
      <c r="Z1277" s="898"/>
      <c r="AA1277" s="898"/>
      <c r="AB1277" s="898"/>
      <c r="AC1277" s="898"/>
      <c r="AD1277" s="898"/>
      <c r="AE1277" s="898"/>
      <c r="AF1277" s="898"/>
      <c r="AG1277" s="898"/>
      <c r="AH1277" s="898"/>
      <c r="AI1277" s="898"/>
      <c r="AJ1277" s="898"/>
      <c r="AK1277" s="898"/>
      <c r="AL1277" s="898"/>
      <c r="AM1277" s="898"/>
      <c r="AN1277" s="898"/>
      <c r="AO1277" s="898"/>
      <c r="AP1277" s="898"/>
      <c r="AQ1277" s="898"/>
      <c r="AR1277" s="898"/>
      <c r="AS1277" s="898"/>
      <c r="AT1277" s="898"/>
      <c r="AU1277" s="898"/>
      <c r="AV1277" s="898"/>
      <c r="AW1277" s="898"/>
      <c r="AX1277" s="898"/>
      <c r="AY1277" s="550"/>
      <c r="AZ1277" s="550"/>
      <c r="BA1277" s="550"/>
      <c r="BB1277" s="550"/>
    </row>
    <row r="1278" spans="1:54" ht="15" customHeight="1">
      <c r="A1278" s="899"/>
      <c r="B1278" s="900"/>
      <c r="C1278" s="900"/>
      <c r="D1278" s="900"/>
      <c r="E1278" s="900"/>
      <c r="F1278" s="900"/>
      <c r="G1278" s="900"/>
      <c r="H1278" s="900"/>
      <c r="I1278" s="900"/>
      <c r="J1278" s="900"/>
      <c r="K1278" s="900"/>
      <c r="L1278" s="900"/>
      <c r="M1278" s="900"/>
      <c r="N1278" s="900"/>
      <c r="O1278" s="900"/>
      <c r="P1278" s="900"/>
      <c r="Q1278" s="900"/>
      <c r="R1278" s="900"/>
      <c r="S1278" s="900"/>
      <c r="T1278" s="900"/>
      <c r="U1278" s="900"/>
      <c r="V1278" s="900"/>
      <c r="W1278" s="900"/>
      <c r="X1278" s="900"/>
      <c r="Y1278" s="900"/>
      <c r="Z1278" s="900"/>
      <c r="AA1278" s="900"/>
      <c r="AB1278" s="900"/>
      <c r="AC1278" s="900"/>
      <c r="AD1278" s="900"/>
      <c r="AE1278" s="900"/>
      <c r="AF1278" s="900"/>
      <c r="AG1278" s="900"/>
      <c r="AH1278" s="900"/>
      <c r="AI1278" s="900"/>
      <c r="AJ1278" s="900"/>
      <c r="AK1278" s="900"/>
      <c r="AL1278" s="900"/>
      <c r="AM1278" s="900"/>
      <c r="AN1278" s="900"/>
      <c r="AO1278" s="900"/>
      <c r="AP1278" s="900"/>
      <c r="AQ1278" s="900"/>
      <c r="AR1278" s="900"/>
      <c r="AS1278" s="900"/>
      <c r="AT1278" s="900"/>
      <c r="AU1278" s="900"/>
      <c r="AV1278" s="900"/>
      <c r="AW1278" s="900"/>
      <c r="AX1278" s="900"/>
      <c r="AY1278" s="550"/>
      <c r="AZ1278" s="550"/>
      <c r="BA1278" s="550"/>
      <c r="BB1278" s="550"/>
    </row>
    <row r="1280" spans="1:54" s="175" customFormat="1" ht="13.5">
      <c r="A1280" s="1232" t="s">
        <v>3997</v>
      </c>
      <c r="B1280" s="1232"/>
      <c r="C1280" s="1232"/>
      <c r="D1280" s="1232"/>
      <c r="E1280" s="1232"/>
      <c r="F1280" s="1232"/>
      <c r="G1280" s="1232"/>
      <c r="H1280" s="1232"/>
      <c r="I1280" s="1232"/>
      <c r="J1280" s="1232"/>
      <c r="K1280" s="1232"/>
      <c r="L1280" s="1232"/>
      <c r="M1280" s="1232"/>
      <c r="N1280" s="1232"/>
      <c r="O1280" s="1232"/>
      <c r="P1280" s="1232"/>
      <c r="Q1280" s="1232"/>
      <c r="R1280" s="1232"/>
      <c r="S1280" s="1232"/>
      <c r="T1280" s="1232"/>
      <c r="U1280" s="1232"/>
      <c r="V1280" s="1232"/>
      <c r="W1280" s="1232"/>
      <c r="X1280" s="1232"/>
      <c r="Y1280" s="1232"/>
      <c r="Z1280" s="1232"/>
      <c r="AA1280" s="1232"/>
      <c r="AB1280" s="1232"/>
      <c r="AC1280" s="1232"/>
      <c r="AD1280" s="1232"/>
      <c r="AE1280" s="1232"/>
      <c r="AF1280" s="1232"/>
      <c r="AG1280" s="1232"/>
      <c r="AH1280" s="1232"/>
      <c r="AI1280" s="1232"/>
      <c r="AJ1280" s="1232"/>
      <c r="AK1280" s="1232"/>
      <c r="AL1280" s="1232"/>
      <c r="AM1280" s="1232"/>
      <c r="AN1280" s="1232"/>
      <c r="AO1280" s="1232"/>
      <c r="AP1280" s="1232"/>
      <c r="AQ1280" s="1232"/>
      <c r="AR1280" s="1232"/>
      <c r="AS1280" s="1232"/>
      <c r="AT1280" s="1232"/>
      <c r="AU1280" s="1232"/>
      <c r="AV1280" s="1232"/>
      <c r="AW1280" s="1232"/>
      <c r="AX1280" s="1232"/>
      <c r="AY1280" s="1232"/>
      <c r="AZ1280" s="1232"/>
      <c r="BA1280" s="1232"/>
      <c r="BB1280" s="298"/>
    </row>
    <row r="1281" spans="1:54" ht="12.6" customHeight="1">
      <c r="B1281" s="299"/>
      <c r="C1281" s="299"/>
      <c r="D1281" s="299"/>
      <c r="E1281" s="299"/>
      <c r="F1281" s="299"/>
      <c r="G1281" s="299"/>
      <c r="H1281" s="299"/>
      <c r="I1281" s="299"/>
      <c r="J1281" s="299"/>
      <c r="K1281" s="299"/>
      <c r="L1281" s="299"/>
      <c r="M1281" s="299"/>
      <c r="N1281" s="299"/>
      <c r="O1281" s="299"/>
      <c r="P1281" s="299"/>
      <c r="Q1281" s="299"/>
      <c r="R1281" s="299"/>
      <c r="S1281" s="299"/>
      <c r="T1281" s="299"/>
      <c r="U1281" s="299"/>
      <c r="V1281" s="299"/>
      <c r="W1281" s="299"/>
      <c r="X1281" s="299"/>
      <c r="Y1281" s="299"/>
      <c r="Z1281" s="299"/>
      <c r="AA1281" s="299"/>
      <c r="AB1281" s="299"/>
      <c r="AC1281" s="299"/>
      <c r="AD1281" s="299"/>
      <c r="AE1281" s="299"/>
      <c r="AF1281" s="299"/>
      <c r="AG1281" s="299"/>
      <c r="AH1281" s="299"/>
      <c r="AI1281" s="299"/>
      <c r="AJ1281" s="299"/>
      <c r="AK1281" s="299"/>
      <c r="AL1281" s="299"/>
      <c r="AM1281" s="299"/>
      <c r="AN1281" s="299"/>
      <c r="AO1281" s="299"/>
      <c r="AP1281" s="299"/>
      <c r="AQ1281" s="299"/>
      <c r="AR1281" s="299"/>
      <c r="AS1281" s="299"/>
      <c r="AT1281" s="299"/>
      <c r="AU1281" s="299"/>
      <c r="AV1281" s="299"/>
      <c r="AW1281" s="299"/>
      <c r="AX1281" s="299"/>
      <c r="AY1281" s="299"/>
      <c r="AZ1281" s="299"/>
      <c r="BA1281" s="299"/>
      <c r="BB1281" s="300"/>
    </row>
    <row r="1282" spans="1:54" ht="12.6" customHeight="1">
      <c r="A1282" s="220" t="s">
        <v>3998</v>
      </c>
      <c r="B1282" s="200"/>
      <c r="C1282" s="200"/>
      <c r="D1282" s="200"/>
      <c r="E1282" s="200"/>
      <c r="F1282" s="200"/>
      <c r="G1282" s="200"/>
      <c r="H1282" s="200"/>
      <c r="I1282" s="200"/>
      <c r="J1282" s="200"/>
      <c r="K1282" s="200"/>
      <c r="L1282" s="200"/>
      <c r="M1282" s="200"/>
      <c r="N1282" s="200"/>
      <c r="O1282" s="200"/>
      <c r="P1282" s="200"/>
      <c r="Q1282" s="200"/>
      <c r="R1282" s="200"/>
      <c r="S1282" s="200"/>
      <c r="T1282" s="200"/>
      <c r="U1282" s="200"/>
      <c r="V1282" s="200"/>
      <c r="W1282" s="200"/>
      <c r="X1282" s="200"/>
      <c r="Y1282" s="200"/>
      <c r="Z1282" s="200"/>
      <c r="AA1282" s="200"/>
      <c r="AB1282" s="200"/>
      <c r="AC1282" s="200"/>
      <c r="AD1282" s="200"/>
      <c r="AE1282" s="200"/>
      <c r="AF1282" s="200"/>
      <c r="AG1282" s="200"/>
      <c r="AH1282" s="200"/>
      <c r="AI1282" s="200"/>
      <c r="AJ1282" s="200"/>
      <c r="AK1282" s="200"/>
      <c r="AL1282" s="200"/>
      <c r="AM1282" s="200"/>
      <c r="AN1282" s="200"/>
      <c r="AO1282" s="200"/>
      <c r="AP1282" s="200"/>
      <c r="AQ1282" s="200"/>
      <c r="AR1282" s="200"/>
      <c r="AS1282" s="200"/>
      <c r="AT1282" s="200"/>
      <c r="AU1282" s="200"/>
      <c r="AV1282" s="200"/>
      <c r="AW1282" s="200"/>
      <c r="AX1282" s="200"/>
      <c r="AY1282" s="200"/>
      <c r="AZ1282" s="200"/>
      <c r="BA1282" s="200"/>
      <c r="BB1282" s="200"/>
    </row>
    <row r="1283" spans="1:54" ht="24" customHeight="1">
      <c r="A1283" s="1118" t="s">
        <v>4146</v>
      </c>
      <c r="B1283" s="1119"/>
      <c r="C1283" s="1119"/>
      <c r="D1283" s="1119"/>
      <c r="E1283" s="1119"/>
      <c r="F1283" s="1119"/>
      <c r="G1283" s="1119"/>
      <c r="H1283" s="1119"/>
      <c r="I1283" s="1119"/>
      <c r="J1283" s="1119"/>
      <c r="K1283" s="1119"/>
      <c r="L1283" s="1119"/>
      <c r="M1283" s="1119"/>
      <c r="N1283" s="1119"/>
      <c r="O1283" s="1119"/>
      <c r="P1283" s="1119"/>
      <c r="Q1283" s="1119"/>
      <c r="R1283" s="1119"/>
      <c r="S1283" s="1119"/>
      <c r="T1283" s="1119"/>
      <c r="U1283" s="1119"/>
      <c r="V1283" s="1119"/>
      <c r="W1283" s="1119"/>
      <c r="X1283" s="1119"/>
      <c r="Y1283" s="1119"/>
      <c r="Z1283" s="1119"/>
      <c r="AA1283" s="1119"/>
      <c r="AB1283" s="1119"/>
      <c r="AC1283" s="1119"/>
      <c r="AD1283" s="1119"/>
      <c r="AE1283" s="1120"/>
      <c r="AF1283" s="1121" t="s">
        <v>4147</v>
      </c>
      <c r="AG1283" s="1122"/>
      <c r="AH1283" s="1122"/>
      <c r="AI1283" s="1122"/>
      <c r="AJ1283" s="1122"/>
      <c r="AK1283" s="1122"/>
      <c r="AL1283" s="1122"/>
      <c r="AM1283" s="1122"/>
      <c r="AN1283" s="1123"/>
      <c r="AO1283" s="1122" t="s">
        <v>4161</v>
      </c>
      <c r="AP1283" s="1122"/>
      <c r="AQ1283" s="1122"/>
      <c r="AR1283" s="1122"/>
      <c r="AS1283" s="1122"/>
      <c r="AT1283" s="1122"/>
      <c r="AU1283" s="1122"/>
      <c r="AV1283" s="1122"/>
      <c r="AW1283" s="1122"/>
      <c r="AX1283" s="1122"/>
      <c r="AY1283" s="1122"/>
      <c r="AZ1283" s="1122"/>
      <c r="BA1283" s="1122"/>
      <c r="BB1283" s="1123"/>
    </row>
    <row r="1284" spans="1:54" ht="12.6" customHeight="1">
      <c r="A1284" s="1130" t="s">
        <v>3999</v>
      </c>
      <c r="B1284" s="1131"/>
      <c r="C1284" s="1131"/>
      <c r="D1284" s="1131"/>
      <c r="E1284" s="1131"/>
      <c r="F1284" s="1131"/>
      <c r="G1284" s="1131"/>
      <c r="H1284" s="1131"/>
      <c r="I1284" s="1131"/>
      <c r="J1284" s="1131"/>
      <c r="K1284" s="1131"/>
      <c r="L1284" s="1131"/>
      <c r="M1284" s="1131"/>
      <c r="N1284" s="1131"/>
      <c r="O1284" s="1131"/>
      <c r="P1284" s="1131"/>
      <c r="Q1284" s="1131"/>
      <c r="R1284" s="1131"/>
      <c r="S1284" s="1131"/>
      <c r="T1284" s="1131"/>
      <c r="U1284" s="1131"/>
      <c r="V1284" s="1131"/>
      <c r="W1284" s="1131"/>
      <c r="X1284" s="1131"/>
      <c r="Y1284" s="1131"/>
      <c r="Z1284" s="1131"/>
      <c r="AA1284" s="1131"/>
      <c r="AB1284" s="1131"/>
      <c r="AC1284" s="1131"/>
      <c r="AD1284" s="1131"/>
      <c r="AE1284" s="1132"/>
      <c r="AF1284" s="1229"/>
      <c r="AG1284" s="1230"/>
      <c r="AH1284" s="1230"/>
      <c r="AI1284" s="1230"/>
      <c r="AJ1284" s="1230"/>
      <c r="AK1284" s="1230"/>
      <c r="AL1284" s="1230"/>
      <c r="AM1284" s="1230"/>
      <c r="AN1284" s="1231"/>
      <c r="AO1284" s="1230"/>
      <c r="AP1284" s="1230"/>
      <c r="AQ1284" s="1230"/>
      <c r="AR1284" s="1230"/>
      <c r="AS1284" s="1230"/>
      <c r="AT1284" s="1230"/>
      <c r="AU1284" s="1230"/>
      <c r="AV1284" s="1230"/>
      <c r="AW1284" s="1230"/>
      <c r="AX1284" s="1230"/>
      <c r="AY1284" s="1230"/>
      <c r="AZ1284" s="1230"/>
      <c r="BA1284" s="1230"/>
      <c r="BB1284" s="1231"/>
    </row>
    <row r="1285" spans="1:54" ht="12.6" customHeight="1">
      <c r="A1285" s="1130" t="s">
        <v>3990</v>
      </c>
      <c r="B1285" s="1131"/>
      <c r="C1285" s="1131"/>
      <c r="D1285" s="1131"/>
      <c r="E1285" s="1131"/>
      <c r="F1285" s="1131"/>
      <c r="G1285" s="1131"/>
      <c r="H1285" s="1131"/>
      <c r="I1285" s="1131"/>
      <c r="J1285" s="1131"/>
      <c r="K1285" s="1131"/>
      <c r="L1285" s="1131"/>
      <c r="M1285" s="1131"/>
      <c r="N1285" s="1131"/>
      <c r="O1285" s="1131"/>
      <c r="P1285" s="1131"/>
      <c r="Q1285" s="1131"/>
      <c r="R1285" s="1131"/>
      <c r="S1285" s="1131"/>
      <c r="T1285" s="1131"/>
      <c r="U1285" s="1131"/>
      <c r="V1285" s="1131"/>
      <c r="W1285" s="1131"/>
      <c r="X1285" s="1131"/>
      <c r="Y1285" s="1131"/>
      <c r="Z1285" s="1131"/>
      <c r="AA1285" s="1131"/>
      <c r="AB1285" s="1131"/>
      <c r="AC1285" s="1131"/>
      <c r="AD1285" s="1131"/>
      <c r="AE1285" s="1132"/>
      <c r="AF1285" s="1229"/>
      <c r="AG1285" s="1230"/>
      <c r="AH1285" s="1230"/>
      <c r="AI1285" s="1230"/>
      <c r="AJ1285" s="1230"/>
      <c r="AK1285" s="1230"/>
      <c r="AL1285" s="1230"/>
      <c r="AM1285" s="1230"/>
      <c r="AN1285" s="1231"/>
      <c r="AO1285" s="1230"/>
      <c r="AP1285" s="1230"/>
      <c r="AQ1285" s="1230"/>
      <c r="AR1285" s="1230"/>
      <c r="AS1285" s="1230"/>
      <c r="AT1285" s="1230"/>
      <c r="AU1285" s="1230"/>
      <c r="AV1285" s="1230"/>
      <c r="AW1285" s="1230"/>
      <c r="AX1285" s="1230"/>
      <c r="AY1285" s="1230"/>
      <c r="AZ1285" s="1230"/>
      <c r="BA1285" s="1230"/>
      <c r="BB1285" s="1231"/>
    </row>
    <row r="1286" spans="1:54" ht="12.6" customHeight="1">
      <c r="A1286" s="1130" t="s">
        <v>4000</v>
      </c>
      <c r="B1286" s="1131"/>
      <c r="C1286" s="1131"/>
      <c r="D1286" s="1131"/>
      <c r="E1286" s="1131"/>
      <c r="F1286" s="1131"/>
      <c r="G1286" s="1131"/>
      <c r="H1286" s="1131"/>
      <c r="I1286" s="1131"/>
      <c r="J1286" s="1131"/>
      <c r="K1286" s="1131"/>
      <c r="L1286" s="1131"/>
      <c r="M1286" s="1131"/>
      <c r="N1286" s="1131"/>
      <c r="O1286" s="1131"/>
      <c r="P1286" s="1131"/>
      <c r="Q1286" s="1131"/>
      <c r="R1286" s="1131"/>
      <c r="S1286" s="1131"/>
      <c r="T1286" s="1131"/>
      <c r="U1286" s="1131"/>
      <c r="V1286" s="1131"/>
      <c r="W1286" s="1131"/>
      <c r="X1286" s="1131"/>
      <c r="Y1286" s="1131"/>
      <c r="Z1286" s="1131"/>
      <c r="AA1286" s="1131"/>
      <c r="AB1286" s="1131"/>
      <c r="AC1286" s="1131"/>
      <c r="AD1286" s="1131"/>
      <c r="AE1286" s="1132"/>
      <c r="AF1286" s="1229"/>
      <c r="AG1286" s="1230"/>
      <c r="AH1286" s="1230"/>
      <c r="AI1286" s="1230"/>
      <c r="AJ1286" s="1230"/>
      <c r="AK1286" s="1230"/>
      <c r="AL1286" s="1230"/>
      <c r="AM1286" s="1230"/>
      <c r="AN1286" s="1231"/>
      <c r="AO1286" s="1230"/>
      <c r="AP1286" s="1230"/>
      <c r="AQ1286" s="1230"/>
      <c r="AR1286" s="1230"/>
      <c r="AS1286" s="1230"/>
      <c r="AT1286" s="1230"/>
      <c r="AU1286" s="1230"/>
      <c r="AV1286" s="1230"/>
      <c r="AW1286" s="1230"/>
      <c r="AX1286" s="1230"/>
      <c r="AY1286" s="1230"/>
      <c r="AZ1286" s="1230"/>
      <c r="BA1286" s="1230"/>
      <c r="BB1286" s="1231"/>
    </row>
    <row r="1287" spans="1:54" ht="12.6" customHeight="1">
      <c r="A1287" s="1130" t="s">
        <v>4001</v>
      </c>
      <c r="B1287" s="1131"/>
      <c r="C1287" s="1131"/>
      <c r="D1287" s="1131"/>
      <c r="E1287" s="1131"/>
      <c r="F1287" s="1131"/>
      <c r="G1287" s="1131"/>
      <c r="H1287" s="1131"/>
      <c r="I1287" s="1131"/>
      <c r="J1287" s="1131"/>
      <c r="K1287" s="1131"/>
      <c r="L1287" s="1131"/>
      <c r="M1287" s="1131"/>
      <c r="N1287" s="1131"/>
      <c r="O1287" s="1131"/>
      <c r="P1287" s="1131"/>
      <c r="Q1287" s="1131"/>
      <c r="R1287" s="1131"/>
      <c r="S1287" s="1131"/>
      <c r="T1287" s="1131"/>
      <c r="U1287" s="1131"/>
      <c r="V1287" s="1131"/>
      <c r="W1287" s="1131"/>
      <c r="X1287" s="1131"/>
      <c r="Y1287" s="1131"/>
      <c r="Z1287" s="1131"/>
      <c r="AA1287" s="1131"/>
      <c r="AB1287" s="1131"/>
      <c r="AC1287" s="1131"/>
      <c r="AD1287" s="1131"/>
      <c r="AE1287" s="1132"/>
      <c r="AF1287" s="1229"/>
      <c r="AG1287" s="1230"/>
      <c r="AH1287" s="1230"/>
      <c r="AI1287" s="1230"/>
      <c r="AJ1287" s="1230"/>
      <c r="AK1287" s="1230"/>
      <c r="AL1287" s="1230"/>
      <c r="AM1287" s="1230"/>
      <c r="AN1287" s="1231"/>
      <c r="AO1287" s="1230"/>
      <c r="AP1287" s="1230"/>
      <c r="AQ1287" s="1230"/>
      <c r="AR1287" s="1230"/>
      <c r="AS1287" s="1230"/>
      <c r="AT1287" s="1230"/>
      <c r="AU1287" s="1230"/>
      <c r="AV1287" s="1230"/>
      <c r="AW1287" s="1230"/>
      <c r="AX1287" s="1230"/>
      <c r="AY1287" s="1230"/>
      <c r="AZ1287" s="1230"/>
      <c r="BA1287" s="1230"/>
      <c r="BB1287" s="1231"/>
    </row>
    <row r="1288" spans="1:54" ht="12.6" customHeight="1">
      <c r="A1288" s="1130" t="s">
        <v>4002</v>
      </c>
      <c r="B1288" s="1131"/>
      <c r="C1288" s="1131"/>
      <c r="D1288" s="1131"/>
      <c r="E1288" s="1131"/>
      <c r="F1288" s="1131"/>
      <c r="G1288" s="1131"/>
      <c r="H1288" s="1131"/>
      <c r="I1288" s="1131"/>
      <c r="J1288" s="1131"/>
      <c r="K1288" s="1131"/>
      <c r="L1288" s="1131"/>
      <c r="M1288" s="1131"/>
      <c r="N1288" s="1131"/>
      <c r="O1288" s="1131"/>
      <c r="P1288" s="1131"/>
      <c r="Q1288" s="1131"/>
      <c r="R1288" s="1131"/>
      <c r="S1288" s="1131"/>
      <c r="T1288" s="1131"/>
      <c r="U1288" s="1131"/>
      <c r="V1288" s="1131"/>
      <c r="W1288" s="1131"/>
      <c r="X1288" s="1131"/>
      <c r="Y1288" s="1131"/>
      <c r="Z1288" s="1131"/>
      <c r="AA1288" s="1131"/>
      <c r="AB1288" s="1131"/>
      <c r="AC1288" s="1131"/>
      <c r="AD1288" s="1131"/>
      <c r="AE1288" s="1132"/>
      <c r="AF1288" s="1229"/>
      <c r="AG1288" s="1230"/>
      <c r="AH1288" s="1230"/>
      <c r="AI1288" s="1230"/>
      <c r="AJ1288" s="1230"/>
      <c r="AK1288" s="1230"/>
      <c r="AL1288" s="1230"/>
      <c r="AM1288" s="1230"/>
      <c r="AN1288" s="1231"/>
      <c r="AO1288" s="1230"/>
      <c r="AP1288" s="1230"/>
      <c r="AQ1288" s="1230"/>
      <c r="AR1288" s="1230"/>
      <c r="AS1288" s="1230"/>
      <c r="AT1288" s="1230"/>
      <c r="AU1288" s="1230"/>
      <c r="AV1288" s="1230"/>
      <c r="AW1288" s="1230"/>
      <c r="AX1288" s="1230"/>
      <c r="AY1288" s="1230"/>
      <c r="AZ1288" s="1230"/>
      <c r="BA1288" s="1230"/>
      <c r="BB1288" s="1231"/>
    </row>
    <row r="1289" spans="1:54" ht="12.6" customHeight="1">
      <c r="A1289" s="1130" t="s">
        <v>4003</v>
      </c>
      <c r="B1289" s="1131"/>
      <c r="C1289" s="1131"/>
      <c r="D1289" s="1131"/>
      <c r="E1289" s="1131"/>
      <c r="F1289" s="1131"/>
      <c r="G1289" s="1131"/>
      <c r="H1289" s="1131"/>
      <c r="I1289" s="1131"/>
      <c r="J1289" s="1131"/>
      <c r="K1289" s="1131"/>
      <c r="L1289" s="1131"/>
      <c r="M1289" s="1131"/>
      <c r="N1289" s="1131"/>
      <c r="O1289" s="1131"/>
      <c r="P1289" s="1131"/>
      <c r="Q1289" s="1131"/>
      <c r="R1289" s="1131"/>
      <c r="S1289" s="1131"/>
      <c r="T1289" s="1131"/>
      <c r="U1289" s="1131"/>
      <c r="V1289" s="1131"/>
      <c r="W1289" s="1131"/>
      <c r="X1289" s="1131"/>
      <c r="Y1289" s="1131"/>
      <c r="Z1289" s="1131"/>
      <c r="AA1289" s="1131"/>
      <c r="AB1289" s="1131"/>
      <c r="AC1289" s="1131"/>
      <c r="AD1289" s="1131"/>
      <c r="AE1289" s="1132"/>
      <c r="AF1289" s="1229"/>
      <c r="AG1289" s="1230"/>
      <c r="AH1289" s="1230"/>
      <c r="AI1289" s="1230"/>
      <c r="AJ1289" s="1230"/>
      <c r="AK1289" s="1230"/>
      <c r="AL1289" s="1230"/>
      <c r="AM1289" s="1230"/>
      <c r="AN1289" s="1231"/>
      <c r="AO1289" s="1230"/>
      <c r="AP1289" s="1230"/>
      <c r="AQ1289" s="1230"/>
      <c r="AR1289" s="1230"/>
      <c r="AS1289" s="1230"/>
      <c r="AT1289" s="1230"/>
      <c r="AU1289" s="1230"/>
      <c r="AV1289" s="1230"/>
      <c r="AW1289" s="1230"/>
      <c r="AX1289" s="1230"/>
      <c r="AY1289" s="1230"/>
      <c r="AZ1289" s="1230"/>
      <c r="BA1289" s="1230"/>
      <c r="BB1289" s="1231"/>
    </row>
    <row r="1290" spans="1:54" ht="12.6" customHeight="1">
      <c r="A1290" s="1130" t="s">
        <v>4004</v>
      </c>
      <c r="B1290" s="1131"/>
      <c r="C1290" s="1131"/>
      <c r="D1290" s="1131"/>
      <c r="E1290" s="1131"/>
      <c r="F1290" s="1131"/>
      <c r="G1290" s="1131"/>
      <c r="H1290" s="1131"/>
      <c r="I1290" s="1131"/>
      <c r="J1290" s="1131"/>
      <c r="K1290" s="1131"/>
      <c r="L1290" s="1131"/>
      <c r="M1290" s="1131"/>
      <c r="N1290" s="1131"/>
      <c r="O1290" s="1131"/>
      <c r="P1290" s="1131"/>
      <c r="Q1290" s="1131"/>
      <c r="R1290" s="1131"/>
      <c r="S1290" s="1131"/>
      <c r="T1290" s="1131"/>
      <c r="U1290" s="1131"/>
      <c r="V1290" s="1131"/>
      <c r="W1290" s="1131"/>
      <c r="X1290" s="1131"/>
      <c r="Y1290" s="1131"/>
      <c r="Z1290" s="1131"/>
      <c r="AA1290" s="1131"/>
      <c r="AB1290" s="1131"/>
      <c r="AC1290" s="1131"/>
      <c r="AD1290" s="1131"/>
      <c r="AE1290" s="1132"/>
      <c r="AF1290" s="1229"/>
      <c r="AG1290" s="1230"/>
      <c r="AH1290" s="1230"/>
      <c r="AI1290" s="1230"/>
      <c r="AJ1290" s="1230"/>
      <c r="AK1290" s="1230"/>
      <c r="AL1290" s="1230"/>
      <c r="AM1290" s="1230"/>
      <c r="AN1290" s="1231"/>
      <c r="AO1290" s="1230"/>
      <c r="AP1290" s="1230"/>
      <c r="AQ1290" s="1230"/>
      <c r="AR1290" s="1230"/>
      <c r="AS1290" s="1230"/>
      <c r="AT1290" s="1230"/>
      <c r="AU1290" s="1230"/>
      <c r="AV1290" s="1230"/>
      <c r="AW1290" s="1230"/>
      <c r="AX1290" s="1230"/>
      <c r="AY1290" s="1230"/>
      <c r="AZ1290" s="1230"/>
      <c r="BA1290" s="1230"/>
      <c r="BB1290" s="1231"/>
    </row>
    <row r="1291" spans="1:54" ht="12.6" customHeight="1">
      <c r="A1291" s="1130" t="s">
        <v>4005</v>
      </c>
      <c r="B1291" s="1131"/>
      <c r="C1291" s="1131"/>
      <c r="D1291" s="1131"/>
      <c r="E1291" s="1131"/>
      <c r="F1291" s="1131"/>
      <c r="G1291" s="1131"/>
      <c r="H1291" s="1131"/>
      <c r="I1291" s="1131"/>
      <c r="J1291" s="1131"/>
      <c r="K1291" s="1131"/>
      <c r="L1291" s="1131"/>
      <c r="M1291" s="1131"/>
      <c r="N1291" s="1131"/>
      <c r="O1291" s="1131"/>
      <c r="P1291" s="1131"/>
      <c r="Q1291" s="1131"/>
      <c r="R1291" s="1131"/>
      <c r="S1291" s="1131"/>
      <c r="T1291" s="1131"/>
      <c r="U1291" s="1131"/>
      <c r="V1291" s="1131"/>
      <c r="W1291" s="1131"/>
      <c r="X1291" s="1131"/>
      <c r="Y1291" s="1131"/>
      <c r="Z1291" s="1131"/>
      <c r="AA1291" s="1131"/>
      <c r="AB1291" s="1131"/>
      <c r="AC1291" s="1131"/>
      <c r="AD1291" s="1131"/>
      <c r="AE1291" s="1132"/>
      <c r="AF1291" s="1229"/>
      <c r="AG1291" s="1230"/>
      <c r="AH1291" s="1230"/>
      <c r="AI1291" s="1230"/>
      <c r="AJ1291" s="1230"/>
      <c r="AK1291" s="1230"/>
      <c r="AL1291" s="1230"/>
      <c r="AM1291" s="1230"/>
      <c r="AN1291" s="1231"/>
      <c r="AO1291" s="1230"/>
      <c r="AP1291" s="1230"/>
      <c r="AQ1291" s="1230"/>
      <c r="AR1291" s="1230"/>
      <c r="AS1291" s="1230"/>
      <c r="AT1291" s="1230"/>
      <c r="AU1291" s="1230"/>
      <c r="AV1291" s="1230"/>
      <c r="AW1291" s="1230"/>
      <c r="AX1291" s="1230"/>
      <c r="AY1291" s="1230"/>
      <c r="AZ1291" s="1230"/>
      <c r="BA1291" s="1230"/>
      <c r="BB1291" s="1231"/>
    </row>
    <row r="1292" spans="1:54" ht="12.6" customHeight="1">
      <c r="A1292" s="1130" t="s">
        <v>4006</v>
      </c>
      <c r="B1292" s="1131"/>
      <c r="C1292" s="1131"/>
      <c r="D1292" s="1131"/>
      <c r="E1292" s="1131"/>
      <c r="F1292" s="1131"/>
      <c r="G1292" s="1131"/>
      <c r="H1292" s="1131"/>
      <c r="I1292" s="1131"/>
      <c r="J1292" s="1131"/>
      <c r="K1292" s="1131"/>
      <c r="L1292" s="1131"/>
      <c r="M1292" s="1131"/>
      <c r="N1292" s="1131"/>
      <c r="O1292" s="1131"/>
      <c r="P1292" s="1131"/>
      <c r="Q1292" s="1131"/>
      <c r="R1292" s="1131"/>
      <c r="S1292" s="1131"/>
      <c r="T1292" s="1131"/>
      <c r="U1292" s="1131"/>
      <c r="V1292" s="1131"/>
      <c r="W1292" s="1131"/>
      <c r="X1292" s="1131"/>
      <c r="Y1292" s="1131"/>
      <c r="Z1292" s="1131"/>
      <c r="AA1292" s="1131"/>
      <c r="AB1292" s="1131"/>
      <c r="AC1292" s="1131"/>
      <c r="AD1292" s="1131"/>
      <c r="AE1292" s="1132"/>
      <c r="AF1292" s="1229"/>
      <c r="AG1292" s="1230"/>
      <c r="AH1292" s="1230"/>
      <c r="AI1292" s="1230"/>
      <c r="AJ1292" s="1230"/>
      <c r="AK1292" s="1230"/>
      <c r="AL1292" s="1230"/>
      <c r="AM1292" s="1230"/>
      <c r="AN1292" s="1231"/>
      <c r="AO1292" s="1230"/>
      <c r="AP1292" s="1230"/>
      <c r="AQ1292" s="1230"/>
      <c r="AR1292" s="1230"/>
      <c r="AS1292" s="1230"/>
      <c r="AT1292" s="1230"/>
      <c r="AU1292" s="1230"/>
      <c r="AV1292" s="1230"/>
      <c r="AW1292" s="1230"/>
      <c r="AX1292" s="1230"/>
      <c r="AY1292" s="1230"/>
      <c r="AZ1292" s="1230"/>
      <c r="BA1292" s="1230"/>
      <c r="BB1292" s="1231"/>
    </row>
    <row r="1293" spans="1:54" ht="12.6" customHeight="1">
      <c r="A1293" s="220" t="s">
        <v>275</v>
      </c>
    </row>
    <row r="1294" spans="1:54" ht="15" customHeight="1">
      <c r="A1294" s="897"/>
      <c r="B1294" s="898"/>
      <c r="C1294" s="898"/>
      <c r="D1294" s="898"/>
      <c r="E1294" s="898"/>
      <c r="F1294" s="898"/>
      <c r="G1294" s="898"/>
      <c r="H1294" s="898"/>
      <c r="I1294" s="898"/>
      <c r="J1294" s="898"/>
      <c r="K1294" s="898"/>
      <c r="L1294" s="898"/>
      <c r="M1294" s="898"/>
      <c r="N1294" s="898"/>
      <c r="O1294" s="898"/>
      <c r="P1294" s="898"/>
      <c r="Q1294" s="898"/>
      <c r="R1294" s="898"/>
      <c r="S1294" s="898"/>
      <c r="T1294" s="898"/>
      <c r="U1294" s="898"/>
      <c r="V1294" s="898"/>
      <c r="W1294" s="898"/>
      <c r="X1294" s="898"/>
      <c r="Y1294" s="898"/>
      <c r="Z1294" s="898"/>
      <c r="AA1294" s="898"/>
      <c r="AB1294" s="898"/>
      <c r="AC1294" s="898"/>
      <c r="AD1294" s="898"/>
      <c r="AE1294" s="898"/>
      <c r="AF1294" s="898"/>
      <c r="AG1294" s="898"/>
      <c r="AH1294" s="898"/>
      <c r="AI1294" s="898"/>
      <c r="AJ1294" s="898"/>
      <c r="AK1294" s="898"/>
      <c r="AL1294" s="898"/>
      <c r="AM1294" s="898"/>
      <c r="AN1294" s="898"/>
      <c r="AO1294" s="898"/>
      <c r="AP1294" s="898"/>
      <c r="AQ1294" s="898"/>
      <c r="AR1294" s="898"/>
      <c r="AS1294" s="898"/>
      <c r="AT1294" s="898"/>
      <c r="AU1294" s="898"/>
      <c r="AV1294" s="898"/>
      <c r="AW1294" s="898"/>
      <c r="AX1294" s="898"/>
      <c r="AY1294" s="550"/>
      <c r="AZ1294" s="550"/>
      <c r="BA1294" s="550"/>
      <c r="BB1294" s="550"/>
    </row>
    <row r="1295" spans="1:54" ht="15" customHeight="1">
      <c r="A1295" s="899"/>
      <c r="B1295" s="900"/>
      <c r="C1295" s="900"/>
      <c r="D1295" s="900"/>
      <c r="E1295" s="900"/>
      <c r="F1295" s="900"/>
      <c r="G1295" s="900"/>
      <c r="H1295" s="900"/>
      <c r="I1295" s="900"/>
      <c r="J1295" s="900"/>
      <c r="K1295" s="900"/>
      <c r="L1295" s="900"/>
      <c r="M1295" s="900"/>
      <c r="N1295" s="900"/>
      <c r="O1295" s="900"/>
      <c r="P1295" s="900"/>
      <c r="Q1295" s="900"/>
      <c r="R1295" s="900"/>
      <c r="S1295" s="900"/>
      <c r="T1295" s="900"/>
      <c r="U1295" s="900"/>
      <c r="V1295" s="900"/>
      <c r="W1295" s="900"/>
      <c r="X1295" s="900"/>
      <c r="Y1295" s="900"/>
      <c r="Z1295" s="900"/>
      <c r="AA1295" s="900"/>
      <c r="AB1295" s="900"/>
      <c r="AC1295" s="900"/>
      <c r="AD1295" s="900"/>
      <c r="AE1295" s="900"/>
      <c r="AF1295" s="900"/>
      <c r="AG1295" s="900"/>
      <c r="AH1295" s="900"/>
      <c r="AI1295" s="900"/>
      <c r="AJ1295" s="900"/>
      <c r="AK1295" s="900"/>
      <c r="AL1295" s="900"/>
      <c r="AM1295" s="900"/>
      <c r="AN1295" s="900"/>
      <c r="AO1295" s="900"/>
      <c r="AP1295" s="900"/>
      <c r="AQ1295" s="900"/>
      <c r="AR1295" s="900"/>
      <c r="AS1295" s="900"/>
      <c r="AT1295" s="900"/>
      <c r="AU1295" s="900"/>
      <c r="AV1295" s="900"/>
      <c r="AW1295" s="900"/>
      <c r="AX1295" s="900"/>
      <c r="AY1295" s="550"/>
      <c r="AZ1295" s="550"/>
      <c r="BA1295" s="550"/>
      <c r="BB1295" s="550"/>
    </row>
    <row r="1296" spans="1:54" s="183" customFormat="1" ht="12.6" customHeight="1">
      <c r="A1296" s="301"/>
      <c r="B1296" s="301"/>
      <c r="C1296" s="301"/>
      <c r="D1296" s="301"/>
      <c r="E1296" s="301"/>
      <c r="F1296" s="301"/>
      <c r="G1296" s="301"/>
      <c r="H1296" s="301"/>
      <c r="I1296" s="301"/>
      <c r="J1296" s="301"/>
      <c r="K1296" s="301"/>
      <c r="L1296" s="301"/>
      <c r="M1296" s="301"/>
      <c r="N1296" s="301"/>
      <c r="O1296" s="301"/>
      <c r="P1296" s="301"/>
      <c r="Q1296" s="301"/>
      <c r="R1296" s="301"/>
      <c r="S1296" s="301"/>
      <c r="T1296" s="301"/>
      <c r="U1296" s="301"/>
      <c r="V1296" s="301"/>
      <c r="W1296" s="301"/>
      <c r="X1296" s="301"/>
      <c r="Y1296" s="301"/>
      <c r="Z1296" s="301"/>
      <c r="AA1296" s="301"/>
      <c r="AB1296" s="301"/>
      <c r="AC1296" s="301"/>
      <c r="AD1296" s="301"/>
      <c r="AE1296" s="301"/>
      <c r="AF1296" s="302"/>
      <c r="AG1296" s="302"/>
      <c r="AH1296" s="302"/>
      <c r="AI1296" s="302"/>
      <c r="AJ1296" s="302"/>
      <c r="AK1296" s="302"/>
      <c r="AL1296" s="302"/>
      <c r="AM1296" s="302"/>
      <c r="AN1296" s="302"/>
      <c r="AO1296" s="302"/>
      <c r="AP1296" s="302"/>
      <c r="AQ1296" s="302"/>
      <c r="AR1296" s="302"/>
      <c r="AS1296" s="302"/>
      <c r="AT1296" s="302"/>
      <c r="AU1296" s="302"/>
      <c r="AV1296" s="302"/>
      <c r="AW1296" s="302"/>
      <c r="AX1296" s="302"/>
      <c r="AY1296" s="302"/>
      <c r="AZ1296" s="302"/>
      <c r="BA1296" s="302"/>
      <c r="BB1296" s="302"/>
    </row>
    <row r="1297" spans="1:256" ht="12.6" customHeight="1">
      <c r="A1297" s="220" t="s">
        <v>4007</v>
      </c>
      <c r="B1297" s="200"/>
      <c r="C1297" s="200"/>
      <c r="D1297" s="200"/>
      <c r="E1297" s="200"/>
      <c r="F1297" s="200"/>
      <c r="G1297" s="200"/>
      <c r="H1297" s="200"/>
      <c r="I1297" s="200"/>
      <c r="J1297" s="200"/>
      <c r="K1297" s="200"/>
      <c r="L1297" s="200"/>
      <c r="M1297" s="200"/>
      <c r="N1297" s="200"/>
      <c r="O1297" s="200"/>
      <c r="P1297" s="200"/>
      <c r="Q1297" s="200"/>
      <c r="R1297" s="200"/>
      <c r="S1297" s="200"/>
      <c r="T1297" s="200"/>
      <c r="U1297" s="200"/>
      <c r="V1297" s="200"/>
      <c r="W1297" s="200"/>
      <c r="X1297" s="200"/>
      <c r="Y1297" s="200"/>
      <c r="Z1297" s="200"/>
      <c r="AA1297" s="200"/>
      <c r="AB1297" s="200"/>
      <c r="AC1297" s="200"/>
      <c r="AD1297" s="200"/>
      <c r="AE1297" s="200"/>
      <c r="AF1297" s="200"/>
      <c r="AG1297" s="200"/>
      <c r="AH1297" s="200"/>
      <c r="AI1297" s="200"/>
      <c r="AJ1297" s="200"/>
      <c r="AK1297" s="200"/>
      <c r="AL1297" s="200"/>
      <c r="AM1297" s="200"/>
      <c r="AN1297" s="200"/>
      <c r="AO1297" s="200"/>
      <c r="AP1297" s="200"/>
      <c r="AQ1297" s="200"/>
      <c r="AR1297" s="200"/>
      <c r="AS1297" s="200"/>
      <c r="AT1297" s="200"/>
      <c r="AU1297" s="200"/>
      <c r="AV1297" s="200"/>
      <c r="AW1297" s="200"/>
      <c r="AX1297" s="200"/>
      <c r="AY1297" s="200"/>
      <c r="AZ1297" s="200"/>
      <c r="BA1297" s="200"/>
      <c r="BB1297" s="200"/>
    </row>
    <row r="1298" spans="1:256" s="183" customFormat="1" ht="25.5" customHeight="1">
      <c r="A1298" s="1233" t="s">
        <v>2268</v>
      </c>
      <c r="B1298" s="1233"/>
      <c r="C1298" s="1233"/>
      <c r="D1298" s="1233"/>
      <c r="E1298" s="1233"/>
      <c r="F1298" s="1233"/>
      <c r="G1298" s="1233"/>
      <c r="H1298" s="1233"/>
      <c r="I1298" s="1233"/>
      <c r="J1298" s="1233"/>
      <c r="K1298" s="1233"/>
      <c r="L1298" s="1233"/>
      <c r="M1298" s="1233"/>
      <c r="N1298" s="1233"/>
      <c r="O1298" s="1233"/>
      <c r="P1298" s="1233"/>
      <c r="Q1298" s="1233"/>
      <c r="R1298" s="1233"/>
      <c r="S1298" s="1233"/>
      <c r="T1298" s="1233"/>
      <c r="U1298" s="1233"/>
      <c r="V1298" s="1233"/>
      <c r="W1298" s="1233"/>
      <c r="X1298" s="1233"/>
      <c r="Y1298" s="1233"/>
      <c r="Z1298" s="1233"/>
      <c r="AA1298" s="1233"/>
      <c r="AB1298" s="1233"/>
      <c r="AC1298" s="1233"/>
      <c r="AD1298" s="1233"/>
      <c r="AE1298" s="1233"/>
      <c r="AF1298" s="1233"/>
      <c r="AG1298" s="1233"/>
      <c r="AH1298" s="1233"/>
      <c r="AI1298" s="1233"/>
      <c r="AJ1298" s="1233"/>
      <c r="AK1298" s="1233"/>
      <c r="AL1298" s="1233"/>
      <c r="AM1298" s="1233"/>
      <c r="AN1298" s="1233"/>
      <c r="AO1298" s="1233"/>
      <c r="AP1298" s="1233"/>
      <c r="AQ1298" s="1233"/>
      <c r="AR1298" s="1233"/>
      <c r="AS1298" s="1233"/>
      <c r="AT1298" s="1233"/>
      <c r="AU1298" s="1233"/>
      <c r="AV1298" s="1233"/>
      <c r="AW1298" s="1233"/>
      <c r="AX1298" s="1233"/>
      <c r="AY1298" s="1233"/>
      <c r="AZ1298" s="218"/>
      <c r="BA1298" s="218"/>
      <c r="BB1298" s="218"/>
    </row>
    <row r="1299" spans="1:256" ht="12.6" customHeight="1">
      <c r="A1299" s="279"/>
      <c r="B1299" s="280"/>
      <c r="C1299" s="280"/>
      <c r="D1299" s="280"/>
      <c r="E1299" s="280"/>
      <c r="F1299" s="280"/>
      <c r="G1299" s="280"/>
      <c r="H1299" s="280"/>
      <c r="I1299" s="280"/>
      <c r="J1299" s="280"/>
      <c r="K1299" s="280"/>
      <c r="L1299" s="280"/>
      <c r="M1299" s="280"/>
      <c r="N1299" s="280"/>
      <c r="O1299" s="280"/>
      <c r="P1299" s="280"/>
      <c r="Q1299" s="280"/>
      <c r="R1299" s="280"/>
      <c r="S1299" s="280"/>
      <c r="T1299" s="280"/>
      <c r="U1299" s="280"/>
      <c r="V1299" s="280"/>
      <c r="W1299" s="280"/>
      <c r="X1299" s="280"/>
      <c r="Y1299" s="280"/>
      <c r="Z1299" s="280"/>
      <c r="AA1299" s="280"/>
      <c r="AB1299" s="280"/>
      <c r="AC1299" s="280"/>
      <c r="AD1299" s="280"/>
      <c r="AE1299" s="280"/>
      <c r="AF1299" s="280"/>
      <c r="AG1299" s="280"/>
      <c r="AH1299" s="280"/>
      <c r="AI1299" s="280"/>
      <c r="AJ1299" s="280"/>
      <c r="AK1299" s="280"/>
      <c r="AL1299" s="280"/>
      <c r="AM1299" s="280"/>
      <c r="AN1299" s="280"/>
      <c r="AO1299" s="280"/>
      <c r="AP1299" s="280"/>
      <c r="AQ1299" s="280"/>
      <c r="AR1299" s="280"/>
      <c r="AS1299" s="280"/>
      <c r="AT1299" s="280"/>
      <c r="AU1299" s="280"/>
      <c r="AV1299" s="280"/>
      <c r="AW1299" s="280"/>
      <c r="AX1299" s="280"/>
      <c r="AY1299" s="280"/>
      <c r="AZ1299" s="280"/>
      <c r="BA1299" s="280"/>
      <c r="BB1299" s="281"/>
    </row>
    <row r="1300" spans="1:256" s="175" customFormat="1" ht="13.5">
      <c r="A1300" s="1232" t="s">
        <v>2269</v>
      </c>
      <c r="B1300" s="1232"/>
      <c r="C1300" s="1232"/>
      <c r="D1300" s="1232"/>
      <c r="E1300" s="1232"/>
      <c r="F1300" s="1232"/>
      <c r="G1300" s="1232"/>
      <c r="H1300" s="1232"/>
      <c r="I1300" s="1232"/>
      <c r="J1300" s="1232"/>
      <c r="K1300" s="1232"/>
      <c r="L1300" s="1232"/>
      <c r="M1300" s="1232"/>
      <c r="N1300" s="1232"/>
      <c r="O1300" s="1232"/>
      <c r="P1300" s="1232"/>
      <c r="Q1300" s="1232"/>
      <c r="R1300" s="1232"/>
      <c r="S1300" s="1232"/>
      <c r="T1300" s="1232"/>
      <c r="U1300" s="1232"/>
      <c r="V1300" s="1232"/>
      <c r="W1300" s="1232"/>
      <c r="X1300" s="1232"/>
      <c r="Y1300" s="1232"/>
      <c r="Z1300" s="1232"/>
      <c r="AA1300" s="1232"/>
      <c r="AB1300" s="1232"/>
      <c r="AC1300" s="1232"/>
      <c r="AD1300" s="1232"/>
      <c r="AE1300" s="1232"/>
      <c r="AF1300" s="1232"/>
      <c r="AG1300" s="1232"/>
      <c r="AH1300" s="1232"/>
      <c r="AI1300" s="1232"/>
      <c r="AJ1300" s="1232"/>
      <c r="AK1300" s="1232"/>
      <c r="AL1300" s="1232"/>
      <c r="AM1300" s="1232"/>
      <c r="AN1300" s="1232"/>
      <c r="AO1300" s="1232"/>
      <c r="AP1300" s="1232"/>
      <c r="AQ1300" s="1232"/>
      <c r="AR1300" s="1232"/>
      <c r="AS1300" s="1232"/>
      <c r="AT1300" s="1232"/>
      <c r="AU1300" s="1232"/>
      <c r="AV1300" s="1232"/>
      <c r="AW1300" s="1232"/>
      <c r="AX1300" s="1232"/>
      <c r="AY1300" s="1232"/>
      <c r="AZ1300" s="1232"/>
      <c r="BA1300" s="1232"/>
      <c r="BB1300" s="298"/>
    </row>
    <row r="1301" spans="1:256" s="175" customFormat="1" ht="13.5">
      <c r="A1301" s="220" t="s">
        <v>2270</v>
      </c>
      <c r="B1301" s="303"/>
      <c r="C1301" s="303"/>
      <c r="D1301" s="303"/>
      <c r="E1301" s="303"/>
      <c r="F1301" s="303"/>
      <c r="G1301" s="303"/>
      <c r="H1301" s="303"/>
      <c r="I1301" s="303"/>
      <c r="J1301" s="303"/>
      <c r="K1301" s="303"/>
      <c r="L1301" s="303"/>
      <c r="M1301" s="303"/>
      <c r="N1301" s="303"/>
      <c r="O1301" s="303"/>
      <c r="P1301" s="303"/>
      <c r="Q1301" s="303"/>
      <c r="R1301" s="303"/>
      <c r="S1301" s="303"/>
      <c r="T1301" s="303"/>
      <c r="U1301" s="303"/>
      <c r="V1301" s="303"/>
      <c r="W1301" s="303"/>
      <c r="X1301" s="303"/>
      <c r="Y1301" s="303"/>
      <c r="Z1301" s="303"/>
      <c r="AA1301" s="303"/>
      <c r="AB1301" s="303"/>
      <c r="AC1301" s="303"/>
      <c r="AD1301" s="303"/>
      <c r="AE1301" s="303"/>
      <c r="AF1301" s="303"/>
      <c r="AG1301" s="303"/>
      <c r="AH1301" s="303"/>
      <c r="AI1301" s="303"/>
      <c r="AJ1301" s="303"/>
      <c r="AK1301" s="303"/>
      <c r="AL1301" s="303"/>
      <c r="AM1301" s="303"/>
      <c r="AN1301" s="303"/>
      <c r="AO1301" s="303"/>
      <c r="AP1301" s="303"/>
      <c r="AQ1301" s="303"/>
      <c r="AR1301" s="303"/>
      <c r="AS1301" s="303"/>
      <c r="AT1301" s="303"/>
      <c r="AU1301" s="303"/>
      <c r="AV1301" s="303"/>
      <c r="AW1301" s="303"/>
      <c r="AX1301" s="303"/>
      <c r="AY1301" s="303"/>
      <c r="AZ1301" s="303"/>
      <c r="BA1301" s="303"/>
      <c r="BB1301" s="298"/>
    </row>
    <row r="1302" spans="1:256" ht="12.6" customHeight="1">
      <c r="A1302" s="304" t="s">
        <v>2271</v>
      </c>
      <c r="B1302" s="278"/>
      <c r="C1302" s="278"/>
      <c r="D1302" s="278"/>
      <c r="E1302" s="278"/>
      <c r="F1302" s="278"/>
      <c r="G1302" s="278"/>
      <c r="H1302" s="278"/>
      <c r="I1302" s="278"/>
      <c r="J1302" s="278"/>
      <c r="K1302" s="278"/>
      <c r="L1302" s="278"/>
      <c r="M1302" s="278"/>
      <c r="N1302" s="278"/>
      <c r="O1302" s="278"/>
      <c r="P1302" s="278"/>
      <c r="Q1302" s="278"/>
      <c r="R1302" s="278"/>
      <c r="S1302" s="278"/>
      <c r="T1302" s="278"/>
      <c r="U1302" s="278"/>
      <c r="V1302" s="278"/>
      <c r="W1302" s="278"/>
      <c r="X1302" s="278"/>
      <c r="Y1302" s="278"/>
      <c r="Z1302" s="278"/>
      <c r="AA1302" s="278"/>
      <c r="AB1302" s="278"/>
      <c r="AC1302" s="278"/>
      <c r="AD1302" s="278"/>
      <c r="AE1302" s="278"/>
      <c r="AF1302" s="278"/>
      <c r="AG1302" s="278"/>
      <c r="AH1302" s="278"/>
      <c r="AI1302" s="278"/>
      <c r="AJ1302" s="278"/>
      <c r="AK1302" s="278"/>
      <c r="AL1302" s="278"/>
      <c r="AM1302" s="278"/>
      <c r="AN1302" s="278"/>
      <c r="AO1302" s="278"/>
      <c r="AP1302" s="278"/>
      <c r="AQ1302" s="278"/>
      <c r="AR1302" s="278"/>
      <c r="AS1302" s="278"/>
      <c r="AT1302" s="278"/>
      <c r="AU1302" s="278"/>
      <c r="AV1302" s="278"/>
      <c r="AW1302" s="278"/>
      <c r="AX1302" s="278"/>
      <c r="AY1302" s="278"/>
      <c r="AZ1302" s="278"/>
      <c r="BA1302" s="278"/>
      <c r="BB1302" s="278"/>
    </row>
    <row r="1303" spans="1:256" ht="12.6" customHeight="1">
      <c r="A1303" s="1233" t="s">
        <v>2272</v>
      </c>
      <c r="B1303" s="1233"/>
      <c r="C1303" s="1233"/>
      <c r="D1303" s="1233"/>
      <c r="E1303" s="1233"/>
      <c r="F1303" s="1233"/>
      <c r="G1303" s="1233"/>
      <c r="H1303" s="1233"/>
      <c r="I1303" s="1233"/>
      <c r="J1303" s="1233"/>
      <c r="K1303" s="1233"/>
      <c r="L1303" s="1233"/>
      <c r="M1303" s="1233"/>
      <c r="N1303" s="1233"/>
      <c r="O1303" s="1233"/>
      <c r="P1303" s="1233"/>
      <c r="Q1303" s="1233"/>
      <c r="R1303" s="1233"/>
      <c r="S1303" s="1233"/>
      <c r="T1303" s="1233"/>
      <c r="U1303" s="1233"/>
      <c r="V1303" s="1233"/>
      <c r="W1303" s="1233"/>
      <c r="X1303" s="1233"/>
      <c r="Y1303" s="1233"/>
      <c r="Z1303" s="1233"/>
      <c r="AA1303" s="1233"/>
      <c r="AB1303" s="1233"/>
      <c r="AC1303" s="1233"/>
      <c r="AD1303" s="1233"/>
      <c r="AE1303" s="1233"/>
      <c r="AF1303" s="1233"/>
      <c r="AG1303" s="1233"/>
      <c r="AH1303" s="1233"/>
      <c r="AI1303" s="1233"/>
      <c r="AJ1303" s="1233"/>
      <c r="AK1303" s="1233"/>
      <c r="AL1303" s="1233"/>
      <c r="AM1303" s="1233"/>
      <c r="AN1303" s="1233"/>
      <c r="AO1303" s="1233"/>
      <c r="AP1303" s="1233"/>
      <c r="AQ1303" s="1233"/>
      <c r="AR1303" s="1233"/>
      <c r="AS1303" s="1233"/>
      <c r="AT1303" s="1233"/>
      <c r="AU1303" s="1233"/>
      <c r="AV1303" s="1233"/>
      <c r="AW1303" s="1233"/>
      <c r="AX1303" s="1233"/>
      <c r="AY1303" s="1233"/>
      <c r="AZ1303" s="815"/>
      <c r="BA1303" s="815"/>
      <c r="BB1303" s="815"/>
      <c r="BC1303" s="815"/>
      <c r="BD1303" s="815"/>
      <c r="BE1303" s="815"/>
      <c r="BF1303" s="815"/>
      <c r="BG1303" s="815"/>
      <c r="BH1303" s="815"/>
      <c r="BI1303" s="815"/>
      <c r="BJ1303" s="815"/>
      <c r="BK1303" s="815"/>
      <c r="BL1303" s="815"/>
      <c r="BM1303" s="815"/>
      <c r="BN1303" s="815"/>
      <c r="BO1303" s="815"/>
      <c r="BP1303" s="815"/>
      <c r="BQ1303" s="815"/>
      <c r="BR1303" s="815"/>
      <c r="BS1303" s="815"/>
      <c r="BT1303" s="815"/>
      <c r="BU1303" s="815"/>
      <c r="BV1303" s="815"/>
      <c r="BW1303" s="815"/>
      <c r="BX1303" s="815"/>
      <c r="BY1303" s="815"/>
      <c r="BZ1303" s="815"/>
      <c r="CA1303" s="815"/>
      <c r="CB1303" s="815"/>
      <c r="CC1303" s="815"/>
      <c r="CD1303" s="815"/>
      <c r="CE1303" s="815"/>
      <c r="CF1303" s="815"/>
      <c r="CG1303" s="815"/>
      <c r="CH1303" s="815"/>
      <c r="CI1303" s="815"/>
      <c r="CJ1303" s="815"/>
      <c r="CK1303" s="815"/>
      <c r="CL1303" s="815"/>
      <c r="CM1303" s="815"/>
      <c r="CN1303" s="815"/>
      <c r="CO1303" s="815"/>
      <c r="CP1303" s="815"/>
      <c r="CQ1303" s="815"/>
      <c r="CR1303" s="815"/>
      <c r="CS1303" s="815"/>
      <c r="CT1303" s="815"/>
      <c r="CU1303" s="815"/>
      <c r="CV1303" s="815"/>
      <c r="CW1303" s="815"/>
      <c r="CX1303" s="815"/>
      <c r="CY1303" s="815"/>
      <c r="CZ1303" s="815"/>
      <c r="DA1303" s="815"/>
      <c r="DB1303" s="815"/>
      <c r="DC1303" s="815"/>
      <c r="DD1303" s="815"/>
      <c r="DE1303" s="815"/>
      <c r="DF1303" s="815"/>
      <c r="DG1303" s="815"/>
      <c r="DH1303" s="815"/>
      <c r="DI1303" s="815"/>
      <c r="DJ1303" s="815"/>
      <c r="DK1303" s="815"/>
      <c r="DL1303" s="815"/>
      <c r="DM1303" s="815"/>
      <c r="DN1303" s="815"/>
      <c r="DO1303" s="815"/>
      <c r="DP1303" s="815"/>
      <c r="DQ1303" s="815"/>
      <c r="DR1303" s="815"/>
      <c r="DS1303" s="815"/>
      <c r="DT1303" s="815"/>
      <c r="DU1303" s="815"/>
      <c r="DV1303" s="815"/>
      <c r="DW1303" s="815"/>
      <c r="DX1303" s="815"/>
      <c r="DY1303" s="815"/>
      <c r="DZ1303" s="815"/>
      <c r="EA1303" s="815"/>
      <c r="EB1303" s="815"/>
      <c r="EC1303" s="815"/>
      <c r="ED1303" s="815"/>
      <c r="EE1303" s="815"/>
      <c r="EF1303" s="815"/>
      <c r="EG1303" s="815"/>
      <c r="EH1303" s="815"/>
      <c r="EI1303" s="815"/>
      <c r="EJ1303" s="815"/>
      <c r="EK1303" s="815"/>
      <c r="EL1303" s="815"/>
      <c r="EM1303" s="815"/>
      <c r="EN1303" s="815"/>
      <c r="EO1303" s="815"/>
      <c r="EP1303" s="815"/>
      <c r="EQ1303" s="815"/>
      <c r="ER1303" s="815"/>
      <c r="ES1303" s="815"/>
      <c r="ET1303" s="815"/>
      <c r="EU1303" s="815"/>
      <c r="EV1303" s="815"/>
      <c r="EW1303" s="815"/>
      <c r="EX1303" s="815"/>
      <c r="EY1303" s="815"/>
      <c r="EZ1303" s="815"/>
      <c r="FA1303" s="815"/>
      <c r="FB1303" s="815"/>
      <c r="FC1303" s="815"/>
      <c r="FD1303" s="815"/>
      <c r="FE1303" s="815"/>
      <c r="FF1303" s="815"/>
      <c r="FG1303" s="815"/>
      <c r="FH1303" s="815"/>
      <c r="FI1303" s="815"/>
      <c r="FJ1303" s="815"/>
      <c r="FK1303" s="815"/>
      <c r="FL1303" s="815"/>
      <c r="FM1303" s="815"/>
      <c r="FN1303" s="815"/>
      <c r="FO1303" s="815"/>
      <c r="FP1303" s="815"/>
      <c r="FQ1303" s="815"/>
      <c r="FR1303" s="815"/>
      <c r="FS1303" s="815"/>
      <c r="FT1303" s="815"/>
      <c r="FU1303" s="815"/>
      <c r="FV1303" s="815"/>
      <c r="FW1303" s="815"/>
      <c r="FX1303" s="815"/>
      <c r="FY1303" s="815"/>
      <c r="FZ1303" s="815"/>
      <c r="GA1303" s="815"/>
      <c r="GB1303" s="815"/>
      <c r="GC1303" s="815"/>
      <c r="GD1303" s="815"/>
      <c r="GE1303" s="815"/>
      <c r="GF1303" s="815"/>
      <c r="GG1303" s="815"/>
      <c r="GH1303" s="815"/>
      <c r="GI1303" s="815"/>
      <c r="GJ1303" s="815"/>
      <c r="GK1303" s="815"/>
      <c r="GL1303" s="815"/>
      <c r="GM1303" s="815"/>
      <c r="GN1303" s="815"/>
      <c r="GO1303" s="815"/>
      <c r="GP1303" s="815"/>
      <c r="GQ1303" s="815"/>
      <c r="GR1303" s="815"/>
      <c r="GS1303" s="815"/>
      <c r="GT1303" s="815"/>
      <c r="GU1303" s="815"/>
      <c r="GV1303" s="815"/>
      <c r="GW1303" s="815"/>
      <c r="GX1303" s="815"/>
      <c r="GY1303" s="815"/>
      <c r="GZ1303" s="815"/>
      <c r="HA1303" s="815"/>
      <c r="HB1303" s="815"/>
      <c r="HC1303" s="815"/>
      <c r="HD1303" s="815"/>
      <c r="HE1303" s="815"/>
      <c r="HF1303" s="815"/>
      <c r="HG1303" s="815"/>
      <c r="HH1303" s="815"/>
      <c r="HI1303" s="815"/>
      <c r="HJ1303" s="815"/>
      <c r="HK1303" s="815"/>
      <c r="HL1303" s="815"/>
      <c r="HM1303" s="815"/>
      <c r="HN1303" s="815"/>
      <c r="HO1303" s="815"/>
      <c r="HP1303" s="815"/>
      <c r="HQ1303" s="815"/>
      <c r="HR1303" s="815"/>
      <c r="HS1303" s="815"/>
      <c r="HT1303" s="815"/>
      <c r="HU1303" s="815"/>
      <c r="HV1303" s="815"/>
      <c r="HW1303" s="815"/>
      <c r="HX1303" s="815"/>
      <c r="HY1303" s="815"/>
      <c r="HZ1303" s="815"/>
      <c r="IA1303" s="815"/>
      <c r="IB1303" s="815"/>
      <c r="IC1303" s="815"/>
      <c r="ID1303" s="815"/>
      <c r="IE1303" s="815"/>
      <c r="IF1303" s="815"/>
      <c r="IG1303" s="815"/>
      <c r="IH1303" s="815"/>
      <c r="II1303" s="815"/>
      <c r="IJ1303" s="815"/>
      <c r="IK1303" s="815"/>
      <c r="IL1303" s="815"/>
      <c r="IM1303" s="815"/>
      <c r="IN1303" s="815"/>
      <c r="IO1303" s="815"/>
      <c r="IP1303" s="815"/>
      <c r="IQ1303" s="815"/>
      <c r="IR1303" s="815"/>
      <c r="IS1303" s="815"/>
      <c r="IT1303" s="815"/>
      <c r="IU1303" s="815"/>
      <c r="IV1303" s="815"/>
    </row>
    <row r="1304" spans="1:256" s="175" customFormat="1" ht="12.6" customHeight="1">
      <c r="A1304" s="170" t="s">
        <v>3479</v>
      </c>
      <c r="B1304" s="206"/>
      <c r="C1304" s="206"/>
      <c r="D1304" s="206"/>
      <c r="E1304" s="206"/>
      <c r="F1304" s="206"/>
      <c r="G1304" s="206"/>
      <c r="H1304" s="206"/>
      <c r="I1304" s="206"/>
      <c r="J1304" s="206"/>
      <c r="K1304" s="206"/>
      <c r="L1304" s="206"/>
      <c r="M1304" s="206"/>
      <c r="N1304" s="206"/>
      <c r="O1304" s="206"/>
      <c r="P1304" s="206"/>
      <c r="Q1304" s="206"/>
      <c r="R1304" s="206"/>
      <c r="S1304" s="206"/>
      <c r="T1304" s="206"/>
      <c r="U1304" s="206"/>
      <c r="V1304" s="206"/>
      <c r="W1304" s="206"/>
      <c r="X1304" s="206"/>
      <c r="Y1304" s="206"/>
      <c r="Z1304" s="206"/>
      <c r="AA1304" s="206"/>
      <c r="AB1304" s="206"/>
      <c r="AC1304" s="206"/>
      <c r="AD1304" s="206"/>
      <c r="AE1304" s="206"/>
      <c r="AF1304" s="206"/>
      <c r="AG1304" s="206"/>
      <c r="AH1304" s="206"/>
      <c r="AI1304" s="206"/>
      <c r="AJ1304" s="206"/>
      <c r="AK1304" s="206"/>
      <c r="AL1304" s="206"/>
      <c r="AM1304" s="206"/>
      <c r="AN1304" s="206"/>
      <c r="AO1304" s="206"/>
      <c r="AP1304" s="206"/>
      <c r="AQ1304" s="206"/>
      <c r="AR1304" s="206"/>
      <c r="AS1304" s="206"/>
      <c r="AT1304" s="206"/>
      <c r="AU1304" s="206"/>
      <c r="AV1304" s="206"/>
      <c r="AW1304" s="206"/>
      <c r="AX1304" s="206"/>
      <c r="AY1304" s="206"/>
      <c r="AZ1304" s="206"/>
      <c r="BA1304" s="206"/>
      <c r="BB1304" s="206"/>
    </row>
    <row r="1305" spans="1:256" s="175" customFormat="1" ht="13.5" customHeight="1">
      <c r="A1305" s="1234" t="s">
        <v>2273</v>
      </c>
      <c r="B1305" s="1235"/>
      <c r="C1305" s="1235"/>
      <c r="D1305" s="1235"/>
      <c r="E1305" s="1235"/>
      <c r="F1305" s="1235"/>
      <c r="G1305" s="1235"/>
      <c r="H1305" s="1235"/>
      <c r="I1305" s="1235"/>
      <c r="J1305" s="1235"/>
      <c r="K1305" s="1235"/>
      <c r="L1305" s="1235"/>
      <c r="M1305" s="1235"/>
      <c r="N1305" s="1235"/>
      <c r="O1305" s="1235"/>
      <c r="P1305" s="1235"/>
      <c r="Q1305" s="1235"/>
      <c r="R1305" s="1235"/>
      <c r="S1305" s="1235"/>
      <c r="T1305" s="1235"/>
      <c r="U1305" s="1235"/>
      <c r="V1305" s="1235"/>
      <c r="W1305" s="1235"/>
      <c r="X1305" s="1235"/>
      <c r="Y1305" s="1235"/>
      <c r="Z1305" s="1235"/>
      <c r="AA1305" s="1235"/>
      <c r="AB1305" s="1235"/>
      <c r="AC1305" s="1235"/>
      <c r="AD1305" s="1235"/>
      <c r="AE1305" s="1236"/>
      <c r="AF1305" s="1121" t="s">
        <v>2274</v>
      </c>
      <c r="AG1305" s="1122"/>
      <c r="AH1305" s="1122"/>
      <c r="AI1305" s="1122"/>
      <c r="AJ1305" s="1122"/>
      <c r="AK1305" s="1122"/>
      <c r="AL1305" s="1122"/>
      <c r="AM1305" s="1122"/>
      <c r="AN1305" s="1122"/>
      <c r="AO1305" s="1122"/>
      <c r="AP1305" s="1122"/>
      <c r="AQ1305" s="1122"/>
      <c r="AR1305" s="1122"/>
      <c r="AS1305" s="1122"/>
      <c r="AT1305" s="1122"/>
      <c r="AU1305" s="1122"/>
      <c r="AV1305" s="1122"/>
      <c r="AW1305" s="1122"/>
      <c r="AX1305" s="1122"/>
      <c r="AY1305" s="1122"/>
      <c r="AZ1305" s="1122"/>
      <c r="BA1305" s="1122"/>
      <c r="BB1305" s="1123"/>
    </row>
    <row r="1306" spans="1:256" s="175" customFormat="1" ht="13.5" customHeight="1">
      <c r="A1306" s="1237"/>
      <c r="B1306" s="1238"/>
      <c r="C1306" s="1238"/>
      <c r="D1306" s="1238"/>
      <c r="E1306" s="1238"/>
      <c r="F1306" s="1238"/>
      <c r="G1306" s="1238"/>
      <c r="H1306" s="1238"/>
      <c r="I1306" s="1238"/>
      <c r="J1306" s="1238"/>
      <c r="K1306" s="1238"/>
      <c r="L1306" s="1238"/>
      <c r="M1306" s="1238"/>
      <c r="N1306" s="1238"/>
      <c r="O1306" s="1238"/>
      <c r="P1306" s="1238"/>
      <c r="Q1306" s="1238"/>
      <c r="R1306" s="1238"/>
      <c r="S1306" s="1238"/>
      <c r="T1306" s="1238"/>
      <c r="U1306" s="1238"/>
      <c r="V1306" s="1238"/>
      <c r="W1306" s="1238"/>
      <c r="X1306" s="1238"/>
      <c r="Y1306" s="1238"/>
      <c r="Z1306" s="1238"/>
      <c r="AA1306" s="1238"/>
      <c r="AB1306" s="1238"/>
      <c r="AC1306" s="1238"/>
      <c r="AD1306" s="1238"/>
      <c r="AE1306" s="1239"/>
      <c r="AF1306" s="1121" t="s">
        <v>2275</v>
      </c>
      <c r="AG1306" s="1122"/>
      <c r="AH1306" s="1122"/>
      <c r="AI1306" s="1122"/>
      <c r="AJ1306" s="1122"/>
      <c r="AK1306" s="1122"/>
      <c r="AL1306" s="1122"/>
      <c r="AM1306" s="1122"/>
      <c r="AN1306" s="1123"/>
      <c r="AO1306" s="1122" t="s">
        <v>2276</v>
      </c>
      <c r="AP1306" s="1122"/>
      <c r="AQ1306" s="1122"/>
      <c r="AR1306" s="1122"/>
      <c r="AS1306" s="1122"/>
      <c r="AT1306" s="1122"/>
      <c r="AU1306" s="1122"/>
      <c r="AV1306" s="1122"/>
      <c r="AW1306" s="1122"/>
      <c r="AX1306" s="1122"/>
      <c r="AY1306" s="1122"/>
      <c r="AZ1306" s="1122"/>
      <c r="BA1306" s="1122"/>
      <c r="BB1306" s="1123"/>
    </row>
    <row r="1307" spans="1:256" s="175" customFormat="1" ht="13.5" customHeight="1">
      <c r="A1307" s="1130" t="s">
        <v>2277</v>
      </c>
      <c r="B1307" s="1131"/>
      <c r="C1307" s="1131"/>
      <c r="D1307" s="1131"/>
      <c r="E1307" s="1131"/>
      <c r="F1307" s="1131"/>
      <c r="G1307" s="1131"/>
      <c r="H1307" s="1131"/>
      <c r="I1307" s="1131"/>
      <c r="J1307" s="1131"/>
      <c r="K1307" s="1131"/>
      <c r="L1307" s="1131"/>
      <c r="M1307" s="1131"/>
      <c r="N1307" s="1131"/>
      <c r="O1307" s="1131"/>
      <c r="P1307" s="1131"/>
      <c r="Q1307" s="1131"/>
      <c r="R1307" s="1131"/>
      <c r="S1307" s="1131"/>
      <c r="T1307" s="1131"/>
      <c r="U1307" s="1131"/>
      <c r="V1307" s="1131"/>
      <c r="W1307" s="1131"/>
      <c r="X1307" s="1131"/>
      <c r="Y1307" s="1131"/>
      <c r="Z1307" s="1131"/>
      <c r="AA1307" s="1131"/>
      <c r="AB1307" s="1131"/>
      <c r="AC1307" s="1131"/>
      <c r="AD1307" s="1131"/>
      <c r="AE1307" s="1132"/>
      <c r="AF1307" s="1133"/>
      <c r="AG1307" s="1134"/>
      <c r="AH1307" s="1134"/>
      <c r="AI1307" s="1134"/>
      <c r="AJ1307" s="1134"/>
      <c r="AK1307" s="1134"/>
      <c r="AL1307" s="1134"/>
      <c r="AM1307" s="1134"/>
      <c r="AN1307" s="1135"/>
      <c r="AO1307" s="1134"/>
      <c r="AP1307" s="1134"/>
      <c r="AQ1307" s="1134"/>
      <c r="AR1307" s="1134"/>
      <c r="AS1307" s="1134"/>
      <c r="AT1307" s="1134"/>
      <c r="AU1307" s="1134"/>
      <c r="AV1307" s="1134"/>
      <c r="AW1307" s="1134"/>
      <c r="AX1307" s="1134"/>
      <c r="AY1307" s="1134"/>
      <c r="AZ1307" s="1134"/>
      <c r="BA1307" s="1134"/>
      <c r="BB1307" s="1135"/>
    </row>
    <row r="1308" spans="1:256" s="175" customFormat="1" ht="13.5" customHeight="1">
      <c r="A1308" s="1130" t="s">
        <v>2278</v>
      </c>
      <c r="B1308" s="1131"/>
      <c r="C1308" s="1131"/>
      <c r="D1308" s="1131"/>
      <c r="E1308" s="1131"/>
      <c r="F1308" s="1131"/>
      <c r="G1308" s="1131"/>
      <c r="H1308" s="1131"/>
      <c r="I1308" s="1131"/>
      <c r="J1308" s="1131"/>
      <c r="K1308" s="1131"/>
      <c r="L1308" s="1131"/>
      <c r="M1308" s="1131"/>
      <c r="N1308" s="1131"/>
      <c r="O1308" s="1131"/>
      <c r="P1308" s="1131"/>
      <c r="Q1308" s="1131"/>
      <c r="R1308" s="1131"/>
      <c r="S1308" s="1131"/>
      <c r="T1308" s="1131"/>
      <c r="U1308" s="1131"/>
      <c r="V1308" s="1131"/>
      <c r="W1308" s="1131"/>
      <c r="X1308" s="1131"/>
      <c r="Y1308" s="1131"/>
      <c r="Z1308" s="1131"/>
      <c r="AA1308" s="1131"/>
      <c r="AB1308" s="1131"/>
      <c r="AC1308" s="1131"/>
      <c r="AD1308" s="1131"/>
      <c r="AE1308" s="1132"/>
      <c r="AF1308" s="1133"/>
      <c r="AG1308" s="1134"/>
      <c r="AH1308" s="1134"/>
      <c r="AI1308" s="1134"/>
      <c r="AJ1308" s="1134"/>
      <c r="AK1308" s="1134"/>
      <c r="AL1308" s="1134"/>
      <c r="AM1308" s="1134"/>
      <c r="AN1308" s="1135"/>
      <c r="AO1308" s="1134"/>
      <c r="AP1308" s="1134"/>
      <c r="AQ1308" s="1134"/>
      <c r="AR1308" s="1134"/>
      <c r="AS1308" s="1134"/>
      <c r="AT1308" s="1134"/>
      <c r="AU1308" s="1134"/>
      <c r="AV1308" s="1134"/>
      <c r="AW1308" s="1134"/>
      <c r="AX1308" s="1134"/>
      <c r="AY1308" s="1134"/>
      <c r="AZ1308" s="1134"/>
      <c r="BA1308" s="1134"/>
      <c r="BB1308" s="1135"/>
    </row>
    <row r="1309" spans="1:256" s="175" customFormat="1" ht="13.5" customHeight="1">
      <c r="A1309" s="1130" t="s">
        <v>2279</v>
      </c>
      <c r="B1309" s="1131"/>
      <c r="C1309" s="1131"/>
      <c r="D1309" s="1131"/>
      <c r="E1309" s="1131"/>
      <c r="F1309" s="1131"/>
      <c r="G1309" s="1131"/>
      <c r="H1309" s="1131"/>
      <c r="I1309" s="1131"/>
      <c r="J1309" s="1131"/>
      <c r="K1309" s="1131"/>
      <c r="L1309" s="1131"/>
      <c r="M1309" s="1131"/>
      <c r="N1309" s="1131"/>
      <c r="O1309" s="1131"/>
      <c r="P1309" s="1131"/>
      <c r="Q1309" s="1131"/>
      <c r="R1309" s="1131"/>
      <c r="S1309" s="1131"/>
      <c r="T1309" s="1131"/>
      <c r="U1309" s="1131"/>
      <c r="V1309" s="1131"/>
      <c r="W1309" s="1131"/>
      <c r="X1309" s="1131"/>
      <c r="Y1309" s="1131"/>
      <c r="Z1309" s="1131"/>
      <c r="AA1309" s="1131"/>
      <c r="AB1309" s="1131"/>
      <c r="AC1309" s="1131"/>
      <c r="AD1309" s="1131"/>
      <c r="AE1309" s="1132"/>
      <c r="AF1309" s="1133"/>
      <c r="AG1309" s="1134"/>
      <c r="AH1309" s="1134"/>
      <c r="AI1309" s="1134"/>
      <c r="AJ1309" s="1134"/>
      <c r="AK1309" s="1134"/>
      <c r="AL1309" s="1134"/>
      <c r="AM1309" s="1134"/>
      <c r="AN1309" s="1135"/>
      <c r="AO1309" s="1134"/>
      <c r="AP1309" s="1134"/>
      <c r="AQ1309" s="1134"/>
      <c r="AR1309" s="1134"/>
      <c r="AS1309" s="1134"/>
      <c r="AT1309" s="1134"/>
      <c r="AU1309" s="1134"/>
      <c r="AV1309" s="1134"/>
      <c r="AW1309" s="1134"/>
      <c r="AX1309" s="1134"/>
      <c r="AY1309" s="1134"/>
      <c r="AZ1309" s="1134"/>
      <c r="BA1309" s="1134"/>
      <c r="BB1309" s="1135"/>
    </row>
    <row r="1310" spans="1:256" s="175" customFormat="1" ht="13.5" customHeight="1">
      <c r="A1310" s="1130" t="s">
        <v>2280</v>
      </c>
      <c r="B1310" s="1131"/>
      <c r="C1310" s="1131"/>
      <c r="D1310" s="1131"/>
      <c r="E1310" s="1131"/>
      <c r="F1310" s="1131"/>
      <c r="G1310" s="1131"/>
      <c r="H1310" s="1131"/>
      <c r="I1310" s="1131"/>
      <c r="J1310" s="1131"/>
      <c r="K1310" s="1131"/>
      <c r="L1310" s="1131"/>
      <c r="M1310" s="1131"/>
      <c r="N1310" s="1131"/>
      <c r="O1310" s="1131"/>
      <c r="P1310" s="1131"/>
      <c r="Q1310" s="1131"/>
      <c r="R1310" s="1131"/>
      <c r="S1310" s="1131"/>
      <c r="T1310" s="1131"/>
      <c r="U1310" s="1131"/>
      <c r="V1310" s="1131"/>
      <c r="W1310" s="1131"/>
      <c r="X1310" s="1131"/>
      <c r="Y1310" s="1131"/>
      <c r="Z1310" s="1131"/>
      <c r="AA1310" s="1131"/>
      <c r="AB1310" s="1131"/>
      <c r="AC1310" s="1131"/>
      <c r="AD1310" s="1131"/>
      <c r="AE1310" s="1132"/>
      <c r="AF1310" s="1133"/>
      <c r="AG1310" s="1134"/>
      <c r="AH1310" s="1134"/>
      <c r="AI1310" s="1134"/>
      <c r="AJ1310" s="1134"/>
      <c r="AK1310" s="1134"/>
      <c r="AL1310" s="1134"/>
      <c r="AM1310" s="1134"/>
      <c r="AN1310" s="1135"/>
      <c r="AO1310" s="1134"/>
      <c r="AP1310" s="1134"/>
      <c r="AQ1310" s="1134"/>
      <c r="AR1310" s="1134"/>
      <c r="AS1310" s="1134"/>
      <c r="AT1310" s="1134"/>
      <c r="AU1310" s="1134"/>
      <c r="AV1310" s="1134"/>
      <c r="AW1310" s="1134"/>
      <c r="AX1310" s="1134"/>
      <c r="AY1310" s="1134"/>
      <c r="AZ1310" s="1134"/>
      <c r="BA1310" s="1134"/>
      <c r="BB1310" s="1135"/>
    </row>
    <row r="1311" spans="1:256" s="175" customFormat="1" ht="13.5" customHeight="1">
      <c r="A1311" s="1130" t="s">
        <v>2281</v>
      </c>
      <c r="B1311" s="1131"/>
      <c r="C1311" s="1131"/>
      <c r="D1311" s="1131"/>
      <c r="E1311" s="1131"/>
      <c r="F1311" s="1131"/>
      <c r="G1311" s="1131"/>
      <c r="H1311" s="1131"/>
      <c r="I1311" s="1131"/>
      <c r="J1311" s="1131"/>
      <c r="K1311" s="1131"/>
      <c r="L1311" s="1131"/>
      <c r="M1311" s="1131"/>
      <c r="N1311" s="1131"/>
      <c r="O1311" s="1131"/>
      <c r="P1311" s="1131"/>
      <c r="Q1311" s="1131"/>
      <c r="R1311" s="1131"/>
      <c r="S1311" s="1131"/>
      <c r="T1311" s="1131"/>
      <c r="U1311" s="1131"/>
      <c r="V1311" s="1131"/>
      <c r="W1311" s="1131"/>
      <c r="X1311" s="1131"/>
      <c r="Y1311" s="1131"/>
      <c r="Z1311" s="1131"/>
      <c r="AA1311" s="1131"/>
      <c r="AB1311" s="1131"/>
      <c r="AC1311" s="1131"/>
      <c r="AD1311" s="1131"/>
      <c r="AE1311" s="1132"/>
      <c r="AF1311" s="1133"/>
      <c r="AG1311" s="1134"/>
      <c r="AH1311" s="1134"/>
      <c r="AI1311" s="1134"/>
      <c r="AJ1311" s="1134"/>
      <c r="AK1311" s="1134"/>
      <c r="AL1311" s="1134"/>
      <c r="AM1311" s="1134"/>
      <c r="AN1311" s="1135"/>
      <c r="AO1311" s="1134"/>
      <c r="AP1311" s="1134"/>
      <c r="AQ1311" s="1134"/>
      <c r="AR1311" s="1134"/>
      <c r="AS1311" s="1134"/>
      <c r="AT1311" s="1134"/>
      <c r="AU1311" s="1134"/>
      <c r="AV1311" s="1134"/>
      <c r="AW1311" s="1134"/>
      <c r="AX1311" s="1134"/>
      <c r="AY1311" s="1134"/>
      <c r="AZ1311" s="1134"/>
      <c r="BA1311" s="1134"/>
      <c r="BB1311" s="1135"/>
    </row>
    <row r="1312" spans="1:256" s="175" customFormat="1" ht="13.5" customHeight="1">
      <c r="A1312" s="1130" t="s">
        <v>2282</v>
      </c>
      <c r="B1312" s="1131"/>
      <c r="C1312" s="1131"/>
      <c r="D1312" s="1131"/>
      <c r="E1312" s="1131"/>
      <c r="F1312" s="1131"/>
      <c r="G1312" s="1131"/>
      <c r="H1312" s="1131"/>
      <c r="I1312" s="1131"/>
      <c r="J1312" s="1131"/>
      <c r="K1312" s="1131"/>
      <c r="L1312" s="1131"/>
      <c r="M1312" s="1131"/>
      <c r="N1312" s="1131"/>
      <c r="O1312" s="1131"/>
      <c r="P1312" s="1131"/>
      <c r="Q1312" s="1131"/>
      <c r="R1312" s="1131"/>
      <c r="S1312" s="1131"/>
      <c r="T1312" s="1131"/>
      <c r="U1312" s="1131"/>
      <c r="V1312" s="1131"/>
      <c r="W1312" s="1131"/>
      <c r="X1312" s="1131"/>
      <c r="Y1312" s="1131"/>
      <c r="Z1312" s="1131"/>
      <c r="AA1312" s="1131"/>
      <c r="AB1312" s="1131"/>
      <c r="AC1312" s="1131"/>
      <c r="AD1312" s="1131"/>
      <c r="AE1312" s="1132"/>
      <c r="AF1312" s="1133"/>
      <c r="AG1312" s="1134"/>
      <c r="AH1312" s="1134"/>
      <c r="AI1312" s="1134"/>
      <c r="AJ1312" s="1134"/>
      <c r="AK1312" s="1134"/>
      <c r="AL1312" s="1134"/>
      <c r="AM1312" s="1134"/>
      <c r="AN1312" s="1135"/>
      <c r="AO1312" s="1134"/>
      <c r="AP1312" s="1134"/>
      <c r="AQ1312" s="1134"/>
      <c r="AR1312" s="1134"/>
      <c r="AS1312" s="1134"/>
      <c r="AT1312" s="1134"/>
      <c r="AU1312" s="1134"/>
      <c r="AV1312" s="1134"/>
      <c r="AW1312" s="1134"/>
      <c r="AX1312" s="1134"/>
      <c r="AY1312" s="1134"/>
      <c r="AZ1312" s="1134"/>
      <c r="BA1312" s="1134"/>
      <c r="BB1312" s="1135"/>
    </row>
    <row r="1313" spans="1:256" s="175" customFormat="1" ht="13.5" customHeight="1">
      <c r="A1313" s="170" t="s">
        <v>3517</v>
      </c>
      <c r="B1313" s="303"/>
      <c r="C1313" s="303"/>
      <c r="D1313" s="303"/>
      <c r="E1313" s="303"/>
      <c r="F1313" s="303"/>
      <c r="G1313" s="303"/>
      <c r="H1313" s="303"/>
      <c r="I1313" s="303"/>
      <c r="J1313" s="303"/>
      <c r="K1313" s="303"/>
      <c r="L1313" s="303"/>
      <c r="M1313" s="303"/>
      <c r="N1313" s="303"/>
      <c r="O1313" s="303"/>
      <c r="P1313" s="303"/>
      <c r="Q1313" s="303"/>
      <c r="R1313" s="303"/>
      <c r="S1313" s="303"/>
      <c r="T1313" s="303"/>
      <c r="U1313" s="303"/>
      <c r="V1313" s="303"/>
      <c r="W1313" s="303"/>
      <c r="X1313" s="303"/>
      <c r="Y1313" s="303"/>
      <c r="Z1313" s="303"/>
      <c r="AA1313" s="303"/>
      <c r="AB1313" s="303"/>
      <c r="AC1313" s="303"/>
      <c r="AD1313" s="303"/>
      <c r="AE1313" s="303"/>
      <c r="AF1313" s="303"/>
      <c r="AG1313" s="303"/>
      <c r="AH1313" s="303"/>
      <c r="AI1313" s="303"/>
      <c r="AJ1313" s="303"/>
      <c r="AK1313" s="303"/>
      <c r="AL1313" s="303"/>
      <c r="AM1313" s="303"/>
      <c r="AN1313" s="303"/>
      <c r="AO1313" s="303"/>
      <c r="AP1313" s="303"/>
      <c r="AQ1313" s="303"/>
      <c r="AR1313" s="303"/>
      <c r="AS1313" s="303"/>
      <c r="AT1313" s="303"/>
      <c r="AU1313" s="303"/>
      <c r="AV1313" s="303"/>
      <c r="AW1313" s="303"/>
      <c r="AX1313" s="303"/>
      <c r="AY1313" s="303"/>
      <c r="AZ1313" s="303"/>
      <c r="BA1313" s="303"/>
      <c r="BB1313" s="298"/>
    </row>
    <row r="1314" spans="1:256" s="175" customFormat="1" ht="13.5" customHeight="1">
      <c r="A1314" s="1234" t="s">
        <v>2273</v>
      </c>
      <c r="B1314" s="1235"/>
      <c r="C1314" s="1235"/>
      <c r="D1314" s="1235"/>
      <c r="E1314" s="1235"/>
      <c r="F1314" s="1235"/>
      <c r="G1314" s="1235"/>
      <c r="H1314" s="1235"/>
      <c r="I1314" s="1235"/>
      <c r="J1314" s="1235"/>
      <c r="K1314" s="1235"/>
      <c r="L1314" s="1235"/>
      <c r="M1314" s="1235"/>
      <c r="N1314" s="1235"/>
      <c r="O1314" s="1235"/>
      <c r="P1314" s="1235"/>
      <c r="Q1314" s="1235"/>
      <c r="R1314" s="1235"/>
      <c r="S1314" s="1235"/>
      <c r="T1314" s="1235"/>
      <c r="U1314" s="1235"/>
      <c r="V1314" s="1235"/>
      <c r="W1314" s="1235"/>
      <c r="X1314" s="1235"/>
      <c r="Y1314" s="1235"/>
      <c r="Z1314" s="1235"/>
      <c r="AA1314" s="1235"/>
      <c r="AB1314" s="1235"/>
      <c r="AC1314" s="1235"/>
      <c r="AD1314" s="1235"/>
      <c r="AE1314" s="1236"/>
      <c r="AF1314" s="1121" t="s">
        <v>2283</v>
      </c>
      <c r="AG1314" s="1122"/>
      <c r="AH1314" s="1122"/>
      <c r="AI1314" s="1122"/>
      <c r="AJ1314" s="1122"/>
      <c r="AK1314" s="1122"/>
      <c r="AL1314" s="1122"/>
      <c r="AM1314" s="1122"/>
      <c r="AN1314" s="1122"/>
      <c r="AO1314" s="1122"/>
      <c r="AP1314" s="1122"/>
      <c r="AQ1314" s="1122"/>
      <c r="AR1314" s="1122"/>
      <c r="AS1314" s="1122"/>
      <c r="AT1314" s="1122"/>
      <c r="AU1314" s="1122"/>
      <c r="AV1314" s="1122"/>
      <c r="AW1314" s="1122"/>
      <c r="AX1314" s="1122"/>
      <c r="AY1314" s="1122"/>
      <c r="AZ1314" s="1122"/>
      <c r="BA1314" s="1122"/>
      <c r="BB1314" s="1123"/>
    </row>
    <row r="1315" spans="1:256" s="175" customFormat="1" ht="13.5" customHeight="1">
      <c r="A1315" s="1237"/>
      <c r="B1315" s="1238"/>
      <c r="C1315" s="1238"/>
      <c r="D1315" s="1238"/>
      <c r="E1315" s="1238"/>
      <c r="F1315" s="1238"/>
      <c r="G1315" s="1238"/>
      <c r="H1315" s="1238"/>
      <c r="I1315" s="1238"/>
      <c r="J1315" s="1238"/>
      <c r="K1315" s="1238"/>
      <c r="L1315" s="1238"/>
      <c r="M1315" s="1238"/>
      <c r="N1315" s="1238"/>
      <c r="O1315" s="1238"/>
      <c r="P1315" s="1238"/>
      <c r="Q1315" s="1238"/>
      <c r="R1315" s="1238"/>
      <c r="S1315" s="1238"/>
      <c r="T1315" s="1238"/>
      <c r="U1315" s="1238"/>
      <c r="V1315" s="1238"/>
      <c r="W1315" s="1238"/>
      <c r="X1315" s="1238"/>
      <c r="Y1315" s="1238"/>
      <c r="Z1315" s="1238"/>
      <c r="AA1315" s="1238"/>
      <c r="AB1315" s="1238"/>
      <c r="AC1315" s="1238"/>
      <c r="AD1315" s="1238"/>
      <c r="AE1315" s="1239"/>
      <c r="AF1315" s="1121" t="s">
        <v>2275</v>
      </c>
      <c r="AG1315" s="1122"/>
      <c r="AH1315" s="1122"/>
      <c r="AI1315" s="1122"/>
      <c r="AJ1315" s="1122"/>
      <c r="AK1315" s="1122"/>
      <c r="AL1315" s="1122"/>
      <c r="AM1315" s="1122"/>
      <c r="AN1315" s="1123"/>
      <c r="AO1315" s="1122" t="s">
        <v>2276</v>
      </c>
      <c r="AP1315" s="1122"/>
      <c r="AQ1315" s="1122"/>
      <c r="AR1315" s="1122"/>
      <c r="AS1315" s="1122"/>
      <c r="AT1315" s="1122"/>
      <c r="AU1315" s="1122"/>
      <c r="AV1315" s="1122"/>
      <c r="AW1315" s="1122"/>
      <c r="AX1315" s="1122"/>
      <c r="AY1315" s="1122"/>
      <c r="AZ1315" s="1122"/>
      <c r="BA1315" s="1122"/>
      <c r="BB1315" s="1123"/>
    </row>
    <row r="1316" spans="1:256" s="175" customFormat="1" ht="13.5" customHeight="1">
      <c r="A1316" s="1130" t="s">
        <v>2277</v>
      </c>
      <c r="B1316" s="1131"/>
      <c r="C1316" s="1131"/>
      <c r="D1316" s="1131"/>
      <c r="E1316" s="1131"/>
      <c r="F1316" s="1131"/>
      <c r="G1316" s="1131"/>
      <c r="H1316" s="1131"/>
      <c r="I1316" s="1131"/>
      <c r="J1316" s="1131"/>
      <c r="K1316" s="1131"/>
      <c r="L1316" s="1131"/>
      <c r="M1316" s="1131"/>
      <c r="N1316" s="1131"/>
      <c r="O1316" s="1131"/>
      <c r="P1316" s="1131"/>
      <c r="Q1316" s="1131"/>
      <c r="R1316" s="1131"/>
      <c r="S1316" s="1131"/>
      <c r="T1316" s="1131"/>
      <c r="U1316" s="1131"/>
      <c r="V1316" s="1131"/>
      <c r="W1316" s="1131"/>
      <c r="X1316" s="1131"/>
      <c r="Y1316" s="1131"/>
      <c r="Z1316" s="1131"/>
      <c r="AA1316" s="1131"/>
      <c r="AB1316" s="1131"/>
      <c r="AC1316" s="1131"/>
      <c r="AD1316" s="1131"/>
      <c r="AE1316" s="1132"/>
      <c r="AF1316" s="1133"/>
      <c r="AG1316" s="1134"/>
      <c r="AH1316" s="1134"/>
      <c r="AI1316" s="1134"/>
      <c r="AJ1316" s="1134"/>
      <c r="AK1316" s="1134"/>
      <c r="AL1316" s="1134"/>
      <c r="AM1316" s="1134"/>
      <c r="AN1316" s="1135"/>
      <c r="AO1316" s="1134"/>
      <c r="AP1316" s="1134"/>
      <c r="AQ1316" s="1134"/>
      <c r="AR1316" s="1134"/>
      <c r="AS1316" s="1134"/>
      <c r="AT1316" s="1134"/>
      <c r="AU1316" s="1134"/>
      <c r="AV1316" s="1134"/>
      <c r="AW1316" s="1134"/>
      <c r="AX1316" s="1134"/>
      <c r="AY1316" s="1134"/>
      <c r="AZ1316" s="1134"/>
      <c r="BA1316" s="1134"/>
      <c r="BB1316" s="1135"/>
    </row>
    <row r="1317" spans="1:256" s="175" customFormat="1" ht="13.5" customHeight="1">
      <c r="A1317" s="1130" t="s">
        <v>2278</v>
      </c>
      <c r="B1317" s="1131"/>
      <c r="C1317" s="1131"/>
      <c r="D1317" s="1131"/>
      <c r="E1317" s="1131"/>
      <c r="F1317" s="1131"/>
      <c r="G1317" s="1131"/>
      <c r="H1317" s="1131"/>
      <c r="I1317" s="1131"/>
      <c r="J1317" s="1131"/>
      <c r="K1317" s="1131"/>
      <c r="L1317" s="1131"/>
      <c r="M1317" s="1131"/>
      <c r="N1317" s="1131"/>
      <c r="O1317" s="1131"/>
      <c r="P1317" s="1131"/>
      <c r="Q1317" s="1131"/>
      <c r="R1317" s="1131"/>
      <c r="S1317" s="1131"/>
      <c r="T1317" s="1131"/>
      <c r="U1317" s="1131"/>
      <c r="V1317" s="1131"/>
      <c r="W1317" s="1131"/>
      <c r="X1317" s="1131"/>
      <c r="Y1317" s="1131"/>
      <c r="Z1317" s="1131"/>
      <c r="AA1317" s="1131"/>
      <c r="AB1317" s="1131"/>
      <c r="AC1317" s="1131"/>
      <c r="AD1317" s="1131"/>
      <c r="AE1317" s="1132"/>
      <c r="AF1317" s="1133"/>
      <c r="AG1317" s="1134"/>
      <c r="AH1317" s="1134"/>
      <c r="AI1317" s="1134"/>
      <c r="AJ1317" s="1134"/>
      <c r="AK1317" s="1134"/>
      <c r="AL1317" s="1134"/>
      <c r="AM1317" s="1134"/>
      <c r="AN1317" s="1135"/>
      <c r="AO1317" s="1134"/>
      <c r="AP1317" s="1134"/>
      <c r="AQ1317" s="1134"/>
      <c r="AR1317" s="1134"/>
      <c r="AS1317" s="1134"/>
      <c r="AT1317" s="1134"/>
      <c r="AU1317" s="1134"/>
      <c r="AV1317" s="1134"/>
      <c r="AW1317" s="1134"/>
      <c r="AX1317" s="1134"/>
      <c r="AY1317" s="1134"/>
      <c r="AZ1317" s="1134"/>
      <c r="BA1317" s="1134"/>
      <c r="BB1317" s="1135"/>
    </row>
    <row r="1318" spans="1:256" s="175" customFormat="1" ht="13.5" customHeight="1">
      <c r="A1318" s="1130" t="s">
        <v>2279</v>
      </c>
      <c r="B1318" s="1131"/>
      <c r="C1318" s="1131"/>
      <c r="D1318" s="1131"/>
      <c r="E1318" s="1131"/>
      <c r="F1318" s="1131"/>
      <c r="G1318" s="1131"/>
      <c r="H1318" s="1131"/>
      <c r="I1318" s="1131"/>
      <c r="J1318" s="1131"/>
      <c r="K1318" s="1131"/>
      <c r="L1318" s="1131"/>
      <c r="M1318" s="1131"/>
      <c r="N1318" s="1131"/>
      <c r="O1318" s="1131"/>
      <c r="P1318" s="1131"/>
      <c r="Q1318" s="1131"/>
      <c r="R1318" s="1131"/>
      <c r="S1318" s="1131"/>
      <c r="T1318" s="1131"/>
      <c r="U1318" s="1131"/>
      <c r="V1318" s="1131"/>
      <c r="W1318" s="1131"/>
      <c r="X1318" s="1131"/>
      <c r="Y1318" s="1131"/>
      <c r="Z1318" s="1131"/>
      <c r="AA1318" s="1131"/>
      <c r="AB1318" s="1131"/>
      <c r="AC1318" s="1131"/>
      <c r="AD1318" s="1131"/>
      <c r="AE1318" s="1132"/>
      <c r="AF1318" s="1133"/>
      <c r="AG1318" s="1134"/>
      <c r="AH1318" s="1134"/>
      <c r="AI1318" s="1134"/>
      <c r="AJ1318" s="1134"/>
      <c r="AK1318" s="1134"/>
      <c r="AL1318" s="1134"/>
      <c r="AM1318" s="1134"/>
      <c r="AN1318" s="1135"/>
      <c r="AO1318" s="1134"/>
      <c r="AP1318" s="1134"/>
      <c r="AQ1318" s="1134"/>
      <c r="AR1318" s="1134"/>
      <c r="AS1318" s="1134"/>
      <c r="AT1318" s="1134"/>
      <c r="AU1318" s="1134"/>
      <c r="AV1318" s="1134"/>
      <c r="AW1318" s="1134"/>
      <c r="AX1318" s="1134"/>
      <c r="AY1318" s="1134"/>
      <c r="AZ1318" s="1134"/>
      <c r="BA1318" s="1134"/>
      <c r="BB1318" s="1135"/>
    </row>
    <row r="1319" spans="1:256" s="175" customFormat="1" ht="13.5" customHeight="1">
      <c r="A1319" s="1130" t="s">
        <v>2280</v>
      </c>
      <c r="B1319" s="1131"/>
      <c r="C1319" s="1131"/>
      <c r="D1319" s="1131"/>
      <c r="E1319" s="1131"/>
      <c r="F1319" s="1131"/>
      <c r="G1319" s="1131"/>
      <c r="H1319" s="1131"/>
      <c r="I1319" s="1131"/>
      <c r="J1319" s="1131"/>
      <c r="K1319" s="1131"/>
      <c r="L1319" s="1131"/>
      <c r="M1319" s="1131"/>
      <c r="N1319" s="1131"/>
      <c r="O1319" s="1131"/>
      <c r="P1319" s="1131"/>
      <c r="Q1319" s="1131"/>
      <c r="R1319" s="1131"/>
      <c r="S1319" s="1131"/>
      <c r="T1319" s="1131"/>
      <c r="U1319" s="1131"/>
      <c r="V1319" s="1131"/>
      <c r="W1319" s="1131"/>
      <c r="X1319" s="1131"/>
      <c r="Y1319" s="1131"/>
      <c r="Z1319" s="1131"/>
      <c r="AA1319" s="1131"/>
      <c r="AB1319" s="1131"/>
      <c r="AC1319" s="1131"/>
      <c r="AD1319" s="1131"/>
      <c r="AE1319" s="1132"/>
      <c r="AF1319" s="1133"/>
      <c r="AG1319" s="1134"/>
      <c r="AH1319" s="1134"/>
      <c r="AI1319" s="1134"/>
      <c r="AJ1319" s="1134"/>
      <c r="AK1319" s="1134"/>
      <c r="AL1319" s="1134"/>
      <c r="AM1319" s="1134"/>
      <c r="AN1319" s="1135"/>
      <c r="AO1319" s="1134"/>
      <c r="AP1319" s="1134"/>
      <c r="AQ1319" s="1134"/>
      <c r="AR1319" s="1134"/>
      <c r="AS1319" s="1134"/>
      <c r="AT1319" s="1134"/>
      <c r="AU1319" s="1134"/>
      <c r="AV1319" s="1134"/>
      <c r="AW1319" s="1134"/>
      <c r="AX1319" s="1134"/>
      <c r="AY1319" s="1134"/>
      <c r="AZ1319" s="1134"/>
      <c r="BA1319" s="1134"/>
      <c r="BB1319" s="1135"/>
    </row>
    <row r="1320" spans="1:256" s="175" customFormat="1" ht="13.5" customHeight="1">
      <c r="A1320" s="1130" t="s">
        <v>2281</v>
      </c>
      <c r="B1320" s="1131"/>
      <c r="C1320" s="1131"/>
      <c r="D1320" s="1131"/>
      <c r="E1320" s="1131"/>
      <c r="F1320" s="1131"/>
      <c r="G1320" s="1131"/>
      <c r="H1320" s="1131"/>
      <c r="I1320" s="1131"/>
      <c r="J1320" s="1131"/>
      <c r="K1320" s="1131"/>
      <c r="L1320" s="1131"/>
      <c r="M1320" s="1131"/>
      <c r="N1320" s="1131"/>
      <c r="O1320" s="1131"/>
      <c r="P1320" s="1131"/>
      <c r="Q1320" s="1131"/>
      <c r="R1320" s="1131"/>
      <c r="S1320" s="1131"/>
      <c r="T1320" s="1131"/>
      <c r="U1320" s="1131"/>
      <c r="V1320" s="1131"/>
      <c r="W1320" s="1131"/>
      <c r="X1320" s="1131"/>
      <c r="Y1320" s="1131"/>
      <c r="Z1320" s="1131"/>
      <c r="AA1320" s="1131"/>
      <c r="AB1320" s="1131"/>
      <c r="AC1320" s="1131"/>
      <c r="AD1320" s="1131"/>
      <c r="AE1320" s="1132"/>
      <c r="AF1320" s="1133"/>
      <c r="AG1320" s="1134"/>
      <c r="AH1320" s="1134"/>
      <c r="AI1320" s="1134"/>
      <c r="AJ1320" s="1134"/>
      <c r="AK1320" s="1134"/>
      <c r="AL1320" s="1134"/>
      <c r="AM1320" s="1134"/>
      <c r="AN1320" s="1135"/>
      <c r="AO1320" s="1134"/>
      <c r="AP1320" s="1134"/>
      <c r="AQ1320" s="1134"/>
      <c r="AR1320" s="1134"/>
      <c r="AS1320" s="1134"/>
      <c r="AT1320" s="1134"/>
      <c r="AU1320" s="1134"/>
      <c r="AV1320" s="1134"/>
      <c r="AW1320" s="1134"/>
      <c r="AX1320" s="1134"/>
      <c r="AY1320" s="1134"/>
      <c r="AZ1320" s="1134"/>
      <c r="BA1320" s="1134"/>
      <c r="BB1320" s="1135"/>
    </row>
    <row r="1321" spans="1:256" s="175" customFormat="1" ht="13.5" customHeight="1">
      <c r="A1321" s="1130" t="s">
        <v>2282</v>
      </c>
      <c r="B1321" s="1131"/>
      <c r="C1321" s="1131"/>
      <c r="D1321" s="1131"/>
      <c r="E1321" s="1131"/>
      <c r="F1321" s="1131"/>
      <c r="G1321" s="1131"/>
      <c r="H1321" s="1131"/>
      <c r="I1321" s="1131"/>
      <c r="J1321" s="1131"/>
      <c r="K1321" s="1131"/>
      <c r="L1321" s="1131"/>
      <c r="M1321" s="1131"/>
      <c r="N1321" s="1131"/>
      <c r="O1321" s="1131"/>
      <c r="P1321" s="1131"/>
      <c r="Q1321" s="1131"/>
      <c r="R1321" s="1131"/>
      <c r="S1321" s="1131"/>
      <c r="T1321" s="1131"/>
      <c r="U1321" s="1131"/>
      <c r="V1321" s="1131"/>
      <c r="W1321" s="1131"/>
      <c r="X1321" s="1131"/>
      <c r="Y1321" s="1131"/>
      <c r="Z1321" s="1131"/>
      <c r="AA1321" s="1131"/>
      <c r="AB1321" s="1131"/>
      <c r="AC1321" s="1131"/>
      <c r="AD1321" s="1131"/>
      <c r="AE1321" s="1132"/>
      <c r="AF1321" s="1133"/>
      <c r="AG1321" s="1134"/>
      <c r="AH1321" s="1134"/>
      <c r="AI1321" s="1134"/>
      <c r="AJ1321" s="1134"/>
      <c r="AK1321" s="1134"/>
      <c r="AL1321" s="1134"/>
      <c r="AM1321" s="1134"/>
      <c r="AN1321" s="1135"/>
      <c r="AO1321" s="1134"/>
      <c r="AP1321" s="1134"/>
      <c r="AQ1321" s="1134"/>
      <c r="AR1321" s="1134"/>
      <c r="AS1321" s="1134"/>
      <c r="AT1321" s="1134"/>
      <c r="AU1321" s="1134"/>
      <c r="AV1321" s="1134"/>
      <c r="AW1321" s="1134"/>
      <c r="AX1321" s="1134"/>
      <c r="AY1321" s="1134"/>
      <c r="AZ1321" s="1134"/>
      <c r="BA1321" s="1134"/>
      <c r="BB1321" s="1135"/>
    </row>
    <row r="1322" spans="1:256" ht="12.6" customHeight="1">
      <c r="A1322" s="220" t="s">
        <v>236</v>
      </c>
    </row>
    <row r="1323" spans="1:256" ht="15" customHeight="1">
      <c r="A1323" s="897"/>
      <c r="B1323" s="898"/>
      <c r="C1323" s="898"/>
      <c r="D1323" s="898"/>
      <c r="E1323" s="898"/>
      <c r="F1323" s="898"/>
      <c r="G1323" s="898"/>
      <c r="H1323" s="898"/>
      <c r="I1323" s="898"/>
      <c r="J1323" s="898"/>
      <c r="K1323" s="898"/>
      <c r="L1323" s="898"/>
      <c r="M1323" s="898"/>
      <c r="N1323" s="898"/>
      <c r="O1323" s="898"/>
      <c r="P1323" s="898"/>
      <c r="Q1323" s="898"/>
      <c r="R1323" s="898"/>
      <c r="S1323" s="898"/>
      <c r="T1323" s="898"/>
      <c r="U1323" s="898"/>
      <c r="V1323" s="898"/>
      <c r="W1323" s="898"/>
      <c r="X1323" s="898"/>
      <c r="Y1323" s="898"/>
      <c r="Z1323" s="898"/>
      <c r="AA1323" s="898"/>
      <c r="AB1323" s="898"/>
      <c r="AC1323" s="898"/>
      <c r="AD1323" s="898"/>
      <c r="AE1323" s="898"/>
      <c r="AF1323" s="898"/>
      <c r="AG1323" s="898"/>
      <c r="AH1323" s="898"/>
      <c r="AI1323" s="898"/>
      <c r="AJ1323" s="898"/>
      <c r="AK1323" s="898"/>
      <c r="AL1323" s="898"/>
      <c r="AM1323" s="898"/>
      <c r="AN1323" s="898"/>
      <c r="AO1323" s="898"/>
      <c r="AP1323" s="898"/>
      <c r="AQ1323" s="898"/>
      <c r="AR1323" s="898"/>
      <c r="AS1323" s="898"/>
      <c r="AT1323" s="898"/>
      <c r="AU1323" s="898"/>
      <c r="AV1323" s="898"/>
      <c r="AW1323" s="898"/>
      <c r="AX1323" s="898"/>
      <c r="AY1323" s="550"/>
      <c r="AZ1323" s="550"/>
      <c r="BA1323" s="550"/>
      <c r="BB1323" s="550"/>
    </row>
    <row r="1324" spans="1:256" ht="15" customHeight="1">
      <c r="A1324" s="899"/>
      <c r="B1324" s="900"/>
      <c r="C1324" s="900"/>
      <c r="D1324" s="900"/>
      <c r="E1324" s="900"/>
      <c r="F1324" s="900"/>
      <c r="G1324" s="900"/>
      <c r="H1324" s="900"/>
      <c r="I1324" s="900"/>
      <c r="J1324" s="900"/>
      <c r="K1324" s="900"/>
      <c r="L1324" s="900"/>
      <c r="M1324" s="900"/>
      <c r="N1324" s="900"/>
      <c r="O1324" s="900"/>
      <c r="P1324" s="900"/>
      <c r="Q1324" s="900"/>
      <c r="R1324" s="900"/>
      <c r="S1324" s="900"/>
      <c r="T1324" s="900"/>
      <c r="U1324" s="900"/>
      <c r="V1324" s="900"/>
      <c r="W1324" s="900"/>
      <c r="X1324" s="900"/>
      <c r="Y1324" s="900"/>
      <c r="Z1324" s="900"/>
      <c r="AA1324" s="900"/>
      <c r="AB1324" s="900"/>
      <c r="AC1324" s="900"/>
      <c r="AD1324" s="900"/>
      <c r="AE1324" s="900"/>
      <c r="AF1324" s="900"/>
      <c r="AG1324" s="900"/>
      <c r="AH1324" s="900"/>
      <c r="AI1324" s="900"/>
      <c r="AJ1324" s="900"/>
      <c r="AK1324" s="900"/>
      <c r="AL1324" s="900"/>
      <c r="AM1324" s="900"/>
      <c r="AN1324" s="900"/>
      <c r="AO1324" s="900"/>
      <c r="AP1324" s="900"/>
      <c r="AQ1324" s="900"/>
      <c r="AR1324" s="900"/>
      <c r="AS1324" s="900"/>
      <c r="AT1324" s="900"/>
      <c r="AU1324" s="900"/>
      <c r="AV1324" s="900"/>
      <c r="AW1324" s="900"/>
      <c r="AX1324" s="900"/>
      <c r="AY1324" s="550"/>
      <c r="AZ1324" s="550"/>
      <c r="BA1324" s="550"/>
      <c r="BB1324" s="550"/>
    </row>
    <row r="1325" spans="1:256" ht="12.6" customHeight="1">
      <c r="A1325" s="296"/>
      <c r="B1325" s="200"/>
      <c r="C1325" s="200"/>
      <c r="D1325" s="200"/>
      <c r="E1325" s="200"/>
      <c r="F1325" s="200"/>
      <c r="G1325" s="200"/>
      <c r="H1325" s="200"/>
      <c r="I1325" s="200"/>
      <c r="J1325" s="200"/>
      <c r="K1325" s="200"/>
      <c r="L1325" s="200"/>
      <c r="M1325" s="200"/>
      <c r="N1325" s="200"/>
      <c r="O1325" s="200"/>
      <c r="P1325" s="200"/>
      <c r="Q1325" s="200"/>
      <c r="R1325" s="200"/>
      <c r="S1325" s="200"/>
      <c r="T1325" s="200"/>
      <c r="U1325" s="200"/>
      <c r="V1325" s="200"/>
      <c r="W1325" s="200"/>
      <c r="X1325" s="200"/>
      <c r="Y1325" s="200"/>
      <c r="Z1325" s="200"/>
      <c r="AA1325" s="200"/>
      <c r="AB1325" s="200"/>
      <c r="AC1325" s="200"/>
      <c r="AD1325" s="200"/>
      <c r="AE1325" s="200"/>
      <c r="AF1325" s="200"/>
      <c r="AG1325" s="200"/>
      <c r="AH1325" s="200"/>
      <c r="AI1325" s="200"/>
      <c r="AJ1325" s="200"/>
      <c r="AK1325" s="200"/>
      <c r="AL1325" s="200"/>
      <c r="AM1325" s="200"/>
      <c r="AN1325" s="200"/>
      <c r="AO1325" s="200"/>
      <c r="AP1325" s="200"/>
      <c r="AQ1325" s="200"/>
      <c r="AR1325" s="200"/>
      <c r="AS1325" s="200"/>
      <c r="AT1325" s="200"/>
      <c r="AU1325" s="200"/>
      <c r="AV1325" s="200"/>
      <c r="AW1325" s="200"/>
      <c r="AX1325" s="200"/>
      <c r="AY1325" s="200"/>
      <c r="AZ1325" s="200"/>
      <c r="BA1325" s="200"/>
      <c r="BB1325" s="297"/>
    </row>
    <row r="1326" spans="1:256" ht="12.6" customHeight="1">
      <c r="A1326" s="304" t="s">
        <v>2284</v>
      </c>
      <c r="B1326" s="278"/>
      <c r="C1326" s="278"/>
      <c r="D1326" s="278"/>
      <c r="E1326" s="278"/>
      <c r="F1326" s="278"/>
      <c r="G1326" s="278"/>
      <c r="H1326" s="278"/>
      <c r="I1326" s="278"/>
      <c r="J1326" s="278"/>
      <c r="K1326" s="278"/>
      <c r="L1326" s="278"/>
      <c r="M1326" s="278"/>
      <c r="N1326" s="278"/>
      <c r="O1326" s="278"/>
      <c r="P1326" s="278"/>
      <c r="Q1326" s="278"/>
      <c r="R1326" s="278"/>
      <c r="S1326" s="278"/>
      <c r="T1326" s="278"/>
      <c r="U1326" s="278"/>
      <c r="V1326" s="278"/>
      <c r="W1326" s="278"/>
      <c r="X1326" s="278"/>
      <c r="Y1326" s="278"/>
      <c r="Z1326" s="278"/>
      <c r="AA1326" s="278"/>
      <c r="AB1326" s="278"/>
      <c r="AC1326" s="278"/>
      <c r="AD1326" s="278"/>
      <c r="AE1326" s="278"/>
      <c r="AF1326" s="278"/>
      <c r="AG1326" s="278"/>
      <c r="AH1326" s="278"/>
      <c r="AI1326" s="278"/>
      <c r="AJ1326" s="278"/>
      <c r="AK1326" s="278"/>
      <c r="AL1326" s="278"/>
      <c r="AM1326" s="278"/>
      <c r="AN1326" s="278"/>
      <c r="AO1326" s="278"/>
      <c r="AP1326" s="278"/>
      <c r="AQ1326" s="278"/>
      <c r="AR1326" s="278"/>
      <c r="AS1326" s="278"/>
      <c r="AT1326" s="278"/>
      <c r="AU1326" s="278"/>
      <c r="AV1326" s="278"/>
      <c r="AW1326" s="278"/>
      <c r="AX1326" s="278"/>
      <c r="AY1326" s="278"/>
      <c r="AZ1326" s="278"/>
      <c r="BA1326" s="278"/>
      <c r="BB1326" s="278"/>
    </row>
    <row r="1327" spans="1:256" ht="12.6" customHeight="1">
      <c r="A1327" s="815" t="s">
        <v>2285</v>
      </c>
      <c r="B1327" s="815"/>
      <c r="C1327" s="815"/>
      <c r="D1327" s="815"/>
      <c r="E1327" s="815"/>
      <c r="F1327" s="815"/>
      <c r="G1327" s="815"/>
      <c r="H1327" s="815"/>
      <c r="I1327" s="815"/>
      <c r="J1327" s="815"/>
      <c r="K1327" s="815"/>
      <c r="L1327" s="815"/>
      <c r="M1327" s="815"/>
      <c r="N1327" s="815"/>
      <c r="O1327" s="815"/>
      <c r="P1327" s="815"/>
      <c r="Q1327" s="815"/>
      <c r="R1327" s="815"/>
      <c r="S1327" s="815"/>
      <c r="T1327" s="815"/>
      <c r="U1327" s="815"/>
      <c r="V1327" s="815"/>
      <c r="W1327" s="815"/>
      <c r="X1327" s="815"/>
      <c r="Y1327" s="815"/>
      <c r="Z1327" s="815"/>
      <c r="AA1327" s="815"/>
      <c r="AB1327" s="815"/>
      <c r="AC1327" s="815"/>
      <c r="AD1327" s="815"/>
      <c r="AE1327" s="815"/>
      <c r="AF1327" s="815"/>
      <c r="AG1327" s="815"/>
      <c r="AH1327" s="815"/>
      <c r="AI1327" s="815"/>
      <c r="AJ1327" s="815"/>
      <c r="AK1327" s="815"/>
      <c r="AL1327" s="815"/>
      <c r="AM1327" s="815"/>
      <c r="AN1327" s="815"/>
      <c r="AO1327" s="815"/>
      <c r="AP1327" s="815"/>
      <c r="AQ1327" s="815"/>
      <c r="AR1327" s="815"/>
      <c r="AS1327" s="815"/>
      <c r="AT1327" s="815"/>
      <c r="AU1327" s="815"/>
      <c r="AV1327" s="815"/>
      <c r="AW1327" s="815"/>
      <c r="AX1327" s="815"/>
      <c r="AY1327" s="815"/>
      <c r="AZ1327" s="815"/>
      <c r="BA1327" s="815"/>
      <c r="BB1327" s="815"/>
      <c r="BC1327" s="815"/>
      <c r="BD1327" s="815"/>
      <c r="BE1327" s="815"/>
      <c r="BF1327" s="815"/>
      <c r="BG1327" s="815"/>
      <c r="BH1327" s="815"/>
      <c r="BI1327" s="815"/>
      <c r="BJ1327" s="815"/>
      <c r="BK1327" s="815"/>
      <c r="BL1327" s="815"/>
      <c r="BM1327" s="815"/>
      <c r="BN1327" s="815"/>
      <c r="BO1327" s="815"/>
      <c r="BP1327" s="815"/>
      <c r="BQ1327" s="815"/>
      <c r="BR1327" s="815"/>
      <c r="BS1327" s="815"/>
      <c r="BT1327" s="815"/>
      <c r="BU1327" s="815"/>
      <c r="BV1327" s="815"/>
      <c r="BW1327" s="815"/>
      <c r="BX1327" s="815"/>
      <c r="BY1327" s="815"/>
      <c r="BZ1327" s="815"/>
      <c r="CA1327" s="815"/>
      <c r="CB1327" s="815"/>
      <c r="CC1327" s="815"/>
      <c r="CD1327" s="815"/>
      <c r="CE1327" s="815"/>
      <c r="CF1327" s="815"/>
      <c r="CG1327" s="815"/>
      <c r="CH1327" s="815"/>
      <c r="CI1327" s="815"/>
      <c r="CJ1327" s="815"/>
      <c r="CK1327" s="815"/>
      <c r="CL1327" s="815"/>
      <c r="CM1327" s="815"/>
      <c r="CN1327" s="815"/>
      <c r="CO1327" s="815"/>
      <c r="CP1327" s="815"/>
      <c r="CQ1327" s="815"/>
      <c r="CR1327" s="815"/>
      <c r="CS1327" s="815"/>
      <c r="CT1327" s="815"/>
      <c r="CU1327" s="815"/>
      <c r="CV1327" s="815"/>
      <c r="CW1327" s="815"/>
      <c r="CX1327" s="815"/>
      <c r="CY1327" s="815"/>
      <c r="CZ1327" s="815"/>
      <c r="DA1327" s="815"/>
      <c r="DB1327" s="815"/>
      <c r="DC1327" s="815"/>
      <c r="DD1327" s="815"/>
      <c r="DE1327" s="815"/>
      <c r="DF1327" s="815"/>
      <c r="DG1327" s="815"/>
      <c r="DH1327" s="815"/>
      <c r="DI1327" s="815"/>
      <c r="DJ1327" s="815"/>
      <c r="DK1327" s="815"/>
      <c r="DL1327" s="815"/>
      <c r="DM1327" s="815"/>
      <c r="DN1327" s="815"/>
      <c r="DO1327" s="815"/>
      <c r="DP1327" s="815"/>
      <c r="DQ1327" s="815"/>
      <c r="DR1327" s="815"/>
      <c r="DS1327" s="815"/>
      <c r="DT1327" s="815"/>
      <c r="DU1327" s="815"/>
      <c r="DV1327" s="815"/>
      <c r="DW1327" s="815"/>
      <c r="DX1327" s="815"/>
      <c r="DY1327" s="815"/>
      <c r="DZ1327" s="815"/>
      <c r="EA1327" s="815"/>
      <c r="EB1327" s="815"/>
      <c r="EC1327" s="815"/>
      <c r="ED1327" s="815"/>
      <c r="EE1327" s="815"/>
      <c r="EF1327" s="815"/>
      <c r="EG1327" s="815"/>
      <c r="EH1327" s="815"/>
      <c r="EI1327" s="815"/>
      <c r="EJ1327" s="815"/>
      <c r="EK1327" s="815"/>
      <c r="EL1327" s="815"/>
      <c r="EM1327" s="815"/>
      <c r="EN1327" s="815"/>
      <c r="EO1327" s="815"/>
      <c r="EP1327" s="815"/>
      <c r="EQ1327" s="815"/>
      <c r="ER1327" s="815"/>
      <c r="ES1327" s="815"/>
      <c r="ET1327" s="815"/>
      <c r="EU1327" s="815"/>
      <c r="EV1327" s="815"/>
      <c r="EW1327" s="815"/>
      <c r="EX1327" s="815"/>
      <c r="EY1327" s="815"/>
      <c r="EZ1327" s="815"/>
      <c r="FA1327" s="815"/>
      <c r="FB1327" s="815"/>
      <c r="FC1327" s="815"/>
      <c r="FD1327" s="815"/>
      <c r="FE1327" s="815"/>
      <c r="FF1327" s="815"/>
      <c r="FG1327" s="815"/>
      <c r="FH1327" s="815"/>
      <c r="FI1327" s="815"/>
      <c r="FJ1327" s="815"/>
      <c r="FK1327" s="815"/>
      <c r="FL1327" s="815"/>
      <c r="FM1327" s="815"/>
      <c r="FN1327" s="815"/>
      <c r="FO1327" s="815"/>
      <c r="FP1327" s="815"/>
      <c r="FQ1327" s="815"/>
      <c r="FR1327" s="815"/>
      <c r="FS1327" s="815"/>
      <c r="FT1327" s="815"/>
      <c r="FU1327" s="815"/>
      <c r="FV1327" s="815"/>
      <c r="FW1327" s="815"/>
      <c r="FX1327" s="815"/>
      <c r="FY1327" s="815"/>
      <c r="FZ1327" s="815"/>
      <c r="GA1327" s="815"/>
      <c r="GB1327" s="815"/>
      <c r="GC1327" s="815"/>
      <c r="GD1327" s="815"/>
      <c r="GE1327" s="815"/>
      <c r="GF1327" s="815"/>
      <c r="GG1327" s="815"/>
      <c r="GH1327" s="815"/>
      <c r="GI1327" s="815"/>
      <c r="GJ1327" s="815"/>
      <c r="GK1327" s="815"/>
      <c r="GL1327" s="815"/>
      <c r="GM1327" s="815"/>
      <c r="GN1327" s="815"/>
      <c r="GO1327" s="815"/>
      <c r="GP1327" s="815"/>
      <c r="GQ1327" s="815"/>
      <c r="GR1327" s="815"/>
      <c r="GS1327" s="815"/>
      <c r="GT1327" s="815"/>
      <c r="GU1327" s="815"/>
      <c r="GV1327" s="815"/>
      <c r="GW1327" s="815"/>
      <c r="GX1327" s="815"/>
      <c r="GY1327" s="815"/>
      <c r="GZ1327" s="815"/>
      <c r="HA1327" s="815"/>
      <c r="HB1327" s="815"/>
      <c r="HC1327" s="815"/>
      <c r="HD1327" s="815"/>
      <c r="HE1327" s="815"/>
      <c r="HF1327" s="815"/>
      <c r="HG1327" s="815"/>
      <c r="HH1327" s="815"/>
      <c r="HI1327" s="815"/>
      <c r="HJ1327" s="815"/>
      <c r="HK1327" s="815"/>
      <c r="HL1327" s="815"/>
      <c r="HM1327" s="815"/>
      <c r="HN1327" s="815"/>
      <c r="HO1327" s="815"/>
      <c r="HP1327" s="815"/>
      <c r="HQ1327" s="815"/>
      <c r="HR1327" s="815"/>
      <c r="HS1327" s="815"/>
      <c r="HT1327" s="815"/>
      <c r="HU1327" s="815"/>
      <c r="HV1327" s="815"/>
      <c r="HW1327" s="815"/>
      <c r="HX1327" s="815"/>
      <c r="HY1327" s="815"/>
      <c r="HZ1327" s="815"/>
      <c r="IA1327" s="815"/>
      <c r="IB1327" s="815"/>
      <c r="IC1327" s="815"/>
      <c r="ID1327" s="815"/>
      <c r="IE1327" s="815"/>
      <c r="IF1327" s="815"/>
      <c r="IG1327" s="815"/>
      <c r="IH1327" s="815"/>
      <c r="II1327" s="815"/>
      <c r="IJ1327" s="815"/>
      <c r="IK1327" s="815"/>
      <c r="IL1327" s="815"/>
      <c r="IM1327" s="815"/>
      <c r="IN1327" s="815"/>
      <c r="IO1327" s="815"/>
      <c r="IP1327" s="815"/>
      <c r="IQ1327" s="815"/>
      <c r="IR1327" s="815"/>
      <c r="IS1327" s="815"/>
      <c r="IT1327" s="815"/>
      <c r="IU1327" s="815"/>
      <c r="IV1327" s="815"/>
    </row>
    <row r="1328" spans="1:256" ht="12.6" customHeight="1">
      <c r="A1328" s="220" t="s">
        <v>2286</v>
      </c>
      <c r="B1328" s="200"/>
      <c r="C1328" s="200"/>
      <c r="D1328" s="200"/>
      <c r="E1328" s="200"/>
      <c r="F1328" s="200"/>
      <c r="G1328" s="200"/>
      <c r="H1328" s="200"/>
      <c r="I1328" s="200"/>
      <c r="J1328" s="200"/>
      <c r="K1328" s="200"/>
      <c r="L1328" s="200"/>
      <c r="M1328" s="200"/>
      <c r="N1328" s="200"/>
      <c r="O1328" s="200"/>
      <c r="P1328" s="200"/>
      <c r="Q1328" s="200"/>
      <c r="R1328" s="200"/>
      <c r="S1328" s="200"/>
      <c r="T1328" s="200"/>
      <c r="U1328" s="200"/>
      <c r="V1328" s="200"/>
      <c r="W1328" s="200"/>
      <c r="X1328" s="200"/>
      <c r="Y1328" s="200"/>
      <c r="Z1328" s="200"/>
      <c r="AA1328" s="200"/>
      <c r="AB1328" s="200"/>
      <c r="AC1328" s="200"/>
      <c r="AD1328" s="200"/>
      <c r="AE1328" s="200"/>
      <c r="AF1328" s="200"/>
      <c r="AG1328" s="200"/>
      <c r="AH1328" s="200"/>
      <c r="AI1328" s="200"/>
      <c r="AJ1328" s="200"/>
      <c r="AK1328" s="200"/>
      <c r="AL1328" s="200"/>
      <c r="AM1328" s="200"/>
      <c r="AN1328" s="200"/>
      <c r="AO1328" s="200"/>
      <c r="AP1328" s="200"/>
      <c r="AQ1328" s="200"/>
      <c r="AR1328" s="200"/>
      <c r="AS1328" s="200"/>
      <c r="AT1328" s="200"/>
      <c r="AU1328" s="200"/>
      <c r="AV1328" s="200"/>
      <c r="AW1328" s="200"/>
      <c r="AX1328" s="200"/>
      <c r="AY1328" s="200"/>
      <c r="AZ1328" s="200"/>
      <c r="BA1328" s="200"/>
      <c r="BB1328" s="297"/>
    </row>
    <row r="1329" spans="1:256" ht="13.5">
      <c r="A1329" s="1240" t="s">
        <v>2287</v>
      </c>
      <c r="B1329" s="1240"/>
      <c r="C1329" s="1240"/>
      <c r="D1329" s="1240"/>
      <c r="E1329" s="1240"/>
      <c r="F1329" s="1240"/>
      <c r="G1329" s="1240"/>
      <c r="H1329" s="1240"/>
      <c r="I1329" s="1240"/>
      <c r="J1329" s="1240"/>
      <c r="K1329" s="1240"/>
      <c r="L1329" s="1240"/>
      <c r="M1329" s="1240"/>
      <c r="N1329" s="1240"/>
      <c r="O1329" s="1240"/>
      <c r="P1329" s="1240"/>
      <c r="Q1329" s="1240"/>
      <c r="R1329" s="1240"/>
      <c r="S1329" s="1240"/>
      <c r="T1329" s="1240"/>
      <c r="U1329" s="1240"/>
      <c r="V1329" s="1240"/>
      <c r="W1329" s="1240"/>
      <c r="X1329" s="1240"/>
      <c r="Y1329" s="1240"/>
      <c r="Z1329" s="1240"/>
      <c r="AA1329" s="1240"/>
      <c r="AB1329" s="1240"/>
      <c r="AC1329" s="1240"/>
      <c r="AD1329" s="1240"/>
      <c r="AE1329" s="1240"/>
      <c r="AF1329" s="1240"/>
      <c r="AG1329" s="1240"/>
      <c r="AH1329" s="1240"/>
      <c r="AI1329" s="1240"/>
      <c r="AJ1329" s="1240"/>
      <c r="AK1329" s="1240"/>
      <c r="AL1329" s="1240"/>
      <c r="AM1329" s="1240"/>
      <c r="AN1329" s="1240"/>
      <c r="AO1329" s="1240"/>
      <c r="AP1329" s="1240"/>
      <c r="AQ1329" s="1240"/>
      <c r="AR1329" s="1240"/>
      <c r="AS1329" s="1240"/>
      <c r="AT1329" s="1240"/>
      <c r="AU1329" s="1240"/>
      <c r="AV1329" s="1240"/>
      <c r="AW1329" s="1240"/>
      <c r="AX1329" s="1240"/>
      <c r="AY1329" s="1240"/>
      <c r="AZ1329" s="1240"/>
      <c r="BA1329" s="1240"/>
      <c r="BB1329" s="278"/>
    </row>
    <row r="1330" spans="1:256" ht="12.6" customHeight="1">
      <c r="A1330" s="815" t="s">
        <v>2288</v>
      </c>
      <c r="B1330" s="815"/>
      <c r="C1330" s="815"/>
      <c r="D1330" s="815"/>
      <c r="E1330" s="815"/>
      <c r="F1330" s="815"/>
      <c r="G1330" s="815"/>
      <c r="H1330" s="815"/>
      <c r="I1330" s="815"/>
      <c r="J1330" s="815"/>
      <c r="K1330" s="815"/>
      <c r="L1330" s="815"/>
      <c r="M1330" s="815"/>
      <c r="N1330" s="815"/>
      <c r="O1330" s="815"/>
      <c r="P1330" s="815"/>
      <c r="Q1330" s="815"/>
      <c r="R1330" s="815"/>
      <c r="S1330" s="815"/>
      <c r="T1330" s="815"/>
      <c r="U1330" s="815"/>
      <c r="V1330" s="815"/>
      <c r="W1330" s="815"/>
      <c r="X1330" s="815"/>
      <c r="Y1330" s="815"/>
      <c r="Z1330" s="815"/>
      <c r="AA1330" s="815"/>
      <c r="AB1330" s="815"/>
      <c r="AC1330" s="815"/>
      <c r="AD1330" s="815"/>
      <c r="AE1330" s="815"/>
      <c r="AF1330" s="815"/>
      <c r="AG1330" s="815"/>
      <c r="AH1330" s="815"/>
      <c r="AI1330" s="815"/>
      <c r="AJ1330" s="815"/>
      <c r="AK1330" s="815"/>
      <c r="AL1330" s="815"/>
      <c r="AM1330" s="815"/>
      <c r="AN1330" s="815"/>
      <c r="AO1330" s="815"/>
      <c r="AP1330" s="815"/>
      <c r="AQ1330" s="815"/>
      <c r="AR1330" s="815"/>
      <c r="AS1330" s="815"/>
      <c r="AT1330" s="815"/>
      <c r="AU1330" s="815"/>
      <c r="AV1330" s="815"/>
      <c r="AW1330" s="815"/>
      <c r="AX1330" s="815"/>
      <c r="AY1330" s="815"/>
      <c r="AZ1330" s="815"/>
      <c r="BA1330" s="815"/>
      <c r="BB1330" s="815"/>
      <c r="BC1330" s="815"/>
      <c r="BD1330" s="815"/>
      <c r="BE1330" s="815"/>
      <c r="BF1330" s="815"/>
      <c r="BG1330" s="815"/>
      <c r="BH1330" s="815"/>
      <c r="BI1330" s="815"/>
      <c r="BJ1330" s="815"/>
      <c r="BK1330" s="815"/>
      <c r="BL1330" s="815"/>
      <c r="BM1330" s="815"/>
      <c r="BN1330" s="815"/>
      <c r="BO1330" s="815"/>
      <c r="BP1330" s="815"/>
      <c r="BQ1330" s="815"/>
      <c r="BR1330" s="815"/>
      <c r="BS1330" s="815"/>
      <c r="BT1330" s="815"/>
      <c r="BU1330" s="815"/>
      <c r="BV1330" s="815"/>
      <c r="BW1330" s="815"/>
      <c r="BX1330" s="815"/>
      <c r="BY1330" s="815"/>
      <c r="BZ1330" s="815"/>
      <c r="CA1330" s="815"/>
      <c r="CB1330" s="815"/>
      <c r="CC1330" s="815"/>
      <c r="CD1330" s="815"/>
      <c r="CE1330" s="815"/>
      <c r="CF1330" s="815"/>
      <c r="CG1330" s="815"/>
      <c r="CH1330" s="815"/>
      <c r="CI1330" s="815"/>
      <c r="CJ1330" s="815"/>
      <c r="CK1330" s="815"/>
      <c r="CL1330" s="815"/>
      <c r="CM1330" s="815"/>
      <c r="CN1330" s="815"/>
      <c r="CO1330" s="815"/>
      <c r="CP1330" s="815"/>
      <c r="CQ1330" s="815"/>
      <c r="CR1330" s="815"/>
      <c r="CS1330" s="815"/>
      <c r="CT1330" s="815"/>
      <c r="CU1330" s="815"/>
      <c r="CV1330" s="815"/>
      <c r="CW1330" s="815"/>
      <c r="CX1330" s="815"/>
      <c r="CY1330" s="815"/>
      <c r="CZ1330" s="815"/>
      <c r="DA1330" s="815"/>
      <c r="DB1330" s="815"/>
      <c r="DC1330" s="815"/>
      <c r="DD1330" s="815"/>
      <c r="DE1330" s="815"/>
      <c r="DF1330" s="815"/>
      <c r="DG1330" s="815"/>
      <c r="DH1330" s="815"/>
      <c r="DI1330" s="815"/>
      <c r="DJ1330" s="815"/>
      <c r="DK1330" s="815"/>
      <c r="DL1330" s="815"/>
      <c r="DM1330" s="815"/>
      <c r="DN1330" s="815"/>
      <c r="DO1330" s="815"/>
      <c r="DP1330" s="815"/>
      <c r="DQ1330" s="815"/>
      <c r="DR1330" s="815"/>
      <c r="DS1330" s="815"/>
      <c r="DT1330" s="815"/>
      <c r="DU1330" s="815"/>
      <c r="DV1330" s="815"/>
      <c r="DW1330" s="815"/>
      <c r="DX1330" s="815"/>
      <c r="DY1330" s="815"/>
      <c r="DZ1330" s="815"/>
      <c r="EA1330" s="815"/>
      <c r="EB1330" s="815"/>
      <c r="EC1330" s="815"/>
      <c r="ED1330" s="815"/>
      <c r="EE1330" s="815"/>
      <c r="EF1330" s="815"/>
      <c r="EG1330" s="815"/>
      <c r="EH1330" s="815"/>
      <c r="EI1330" s="815"/>
      <c r="EJ1330" s="815"/>
      <c r="EK1330" s="815"/>
      <c r="EL1330" s="815"/>
      <c r="EM1330" s="815"/>
      <c r="EN1330" s="815"/>
      <c r="EO1330" s="815"/>
      <c r="EP1330" s="815"/>
      <c r="EQ1330" s="815"/>
      <c r="ER1330" s="815"/>
      <c r="ES1330" s="815"/>
      <c r="ET1330" s="815"/>
      <c r="EU1330" s="815"/>
      <c r="EV1330" s="815"/>
      <c r="EW1330" s="815"/>
      <c r="EX1330" s="815"/>
      <c r="EY1330" s="815"/>
      <c r="EZ1330" s="815"/>
      <c r="FA1330" s="815"/>
      <c r="FB1330" s="815"/>
      <c r="FC1330" s="815"/>
      <c r="FD1330" s="815"/>
      <c r="FE1330" s="815"/>
      <c r="FF1330" s="815"/>
      <c r="FG1330" s="815"/>
      <c r="FH1330" s="815"/>
      <c r="FI1330" s="815"/>
      <c r="FJ1330" s="815"/>
      <c r="FK1330" s="815"/>
      <c r="FL1330" s="815"/>
      <c r="FM1330" s="815"/>
      <c r="FN1330" s="815"/>
      <c r="FO1330" s="815"/>
      <c r="FP1330" s="815"/>
      <c r="FQ1330" s="815"/>
      <c r="FR1330" s="815"/>
      <c r="FS1330" s="815"/>
      <c r="FT1330" s="815"/>
      <c r="FU1330" s="815"/>
      <c r="FV1330" s="815"/>
      <c r="FW1330" s="815"/>
      <c r="FX1330" s="815"/>
      <c r="FY1330" s="815"/>
      <c r="FZ1330" s="815"/>
      <c r="GA1330" s="815"/>
      <c r="GB1330" s="815"/>
      <c r="GC1330" s="815"/>
      <c r="GD1330" s="815"/>
      <c r="GE1330" s="815"/>
      <c r="GF1330" s="815"/>
      <c r="GG1330" s="815"/>
      <c r="GH1330" s="815"/>
      <c r="GI1330" s="815"/>
      <c r="GJ1330" s="815"/>
      <c r="GK1330" s="815"/>
      <c r="GL1330" s="815"/>
      <c r="GM1330" s="815"/>
      <c r="GN1330" s="815"/>
      <c r="GO1330" s="815"/>
      <c r="GP1330" s="815"/>
      <c r="GQ1330" s="815"/>
      <c r="GR1330" s="815"/>
      <c r="GS1330" s="815"/>
      <c r="GT1330" s="815"/>
      <c r="GU1330" s="815"/>
      <c r="GV1330" s="815"/>
      <c r="GW1330" s="815"/>
      <c r="GX1330" s="815"/>
      <c r="GY1330" s="815"/>
      <c r="GZ1330" s="815"/>
      <c r="HA1330" s="815"/>
      <c r="HB1330" s="815"/>
      <c r="HC1330" s="815"/>
      <c r="HD1330" s="815"/>
      <c r="HE1330" s="815"/>
      <c r="HF1330" s="815"/>
      <c r="HG1330" s="815"/>
      <c r="HH1330" s="815"/>
      <c r="HI1330" s="815"/>
      <c r="HJ1330" s="815"/>
      <c r="HK1330" s="815"/>
      <c r="HL1330" s="815"/>
      <c r="HM1330" s="815"/>
      <c r="HN1330" s="815"/>
      <c r="HO1330" s="815"/>
      <c r="HP1330" s="815"/>
      <c r="HQ1330" s="815"/>
      <c r="HR1330" s="815"/>
      <c r="HS1330" s="815"/>
      <c r="HT1330" s="815"/>
      <c r="HU1330" s="815"/>
      <c r="HV1330" s="815"/>
      <c r="HW1330" s="815"/>
      <c r="HX1330" s="815"/>
      <c r="HY1330" s="815"/>
      <c r="HZ1330" s="815"/>
      <c r="IA1330" s="815"/>
      <c r="IB1330" s="815"/>
      <c r="IC1330" s="815"/>
      <c r="ID1330" s="815"/>
      <c r="IE1330" s="815"/>
      <c r="IF1330" s="815"/>
      <c r="IG1330" s="815"/>
      <c r="IH1330" s="815"/>
      <c r="II1330" s="815"/>
      <c r="IJ1330" s="815"/>
      <c r="IK1330" s="815"/>
      <c r="IL1330" s="815"/>
      <c r="IM1330" s="815"/>
      <c r="IN1330" s="815"/>
      <c r="IO1330" s="815"/>
      <c r="IP1330" s="815"/>
      <c r="IQ1330" s="815"/>
      <c r="IR1330" s="815"/>
      <c r="IS1330" s="815"/>
      <c r="IT1330" s="815"/>
      <c r="IU1330" s="815"/>
      <c r="IV1330" s="815"/>
    </row>
    <row r="1331" spans="1:256" ht="24" customHeight="1">
      <c r="A1331" s="1118" t="s">
        <v>2289</v>
      </c>
      <c r="B1331" s="1119"/>
      <c r="C1331" s="1119"/>
      <c r="D1331" s="1119"/>
      <c r="E1331" s="1119"/>
      <c r="F1331" s="1119"/>
      <c r="G1331" s="1119"/>
      <c r="H1331" s="1119"/>
      <c r="I1331" s="1119"/>
      <c r="J1331" s="1119"/>
      <c r="K1331" s="1119"/>
      <c r="L1331" s="1119"/>
      <c r="M1331" s="1119"/>
      <c r="N1331" s="1119"/>
      <c r="O1331" s="1119"/>
      <c r="P1331" s="1119"/>
      <c r="Q1331" s="1119"/>
      <c r="R1331" s="1119"/>
      <c r="S1331" s="1119"/>
      <c r="T1331" s="1119"/>
      <c r="U1331" s="1119"/>
      <c r="V1331" s="1119"/>
      <c r="W1331" s="1119"/>
      <c r="X1331" s="1119"/>
      <c r="Y1331" s="1119"/>
      <c r="Z1331" s="1119"/>
      <c r="AA1331" s="1119"/>
      <c r="AB1331" s="1119"/>
      <c r="AC1331" s="1119"/>
      <c r="AD1331" s="1119"/>
      <c r="AE1331" s="1120"/>
      <c r="AF1331" s="1121" t="s">
        <v>4147</v>
      </c>
      <c r="AG1331" s="1122"/>
      <c r="AH1331" s="1122"/>
      <c r="AI1331" s="1122"/>
      <c r="AJ1331" s="1122"/>
      <c r="AK1331" s="1122"/>
      <c r="AL1331" s="1122"/>
      <c r="AM1331" s="1122"/>
      <c r="AN1331" s="1123"/>
      <c r="AO1331" s="1122" t="s">
        <v>2290</v>
      </c>
      <c r="AP1331" s="1122"/>
      <c r="AQ1331" s="1122"/>
      <c r="AR1331" s="1122"/>
      <c r="AS1331" s="1122"/>
      <c r="AT1331" s="1122"/>
      <c r="AU1331" s="1122"/>
      <c r="AV1331" s="1122"/>
      <c r="AW1331" s="1122"/>
      <c r="AX1331" s="1122"/>
      <c r="AY1331" s="1122"/>
      <c r="AZ1331" s="1122"/>
      <c r="BA1331" s="1122"/>
      <c r="BB1331" s="1123"/>
    </row>
    <row r="1332" spans="1:256" ht="12.6" customHeight="1">
      <c r="A1332" s="1130" t="s">
        <v>2291</v>
      </c>
      <c r="B1332" s="1131"/>
      <c r="C1332" s="1131"/>
      <c r="D1332" s="1131"/>
      <c r="E1332" s="1131"/>
      <c r="F1332" s="1131"/>
      <c r="G1332" s="1131"/>
      <c r="H1332" s="1131"/>
      <c r="I1332" s="1131"/>
      <c r="J1332" s="1131"/>
      <c r="K1332" s="1131"/>
      <c r="L1332" s="1131"/>
      <c r="M1332" s="1131"/>
      <c r="N1332" s="1131"/>
      <c r="O1332" s="1131"/>
      <c r="P1332" s="1131"/>
      <c r="Q1332" s="1131"/>
      <c r="R1332" s="1131"/>
      <c r="S1332" s="1131"/>
      <c r="T1332" s="1131"/>
      <c r="U1332" s="1131"/>
      <c r="V1332" s="1131"/>
      <c r="W1332" s="1131"/>
      <c r="X1332" s="1131"/>
      <c r="Y1332" s="1131"/>
      <c r="Z1332" s="1131"/>
      <c r="AA1332" s="1131"/>
      <c r="AB1332" s="1131"/>
      <c r="AC1332" s="1131"/>
      <c r="AD1332" s="1131"/>
      <c r="AE1332" s="1132"/>
      <c r="AF1332" s="1229"/>
      <c r="AG1332" s="1230"/>
      <c r="AH1332" s="1230"/>
      <c r="AI1332" s="1230"/>
      <c r="AJ1332" s="1230"/>
      <c r="AK1332" s="1230"/>
      <c r="AL1332" s="1230"/>
      <c r="AM1332" s="1230"/>
      <c r="AN1332" s="1231"/>
      <c r="AO1332" s="1230"/>
      <c r="AP1332" s="1230"/>
      <c r="AQ1332" s="1230"/>
      <c r="AR1332" s="1230"/>
      <c r="AS1332" s="1230"/>
      <c r="AT1332" s="1230"/>
      <c r="AU1332" s="1230"/>
      <c r="AV1332" s="1230"/>
      <c r="AW1332" s="1230"/>
      <c r="AX1332" s="1230"/>
      <c r="AY1332" s="1230"/>
      <c r="AZ1332" s="1230"/>
      <c r="BA1332" s="1230"/>
      <c r="BB1332" s="1231"/>
    </row>
    <row r="1333" spans="1:256" ht="12.6" customHeight="1">
      <c r="A1333" s="1130" t="s">
        <v>2292</v>
      </c>
      <c r="B1333" s="1131"/>
      <c r="C1333" s="1131"/>
      <c r="D1333" s="1131"/>
      <c r="E1333" s="1131"/>
      <c r="F1333" s="1131"/>
      <c r="G1333" s="1131"/>
      <c r="H1333" s="1131"/>
      <c r="I1333" s="1131"/>
      <c r="J1333" s="1131"/>
      <c r="K1333" s="1131"/>
      <c r="L1333" s="1131"/>
      <c r="M1333" s="1131"/>
      <c r="N1333" s="1131"/>
      <c r="O1333" s="1131"/>
      <c r="P1333" s="1131"/>
      <c r="Q1333" s="1131"/>
      <c r="R1333" s="1131"/>
      <c r="S1333" s="1131"/>
      <c r="T1333" s="1131"/>
      <c r="U1333" s="1131"/>
      <c r="V1333" s="1131"/>
      <c r="W1333" s="1131"/>
      <c r="X1333" s="1131"/>
      <c r="Y1333" s="1131"/>
      <c r="Z1333" s="1131"/>
      <c r="AA1333" s="1131"/>
      <c r="AB1333" s="1131"/>
      <c r="AC1333" s="1131"/>
      <c r="AD1333" s="1131"/>
      <c r="AE1333" s="1132"/>
      <c r="AF1333" s="1229"/>
      <c r="AG1333" s="1230"/>
      <c r="AH1333" s="1230"/>
      <c r="AI1333" s="1230"/>
      <c r="AJ1333" s="1230"/>
      <c r="AK1333" s="1230"/>
      <c r="AL1333" s="1230"/>
      <c r="AM1333" s="1230"/>
      <c r="AN1333" s="1231"/>
      <c r="AO1333" s="1230"/>
      <c r="AP1333" s="1230"/>
      <c r="AQ1333" s="1230"/>
      <c r="AR1333" s="1230"/>
      <c r="AS1333" s="1230"/>
      <c r="AT1333" s="1230"/>
      <c r="AU1333" s="1230"/>
      <c r="AV1333" s="1230"/>
      <c r="AW1333" s="1230"/>
      <c r="AX1333" s="1230"/>
      <c r="AY1333" s="1230"/>
      <c r="AZ1333" s="1230"/>
      <c r="BA1333" s="1230"/>
      <c r="BB1333" s="1231"/>
    </row>
    <row r="1334" spans="1:256" ht="12.6" customHeight="1">
      <c r="A1334" s="1130" t="s">
        <v>2293</v>
      </c>
      <c r="B1334" s="1131"/>
      <c r="C1334" s="1131"/>
      <c r="D1334" s="1131"/>
      <c r="E1334" s="1131"/>
      <c r="F1334" s="1131"/>
      <c r="G1334" s="1131"/>
      <c r="H1334" s="1131"/>
      <c r="I1334" s="1131"/>
      <c r="J1334" s="1131"/>
      <c r="K1334" s="1131"/>
      <c r="L1334" s="1131"/>
      <c r="M1334" s="1131"/>
      <c r="N1334" s="1131"/>
      <c r="O1334" s="1131"/>
      <c r="P1334" s="1131"/>
      <c r="Q1334" s="1131"/>
      <c r="R1334" s="1131"/>
      <c r="S1334" s="1131"/>
      <c r="T1334" s="1131"/>
      <c r="U1334" s="1131"/>
      <c r="V1334" s="1131"/>
      <c r="W1334" s="1131"/>
      <c r="X1334" s="1131"/>
      <c r="Y1334" s="1131"/>
      <c r="Z1334" s="1131"/>
      <c r="AA1334" s="1131"/>
      <c r="AB1334" s="1131"/>
      <c r="AC1334" s="1131"/>
      <c r="AD1334" s="1131"/>
      <c r="AE1334" s="1132"/>
      <c r="AF1334" s="1229"/>
      <c r="AG1334" s="1230"/>
      <c r="AH1334" s="1230"/>
      <c r="AI1334" s="1230"/>
      <c r="AJ1334" s="1230"/>
      <c r="AK1334" s="1230"/>
      <c r="AL1334" s="1230"/>
      <c r="AM1334" s="1230"/>
      <c r="AN1334" s="1231"/>
      <c r="AO1334" s="1230"/>
      <c r="AP1334" s="1230"/>
      <c r="AQ1334" s="1230"/>
      <c r="AR1334" s="1230"/>
      <c r="AS1334" s="1230"/>
      <c r="AT1334" s="1230"/>
      <c r="AU1334" s="1230"/>
      <c r="AV1334" s="1230"/>
      <c r="AW1334" s="1230"/>
      <c r="AX1334" s="1230"/>
      <c r="AY1334" s="1230"/>
      <c r="AZ1334" s="1230"/>
      <c r="BA1334" s="1230"/>
      <c r="BB1334" s="1231"/>
    </row>
    <row r="1335" spans="1:256" ht="12.6" customHeight="1">
      <c r="A1335" s="1130" t="s">
        <v>2294</v>
      </c>
      <c r="B1335" s="1131"/>
      <c r="C1335" s="1131"/>
      <c r="D1335" s="1131"/>
      <c r="E1335" s="1131"/>
      <c r="F1335" s="1131"/>
      <c r="G1335" s="1131"/>
      <c r="H1335" s="1131"/>
      <c r="I1335" s="1131"/>
      <c r="J1335" s="1131"/>
      <c r="K1335" s="1131"/>
      <c r="L1335" s="1131"/>
      <c r="M1335" s="1131"/>
      <c r="N1335" s="1131"/>
      <c r="O1335" s="1131"/>
      <c r="P1335" s="1131"/>
      <c r="Q1335" s="1131"/>
      <c r="R1335" s="1131"/>
      <c r="S1335" s="1131"/>
      <c r="T1335" s="1131"/>
      <c r="U1335" s="1131"/>
      <c r="V1335" s="1131"/>
      <c r="W1335" s="1131"/>
      <c r="X1335" s="1131"/>
      <c r="Y1335" s="1131"/>
      <c r="Z1335" s="1131"/>
      <c r="AA1335" s="1131"/>
      <c r="AB1335" s="1131"/>
      <c r="AC1335" s="1131"/>
      <c r="AD1335" s="1131"/>
      <c r="AE1335" s="1132"/>
      <c r="AF1335" s="1229"/>
      <c r="AG1335" s="1230"/>
      <c r="AH1335" s="1230"/>
      <c r="AI1335" s="1230"/>
      <c r="AJ1335" s="1230"/>
      <c r="AK1335" s="1230"/>
      <c r="AL1335" s="1230"/>
      <c r="AM1335" s="1230"/>
      <c r="AN1335" s="1231"/>
      <c r="AO1335" s="1230"/>
      <c r="AP1335" s="1230"/>
      <c r="AQ1335" s="1230"/>
      <c r="AR1335" s="1230"/>
      <c r="AS1335" s="1230"/>
      <c r="AT1335" s="1230"/>
      <c r="AU1335" s="1230"/>
      <c r="AV1335" s="1230"/>
      <c r="AW1335" s="1230"/>
      <c r="AX1335" s="1230"/>
      <c r="AY1335" s="1230"/>
      <c r="AZ1335" s="1230"/>
      <c r="BA1335" s="1230"/>
      <c r="BB1335" s="1231"/>
    </row>
    <row r="1336" spans="1:256" ht="12.6" customHeight="1">
      <c r="A1336" s="1130" t="s">
        <v>2295</v>
      </c>
      <c r="B1336" s="1131"/>
      <c r="C1336" s="1131"/>
      <c r="D1336" s="1131"/>
      <c r="E1336" s="1131"/>
      <c r="F1336" s="1131"/>
      <c r="G1336" s="1131"/>
      <c r="H1336" s="1131"/>
      <c r="I1336" s="1131"/>
      <c r="J1336" s="1131"/>
      <c r="K1336" s="1131"/>
      <c r="L1336" s="1131"/>
      <c r="M1336" s="1131"/>
      <c r="N1336" s="1131"/>
      <c r="O1336" s="1131"/>
      <c r="P1336" s="1131"/>
      <c r="Q1336" s="1131"/>
      <c r="R1336" s="1131"/>
      <c r="S1336" s="1131"/>
      <c r="T1336" s="1131"/>
      <c r="U1336" s="1131"/>
      <c r="V1336" s="1131"/>
      <c r="W1336" s="1131"/>
      <c r="X1336" s="1131"/>
      <c r="Y1336" s="1131"/>
      <c r="Z1336" s="1131"/>
      <c r="AA1336" s="1131"/>
      <c r="AB1336" s="1131"/>
      <c r="AC1336" s="1131"/>
      <c r="AD1336" s="1131"/>
      <c r="AE1336" s="1132"/>
      <c r="AF1336" s="1229"/>
      <c r="AG1336" s="1230"/>
      <c r="AH1336" s="1230"/>
      <c r="AI1336" s="1230"/>
      <c r="AJ1336" s="1230"/>
      <c r="AK1336" s="1230"/>
      <c r="AL1336" s="1230"/>
      <c r="AM1336" s="1230"/>
      <c r="AN1336" s="1231"/>
      <c r="AO1336" s="1230"/>
      <c r="AP1336" s="1230"/>
      <c r="AQ1336" s="1230"/>
      <c r="AR1336" s="1230"/>
      <c r="AS1336" s="1230"/>
      <c r="AT1336" s="1230"/>
      <c r="AU1336" s="1230"/>
      <c r="AV1336" s="1230"/>
      <c r="AW1336" s="1230"/>
      <c r="AX1336" s="1230"/>
      <c r="AY1336" s="1230"/>
      <c r="AZ1336" s="1230"/>
      <c r="BA1336" s="1230"/>
      <c r="BB1336" s="1231"/>
    </row>
    <row r="1337" spans="1:256" ht="12.6" customHeight="1">
      <c r="A1337" s="1130" t="s">
        <v>2296</v>
      </c>
      <c r="B1337" s="1131"/>
      <c r="C1337" s="1131"/>
      <c r="D1337" s="1131"/>
      <c r="E1337" s="1131"/>
      <c r="F1337" s="1131"/>
      <c r="G1337" s="1131"/>
      <c r="H1337" s="1131"/>
      <c r="I1337" s="1131"/>
      <c r="J1337" s="1131"/>
      <c r="K1337" s="1131"/>
      <c r="L1337" s="1131"/>
      <c r="M1337" s="1131"/>
      <c r="N1337" s="1131"/>
      <c r="O1337" s="1131"/>
      <c r="P1337" s="1131"/>
      <c r="Q1337" s="1131"/>
      <c r="R1337" s="1131"/>
      <c r="S1337" s="1131"/>
      <c r="T1337" s="1131"/>
      <c r="U1337" s="1131"/>
      <c r="V1337" s="1131"/>
      <c r="W1337" s="1131"/>
      <c r="X1337" s="1131"/>
      <c r="Y1337" s="1131"/>
      <c r="Z1337" s="1131"/>
      <c r="AA1337" s="1131"/>
      <c r="AB1337" s="1131"/>
      <c r="AC1337" s="1131"/>
      <c r="AD1337" s="1131"/>
      <c r="AE1337" s="1132"/>
      <c r="AF1337" s="1229"/>
      <c r="AG1337" s="1230"/>
      <c r="AH1337" s="1230"/>
      <c r="AI1337" s="1230"/>
      <c r="AJ1337" s="1230"/>
      <c r="AK1337" s="1230"/>
      <c r="AL1337" s="1230"/>
      <c r="AM1337" s="1230"/>
      <c r="AN1337" s="1231"/>
      <c r="AO1337" s="1230"/>
      <c r="AP1337" s="1230"/>
      <c r="AQ1337" s="1230"/>
      <c r="AR1337" s="1230"/>
      <c r="AS1337" s="1230"/>
      <c r="AT1337" s="1230"/>
      <c r="AU1337" s="1230"/>
      <c r="AV1337" s="1230"/>
      <c r="AW1337" s="1230"/>
      <c r="AX1337" s="1230"/>
      <c r="AY1337" s="1230"/>
      <c r="AZ1337" s="1230"/>
      <c r="BA1337" s="1230"/>
      <c r="BB1337" s="1231"/>
    </row>
    <row r="1338" spans="1:256" ht="12.6" customHeight="1">
      <c r="A1338" s="1130" t="s">
        <v>2297</v>
      </c>
      <c r="B1338" s="1131"/>
      <c r="C1338" s="1131"/>
      <c r="D1338" s="1131"/>
      <c r="E1338" s="1131"/>
      <c r="F1338" s="1131"/>
      <c r="G1338" s="1131"/>
      <c r="H1338" s="1131"/>
      <c r="I1338" s="1131"/>
      <c r="J1338" s="1131"/>
      <c r="K1338" s="1131"/>
      <c r="L1338" s="1131"/>
      <c r="M1338" s="1131"/>
      <c r="N1338" s="1131"/>
      <c r="O1338" s="1131"/>
      <c r="P1338" s="1131"/>
      <c r="Q1338" s="1131"/>
      <c r="R1338" s="1131"/>
      <c r="S1338" s="1131"/>
      <c r="T1338" s="1131"/>
      <c r="U1338" s="1131"/>
      <c r="V1338" s="1131"/>
      <c r="W1338" s="1131"/>
      <c r="X1338" s="1131"/>
      <c r="Y1338" s="1131"/>
      <c r="Z1338" s="1131"/>
      <c r="AA1338" s="1131"/>
      <c r="AB1338" s="1131"/>
      <c r="AC1338" s="1131"/>
      <c r="AD1338" s="1131"/>
      <c r="AE1338" s="1132"/>
      <c r="AF1338" s="1229"/>
      <c r="AG1338" s="1230"/>
      <c r="AH1338" s="1230"/>
      <c r="AI1338" s="1230"/>
      <c r="AJ1338" s="1230"/>
      <c r="AK1338" s="1230"/>
      <c r="AL1338" s="1230"/>
      <c r="AM1338" s="1230"/>
      <c r="AN1338" s="1231"/>
      <c r="AO1338" s="1230"/>
      <c r="AP1338" s="1230"/>
      <c r="AQ1338" s="1230"/>
      <c r="AR1338" s="1230"/>
      <c r="AS1338" s="1230"/>
      <c r="AT1338" s="1230"/>
      <c r="AU1338" s="1230"/>
      <c r="AV1338" s="1230"/>
      <c r="AW1338" s="1230"/>
      <c r="AX1338" s="1230"/>
      <c r="AY1338" s="1230"/>
      <c r="AZ1338" s="1230"/>
      <c r="BA1338" s="1230"/>
      <c r="BB1338" s="1231"/>
    </row>
    <row r="1339" spans="1:256" ht="12.6" customHeight="1">
      <c r="A1339" s="1130" t="s">
        <v>2298</v>
      </c>
      <c r="B1339" s="1131"/>
      <c r="C1339" s="1131"/>
      <c r="D1339" s="1131"/>
      <c r="E1339" s="1131"/>
      <c r="F1339" s="1131"/>
      <c r="G1339" s="1131"/>
      <c r="H1339" s="1131"/>
      <c r="I1339" s="1131"/>
      <c r="J1339" s="1131"/>
      <c r="K1339" s="1131"/>
      <c r="L1339" s="1131"/>
      <c r="M1339" s="1131"/>
      <c r="N1339" s="1131"/>
      <c r="O1339" s="1131"/>
      <c r="P1339" s="1131"/>
      <c r="Q1339" s="1131"/>
      <c r="R1339" s="1131"/>
      <c r="S1339" s="1131"/>
      <c r="T1339" s="1131"/>
      <c r="U1339" s="1131"/>
      <c r="V1339" s="1131"/>
      <c r="W1339" s="1131"/>
      <c r="X1339" s="1131"/>
      <c r="Y1339" s="1131"/>
      <c r="Z1339" s="1131"/>
      <c r="AA1339" s="1131"/>
      <c r="AB1339" s="1131"/>
      <c r="AC1339" s="1131"/>
      <c r="AD1339" s="1131"/>
      <c r="AE1339" s="1132"/>
      <c r="AF1339" s="1229"/>
      <c r="AG1339" s="1230"/>
      <c r="AH1339" s="1230"/>
      <c r="AI1339" s="1230"/>
      <c r="AJ1339" s="1230"/>
      <c r="AK1339" s="1230"/>
      <c r="AL1339" s="1230"/>
      <c r="AM1339" s="1230"/>
      <c r="AN1339" s="1231"/>
      <c r="AO1339" s="1230"/>
      <c r="AP1339" s="1230"/>
      <c r="AQ1339" s="1230"/>
      <c r="AR1339" s="1230"/>
      <c r="AS1339" s="1230"/>
      <c r="AT1339" s="1230"/>
      <c r="AU1339" s="1230"/>
      <c r="AV1339" s="1230"/>
      <c r="AW1339" s="1230"/>
      <c r="AX1339" s="1230"/>
      <c r="AY1339" s="1230"/>
      <c r="AZ1339" s="1230"/>
      <c r="BA1339" s="1230"/>
      <c r="BB1339" s="1231"/>
    </row>
    <row r="1340" spans="1:256" ht="12.6" customHeight="1">
      <c r="A1340" s="220" t="s">
        <v>275</v>
      </c>
    </row>
    <row r="1341" spans="1:256" ht="15" customHeight="1">
      <c r="A1341" s="897"/>
      <c r="B1341" s="898"/>
      <c r="C1341" s="898"/>
      <c r="D1341" s="898"/>
      <c r="E1341" s="898"/>
      <c r="F1341" s="898"/>
      <c r="G1341" s="898"/>
      <c r="H1341" s="898"/>
      <c r="I1341" s="898"/>
      <c r="J1341" s="898"/>
      <c r="K1341" s="898"/>
      <c r="L1341" s="898"/>
      <c r="M1341" s="898"/>
      <c r="N1341" s="898"/>
      <c r="O1341" s="898"/>
      <c r="P1341" s="898"/>
      <c r="Q1341" s="898"/>
      <c r="R1341" s="898"/>
      <c r="S1341" s="898"/>
      <c r="T1341" s="898"/>
      <c r="U1341" s="898"/>
      <c r="V1341" s="898"/>
      <c r="W1341" s="898"/>
      <c r="X1341" s="898"/>
      <c r="Y1341" s="898"/>
      <c r="Z1341" s="898"/>
      <c r="AA1341" s="898"/>
      <c r="AB1341" s="898"/>
      <c r="AC1341" s="898"/>
      <c r="AD1341" s="898"/>
      <c r="AE1341" s="898"/>
      <c r="AF1341" s="898"/>
      <c r="AG1341" s="898"/>
      <c r="AH1341" s="898"/>
      <c r="AI1341" s="898"/>
      <c r="AJ1341" s="898"/>
      <c r="AK1341" s="898"/>
      <c r="AL1341" s="898"/>
      <c r="AM1341" s="898"/>
      <c r="AN1341" s="898"/>
      <c r="AO1341" s="898"/>
      <c r="AP1341" s="898"/>
      <c r="AQ1341" s="898"/>
      <c r="AR1341" s="898"/>
      <c r="AS1341" s="898"/>
      <c r="AT1341" s="898"/>
      <c r="AU1341" s="898"/>
      <c r="AV1341" s="898"/>
      <c r="AW1341" s="898"/>
      <c r="AX1341" s="898"/>
      <c r="AY1341" s="550"/>
      <c r="AZ1341" s="550"/>
      <c r="BA1341" s="550"/>
      <c r="BB1341" s="550"/>
    </row>
    <row r="1342" spans="1:256" ht="15" customHeight="1">
      <c r="A1342" s="899"/>
      <c r="B1342" s="900"/>
      <c r="C1342" s="900"/>
      <c r="D1342" s="900"/>
      <c r="E1342" s="900"/>
      <c r="F1342" s="900"/>
      <c r="G1342" s="900"/>
      <c r="H1342" s="900"/>
      <c r="I1342" s="900"/>
      <c r="J1342" s="900"/>
      <c r="K1342" s="900"/>
      <c r="L1342" s="900"/>
      <c r="M1342" s="900"/>
      <c r="N1342" s="900"/>
      <c r="O1342" s="900"/>
      <c r="P1342" s="900"/>
      <c r="Q1342" s="900"/>
      <c r="R1342" s="900"/>
      <c r="S1342" s="900"/>
      <c r="T1342" s="900"/>
      <c r="U1342" s="900"/>
      <c r="V1342" s="900"/>
      <c r="W1342" s="900"/>
      <c r="X1342" s="900"/>
      <c r="Y1342" s="900"/>
      <c r="Z1342" s="900"/>
      <c r="AA1342" s="900"/>
      <c r="AB1342" s="900"/>
      <c r="AC1342" s="900"/>
      <c r="AD1342" s="900"/>
      <c r="AE1342" s="900"/>
      <c r="AF1342" s="900"/>
      <c r="AG1342" s="900"/>
      <c r="AH1342" s="900"/>
      <c r="AI1342" s="900"/>
      <c r="AJ1342" s="900"/>
      <c r="AK1342" s="900"/>
      <c r="AL1342" s="900"/>
      <c r="AM1342" s="900"/>
      <c r="AN1342" s="900"/>
      <c r="AO1342" s="900"/>
      <c r="AP1342" s="900"/>
      <c r="AQ1342" s="900"/>
      <c r="AR1342" s="900"/>
      <c r="AS1342" s="900"/>
      <c r="AT1342" s="900"/>
      <c r="AU1342" s="900"/>
      <c r="AV1342" s="900"/>
      <c r="AW1342" s="900"/>
      <c r="AX1342" s="900"/>
      <c r="AY1342" s="550"/>
      <c r="AZ1342" s="550"/>
      <c r="BA1342" s="550"/>
      <c r="BB1342" s="550"/>
    </row>
    <row r="1343" spans="1:256" ht="12.6" customHeight="1">
      <c r="A1343" s="296"/>
      <c r="B1343" s="200"/>
      <c r="C1343" s="200"/>
      <c r="D1343" s="200"/>
      <c r="E1343" s="200"/>
      <c r="F1343" s="200"/>
      <c r="G1343" s="200"/>
      <c r="H1343" s="200"/>
      <c r="I1343" s="200"/>
      <c r="J1343" s="200"/>
      <c r="K1343" s="200"/>
      <c r="L1343" s="200"/>
      <c r="M1343" s="200"/>
      <c r="N1343" s="200"/>
      <c r="O1343" s="200"/>
      <c r="P1343" s="200"/>
      <c r="Q1343" s="200"/>
      <c r="R1343" s="200"/>
      <c r="S1343" s="200"/>
      <c r="T1343" s="200"/>
      <c r="U1343" s="200"/>
      <c r="V1343" s="200"/>
      <c r="W1343" s="200"/>
      <c r="X1343" s="200"/>
      <c r="Y1343" s="200"/>
      <c r="Z1343" s="200"/>
      <c r="AA1343" s="200"/>
      <c r="AB1343" s="200"/>
      <c r="AC1343" s="200"/>
      <c r="AD1343" s="200"/>
      <c r="AE1343" s="200"/>
      <c r="AF1343" s="200"/>
      <c r="AG1343" s="200"/>
      <c r="AH1343" s="200"/>
      <c r="AI1343" s="200"/>
      <c r="AJ1343" s="200"/>
      <c r="AK1343" s="200"/>
      <c r="AL1343" s="200"/>
      <c r="AM1343" s="200"/>
      <c r="AN1343" s="200"/>
      <c r="AO1343" s="200"/>
      <c r="AP1343" s="200"/>
      <c r="AQ1343" s="200"/>
      <c r="AR1343" s="200"/>
      <c r="AS1343" s="200"/>
      <c r="AT1343" s="200"/>
      <c r="AU1343" s="200"/>
      <c r="AV1343" s="200"/>
      <c r="AW1343" s="200"/>
      <c r="AX1343" s="200"/>
      <c r="AY1343" s="200"/>
      <c r="AZ1343" s="200"/>
      <c r="BA1343" s="200"/>
      <c r="BB1343" s="297"/>
    </row>
    <row r="1344" spans="1:256" s="175" customFormat="1" ht="15" customHeight="1">
      <c r="A1344" s="1232" t="s">
        <v>2299</v>
      </c>
      <c r="B1344" s="1232"/>
      <c r="C1344" s="1232"/>
      <c r="D1344" s="1232"/>
      <c r="E1344" s="1232"/>
      <c r="F1344" s="1232"/>
      <c r="G1344" s="1232"/>
      <c r="H1344" s="1232"/>
      <c r="I1344" s="1232"/>
      <c r="J1344" s="1232"/>
      <c r="K1344" s="1232"/>
      <c r="L1344" s="1232"/>
      <c r="M1344" s="1232"/>
      <c r="N1344" s="1232"/>
      <c r="O1344" s="1232"/>
      <c r="P1344" s="1232"/>
      <c r="Q1344" s="1232"/>
      <c r="R1344" s="1232"/>
      <c r="S1344" s="1232"/>
      <c r="T1344" s="1232"/>
      <c r="U1344" s="1232"/>
      <c r="V1344" s="1232"/>
      <c r="W1344" s="1232"/>
      <c r="X1344" s="1232"/>
      <c r="Y1344" s="1232"/>
      <c r="Z1344" s="1232"/>
      <c r="AA1344" s="1232"/>
      <c r="AB1344" s="1232"/>
      <c r="AC1344" s="1232"/>
      <c r="AD1344" s="1232"/>
      <c r="AE1344" s="1232"/>
      <c r="AF1344" s="1232"/>
      <c r="AG1344" s="1232"/>
      <c r="AH1344" s="1232"/>
      <c r="AI1344" s="1232"/>
      <c r="AJ1344" s="1232"/>
      <c r="AK1344" s="1232"/>
      <c r="AL1344" s="1232"/>
      <c r="AM1344" s="1232"/>
      <c r="AN1344" s="1232"/>
      <c r="AO1344" s="1232"/>
      <c r="AP1344" s="1232"/>
      <c r="AQ1344" s="1232"/>
      <c r="AR1344" s="1232"/>
      <c r="AS1344" s="1232"/>
      <c r="AT1344" s="1232"/>
      <c r="AU1344" s="1232"/>
      <c r="AV1344" s="1232"/>
      <c r="AW1344" s="1232"/>
      <c r="AX1344" s="1232"/>
      <c r="AY1344" s="1232"/>
      <c r="AZ1344" s="1232"/>
      <c r="BA1344" s="1232"/>
      <c r="BB1344" s="298"/>
    </row>
    <row r="1345" spans="1:54" s="175" customFormat="1" ht="15" customHeight="1">
      <c r="A1345" s="220" t="s">
        <v>2300</v>
      </c>
      <c r="B1345" s="303"/>
      <c r="C1345" s="303"/>
      <c r="D1345" s="303"/>
      <c r="E1345" s="303"/>
      <c r="F1345" s="303"/>
      <c r="G1345" s="303"/>
      <c r="H1345" s="303"/>
      <c r="I1345" s="303"/>
      <c r="J1345" s="303"/>
      <c r="K1345" s="303"/>
      <c r="L1345" s="303"/>
      <c r="M1345" s="303"/>
      <c r="N1345" s="303"/>
      <c r="O1345" s="303"/>
      <c r="P1345" s="303"/>
      <c r="Q1345" s="303"/>
      <c r="R1345" s="303"/>
      <c r="S1345" s="303"/>
      <c r="T1345" s="303"/>
      <c r="U1345" s="303"/>
      <c r="V1345" s="303"/>
      <c r="W1345" s="303"/>
      <c r="X1345" s="303"/>
      <c r="Y1345" s="303"/>
      <c r="Z1345" s="303"/>
      <c r="AA1345" s="303"/>
      <c r="AB1345" s="303"/>
      <c r="AC1345" s="303"/>
      <c r="AD1345" s="303"/>
      <c r="AE1345" s="303"/>
      <c r="AF1345" s="303"/>
      <c r="AG1345" s="303"/>
      <c r="AH1345" s="303"/>
      <c r="AI1345" s="303"/>
      <c r="AJ1345" s="303"/>
      <c r="AK1345" s="303"/>
      <c r="AL1345" s="303"/>
      <c r="AM1345" s="303"/>
      <c r="AN1345" s="303"/>
      <c r="AO1345" s="303"/>
      <c r="AP1345" s="303"/>
      <c r="AQ1345" s="303"/>
      <c r="AR1345" s="303"/>
      <c r="AS1345" s="303"/>
      <c r="AT1345" s="303"/>
      <c r="AU1345" s="303"/>
      <c r="AV1345" s="303"/>
      <c r="AW1345" s="303"/>
      <c r="AX1345" s="303"/>
      <c r="AY1345" s="303"/>
      <c r="AZ1345" s="303"/>
      <c r="BA1345" s="303"/>
      <c r="BB1345" s="298"/>
    </row>
    <row r="1346" spans="1:54" ht="12.6" customHeight="1">
      <c r="A1346" s="891" t="s">
        <v>2301</v>
      </c>
      <c r="B1346" s="892"/>
      <c r="C1346" s="892"/>
      <c r="D1346" s="892"/>
      <c r="E1346" s="892"/>
      <c r="F1346" s="892"/>
      <c r="G1346" s="892"/>
      <c r="H1346" s="893"/>
      <c r="I1346" s="891" t="s">
        <v>2302</v>
      </c>
      <c r="J1346" s="892"/>
      <c r="K1346" s="892"/>
      <c r="L1346" s="892"/>
      <c r="M1346" s="892"/>
      <c r="N1346" s="892"/>
      <c r="O1346" s="892"/>
      <c r="P1346" s="892"/>
      <c r="Q1346" s="892"/>
      <c r="R1346" s="892"/>
      <c r="S1346" s="892"/>
      <c r="T1346" s="892"/>
      <c r="U1346" s="892"/>
      <c r="V1346" s="892"/>
      <c r="W1346" s="892"/>
      <c r="X1346" s="892"/>
      <c r="Y1346" s="892"/>
      <c r="Z1346" s="892"/>
      <c r="AA1346" s="892"/>
      <c r="AB1346" s="893"/>
      <c r="AC1346" s="1193" t="s">
        <v>2303</v>
      </c>
      <c r="AD1346" s="1194"/>
      <c r="AE1346" s="1194"/>
      <c r="AF1346" s="1194"/>
      <c r="AG1346" s="1194"/>
      <c r="AH1346" s="1194"/>
      <c r="AI1346" s="1194"/>
      <c r="AJ1346" s="1194"/>
      <c r="AK1346" s="1194"/>
      <c r="AL1346" s="1194"/>
      <c r="AM1346" s="1194"/>
      <c r="AN1346" s="1194"/>
      <c r="AO1346" s="1194"/>
      <c r="AP1346" s="1194"/>
      <c r="AQ1346" s="1194"/>
      <c r="AR1346" s="1194"/>
      <c r="AS1346" s="1194"/>
      <c r="AT1346" s="1194"/>
      <c r="AU1346" s="1194"/>
      <c r="AV1346" s="1194"/>
      <c r="AW1346" s="1194"/>
      <c r="AX1346" s="1194"/>
      <c r="AY1346" s="1194"/>
      <c r="AZ1346" s="1194"/>
      <c r="BA1346" s="1194"/>
      <c r="BB1346" s="1195"/>
    </row>
    <row r="1347" spans="1:54" ht="12.6" customHeight="1">
      <c r="A1347" s="844"/>
      <c r="B1347" s="1096"/>
      <c r="C1347" s="1096"/>
      <c r="D1347" s="1096"/>
      <c r="E1347" s="1096"/>
      <c r="F1347" s="1096"/>
      <c r="G1347" s="1096"/>
      <c r="H1347" s="1191"/>
      <c r="I1347" s="894"/>
      <c r="J1347" s="895"/>
      <c r="K1347" s="895"/>
      <c r="L1347" s="895"/>
      <c r="M1347" s="895"/>
      <c r="N1347" s="895"/>
      <c r="O1347" s="895"/>
      <c r="P1347" s="895"/>
      <c r="Q1347" s="895"/>
      <c r="R1347" s="895"/>
      <c r="S1347" s="895"/>
      <c r="T1347" s="895"/>
      <c r="U1347" s="895"/>
      <c r="V1347" s="895"/>
      <c r="W1347" s="895"/>
      <c r="X1347" s="895"/>
      <c r="Y1347" s="895"/>
      <c r="Z1347" s="895"/>
      <c r="AA1347" s="895"/>
      <c r="AB1347" s="896"/>
      <c r="AC1347" s="1241"/>
      <c r="AD1347" s="1242"/>
      <c r="AE1347" s="1242"/>
      <c r="AF1347" s="1242"/>
      <c r="AG1347" s="1242"/>
      <c r="AH1347" s="1242"/>
      <c r="AI1347" s="1242"/>
      <c r="AJ1347" s="1242"/>
      <c r="AK1347" s="1242"/>
      <c r="AL1347" s="1242"/>
      <c r="AM1347" s="1242"/>
      <c r="AN1347" s="1242"/>
      <c r="AO1347" s="1242"/>
      <c r="AP1347" s="1242"/>
      <c r="AQ1347" s="1242"/>
      <c r="AR1347" s="1242"/>
      <c r="AS1347" s="1242"/>
      <c r="AT1347" s="1242"/>
      <c r="AU1347" s="1242"/>
      <c r="AV1347" s="1242"/>
      <c r="AW1347" s="1242"/>
      <c r="AX1347" s="1242"/>
      <c r="AY1347" s="1242"/>
      <c r="AZ1347" s="1242"/>
      <c r="BA1347" s="1242"/>
      <c r="BB1347" s="1243"/>
    </row>
    <row r="1348" spans="1:54" ht="12.6" customHeight="1">
      <c r="A1348" s="844"/>
      <c r="B1348" s="1096"/>
      <c r="C1348" s="1096"/>
      <c r="D1348" s="1096"/>
      <c r="E1348" s="1096"/>
      <c r="F1348" s="1096"/>
      <c r="G1348" s="1096"/>
      <c r="H1348" s="1191"/>
      <c r="I1348" s="1244" t="s">
        <v>2304</v>
      </c>
      <c r="J1348" s="1245"/>
      <c r="K1348" s="1245"/>
      <c r="L1348" s="1245"/>
      <c r="M1348" s="1245"/>
      <c r="N1348" s="1246"/>
      <c r="O1348" s="1247" t="s">
        <v>2305</v>
      </c>
      <c r="P1348" s="1247"/>
      <c r="Q1348" s="1247"/>
      <c r="R1348" s="1247"/>
      <c r="S1348" s="1247"/>
      <c r="T1348" s="1247"/>
      <c r="U1348" s="1247"/>
      <c r="V1348" s="1247"/>
      <c r="W1348" s="1247" t="s">
        <v>2306</v>
      </c>
      <c r="X1348" s="1247"/>
      <c r="Y1348" s="1247"/>
      <c r="Z1348" s="1247"/>
      <c r="AA1348" s="1247"/>
      <c r="AB1348" s="1244"/>
      <c r="AC1348" s="1247" t="s">
        <v>2304</v>
      </c>
      <c r="AD1348" s="1247"/>
      <c r="AE1348" s="1247"/>
      <c r="AF1348" s="1247"/>
      <c r="AG1348" s="1247"/>
      <c r="AH1348" s="1247"/>
      <c r="AI1348" s="1247" t="s">
        <v>2305</v>
      </c>
      <c r="AJ1348" s="1247"/>
      <c r="AK1348" s="1247"/>
      <c r="AL1348" s="1247"/>
      <c r="AM1348" s="1247"/>
      <c r="AN1348" s="1247"/>
      <c r="AO1348" s="1247"/>
      <c r="AP1348" s="1247"/>
      <c r="AQ1348" s="1247" t="s">
        <v>2306</v>
      </c>
      <c r="AR1348" s="1247"/>
      <c r="AS1348" s="1247"/>
      <c r="AT1348" s="1247"/>
      <c r="AU1348" s="1247"/>
      <c r="AV1348" s="1247"/>
      <c r="AW1348" s="1247"/>
      <c r="AX1348" s="1247"/>
      <c r="AY1348" s="1247"/>
      <c r="AZ1348" s="1247"/>
      <c r="BA1348" s="1247"/>
      <c r="BB1348" s="1247"/>
    </row>
    <row r="1349" spans="1:54" ht="12.6" customHeight="1">
      <c r="A1349" s="844"/>
      <c r="B1349" s="1096"/>
      <c r="C1349" s="1096"/>
      <c r="D1349" s="1096"/>
      <c r="E1349" s="1096"/>
      <c r="F1349" s="1096"/>
      <c r="G1349" s="1096"/>
      <c r="H1349" s="1191"/>
      <c r="I1349" s="905" t="s">
        <v>2307</v>
      </c>
      <c r="J1349" s="905"/>
      <c r="K1349" s="905"/>
      <c r="L1349" s="905"/>
      <c r="M1349" s="905"/>
      <c r="N1349" s="905"/>
      <c r="O1349" s="905"/>
      <c r="P1349" s="905"/>
      <c r="Q1349" s="905"/>
      <c r="R1349" s="905"/>
      <c r="S1349" s="905"/>
      <c r="T1349" s="905"/>
      <c r="U1349" s="905"/>
      <c r="V1349" s="905"/>
      <c r="W1349" s="905"/>
      <c r="X1349" s="905"/>
      <c r="Y1349" s="905"/>
      <c r="Z1349" s="905"/>
      <c r="AA1349" s="905"/>
      <c r="AB1349" s="905"/>
      <c r="AC1349" s="905" t="s">
        <v>2307</v>
      </c>
      <c r="AD1349" s="905"/>
      <c r="AE1349" s="905"/>
      <c r="AF1349" s="905"/>
      <c r="AG1349" s="905"/>
      <c r="AH1349" s="905"/>
      <c r="AI1349" s="905"/>
      <c r="AJ1349" s="905"/>
      <c r="AK1349" s="905"/>
      <c r="AL1349" s="905"/>
      <c r="AM1349" s="905"/>
      <c r="AN1349" s="905"/>
      <c r="AO1349" s="905"/>
      <c r="AP1349" s="905"/>
      <c r="AQ1349" s="905"/>
      <c r="AR1349" s="905"/>
      <c r="AS1349" s="905"/>
      <c r="AT1349" s="905"/>
      <c r="AU1349" s="905"/>
      <c r="AV1349" s="905"/>
      <c r="AW1349" s="905"/>
      <c r="AX1349" s="905"/>
      <c r="AY1349" s="905"/>
      <c r="AZ1349" s="905"/>
      <c r="BA1349" s="905"/>
      <c r="BB1349" s="905"/>
    </row>
    <row r="1350" spans="1:54" ht="12.6" customHeight="1">
      <c r="A1350" s="844"/>
      <c r="B1350" s="1096"/>
      <c r="C1350" s="1096"/>
      <c r="D1350" s="1096"/>
      <c r="E1350" s="1096"/>
      <c r="F1350" s="1096"/>
      <c r="G1350" s="1096"/>
      <c r="H1350" s="1191"/>
      <c r="I1350" s="845"/>
      <c r="J1350" s="845"/>
      <c r="K1350" s="845"/>
      <c r="L1350" s="845"/>
      <c r="M1350" s="845"/>
      <c r="N1350" s="845"/>
      <c r="O1350" s="845"/>
      <c r="P1350" s="845"/>
      <c r="Q1350" s="845"/>
      <c r="R1350" s="845"/>
      <c r="S1350" s="845"/>
      <c r="T1350" s="845"/>
      <c r="U1350" s="845"/>
      <c r="V1350" s="845"/>
      <c r="W1350" s="845"/>
      <c r="X1350" s="845"/>
      <c r="Y1350" s="845"/>
      <c r="Z1350" s="845"/>
      <c r="AA1350" s="845"/>
      <c r="AB1350" s="845"/>
      <c r="AC1350" s="845"/>
      <c r="AD1350" s="845"/>
      <c r="AE1350" s="845"/>
      <c r="AF1350" s="845"/>
      <c r="AG1350" s="845"/>
      <c r="AH1350" s="845"/>
      <c r="AI1350" s="845"/>
      <c r="AJ1350" s="845"/>
      <c r="AK1350" s="845"/>
      <c r="AL1350" s="845"/>
      <c r="AM1350" s="845"/>
      <c r="AN1350" s="845"/>
      <c r="AO1350" s="845"/>
      <c r="AP1350" s="845"/>
      <c r="AQ1350" s="845"/>
      <c r="AR1350" s="845"/>
      <c r="AS1350" s="845"/>
      <c r="AT1350" s="845"/>
      <c r="AU1350" s="845"/>
      <c r="AV1350" s="845"/>
      <c r="AW1350" s="845"/>
      <c r="AX1350" s="845"/>
      <c r="AY1350" s="845"/>
      <c r="AZ1350" s="845"/>
      <c r="BA1350" s="845"/>
      <c r="BB1350" s="845"/>
    </row>
    <row r="1351" spans="1:54" ht="24.75" customHeight="1">
      <c r="A1351" s="844"/>
      <c r="B1351" s="1096"/>
      <c r="C1351" s="1096"/>
      <c r="D1351" s="1096"/>
      <c r="E1351" s="1096"/>
      <c r="F1351" s="1096"/>
      <c r="G1351" s="1096"/>
      <c r="H1351" s="1191"/>
      <c r="I1351" s="1100" t="s">
        <v>2308</v>
      </c>
      <c r="J1351" s="1101"/>
      <c r="K1351" s="1101"/>
      <c r="L1351" s="1101"/>
      <c r="M1351" s="1101"/>
      <c r="N1351" s="1101"/>
      <c r="O1351" s="1101"/>
      <c r="P1351" s="1101"/>
      <c r="Q1351" s="1101"/>
      <c r="R1351" s="1101"/>
      <c r="S1351" s="1101"/>
      <c r="T1351" s="1101"/>
      <c r="U1351" s="1101"/>
      <c r="V1351" s="1101"/>
      <c r="W1351" s="1101"/>
      <c r="X1351" s="1101"/>
      <c r="Y1351" s="1101"/>
      <c r="Z1351" s="1101"/>
      <c r="AA1351" s="1101"/>
      <c r="AB1351" s="1102"/>
      <c r="AC1351" s="844" t="s">
        <v>2308</v>
      </c>
      <c r="AD1351" s="1096"/>
      <c r="AE1351" s="1096"/>
      <c r="AF1351" s="1096"/>
      <c r="AG1351" s="1096"/>
      <c r="AH1351" s="1096"/>
      <c r="AI1351" s="1096"/>
      <c r="AJ1351" s="1096"/>
      <c r="AK1351" s="1096"/>
      <c r="AL1351" s="1096"/>
      <c r="AM1351" s="1096"/>
      <c r="AN1351" s="1096"/>
      <c r="AO1351" s="1096"/>
      <c r="AP1351" s="1096"/>
      <c r="AQ1351" s="1096"/>
      <c r="AR1351" s="1096"/>
      <c r="AS1351" s="1096"/>
      <c r="AT1351" s="1096"/>
      <c r="AU1351" s="1096"/>
      <c r="AV1351" s="1096"/>
      <c r="AW1351" s="1096"/>
      <c r="AX1351" s="1096"/>
      <c r="AY1351" s="1096"/>
      <c r="AZ1351" s="1096"/>
      <c r="BA1351" s="1096"/>
      <c r="BB1351" s="1191"/>
    </row>
    <row r="1352" spans="1:54" ht="12.6" customHeight="1">
      <c r="A1352" s="846" t="s">
        <v>3498</v>
      </c>
      <c r="B1352" s="847"/>
      <c r="C1352" s="847"/>
      <c r="D1352" s="847"/>
      <c r="E1352" s="847"/>
      <c r="F1352" s="847"/>
      <c r="G1352" s="847"/>
      <c r="H1352" s="848"/>
      <c r="I1352" s="846" t="s">
        <v>3499</v>
      </c>
      <c r="J1352" s="847"/>
      <c r="K1352" s="847"/>
      <c r="L1352" s="847"/>
      <c r="M1352" s="847"/>
      <c r="N1352" s="848"/>
      <c r="O1352" s="846" t="s">
        <v>3500</v>
      </c>
      <c r="P1352" s="847"/>
      <c r="Q1352" s="847"/>
      <c r="R1352" s="847"/>
      <c r="S1352" s="847"/>
      <c r="T1352" s="847"/>
      <c r="U1352" s="847"/>
      <c r="V1352" s="848"/>
      <c r="W1352" s="846" t="s">
        <v>3501</v>
      </c>
      <c r="X1352" s="847"/>
      <c r="Y1352" s="847"/>
      <c r="Z1352" s="847"/>
      <c r="AA1352" s="847"/>
      <c r="AB1352" s="847"/>
      <c r="AC1352" s="846" t="s">
        <v>3502</v>
      </c>
      <c r="AD1352" s="847"/>
      <c r="AE1352" s="847"/>
      <c r="AF1352" s="847"/>
      <c r="AG1352" s="847"/>
      <c r="AH1352" s="848"/>
      <c r="AI1352" s="846" t="s">
        <v>3503</v>
      </c>
      <c r="AJ1352" s="847"/>
      <c r="AK1352" s="847"/>
      <c r="AL1352" s="847"/>
      <c r="AM1352" s="847"/>
      <c r="AN1352" s="847"/>
      <c r="AO1352" s="847"/>
      <c r="AP1352" s="848"/>
      <c r="AQ1352" s="846" t="s">
        <v>3504</v>
      </c>
      <c r="AR1352" s="847"/>
      <c r="AS1352" s="847"/>
      <c r="AT1352" s="847"/>
      <c r="AU1352" s="847"/>
      <c r="AV1352" s="847"/>
      <c r="AW1352" s="847"/>
      <c r="AX1352" s="847"/>
      <c r="AY1352" s="847"/>
      <c r="AZ1352" s="847"/>
      <c r="BA1352" s="847"/>
      <c r="BB1352" s="848"/>
    </row>
    <row r="1353" spans="1:54" ht="12.6" customHeight="1">
      <c r="A1353" s="1000" t="s">
        <v>2309</v>
      </c>
      <c r="B1353" s="1001"/>
      <c r="C1353" s="1001"/>
      <c r="D1353" s="1001"/>
      <c r="E1353" s="1001"/>
      <c r="F1353" s="1001"/>
      <c r="G1353" s="1001"/>
      <c r="H1353" s="1002"/>
      <c r="I1353" s="1043"/>
      <c r="J1353" s="1044"/>
      <c r="K1353" s="1044"/>
      <c r="L1353" s="1044"/>
      <c r="M1353" s="1044"/>
      <c r="N1353" s="1036"/>
      <c r="O1353" s="1009"/>
      <c r="P1353" s="1009"/>
      <c r="Q1353" s="1009"/>
      <c r="R1353" s="1009"/>
      <c r="S1353" s="1009"/>
      <c r="T1353" s="1009"/>
      <c r="U1353" s="1009"/>
      <c r="V1353" s="1009"/>
      <c r="W1353" s="1009"/>
      <c r="X1353" s="1009"/>
      <c r="Y1353" s="1009"/>
      <c r="Z1353" s="1009"/>
      <c r="AA1353" s="1009"/>
      <c r="AB1353" s="1043"/>
      <c r="AC1353" s="1009"/>
      <c r="AD1353" s="1009"/>
      <c r="AE1353" s="1009"/>
      <c r="AF1353" s="1009"/>
      <c r="AG1353" s="1009"/>
      <c r="AH1353" s="1009"/>
      <c r="AI1353" s="1009"/>
      <c r="AJ1353" s="1009"/>
      <c r="AK1353" s="1009"/>
      <c r="AL1353" s="1009"/>
      <c r="AM1353" s="1009"/>
      <c r="AN1353" s="1009"/>
      <c r="AO1353" s="1009"/>
      <c r="AP1353" s="1009"/>
      <c r="AQ1353" s="1009"/>
      <c r="AR1353" s="1009"/>
      <c r="AS1353" s="1009"/>
      <c r="AT1353" s="1009"/>
      <c r="AU1353" s="1009"/>
      <c r="AV1353" s="1009"/>
      <c r="AW1353" s="1009"/>
      <c r="AX1353" s="1009"/>
      <c r="AY1353" s="1009"/>
      <c r="AZ1353" s="1009"/>
      <c r="BA1353" s="1009"/>
      <c r="BB1353" s="1009"/>
    </row>
    <row r="1354" spans="1:54" ht="12.6" customHeight="1">
      <c r="A1354" s="997"/>
      <c r="B1354" s="998"/>
      <c r="C1354" s="998"/>
      <c r="D1354" s="998"/>
      <c r="E1354" s="998"/>
      <c r="F1354" s="998"/>
      <c r="G1354" s="998"/>
      <c r="H1354" s="999"/>
      <c r="I1354" s="1013"/>
      <c r="J1354" s="1014"/>
      <c r="K1354" s="1014"/>
      <c r="L1354" s="1014"/>
      <c r="M1354" s="1014"/>
      <c r="N1354" s="1015"/>
      <c r="O1354" s="1013"/>
      <c r="P1354" s="1014"/>
      <c r="Q1354" s="1014"/>
      <c r="R1354" s="1014"/>
      <c r="S1354" s="1014"/>
      <c r="T1354" s="1014"/>
      <c r="U1354" s="1014"/>
      <c r="V1354" s="1015"/>
      <c r="W1354" s="1026"/>
      <c r="X1354" s="1026"/>
      <c r="Y1354" s="1026"/>
      <c r="Z1354" s="1026"/>
      <c r="AA1354" s="1026"/>
      <c r="AB1354" s="1013"/>
      <c r="AC1354" s="1026"/>
      <c r="AD1354" s="1026"/>
      <c r="AE1354" s="1026"/>
      <c r="AF1354" s="1026"/>
      <c r="AG1354" s="1026"/>
      <c r="AH1354" s="1026"/>
      <c r="AI1354" s="1026"/>
      <c r="AJ1354" s="1026"/>
      <c r="AK1354" s="1026"/>
      <c r="AL1354" s="1026"/>
      <c r="AM1354" s="1026"/>
      <c r="AN1354" s="1026"/>
      <c r="AO1354" s="1026"/>
      <c r="AP1354" s="1026"/>
      <c r="AQ1354" s="1026"/>
      <c r="AR1354" s="1026"/>
      <c r="AS1354" s="1026"/>
      <c r="AT1354" s="1026"/>
      <c r="AU1354" s="1026"/>
      <c r="AV1354" s="1026"/>
      <c r="AW1354" s="1026"/>
      <c r="AX1354" s="1026"/>
      <c r="AY1354" s="1026"/>
      <c r="AZ1354" s="1026"/>
      <c r="BA1354" s="1026"/>
      <c r="BB1354" s="1026"/>
    </row>
    <row r="1355" spans="1:54" ht="12.6" customHeight="1">
      <c r="A1355" s="1000" t="s">
        <v>2310</v>
      </c>
      <c r="B1355" s="1001"/>
      <c r="C1355" s="1001"/>
      <c r="D1355" s="1001"/>
      <c r="E1355" s="1001"/>
      <c r="F1355" s="1001"/>
      <c r="G1355" s="1001"/>
      <c r="H1355" s="1002"/>
      <c r="I1355" s="1043"/>
      <c r="J1355" s="1044"/>
      <c r="K1355" s="1044"/>
      <c r="L1355" s="1044"/>
      <c r="M1355" s="1044"/>
      <c r="N1355" s="1036"/>
      <c r="O1355" s="1009"/>
      <c r="P1355" s="1009"/>
      <c r="Q1355" s="1009"/>
      <c r="R1355" s="1009"/>
      <c r="S1355" s="1009"/>
      <c r="T1355" s="1009"/>
      <c r="U1355" s="1009"/>
      <c r="V1355" s="1009"/>
      <c r="W1355" s="1009"/>
      <c r="X1355" s="1009"/>
      <c r="Y1355" s="1009"/>
      <c r="Z1355" s="1009"/>
      <c r="AA1355" s="1009"/>
      <c r="AB1355" s="1043"/>
      <c r="AC1355" s="1009"/>
      <c r="AD1355" s="1009"/>
      <c r="AE1355" s="1009"/>
      <c r="AF1355" s="1009"/>
      <c r="AG1355" s="1009"/>
      <c r="AH1355" s="1009"/>
      <c r="AI1355" s="1009"/>
      <c r="AJ1355" s="1009"/>
      <c r="AK1355" s="1009"/>
      <c r="AL1355" s="1009"/>
      <c r="AM1355" s="1009"/>
      <c r="AN1355" s="1009"/>
      <c r="AO1355" s="1009"/>
      <c r="AP1355" s="1009"/>
      <c r="AQ1355" s="1009"/>
      <c r="AR1355" s="1009"/>
      <c r="AS1355" s="1009"/>
      <c r="AT1355" s="1009"/>
      <c r="AU1355" s="1009"/>
      <c r="AV1355" s="1009"/>
      <c r="AW1355" s="1009"/>
      <c r="AX1355" s="1009"/>
      <c r="AY1355" s="1009"/>
      <c r="AZ1355" s="1009"/>
      <c r="BA1355" s="1009"/>
      <c r="BB1355" s="1009"/>
    </row>
    <row r="1356" spans="1:54" s="175" customFormat="1" ht="13.5">
      <c r="A1356" s="997"/>
      <c r="B1356" s="998"/>
      <c r="C1356" s="998"/>
      <c r="D1356" s="998"/>
      <c r="E1356" s="998"/>
      <c r="F1356" s="998"/>
      <c r="G1356" s="998"/>
      <c r="H1356" s="999"/>
      <c r="I1356" s="1013"/>
      <c r="J1356" s="1014"/>
      <c r="K1356" s="1014"/>
      <c r="L1356" s="1014"/>
      <c r="M1356" s="1014"/>
      <c r="N1356" s="1015"/>
      <c r="O1356" s="1013"/>
      <c r="P1356" s="1014"/>
      <c r="Q1356" s="1014"/>
      <c r="R1356" s="1014"/>
      <c r="S1356" s="1014"/>
      <c r="T1356" s="1014"/>
      <c r="U1356" s="1014"/>
      <c r="V1356" s="1015"/>
      <c r="W1356" s="1026"/>
      <c r="X1356" s="1026"/>
      <c r="Y1356" s="1026"/>
      <c r="Z1356" s="1026"/>
      <c r="AA1356" s="1026"/>
      <c r="AB1356" s="1013"/>
      <c r="AC1356" s="1026"/>
      <c r="AD1356" s="1026"/>
      <c r="AE1356" s="1026"/>
      <c r="AF1356" s="1026"/>
      <c r="AG1356" s="1026"/>
      <c r="AH1356" s="1026"/>
      <c r="AI1356" s="1026"/>
      <c r="AJ1356" s="1026"/>
      <c r="AK1356" s="1026"/>
      <c r="AL1356" s="1026"/>
      <c r="AM1356" s="1026"/>
      <c r="AN1356" s="1026"/>
      <c r="AO1356" s="1026"/>
      <c r="AP1356" s="1026"/>
      <c r="AQ1356" s="1026"/>
      <c r="AR1356" s="1026"/>
      <c r="AS1356" s="1026"/>
      <c r="AT1356" s="1026"/>
      <c r="AU1356" s="1026"/>
      <c r="AV1356" s="1026"/>
      <c r="AW1356" s="1026"/>
      <c r="AX1356" s="1026"/>
      <c r="AY1356" s="1026"/>
      <c r="AZ1356" s="1026"/>
      <c r="BA1356" s="1026"/>
      <c r="BB1356" s="1026"/>
    </row>
    <row r="1357" spans="1:54" s="175" customFormat="1" ht="13.5">
      <c r="A1357" s="1000" t="s">
        <v>2311</v>
      </c>
      <c r="B1357" s="1001"/>
      <c r="C1357" s="1001"/>
      <c r="D1357" s="1001"/>
      <c r="E1357" s="1001"/>
      <c r="F1357" s="1001"/>
      <c r="G1357" s="1001"/>
      <c r="H1357" s="1002"/>
      <c r="I1357" s="1043"/>
      <c r="J1357" s="1044"/>
      <c r="K1357" s="1044"/>
      <c r="L1357" s="1044"/>
      <c r="M1357" s="1044"/>
      <c r="N1357" s="1036"/>
      <c r="O1357" s="1009"/>
      <c r="P1357" s="1009"/>
      <c r="Q1357" s="1009"/>
      <c r="R1357" s="1009"/>
      <c r="S1357" s="1009"/>
      <c r="T1357" s="1009"/>
      <c r="U1357" s="1009"/>
      <c r="V1357" s="1009"/>
      <c r="W1357" s="1009"/>
      <c r="X1357" s="1009"/>
      <c r="Y1357" s="1009"/>
      <c r="Z1357" s="1009"/>
      <c r="AA1357" s="1009"/>
      <c r="AB1357" s="1043"/>
      <c r="AC1357" s="1009"/>
      <c r="AD1357" s="1009"/>
      <c r="AE1357" s="1009"/>
      <c r="AF1357" s="1009"/>
      <c r="AG1357" s="1009"/>
      <c r="AH1357" s="1009"/>
      <c r="AI1357" s="1009"/>
      <c r="AJ1357" s="1009"/>
      <c r="AK1357" s="1009"/>
      <c r="AL1357" s="1009"/>
      <c r="AM1357" s="1009"/>
      <c r="AN1357" s="1009"/>
      <c r="AO1357" s="1009"/>
      <c r="AP1357" s="1009"/>
      <c r="AQ1357" s="1009"/>
      <c r="AR1357" s="1009"/>
      <c r="AS1357" s="1009"/>
      <c r="AT1357" s="1009"/>
      <c r="AU1357" s="1009"/>
      <c r="AV1357" s="1009"/>
      <c r="AW1357" s="1009"/>
      <c r="AX1357" s="1009"/>
      <c r="AY1357" s="1009"/>
      <c r="AZ1357" s="1009"/>
      <c r="BA1357" s="1009"/>
      <c r="BB1357" s="1009"/>
    </row>
    <row r="1358" spans="1:54" s="175" customFormat="1" ht="13.5">
      <c r="A1358" s="997"/>
      <c r="B1358" s="998"/>
      <c r="C1358" s="998"/>
      <c r="D1358" s="998"/>
      <c r="E1358" s="998"/>
      <c r="F1358" s="998"/>
      <c r="G1358" s="998"/>
      <c r="H1358" s="999"/>
      <c r="I1358" s="1013"/>
      <c r="J1358" s="1014"/>
      <c r="K1358" s="1014"/>
      <c r="L1358" s="1014"/>
      <c r="M1358" s="1014"/>
      <c r="N1358" s="1015"/>
      <c r="O1358" s="1013"/>
      <c r="P1358" s="1014"/>
      <c r="Q1358" s="1014"/>
      <c r="R1358" s="1014"/>
      <c r="S1358" s="1014"/>
      <c r="T1358" s="1014"/>
      <c r="U1358" s="1014"/>
      <c r="V1358" s="1015"/>
      <c r="W1358" s="1026"/>
      <c r="X1358" s="1026"/>
      <c r="Y1358" s="1026"/>
      <c r="Z1358" s="1026"/>
      <c r="AA1358" s="1026"/>
      <c r="AB1358" s="1013"/>
      <c r="AC1358" s="1026"/>
      <c r="AD1358" s="1026"/>
      <c r="AE1358" s="1026"/>
      <c r="AF1358" s="1026"/>
      <c r="AG1358" s="1026"/>
      <c r="AH1358" s="1026"/>
      <c r="AI1358" s="1026"/>
      <c r="AJ1358" s="1026"/>
      <c r="AK1358" s="1026"/>
      <c r="AL1358" s="1026"/>
      <c r="AM1358" s="1026"/>
      <c r="AN1358" s="1026"/>
      <c r="AO1358" s="1026"/>
      <c r="AP1358" s="1026"/>
      <c r="AQ1358" s="1026"/>
      <c r="AR1358" s="1026"/>
      <c r="AS1358" s="1026"/>
      <c r="AT1358" s="1026"/>
      <c r="AU1358" s="1026"/>
      <c r="AV1358" s="1026"/>
      <c r="AW1358" s="1026"/>
      <c r="AX1358" s="1026"/>
      <c r="AY1358" s="1026"/>
      <c r="AZ1358" s="1026"/>
      <c r="BA1358" s="1026"/>
      <c r="BB1358" s="1026"/>
    </row>
    <row r="1359" spans="1:54" s="175" customFormat="1" ht="13.5">
      <c r="A1359" s="1000" t="s">
        <v>2312</v>
      </c>
      <c r="B1359" s="1001"/>
      <c r="C1359" s="1001"/>
      <c r="D1359" s="1001"/>
      <c r="E1359" s="1001"/>
      <c r="F1359" s="1001"/>
      <c r="G1359" s="1001"/>
      <c r="H1359" s="1002"/>
      <c r="I1359" s="1043"/>
      <c r="J1359" s="1044"/>
      <c r="K1359" s="1044"/>
      <c r="L1359" s="1044"/>
      <c r="M1359" s="1044"/>
      <c r="N1359" s="1036"/>
      <c r="O1359" s="1009"/>
      <c r="P1359" s="1009"/>
      <c r="Q1359" s="1009"/>
      <c r="R1359" s="1009"/>
      <c r="S1359" s="1009"/>
      <c r="T1359" s="1009"/>
      <c r="U1359" s="1009"/>
      <c r="V1359" s="1009"/>
      <c r="W1359" s="1009"/>
      <c r="X1359" s="1009"/>
      <c r="Y1359" s="1009"/>
      <c r="Z1359" s="1009"/>
      <c r="AA1359" s="1009"/>
      <c r="AB1359" s="1043"/>
      <c r="AC1359" s="1009"/>
      <c r="AD1359" s="1009"/>
      <c r="AE1359" s="1009"/>
      <c r="AF1359" s="1009"/>
      <c r="AG1359" s="1009"/>
      <c r="AH1359" s="1009"/>
      <c r="AI1359" s="1009"/>
      <c r="AJ1359" s="1009"/>
      <c r="AK1359" s="1009"/>
      <c r="AL1359" s="1009"/>
      <c r="AM1359" s="1009"/>
      <c r="AN1359" s="1009"/>
      <c r="AO1359" s="1009"/>
      <c r="AP1359" s="1009"/>
      <c r="AQ1359" s="1009"/>
      <c r="AR1359" s="1009"/>
      <c r="AS1359" s="1009"/>
      <c r="AT1359" s="1009"/>
      <c r="AU1359" s="1009"/>
      <c r="AV1359" s="1009"/>
      <c r="AW1359" s="1009"/>
      <c r="AX1359" s="1009"/>
      <c r="AY1359" s="1009"/>
      <c r="AZ1359" s="1009"/>
      <c r="BA1359" s="1009"/>
      <c r="BB1359" s="1009"/>
    </row>
    <row r="1360" spans="1:54" s="175" customFormat="1" ht="13.5">
      <c r="A1360" s="997"/>
      <c r="B1360" s="998"/>
      <c r="C1360" s="998"/>
      <c r="D1360" s="998"/>
      <c r="E1360" s="998"/>
      <c r="F1360" s="998"/>
      <c r="G1360" s="998"/>
      <c r="H1360" s="999"/>
      <c r="I1360" s="1013"/>
      <c r="J1360" s="1014"/>
      <c r="K1360" s="1014"/>
      <c r="L1360" s="1014"/>
      <c r="M1360" s="1014"/>
      <c r="N1360" s="1015"/>
      <c r="O1360" s="1013"/>
      <c r="P1360" s="1014"/>
      <c r="Q1360" s="1014"/>
      <c r="R1360" s="1014"/>
      <c r="S1360" s="1014"/>
      <c r="T1360" s="1014"/>
      <c r="U1360" s="1014"/>
      <c r="V1360" s="1015"/>
      <c r="W1360" s="1026"/>
      <c r="X1360" s="1026"/>
      <c r="Y1360" s="1026"/>
      <c r="Z1360" s="1026"/>
      <c r="AA1360" s="1026"/>
      <c r="AB1360" s="1013"/>
      <c r="AC1360" s="1026"/>
      <c r="AD1360" s="1026"/>
      <c r="AE1360" s="1026"/>
      <c r="AF1360" s="1026"/>
      <c r="AG1360" s="1026"/>
      <c r="AH1360" s="1026"/>
      <c r="AI1360" s="1026"/>
      <c r="AJ1360" s="1026"/>
      <c r="AK1360" s="1026"/>
      <c r="AL1360" s="1026"/>
      <c r="AM1360" s="1026"/>
      <c r="AN1360" s="1026"/>
      <c r="AO1360" s="1026"/>
      <c r="AP1360" s="1026"/>
      <c r="AQ1360" s="1026"/>
      <c r="AR1360" s="1026"/>
      <c r="AS1360" s="1026"/>
      <c r="AT1360" s="1026"/>
      <c r="AU1360" s="1026"/>
      <c r="AV1360" s="1026"/>
      <c r="AW1360" s="1026"/>
      <c r="AX1360" s="1026"/>
      <c r="AY1360" s="1026"/>
      <c r="AZ1360" s="1026"/>
      <c r="BA1360" s="1026"/>
      <c r="BB1360" s="1026"/>
    </row>
    <row r="1361" spans="1:256" s="175" customFormat="1" ht="13.5">
      <c r="A1361" s="1000" t="s">
        <v>2313</v>
      </c>
      <c r="B1361" s="1001"/>
      <c r="C1361" s="1001"/>
      <c r="D1361" s="1001"/>
      <c r="E1361" s="1001"/>
      <c r="F1361" s="1001"/>
      <c r="G1361" s="1001"/>
      <c r="H1361" s="1002"/>
      <c r="I1361" s="1043"/>
      <c r="J1361" s="1044"/>
      <c r="K1361" s="1044"/>
      <c r="L1361" s="1044"/>
      <c r="M1361" s="1044"/>
      <c r="N1361" s="1036"/>
      <c r="O1361" s="1009"/>
      <c r="P1361" s="1009"/>
      <c r="Q1361" s="1009"/>
      <c r="R1361" s="1009"/>
      <c r="S1361" s="1009"/>
      <c r="T1361" s="1009"/>
      <c r="U1361" s="1009"/>
      <c r="V1361" s="1009"/>
      <c r="W1361" s="1009"/>
      <c r="X1361" s="1009"/>
      <c r="Y1361" s="1009"/>
      <c r="Z1361" s="1009"/>
      <c r="AA1361" s="1009"/>
      <c r="AB1361" s="1043"/>
      <c r="AC1361" s="1009"/>
      <c r="AD1361" s="1009"/>
      <c r="AE1361" s="1009"/>
      <c r="AF1361" s="1009"/>
      <c r="AG1361" s="1009"/>
      <c r="AH1361" s="1009"/>
      <c r="AI1361" s="1009"/>
      <c r="AJ1361" s="1009"/>
      <c r="AK1361" s="1009"/>
      <c r="AL1361" s="1009"/>
      <c r="AM1361" s="1009"/>
      <c r="AN1361" s="1009"/>
      <c r="AO1361" s="1009"/>
      <c r="AP1361" s="1009"/>
      <c r="AQ1361" s="1009"/>
      <c r="AR1361" s="1009"/>
      <c r="AS1361" s="1009"/>
      <c r="AT1361" s="1009"/>
      <c r="AU1361" s="1009"/>
      <c r="AV1361" s="1009"/>
      <c r="AW1361" s="1009"/>
      <c r="AX1361" s="1009"/>
      <c r="AY1361" s="1009"/>
      <c r="AZ1361" s="1009"/>
      <c r="BA1361" s="1009"/>
      <c r="BB1361" s="1009"/>
    </row>
    <row r="1362" spans="1:256" s="175" customFormat="1" ht="13.5">
      <c r="A1362" s="997"/>
      <c r="B1362" s="998"/>
      <c r="C1362" s="998"/>
      <c r="D1362" s="998"/>
      <c r="E1362" s="998"/>
      <c r="F1362" s="998"/>
      <c r="G1362" s="998"/>
      <c r="H1362" s="999"/>
      <c r="I1362" s="1013"/>
      <c r="J1362" s="1014"/>
      <c r="K1362" s="1014"/>
      <c r="L1362" s="1014"/>
      <c r="M1362" s="1014"/>
      <c r="N1362" s="1015"/>
      <c r="O1362" s="1013"/>
      <c r="P1362" s="1014"/>
      <c r="Q1362" s="1014"/>
      <c r="R1362" s="1014"/>
      <c r="S1362" s="1014"/>
      <c r="T1362" s="1014"/>
      <c r="U1362" s="1014"/>
      <c r="V1362" s="1015"/>
      <c r="W1362" s="1026"/>
      <c r="X1362" s="1026"/>
      <c r="Y1362" s="1026"/>
      <c r="Z1362" s="1026"/>
      <c r="AA1362" s="1026"/>
      <c r="AB1362" s="1013"/>
      <c r="AC1362" s="1026"/>
      <c r="AD1362" s="1026"/>
      <c r="AE1362" s="1026"/>
      <c r="AF1362" s="1026"/>
      <c r="AG1362" s="1026"/>
      <c r="AH1362" s="1026"/>
      <c r="AI1362" s="1026"/>
      <c r="AJ1362" s="1026"/>
      <c r="AK1362" s="1026"/>
      <c r="AL1362" s="1026"/>
      <c r="AM1362" s="1026"/>
      <c r="AN1362" s="1026"/>
      <c r="AO1362" s="1026"/>
      <c r="AP1362" s="1026"/>
      <c r="AQ1362" s="1026"/>
      <c r="AR1362" s="1026"/>
      <c r="AS1362" s="1026"/>
      <c r="AT1362" s="1026"/>
      <c r="AU1362" s="1026"/>
      <c r="AV1362" s="1026"/>
      <c r="AW1362" s="1026"/>
      <c r="AX1362" s="1026"/>
      <c r="AY1362" s="1026"/>
      <c r="AZ1362" s="1026"/>
      <c r="BA1362" s="1026"/>
      <c r="BB1362" s="1026"/>
    </row>
    <row r="1363" spans="1:256" s="175" customFormat="1" ht="13.5">
      <c r="A1363" s="1000" t="s">
        <v>2314</v>
      </c>
      <c r="B1363" s="1001"/>
      <c r="C1363" s="1001"/>
      <c r="D1363" s="1001"/>
      <c r="E1363" s="1001"/>
      <c r="F1363" s="1001"/>
      <c r="G1363" s="1001"/>
      <c r="H1363" s="1002"/>
      <c r="I1363" s="1043"/>
      <c r="J1363" s="1044"/>
      <c r="K1363" s="1044"/>
      <c r="L1363" s="1044"/>
      <c r="M1363" s="1044"/>
      <c r="N1363" s="1036"/>
      <c r="O1363" s="1009"/>
      <c r="P1363" s="1009"/>
      <c r="Q1363" s="1009"/>
      <c r="R1363" s="1009"/>
      <c r="S1363" s="1009"/>
      <c r="T1363" s="1009"/>
      <c r="U1363" s="1009"/>
      <c r="V1363" s="1009"/>
      <c r="W1363" s="1009"/>
      <c r="X1363" s="1009"/>
      <c r="Y1363" s="1009"/>
      <c r="Z1363" s="1009"/>
      <c r="AA1363" s="1009"/>
      <c r="AB1363" s="1043"/>
      <c r="AC1363" s="1009"/>
      <c r="AD1363" s="1009"/>
      <c r="AE1363" s="1009"/>
      <c r="AF1363" s="1009"/>
      <c r="AG1363" s="1009"/>
      <c r="AH1363" s="1009"/>
      <c r="AI1363" s="1009"/>
      <c r="AJ1363" s="1009"/>
      <c r="AK1363" s="1009"/>
      <c r="AL1363" s="1009"/>
      <c r="AM1363" s="1009"/>
      <c r="AN1363" s="1009"/>
      <c r="AO1363" s="1009"/>
      <c r="AP1363" s="1009"/>
      <c r="AQ1363" s="1009"/>
      <c r="AR1363" s="1009"/>
      <c r="AS1363" s="1009"/>
      <c r="AT1363" s="1009"/>
      <c r="AU1363" s="1009"/>
      <c r="AV1363" s="1009"/>
      <c r="AW1363" s="1009"/>
      <c r="AX1363" s="1009"/>
      <c r="AY1363" s="1009"/>
      <c r="AZ1363" s="1009"/>
      <c r="BA1363" s="1009"/>
      <c r="BB1363" s="1009"/>
    </row>
    <row r="1364" spans="1:256" s="175" customFormat="1" ht="13.5">
      <c r="A1364" s="997"/>
      <c r="B1364" s="998"/>
      <c r="C1364" s="998"/>
      <c r="D1364" s="998"/>
      <c r="E1364" s="998"/>
      <c r="F1364" s="998"/>
      <c r="G1364" s="998"/>
      <c r="H1364" s="999"/>
      <c r="I1364" s="1013"/>
      <c r="J1364" s="1014"/>
      <c r="K1364" s="1014"/>
      <c r="L1364" s="1014"/>
      <c r="M1364" s="1014"/>
      <c r="N1364" s="1015"/>
      <c r="O1364" s="1013"/>
      <c r="P1364" s="1014"/>
      <c r="Q1364" s="1014"/>
      <c r="R1364" s="1014"/>
      <c r="S1364" s="1014"/>
      <c r="T1364" s="1014"/>
      <c r="U1364" s="1014"/>
      <c r="V1364" s="1015"/>
      <c r="W1364" s="1026"/>
      <c r="X1364" s="1026"/>
      <c r="Y1364" s="1026"/>
      <c r="Z1364" s="1026"/>
      <c r="AA1364" s="1026"/>
      <c r="AB1364" s="1013"/>
      <c r="AC1364" s="1026"/>
      <c r="AD1364" s="1026"/>
      <c r="AE1364" s="1026"/>
      <c r="AF1364" s="1026"/>
      <c r="AG1364" s="1026"/>
      <c r="AH1364" s="1026"/>
      <c r="AI1364" s="1026"/>
      <c r="AJ1364" s="1026"/>
      <c r="AK1364" s="1026"/>
      <c r="AL1364" s="1026"/>
      <c r="AM1364" s="1026"/>
      <c r="AN1364" s="1026"/>
      <c r="AO1364" s="1026"/>
      <c r="AP1364" s="1026"/>
      <c r="AQ1364" s="1026"/>
      <c r="AR1364" s="1026"/>
      <c r="AS1364" s="1026"/>
      <c r="AT1364" s="1026"/>
      <c r="AU1364" s="1026"/>
      <c r="AV1364" s="1026"/>
      <c r="AW1364" s="1026"/>
      <c r="AX1364" s="1026"/>
      <c r="AY1364" s="1026"/>
      <c r="AZ1364" s="1026"/>
      <c r="BA1364" s="1026"/>
      <c r="BB1364" s="1026"/>
    </row>
    <row r="1365" spans="1:256" s="175" customFormat="1" ht="13.5">
      <c r="A1365" s="1000" t="s">
        <v>3796</v>
      </c>
      <c r="B1365" s="1001"/>
      <c r="C1365" s="1001"/>
      <c r="D1365" s="1001"/>
      <c r="E1365" s="1001"/>
      <c r="F1365" s="1001"/>
      <c r="G1365" s="1001"/>
      <c r="H1365" s="1002"/>
      <c r="I1365" s="1043"/>
      <c r="J1365" s="1044"/>
      <c r="K1365" s="1044"/>
      <c r="L1365" s="1044"/>
      <c r="M1365" s="1044"/>
      <c r="N1365" s="1036"/>
      <c r="O1365" s="1009"/>
      <c r="P1365" s="1009"/>
      <c r="Q1365" s="1009"/>
      <c r="R1365" s="1009"/>
      <c r="S1365" s="1009"/>
      <c r="T1365" s="1009"/>
      <c r="U1365" s="1009"/>
      <c r="V1365" s="1009"/>
      <c r="W1365" s="1009"/>
      <c r="X1365" s="1009"/>
      <c r="Y1365" s="1009"/>
      <c r="Z1365" s="1009"/>
      <c r="AA1365" s="1009"/>
      <c r="AB1365" s="1043"/>
      <c r="AC1365" s="1009"/>
      <c r="AD1365" s="1009"/>
      <c r="AE1365" s="1009"/>
      <c r="AF1365" s="1009"/>
      <c r="AG1365" s="1009"/>
      <c r="AH1365" s="1009"/>
      <c r="AI1365" s="1009"/>
      <c r="AJ1365" s="1009"/>
      <c r="AK1365" s="1009"/>
      <c r="AL1365" s="1009"/>
      <c r="AM1365" s="1009"/>
      <c r="AN1365" s="1009"/>
      <c r="AO1365" s="1009"/>
      <c r="AP1365" s="1009"/>
      <c r="AQ1365" s="1009"/>
      <c r="AR1365" s="1009"/>
      <c r="AS1365" s="1009"/>
      <c r="AT1365" s="1009"/>
      <c r="AU1365" s="1009"/>
      <c r="AV1365" s="1009"/>
      <c r="AW1365" s="1009"/>
      <c r="AX1365" s="1009"/>
      <c r="AY1365" s="1009"/>
      <c r="AZ1365" s="1009"/>
      <c r="BA1365" s="1009"/>
      <c r="BB1365" s="1009"/>
    </row>
    <row r="1366" spans="1:256" s="175" customFormat="1" ht="13.5">
      <c r="A1366" s="997"/>
      <c r="B1366" s="998"/>
      <c r="C1366" s="998"/>
      <c r="D1366" s="998"/>
      <c r="E1366" s="998"/>
      <c r="F1366" s="998"/>
      <c r="G1366" s="998"/>
      <c r="H1366" s="999"/>
      <c r="I1366" s="1013"/>
      <c r="J1366" s="1014"/>
      <c r="K1366" s="1014"/>
      <c r="L1366" s="1014"/>
      <c r="M1366" s="1014"/>
      <c r="N1366" s="1015"/>
      <c r="O1366" s="1013"/>
      <c r="P1366" s="1014"/>
      <c r="Q1366" s="1014"/>
      <c r="R1366" s="1014"/>
      <c r="S1366" s="1014"/>
      <c r="T1366" s="1014"/>
      <c r="U1366" s="1014"/>
      <c r="V1366" s="1015"/>
      <c r="W1366" s="1026"/>
      <c r="X1366" s="1026"/>
      <c r="Y1366" s="1026"/>
      <c r="Z1366" s="1026"/>
      <c r="AA1366" s="1026"/>
      <c r="AB1366" s="1013"/>
      <c r="AC1366" s="1026"/>
      <c r="AD1366" s="1026"/>
      <c r="AE1366" s="1026"/>
      <c r="AF1366" s="1026"/>
      <c r="AG1366" s="1026"/>
      <c r="AH1366" s="1026"/>
      <c r="AI1366" s="1026"/>
      <c r="AJ1366" s="1026"/>
      <c r="AK1366" s="1026"/>
      <c r="AL1366" s="1026"/>
      <c r="AM1366" s="1026"/>
      <c r="AN1366" s="1026"/>
      <c r="AO1366" s="1026"/>
      <c r="AP1366" s="1026"/>
      <c r="AQ1366" s="1026"/>
      <c r="AR1366" s="1026"/>
      <c r="AS1366" s="1026"/>
      <c r="AT1366" s="1026"/>
      <c r="AU1366" s="1026"/>
      <c r="AV1366" s="1026"/>
      <c r="AW1366" s="1026"/>
      <c r="AX1366" s="1026"/>
      <c r="AY1366" s="1026"/>
      <c r="AZ1366" s="1026"/>
      <c r="BA1366" s="1026"/>
      <c r="BB1366" s="1026"/>
    </row>
    <row r="1367" spans="1:256" ht="12.6" customHeight="1">
      <c r="A1367" s="220" t="s">
        <v>275</v>
      </c>
    </row>
    <row r="1368" spans="1:256" ht="15" customHeight="1">
      <c r="A1368" s="897"/>
      <c r="B1368" s="898"/>
      <c r="C1368" s="898"/>
      <c r="D1368" s="898"/>
      <c r="E1368" s="898"/>
      <c r="F1368" s="898"/>
      <c r="G1368" s="898"/>
      <c r="H1368" s="898"/>
      <c r="I1368" s="898"/>
      <c r="J1368" s="898"/>
      <c r="K1368" s="898"/>
      <c r="L1368" s="898"/>
      <c r="M1368" s="898"/>
      <c r="N1368" s="898"/>
      <c r="O1368" s="898"/>
      <c r="P1368" s="898"/>
      <c r="Q1368" s="898"/>
      <c r="R1368" s="898"/>
      <c r="S1368" s="898"/>
      <c r="T1368" s="898"/>
      <c r="U1368" s="898"/>
      <c r="V1368" s="898"/>
      <c r="W1368" s="898"/>
      <c r="X1368" s="898"/>
      <c r="Y1368" s="898"/>
      <c r="Z1368" s="898"/>
      <c r="AA1368" s="898"/>
      <c r="AB1368" s="898"/>
      <c r="AC1368" s="898"/>
      <c r="AD1368" s="898"/>
      <c r="AE1368" s="898"/>
      <c r="AF1368" s="898"/>
      <c r="AG1368" s="898"/>
      <c r="AH1368" s="898"/>
      <c r="AI1368" s="898"/>
      <c r="AJ1368" s="898"/>
      <c r="AK1368" s="898"/>
      <c r="AL1368" s="898"/>
      <c r="AM1368" s="898"/>
      <c r="AN1368" s="898"/>
      <c r="AO1368" s="898"/>
      <c r="AP1368" s="898"/>
      <c r="AQ1368" s="898"/>
      <c r="AR1368" s="898"/>
      <c r="AS1368" s="898"/>
      <c r="AT1368" s="898"/>
      <c r="AU1368" s="898"/>
      <c r="AV1368" s="898"/>
      <c r="AW1368" s="898"/>
      <c r="AX1368" s="898"/>
      <c r="AY1368" s="550"/>
      <c r="AZ1368" s="550"/>
      <c r="BA1368" s="550"/>
      <c r="BB1368" s="550"/>
    </row>
    <row r="1369" spans="1:256" ht="15" customHeight="1">
      <c r="A1369" s="899"/>
      <c r="B1369" s="900"/>
      <c r="C1369" s="900"/>
      <c r="D1369" s="900"/>
      <c r="E1369" s="900"/>
      <c r="F1369" s="900"/>
      <c r="G1369" s="900"/>
      <c r="H1369" s="900"/>
      <c r="I1369" s="900"/>
      <c r="J1369" s="900"/>
      <c r="K1369" s="900"/>
      <c r="L1369" s="900"/>
      <c r="M1369" s="900"/>
      <c r="N1369" s="900"/>
      <c r="O1369" s="900"/>
      <c r="P1369" s="900"/>
      <c r="Q1369" s="900"/>
      <c r="R1369" s="900"/>
      <c r="S1369" s="900"/>
      <c r="T1369" s="900"/>
      <c r="U1369" s="900"/>
      <c r="V1369" s="900"/>
      <c r="W1369" s="900"/>
      <c r="X1369" s="900"/>
      <c r="Y1369" s="900"/>
      <c r="Z1369" s="900"/>
      <c r="AA1369" s="900"/>
      <c r="AB1369" s="900"/>
      <c r="AC1369" s="900"/>
      <c r="AD1369" s="900"/>
      <c r="AE1369" s="900"/>
      <c r="AF1369" s="900"/>
      <c r="AG1369" s="900"/>
      <c r="AH1369" s="900"/>
      <c r="AI1369" s="900"/>
      <c r="AJ1369" s="900"/>
      <c r="AK1369" s="900"/>
      <c r="AL1369" s="900"/>
      <c r="AM1369" s="900"/>
      <c r="AN1369" s="900"/>
      <c r="AO1369" s="900"/>
      <c r="AP1369" s="900"/>
      <c r="AQ1369" s="900"/>
      <c r="AR1369" s="900"/>
      <c r="AS1369" s="900"/>
      <c r="AT1369" s="900"/>
      <c r="AU1369" s="900"/>
      <c r="AV1369" s="900"/>
      <c r="AW1369" s="900"/>
      <c r="AX1369" s="900"/>
      <c r="AY1369" s="550"/>
      <c r="AZ1369" s="550"/>
      <c r="BA1369" s="550"/>
      <c r="BB1369" s="550"/>
    </row>
    <row r="1370" spans="1:256" ht="12.6" customHeight="1">
      <c r="A1370" s="200"/>
      <c r="B1370" s="200"/>
      <c r="C1370" s="200"/>
      <c r="D1370" s="200"/>
      <c r="E1370" s="200"/>
      <c r="F1370" s="200"/>
      <c r="G1370" s="200"/>
      <c r="H1370" s="200"/>
      <c r="I1370" s="200"/>
      <c r="J1370" s="200"/>
      <c r="K1370" s="200"/>
      <c r="L1370" s="200"/>
      <c r="M1370" s="200"/>
      <c r="N1370" s="200"/>
      <c r="O1370" s="200"/>
      <c r="P1370" s="200"/>
      <c r="Q1370" s="200"/>
      <c r="R1370" s="200"/>
      <c r="S1370" s="200"/>
      <c r="T1370" s="200"/>
      <c r="U1370" s="200"/>
      <c r="V1370" s="200"/>
      <c r="W1370" s="200"/>
      <c r="X1370" s="200"/>
      <c r="Y1370" s="200"/>
      <c r="Z1370" s="200"/>
      <c r="AA1370" s="200"/>
      <c r="AB1370" s="200"/>
      <c r="AC1370" s="200"/>
      <c r="AD1370" s="200"/>
      <c r="AE1370" s="200"/>
      <c r="AF1370" s="200"/>
      <c r="AG1370" s="200"/>
      <c r="AH1370" s="200"/>
      <c r="AI1370" s="200"/>
      <c r="AJ1370" s="200"/>
      <c r="AK1370" s="200"/>
      <c r="AL1370" s="200"/>
      <c r="AM1370" s="200"/>
      <c r="AN1370" s="200"/>
      <c r="AO1370" s="200"/>
      <c r="AP1370" s="200"/>
      <c r="AQ1370" s="200"/>
      <c r="AR1370" s="200"/>
      <c r="AS1370" s="200"/>
      <c r="AT1370" s="200"/>
      <c r="AU1370" s="200"/>
      <c r="AV1370" s="200"/>
      <c r="AW1370" s="200"/>
      <c r="AX1370" s="200"/>
      <c r="AY1370" s="200"/>
      <c r="AZ1370" s="200"/>
      <c r="BA1370" s="200"/>
      <c r="BB1370" s="200"/>
    </row>
    <row r="1371" spans="1:256" s="183" customFormat="1" ht="12" customHeight="1">
      <c r="A1371" s="1233" t="s">
        <v>2315</v>
      </c>
      <c r="B1371" s="1233"/>
      <c r="C1371" s="1233"/>
      <c r="D1371" s="1233"/>
      <c r="E1371" s="1233"/>
      <c r="F1371" s="1233"/>
      <c r="G1371" s="1233"/>
      <c r="H1371" s="1233"/>
      <c r="I1371" s="1233"/>
      <c r="J1371" s="1233"/>
      <c r="K1371" s="1233"/>
      <c r="L1371" s="1233"/>
      <c r="M1371" s="1233"/>
      <c r="N1371" s="1233"/>
      <c r="O1371" s="1233"/>
      <c r="P1371" s="1233"/>
      <c r="Q1371" s="1233"/>
      <c r="R1371" s="1233"/>
      <c r="S1371" s="1233"/>
      <c r="T1371" s="1233"/>
      <c r="U1371" s="1233"/>
      <c r="V1371" s="1233"/>
      <c r="W1371" s="1233"/>
      <c r="X1371" s="1233"/>
      <c r="Y1371" s="1233"/>
      <c r="Z1371" s="1233"/>
      <c r="AA1371" s="1233"/>
      <c r="AB1371" s="1233"/>
      <c r="AC1371" s="1233"/>
      <c r="AD1371" s="1233"/>
      <c r="AE1371" s="1233"/>
      <c r="AF1371" s="1233"/>
      <c r="AG1371" s="1233"/>
      <c r="AH1371" s="1233"/>
      <c r="AI1371" s="1233"/>
      <c r="AJ1371" s="1233"/>
      <c r="AK1371" s="1233"/>
      <c r="AL1371" s="1233"/>
      <c r="AM1371" s="1233"/>
      <c r="AN1371" s="1233"/>
      <c r="AO1371" s="1233"/>
      <c r="AP1371" s="1233"/>
      <c r="AQ1371" s="1233"/>
      <c r="AR1371" s="1233"/>
      <c r="AS1371" s="1233"/>
      <c r="AT1371" s="1233"/>
      <c r="AU1371" s="1233"/>
      <c r="AV1371" s="1233"/>
      <c r="AW1371" s="1233"/>
      <c r="AX1371" s="1233"/>
      <c r="AY1371" s="1233"/>
    </row>
    <row r="1372" spans="1:256" s="175" customFormat="1" ht="12.6" customHeight="1">
      <c r="A1372" s="204" t="s">
        <v>2316</v>
      </c>
      <c r="B1372" s="206"/>
      <c r="C1372" s="206"/>
      <c r="D1372" s="206"/>
      <c r="E1372" s="206"/>
      <c r="F1372" s="206"/>
      <c r="G1372" s="206"/>
      <c r="H1372" s="206"/>
      <c r="I1372" s="206"/>
      <c r="J1372" s="206"/>
      <c r="K1372" s="206"/>
      <c r="L1372" s="206"/>
      <c r="M1372" s="206"/>
      <c r="N1372" s="206"/>
      <c r="O1372" s="206"/>
      <c r="P1372" s="206"/>
      <c r="Q1372" s="206"/>
      <c r="R1372" s="206"/>
      <c r="S1372" s="206"/>
      <c r="T1372" s="206"/>
      <c r="U1372" s="206"/>
      <c r="V1372" s="206"/>
      <c r="W1372" s="206"/>
      <c r="X1372" s="206"/>
      <c r="Y1372" s="206"/>
      <c r="Z1372" s="206"/>
      <c r="AA1372" s="206"/>
      <c r="AB1372" s="206"/>
      <c r="AC1372" s="206"/>
      <c r="AD1372" s="206"/>
      <c r="AE1372" s="206"/>
      <c r="AF1372" s="206"/>
      <c r="AG1372" s="206"/>
      <c r="AH1372" s="206"/>
      <c r="AI1372" s="206"/>
      <c r="AJ1372" s="206"/>
      <c r="AK1372" s="206"/>
      <c r="AL1372" s="206"/>
      <c r="AM1372" s="206"/>
      <c r="AN1372" s="206"/>
      <c r="AO1372" s="206"/>
      <c r="AP1372" s="206"/>
      <c r="AQ1372" s="206"/>
      <c r="AR1372" s="206"/>
      <c r="AS1372" s="206"/>
      <c r="AT1372" s="206"/>
      <c r="AU1372" s="206"/>
      <c r="AV1372" s="206"/>
      <c r="AW1372" s="206"/>
      <c r="AX1372" s="206"/>
      <c r="AY1372" s="206"/>
      <c r="AZ1372" s="206"/>
      <c r="BA1372" s="206"/>
      <c r="BB1372" s="206"/>
    </row>
    <row r="1373" spans="1:256" ht="12.6" customHeight="1">
      <c r="A1373" s="1233" t="s">
        <v>2317</v>
      </c>
      <c r="B1373" s="1233"/>
      <c r="C1373" s="1233"/>
      <c r="D1373" s="1233"/>
      <c r="E1373" s="1233"/>
      <c r="F1373" s="1233"/>
      <c r="G1373" s="1233"/>
      <c r="H1373" s="1233"/>
      <c r="I1373" s="1233"/>
      <c r="J1373" s="1233"/>
      <c r="K1373" s="1233"/>
      <c r="L1373" s="1233"/>
      <c r="M1373" s="1233"/>
      <c r="N1373" s="1233"/>
      <c r="O1373" s="1233"/>
      <c r="P1373" s="1233"/>
      <c r="Q1373" s="1233"/>
      <c r="R1373" s="1233"/>
      <c r="S1373" s="1233"/>
      <c r="T1373" s="1233"/>
      <c r="U1373" s="1233"/>
      <c r="V1373" s="1233"/>
      <c r="W1373" s="1233"/>
      <c r="X1373" s="1233"/>
      <c r="Y1373" s="1233"/>
      <c r="Z1373" s="1233"/>
      <c r="AA1373" s="1233"/>
      <c r="AB1373" s="1233"/>
      <c r="AC1373" s="1233"/>
      <c r="AD1373" s="1233"/>
      <c r="AE1373" s="1233"/>
      <c r="AF1373" s="1233"/>
      <c r="AG1373" s="1233"/>
      <c r="AH1373" s="1233"/>
      <c r="AI1373" s="1233"/>
      <c r="AJ1373" s="1233"/>
      <c r="AK1373" s="1233"/>
      <c r="AL1373" s="1233"/>
      <c r="AM1373" s="1233"/>
      <c r="AN1373" s="1233"/>
      <c r="AO1373" s="1233"/>
      <c r="AP1373" s="1233"/>
      <c r="AQ1373" s="1233"/>
      <c r="AR1373" s="1233"/>
      <c r="AS1373" s="1233"/>
      <c r="AT1373" s="1233"/>
      <c r="AU1373" s="1233"/>
      <c r="AV1373" s="1233"/>
      <c r="AW1373" s="1233"/>
      <c r="AX1373" s="1233"/>
      <c r="AY1373" s="1233"/>
      <c r="AZ1373" s="815"/>
      <c r="BA1373" s="815"/>
      <c r="BB1373" s="815"/>
      <c r="BC1373" s="815"/>
      <c r="BD1373" s="815"/>
      <c r="BE1373" s="815"/>
      <c r="BF1373" s="815"/>
      <c r="BG1373" s="815"/>
      <c r="BH1373" s="815"/>
      <c r="BI1373" s="815"/>
      <c r="BJ1373" s="815"/>
      <c r="BK1373" s="815"/>
      <c r="BL1373" s="815"/>
      <c r="BM1373" s="815"/>
      <c r="BN1373" s="815"/>
      <c r="BO1373" s="815"/>
      <c r="BP1373" s="815"/>
      <c r="BQ1373" s="815"/>
      <c r="BR1373" s="815"/>
      <c r="BS1373" s="815"/>
      <c r="BT1373" s="815"/>
      <c r="BU1373" s="815"/>
      <c r="BV1373" s="815"/>
      <c r="BW1373" s="815"/>
      <c r="BX1373" s="815"/>
      <c r="BY1373" s="815"/>
      <c r="BZ1373" s="815"/>
      <c r="CA1373" s="815"/>
      <c r="CB1373" s="815"/>
      <c r="CC1373" s="815"/>
      <c r="CD1373" s="815"/>
      <c r="CE1373" s="815"/>
      <c r="CF1373" s="815"/>
      <c r="CG1373" s="815"/>
      <c r="CH1373" s="815"/>
      <c r="CI1373" s="815"/>
      <c r="CJ1373" s="815"/>
      <c r="CK1373" s="815"/>
      <c r="CL1373" s="815"/>
      <c r="CM1373" s="815"/>
      <c r="CN1373" s="815"/>
      <c r="CO1373" s="815"/>
      <c r="CP1373" s="815"/>
      <c r="CQ1373" s="815"/>
      <c r="CR1373" s="815"/>
      <c r="CS1373" s="815"/>
      <c r="CT1373" s="815"/>
      <c r="CU1373" s="815"/>
      <c r="CV1373" s="815"/>
      <c r="CW1373" s="815"/>
      <c r="CX1373" s="815"/>
      <c r="CY1373" s="815"/>
      <c r="CZ1373" s="815"/>
      <c r="DA1373" s="815"/>
      <c r="DB1373" s="815"/>
      <c r="DC1373" s="815"/>
      <c r="DD1373" s="815"/>
      <c r="DE1373" s="815"/>
      <c r="DF1373" s="815"/>
      <c r="DG1373" s="815"/>
      <c r="DH1373" s="815"/>
      <c r="DI1373" s="815"/>
      <c r="DJ1373" s="815"/>
      <c r="DK1373" s="815"/>
      <c r="DL1373" s="815"/>
      <c r="DM1373" s="815"/>
      <c r="DN1373" s="815"/>
      <c r="DO1373" s="815"/>
      <c r="DP1373" s="815"/>
      <c r="DQ1373" s="815"/>
      <c r="DR1373" s="815"/>
      <c r="DS1373" s="815"/>
      <c r="DT1373" s="815"/>
      <c r="DU1373" s="815"/>
      <c r="DV1373" s="815"/>
      <c r="DW1373" s="815"/>
      <c r="DX1373" s="815"/>
      <c r="DY1373" s="815"/>
      <c r="DZ1373" s="815"/>
      <c r="EA1373" s="815"/>
      <c r="EB1373" s="815"/>
      <c r="EC1373" s="815"/>
      <c r="ED1373" s="815"/>
      <c r="EE1373" s="815"/>
      <c r="EF1373" s="815"/>
      <c r="EG1373" s="815"/>
      <c r="EH1373" s="815"/>
      <c r="EI1373" s="815"/>
      <c r="EJ1373" s="815"/>
      <c r="EK1373" s="815"/>
      <c r="EL1373" s="815"/>
      <c r="EM1373" s="815"/>
      <c r="EN1373" s="815"/>
      <c r="EO1373" s="815"/>
      <c r="EP1373" s="815"/>
      <c r="EQ1373" s="815"/>
      <c r="ER1373" s="815"/>
      <c r="ES1373" s="815"/>
      <c r="ET1373" s="815"/>
      <c r="EU1373" s="815"/>
      <c r="EV1373" s="815"/>
      <c r="EW1373" s="815"/>
      <c r="EX1373" s="815"/>
      <c r="EY1373" s="815"/>
      <c r="EZ1373" s="815"/>
      <c r="FA1373" s="815"/>
      <c r="FB1373" s="815"/>
      <c r="FC1373" s="815"/>
      <c r="FD1373" s="815"/>
      <c r="FE1373" s="815"/>
      <c r="FF1373" s="815"/>
      <c r="FG1373" s="815"/>
      <c r="FH1373" s="815"/>
      <c r="FI1373" s="815"/>
      <c r="FJ1373" s="815"/>
      <c r="FK1373" s="815"/>
      <c r="FL1373" s="815"/>
      <c r="FM1373" s="815"/>
      <c r="FN1373" s="815"/>
      <c r="FO1373" s="815"/>
      <c r="FP1373" s="815"/>
      <c r="FQ1373" s="815"/>
      <c r="FR1373" s="815"/>
      <c r="FS1373" s="815"/>
      <c r="FT1373" s="815"/>
      <c r="FU1373" s="815"/>
      <c r="FV1373" s="815"/>
      <c r="FW1373" s="815"/>
      <c r="FX1373" s="815"/>
      <c r="FY1373" s="815"/>
      <c r="FZ1373" s="815"/>
      <c r="GA1373" s="815"/>
      <c r="GB1373" s="815"/>
      <c r="GC1373" s="815"/>
      <c r="GD1373" s="815"/>
      <c r="GE1373" s="815"/>
      <c r="GF1373" s="815"/>
      <c r="GG1373" s="815"/>
      <c r="GH1373" s="815"/>
      <c r="GI1373" s="815"/>
      <c r="GJ1373" s="815"/>
      <c r="GK1373" s="815"/>
      <c r="GL1373" s="815"/>
      <c r="GM1373" s="815"/>
      <c r="GN1373" s="815"/>
      <c r="GO1373" s="815"/>
      <c r="GP1373" s="815"/>
      <c r="GQ1373" s="815"/>
      <c r="GR1373" s="815"/>
      <c r="GS1373" s="815"/>
      <c r="GT1373" s="815"/>
      <c r="GU1373" s="815"/>
      <c r="GV1373" s="815"/>
      <c r="GW1373" s="815"/>
      <c r="GX1373" s="815"/>
      <c r="GY1373" s="815"/>
      <c r="GZ1373" s="815"/>
      <c r="HA1373" s="815"/>
      <c r="HB1373" s="815"/>
      <c r="HC1373" s="815"/>
      <c r="HD1373" s="815"/>
      <c r="HE1373" s="815"/>
      <c r="HF1373" s="815"/>
      <c r="HG1373" s="815"/>
      <c r="HH1373" s="815"/>
      <c r="HI1373" s="815"/>
      <c r="HJ1373" s="815"/>
      <c r="HK1373" s="815"/>
      <c r="HL1373" s="815"/>
      <c r="HM1373" s="815"/>
      <c r="HN1373" s="815"/>
      <c r="HO1373" s="815"/>
      <c r="HP1373" s="815"/>
      <c r="HQ1373" s="815"/>
      <c r="HR1373" s="815"/>
      <c r="HS1373" s="815"/>
      <c r="HT1373" s="815"/>
      <c r="HU1373" s="815"/>
      <c r="HV1373" s="815"/>
      <c r="HW1373" s="815"/>
      <c r="HX1373" s="815"/>
      <c r="HY1373" s="815"/>
      <c r="HZ1373" s="815"/>
      <c r="IA1373" s="815"/>
      <c r="IB1373" s="815"/>
      <c r="IC1373" s="815"/>
      <c r="ID1373" s="815"/>
      <c r="IE1373" s="815"/>
      <c r="IF1373" s="815"/>
      <c r="IG1373" s="815"/>
      <c r="IH1373" s="815"/>
      <c r="II1373" s="815"/>
      <c r="IJ1373" s="815"/>
      <c r="IK1373" s="815"/>
      <c r="IL1373" s="815"/>
      <c r="IM1373" s="815"/>
      <c r="IN1373" s="815"/>
      <c r="IO1373" s="815"/>
      <c r="IP1373" s="815"/>
      <c r="IQ1373" s="815"/>
      <c r="IR1373" s="815"/>
      <c r="IS1373" s="815"/>
      <c r="IT1373" s="815"/>
      <c r="IU1373" s="815"/>
      <c r="IV1373" s="815"/>
    </row>
    <row r="1374" spans="1:256" ht="12.6" customHeight="1">
      <c r="A1374" s="209"/>
      <c r="B1374" s="209"/>
      <c r="C1374" s="209"/>
      <c r="D1374" s="209"/>
      <c r="E1374" s="209"/>
      <c r="F1374" s="209"/>
      <c r="G1374" s="209"/>
      <c r="H1374" s="209"/>
      <c r="I1374" s="209"/>
      <c r="J1374" s="209"/>
      <c r="K1374" s="209"/>
      <c r="L1374" s="209"/>
      <c r="M1374" s="209"/>
      <c r="N1374" s="209"/>
      <c r="O1374" s="209"/>
      <c r="P1374" s="209"/>
      <c r="Q1374" s="209"/>
      <c r="R1374" s="209"/>
      <c r="S1374" s="209"/>
      <c r="T1374" s="209"/>
      <c r="U1374" s="209"/>
      <c r="V1374" s="209"/>
      <c r="W1374" s="209"/>
      <c r="X1374" s="209"/>
      <c r="Y1374" s="209"/>
      <c r="Z1374" s="209"/>
      <c r="AA1374" s="209"/>
      <c r="AB1374" s="209"/>
      <c r="AC1374" s="209"/>
      <c r="AD1374" s="209"/>
      <c r="AE1374" s="209"/>
      <c r="AF1374" s="209"/>
      <c r="AG1374" s="209"/>
      <c r="AH1374" s="209"/>
      <c r="AI1374" s="209"/>
      <c r="AJ1374" s="209"/>
      <c r="AK1374" s="209"/>
      <c r="AL1374" s="209"/>
      <c r="AM1374" s="209"/>
      <c r="AN1374" s="209"/>
      <c r="AO1374" s="209"/>
      <c r="AP1374" s="209"/>
      <c r="AQ1374" s="209"/>
      <c r="AR1374" s="209"/>
      <c r="AS1374" s="209"/>
      <c r="AT1374" s="209"/>
      <c r="AU1374" s="209"/>
      <c r="AV1374" s="209"/>
      <c r="AW1374" s="209"/>
      <c r="AX1374" s="209"/>
      <c r="AY1374" s="209"/>
      <c r="AZ1374" s="209"/>
      <c r="BA1374" s="209"/>
      <c r="BB1374" s="209"/>
      <c r="BC1374" s="209"/>
      <c r="BD1374" s="209"/>
      <c r="BE1374" s="209"/>
      <c r="BF1374" s="209"/>
      <c r="BG1374" s="209"/>
      <c r="BH1374" s="209"/>
      <c r="BI1374" s="209"/>
      <c r="BJ1374" s="209"/>
      <c r="BK1374" s="209"/>
      <c r="BL1374" s="209"/>
      <c r="BM1374" s="209"/>
      <c r="BN1374" s="209"/>
      <c r="BO1374" s="209"/>
      <c r="BP1374" s="209"/>
      <c r="BQ1374" s="209"/>
      <c r="BR1374" s="209"/>
      <c r="BS1374" s="209"/>
      <c r="BT1374" s="209"/>
      <c r="BU1374" s="209"/>
      <c r="BV1374" s="209"/>
      <c r="BW1374" s="209"/>
      <c r="BX1374" s="209"/>
      <c r="BY1374" s="209"/>
      <c r="BZ1374" s="209"/>
      <c r="CA1374" s="209"/>
      <c r="CB1374" s="209"/>
      <c r="CC1374" s="209"/>
      <c r="CD1374" s="209"/>
      <c r="CE1374" s="209"/>
      <c r="CF1374" s="209"/>
      <c r="CG1374" s="209"/>
      <c r="CH1374" s="209"/>
      <c r="CI1374" s="209"/>
      <c r="CJ1374" s="209"/>
      <c r="CK1374" s="209"/>
      <c r="CL1374" s="209"/>
      <c r="CM1374" s="209"/>
      <c r="CN1374" s="209"/>
      <c r="CO1374" s="209"/>
      <c r="CP1374" s="209"/>
      <c r="CQ1374" s="209"/>
      <c r="CR1374" s="209"/>
      <c r="CS1374" s="209"/>
      <c r="CT1374" s="209"/>
      <c r="CU1374" s="209"/>
      <c r="CV1374" s="209"/>
      <c r="CW1374" s="209"/>
      <c r="CX1374" s="209"/>
      <c r="CY1374" s="209"/>
      <c r="CZ1374" s="209"/>
      <c r="DA1374" s="209"/>
      <c r="DB1374" s="209"/>
      <c r="DC1374" s="209"/>
      <c r="DD1374" s="209"/>
      <c r="DE1374" s="209"/>
      <c r="DF1374" s="209"/>
      <c r="DG1374" s="209"/>
      <c r="DH1374" s="209"/>
      <c r="DI1374" s="209"/>
      <c r="DJ1374" s="209"/>
      <c r="DK1374" s="209"/>
      <c r="DL1374" s="209"/>
      <c r="DM1374" s="209"/>
      <c r="DN1374" s="209"/>
      <c r="DO1374" s="209"/>
      <c r="DP1374" s="209"/>
      <c r="DQ1374" s="209"/>
      <c r="DR1374" s="209"/>
      <c r="DS1374" s="209"/>
      <c r="DT1374" s="209"/>
      <c r="DU1374" s="209"/>
      <c r="DV1374" s="209"/>
      <c r="DW1374" s="209"/>
      <c r="DX1374" s="209"/>
      <c r="DY1374" s="209"/>
      <c r="DZ1374" s="209"/>
      <c r="EA1374" s="209"/>
      <c r="EB1374" s="209"/>
      <c r="EC1374" s="209"/>
      <c r="ED1374" s="209"/>
      <c r="EE1374" s="209"/>
      <c r="EF1374" s="209"/>
      <c r="EG1374" s="209"/>
      <c r="EH1374" s="209"/>
      <c r="EI1374" s="209"/>
      <c r="EJ1374" s="209"/>
      <c r="EK1374" s="209"/>
      <c r="EL1374" s="209"/>
      <c r="EM1374" s="209"/>
      <c r="EN1374" s="209"/>
      <c r="EO1374" s="209"/>
      <c r="EP1374" s="209"/>
      <c r="EQ1374" s="209"/>
      <c r="ER1374" s="209"/>
      <c r="ES1374" s="209"/>
      <c r="ET1374" s="209"/>
      <c r="EU1374" s="209"/>
      <c r="EV1374" s="209"/>
      <c r="EW1374" s="209"/>
      <c r="EX1374" s="209"/>
      <c r="EY1374" s="209"/>
      <c r="EZ1374" s="209"/>
      <c r="FA1374" s="209"/>
      <c r="FB1374" s="209"/>
      <c r="FC1374" s="209"/>
      <c r="FD1374" s="209"/>
      <c r="FE1374" s="209"/>
      <c r="FF1374" s="209"/>
      <c r="FG1374" s="209"/>
      <c r="FH1374" s="209"/>
      <c r="FI1374" s="209"/>
      <c r="FJ1374" s="209"/>
      <c r="FK1374" s="209"/>
      <c r="FL1374" s="209"/>
      <c r="FM1374" s="209"/>
      <c r="FN1374" s="209"/>
      <c r="FO1374" s="209"/>
      <c r="FP1374" s="209"/>
      <c r="FQ1374" s="209"/>
      <c r="FR1374" s="209"/>
      <c r="FS1374" s="209"/>
      <c r="FT1374" s="209"/>
      <c r="FU1374" s="209"/>
      <c r="FV1374" s="209"/>
      <c r="FW1374" s="209"/>
      <c r="FX1374" s="209"/>
      <c r="FY1374" s="209"/>
      <c r="FZ1374" s="209"/>
      <c r="GA1374" s="209"/>
      <c r="GB1374" s="209"/>
      <c r="GC1374" s="209"/>
      <c r="GD1374" s="209"/>
      <c r="GE1374" s="209"/>
      <c r="GF1374" s="209"/>
      <c r="GG1374" s="209"/>
      <c r="GH1374" s="209"/>
      <c r="GI1374" s="209"/>
      <c r="GJ1374" s="209"/>
      <c r="GK1374" s="209"/>
      <c r="GL1374" s="209"/>
      <c r="GM1374" s="209"/>
      <c r="GN1374" s="209"/>
      <c r="GO1374" s="209"/>
      <c r="GP1374" s="209"/>
      <c r="GQ1374" s="209"/>
      <c r="GR1374" s="209"/>
      <c r="GS1374" s="209"/>
      <c r="GT1374" s="209"/>
      <c r="GU1374" s="209"/>
      <c r="GV1374" s="209"/>
      <c r="GW1374" s="209"/>
      <c r="GX1374" s="209"/>
      <c r="GY1374" s="209"/>
      <c r="GZ1374" s="209"/>
      <c r="HA1374" s="209"/>
      <c r="HB1374" s="209"/>
      <c r="HC1374" s="209"/>
      <c r="HD1374" s="209"/>
      <c r="HE1374" s="209"/>
      <c r="HF1374" s="209"/>
      <c r="HG1374" s="209"/>
      <c r="HH1374" s="209"/>
      <c r="HI1374" s="209"/>
      <c r="HJ1374" s="209"/>
      <c r="HK1374" s="209"/>
      <c r="HL1374" s="209"/>
      <c r="HM1374" s="209"/>
      <c r="HN1374" s="209"/>
      <c r="HO1374" s="209"/>
      <c r="HP1374" s="209"/>
      <c r="HQ1374" s="209"/>
      <c r="HR1374" s="209"/>
      <c r="HS1374" s="209"/>
      <c r="HT1374" s="209"/>
      <c r="HU1374" s="209"/>
      <c r="HV1374" s="209"/>
      <c r="HW1374" s="209"/>
      <c r="HX1374" s="209"/>
      <c r="HY1374" s="209"/>
      <c r="HZ1374" s="209"/>
      <c r="IA1374" s="209"/>
      <c r="IB1374" s="209"/>
      <c r="IC1374" s="209"/>
      <c r="ID1374" s="209"/>
      <c r="IE1374" s="209"/>
      <c r="IF1374" s="209"/>
      <c r="IG1374" s="209"/>
      <c r="IH1374" s="209"/>
      <c r="II1374" s="209"/>
      <c r="IJ1374" s="209"/>
      <c r="IK1374" s="209"/>
      <c r="IL1374" s="209"/>
      <c r="IM1374" s="209"/>
      <c r="IN1374" s="209"/>
      <c r="IO1374" s="209"/>
      <c r="IP1374" s="209"/>
      <c r="IQ1374" s="209"/>
      <c r="IR1374" s="209"/>
      <c r="IS1374" s="209"/>
      <c r="IT1374" s="209"/>
      <c r="IU1374" s="209"/>
      <c r="IV1374" s="209"/>
    </row>
    <row r="1375" spans="1:256" s="175" customFormat="1" ht="12.6" customHeight="1">
      <c r="A1375" s="220" t="s">
        <v>2318</v>
      </c>
      <c r="B1375" s="206"/>
      <c r="C1375" s="206"/>
      <c r="D1375" s="206"/>
      <c r="E1375" s="206"/>
      <c r="F1375" s="206"/>
      <c r="G1375" s="206"/>
      <c r="H1375" s="206"/>
      <c r="I1375" s="206"/>
      <c r="J1375" s="206"/>
      <c r="K1375" s="206"/>
      <c r="L1375" s="206"/>
      <c r="M1375" s="206"/>
      <c r="N1375" s="206"/>
      <c r="O1375" s="206"/>
      <c r="P1375" s="206"/>
      <c r="Q1375" s="206"/>
      <c r="R1375" s="206"/>
      <c r="S1375" s="206"/>
      <c r="T1375" s="206"/>
      <c r="U1375" s="206"/>
      <c r="V1375" s="206"/>
      <c r="W1375" s="206"/>
      <c r="X1375" s="206"/>
      <c r="Y1375" s="206"/>
      <c r="Z1375" s="206"/>
      <c r="AA1375" s="206"/>
      <c r="AB1375" s="206"/>
      <c r="AC1375" s="206"/>
      <c r="AD1375" s="206"/>
      <c r="AE1375" s="206"/>
      <c r="AF1375" s="206"/>
      <c r="AG1375" s="206"/>
      <c r="AH1375" s="206"/>
      <c r="AI1375" s="206"/>
      <c r="AJ1375" s="206"/>
      <c r="AK1375" s="206"/>
      <c r="AL1375" s="206"/>
      <c r="AM1375" s="206"/>
      <c r="AN1375" s="206"/>
      <c r="AO1375" s="206"/>
      <c r="AP1375" s="206"/>
      <c r="AQ1375" s="206"/>
      <c r="AR1375" s="206"/>
      <c r="AS1375" s="206"/>
      <c r="AT1375" s="206"/>
      <c r="AU1375" s="206"/>
      <c r="AV1375" s="206"/>
      <c r="AW1375" s="206"/>
      <c r="AX1375" s="206"/>
      <c r="AY1375" s="206"/>
      <c r="AZ1375" s="206"/>
      <c r="BA1375" s="206"/>
      <c r="BB1375" s="206"/>
    </row>
    <row r="1376" spans="1:256" s="175" customFormat="1" ht="12.6" customHeight="1">
      <c r="A1376" s="170" t="s">
        <v>3479</v>
      </c>
      <c r="B1376" s="206"/>
      <c r="C1376" s="206"/>
      <c r="D1376" s="206"/>
      <c r="E1376" s="206"/>
      <c r="F1376" s="206"/>
      <c r="G1376" s="206"/>
      <c r="H1376" s="206"/>
      <c r="I1376" s="206"/>
      <c r="J1376" s="206"/>
      <c r="K1376" s="206"/>
      <c r="L1376" s="206"/>
      <c r="M1376" s="206"/>
      <c r="N1376" s="206"/>
      <c r="O1376" s="206"/>
      <c r="P1376" s="206"/>
      <c r="Q1376" s="206"/>
      <c r="R1376" s="206"/>
      <c r="S1376" s="206"/>
      <c r="T1376" s="206"/>
      <c r="U1376" s="206"/>
      <c r="V1376" s="206"/>
      <c r="W1376" s="206"/>
      <c r="X1376" s="206"/>
      <c r="Y1376" s="206"/>
      <c r="Z1376" s="206"/>
      <c r="AA1376" s="206"/>
      <c r="AB1376" s="206"/>
      <c r="AC1376" s="206"/>
      <c r="AD1376" s="206"/>
      <c r="AE1376" s="206"/>
      <c r="AF1376" s="206"/>
      <c r="AG1376" s="206"/>
      <c r="AH1376" s="206"/>
      <c r="AI1376" s="206"/>
      <c r="AJ1376" s="206"/>
      <c r="AK1376" s="206"/>
      <c r="AL1376" s="206"/>
      <c r="AM1376" s="206"/>
      <c r="AN1376" s="206"/>
      <c r="AO1376" s="206"/>
      <c r="AP1376" s="206"/>
      <c r="AQ1376" s="206"/>
      <c r="AR1376" s="206"/>
      <c r="AS1376" s="206"/>
      <c r="AT1376" s="206"/>
      <c r="AU1376" s="206"/>
      <c r="AV1376" s="206"/>
      <c r="AW1376" s="206"/>
      <c r="AX1376" s="206"/>
      <c r="AY1376" s="206"/>
      <c r="AZ1376" s="206"/>
      <c r="BA1376" s="206"/>
      <c r="BB1376" s="206"/>
    </row>
    <row r="1377" spans="1:54" s="175" customFormat="1" ht="12.6" customHeight="1">
      <c r="A1377" s="1250" t="s">
        <v>2319</v>
      </c>
      <c r="B1377" s="1250"/>
      <c r="C1377" s="1250"/>
      <c r="D1377" s="1250"/>
      <c r="E1377" s="1250"/>
      <c r="F1377" s="1250"/>
      <c r="G1377" s="1250"/>
      <c r="H1377" s="1250"/>
      <c r="I1377" s="1250"/>
      <c r="J1377" s="1250"/>
      <c r="K1377" s="1250"/>
      <c r="L1377" s="1250"/>
      <c r="M1377" s="1250"/>
      <c r="N1377" s="1250"/>
      <c r="O1377" s="1250"/>
      <c r="P1377" s="1250"/>
      <c r="Q1377" s="1250"/>
      <c r="R1377" s="1250"/>
      <c r="S1377" s="1250"/>
      <c r="T1377" s="1250"/>
      <c r="U1377" s="1250"/>
      <c r="V1377" s="1250"/>
      <c r="W1377" s="1250"/>
      <c r="X1377" s="1251" t="s">
        <v>2320</v>
      </c>
      <c r="Y1377" s="1251"/>
      <c r="Z1377" s="1251"/>
      <c r="AA1377" s="1251"/>
      <c r="AB1377" s="1251"/>
      <c r="AC1377" s="1251"/>
      <c r="AD1377" s="1251"/>
      <c r="AE1377" s="1249" t="s">
        <v>2321</v>
      </c>
      <c r="AF1377" s="1249"/>
      <c r="AG1377" s="1249"/>
      <c r="AH1377" s="1249"/>
      <c r="AI1377" s="1249"/>
      <c r="AJ1377" s="1249"/>
      <c r="AK1377" s="1249"/>
      <c r="AL1377" s="1249"/>
      <c r="AM1377" s="1249"/>
      <c r="AN1377" s="1249"/>
      <c r="AO1377" s="1249"/>
      <c r="AP1377" s="1249"/>
      <c r="AQ1377" s="1249"/>
      <c r="AR1377" s="1249"/>
      <c r="AS1377" s="1249"/>
      <c r="AT1377" s="1249"/>
      <c r="AU1377" s="1249"/>
      <c r="AV1377" s="1249"/>
      <c r="AW1377" s="1249"/>
      <c r="AX1377" s="1249"/>
      <c r="AY1377" s="1249"/>
      <c r="AZ1377" s="1249"/>
      <c r="BA1377" s="206"/>
      <c r="BB1377" s="206"/>
    </row>
    <row r="1378" spans="1:54" s="175" customFormat="1" ht="25.5" customHeight="1">
      <c r="A1378" s="1250"/>
      <c r="B1378" s="1250"/>
      <c r="C1378" s="1250"/>
      <c r="D1378" s="1250"/>
      <c r="E1378" s="1250"/>
      <c r="F1378" s="1250"/>
      <c r="G1378" s="1250"/>
      <c r="H1378" s="1250"/>
      <c r="I1378" s="1250"/>
      <c r="J1378" s="1250"/>
      <c r="K1378" s="1250"/>
      <c r="L1378" s="1250"/>
      <c r="M1378" s="1250"/>
      <c r="N1378" s="1250"/>
      <c r="O1378" s="1250"/>
      <c r="P1378" s="1250"/>
      <c r="Q1378" s="1250"/>
      <c r="R1378" s="1250"/>
      <c r="S1378" s="1250"/>
      <c r="T1378" s="1250"/>
      <c r="U1378" s="1250"/>
      <c r="V1378" s="1250"/>
      <c r="W1378" s="1250"/>
      <c r="X1378" s="1251"/>
      <c r="Y1378" s="1251"/>
      <c r="Z1378" s="1251"/>
      <c r="AA1378" s="1251"/>
      <c r="AB1378" s="1251"/>
      <c r="AC1378" s="1251"/>
      <c r="AD1378" s="1251"/>
      <c r="AE1378" s="1251" t="s">
        <v>4147</v>
      </c>
      <c r="AF1378" s="1251"/>
      <c r="AG1378" s="1251"/>
      <c r="AH1378" s="1251"/>
      <c r="AI1378" s="1251"/>
      <c r="AJ1378" s="1251"/>
      <c r="AK1378" s="1251"/>
      <c r="AL1378" s="1251"/>
      <c r="AM1378" s="1251"/>
      <c r="AN1378" s="1251"/>
      <c r="AO1378" s="1251"/>
      <c r="AP1378" s="1251" t="s">
        <v>2322</v>
      </c>
      <c r="AQ1378" s="1251"/>
      <c r="AR1378" s="1251"/>
      <c r="AS1378" s="1251"/>
      <c r="AT1378" s="1251"/>
      <c r="AU1378" s="1251"/>
      <c r="AV1378" s="1251"/>
      <c r="AW1378" s="1251"/>
      <c r="AX1378" s="1251"/>
      <c r="AY1378" s="1251"/>
      <c r="AZ1378" s="1251"/>
      <c r="BA1378" s="206"/>
      <c r="BB1378" s="206"/>
    </row>
    <row r="1379" spans="1:54" s="175" customFormat="1" ht="12.6" customHeight="1">
      <c r="A1379" s="1248" t="s">
        <v>3498</v>
      </c>
      <c r="B1379" s="1248"/>
      <c r="C1379" s="1248"/>
      <c r="D1379" s="1248"/>
      <c r="E1379" s="1248"/>
      <c r="F1379" s="1248"/>
      <c r="G1379" s="1248"/>
      <c r="H1379" s="1248"/>
      <c r="I1379" s="1248"/>
      <c r="J1379" s="1248"/>
      <c r="K1379" s="1248"/>
      <c r="L1379" s="1248"/>
      <c r="M1379" s="1248"/>
      <c r="N1379" s="1248"/>
      <c r="O1379" s="1248"/>
      <c r="P1379" s="1248"/>
      <c r="Q1379" s="1248"/>
      <c r="R1379" s="1248"/>
      <c r="S1379" s="1248"/>
      <c r="T1379" s="1248"/>
      <c r="U1379" s="1248"/>
      <c r="V1379" s="1248"/>
      <c r="W1379" s="1248"/>
      <c r="X1379" s="1249" t="s">
        <v>3499</v>
      </c>
      <c r="Y1379" s="1249"/>
      <c r="Z1379" s="1249"/>
      <c r="AA1379" s="1249"/>
      <c r="AB1379" s="1249"/>
      <c r="AC1379" s="1249"/>
      <c r="AD1379" s="1249"/>
      <c r="AE1379" s="1249" t="s">
        <v>3500</v>
      </c>
      <c r="AF1379" s="1249"/>
      <c r="AG1379" s="1249"/>
      <c r="AH1379" s="1249"/>
      <c r="AI1379" s="1249"/>
      <c r="AJ1379" s="1249"/>
      <c r="AK1379" s="1249"/>
      <c r="AL1379" s="1249"/>
      <c r="AM1379" s="1249"/>
      <c r="AN1379" s="1249"/>
      <c r="AO1379" s="1249"/>
      <c r="AP1379" s="1249" t="s">
        <v>3501</v>
      </c>
      <c r="AQ1379" s="1249"/>
      <c r="AR1379" s="1249"/>
      <c r="AS1379" s="1249"/>
      <c r="AT1379" s="1249"/>
      <c r="AU1379" s="1249"/>
      <c r="AV1379" s="1249"/>
      <c r="AW1379" s="1249"/>
      <c r="AX1379" s="1249"/>
      <c r="AY1379" s="1249"/>
      <c r="AZ1379" s="1249"/>
      <c r="BA1379" s="206"/>
      <c r="BB1379" s="206"/>
    </row>
    <row r="1380" spans="1:54" s="175" customFormat="1" ht="12.6" customHeight="1">
      <c r="A1380" s="1248"/>
      <c r="B1380" s="1248"/>
      <c r="C1380" s="1248"/>
      <c r="D1380" s="1248"/>
      <c r="E1380" s="1248"/>
      <c r="F1380" s="1248"/>
      <c r="G1380" s="1248"/>
      <c r="H1380" s="1248"/>
      <c r="I1380" s="1248"/>
      <c r="J1380" s="1248"/>
      <c r="K1380" s="1248"/>
      <c r="L1380" s="1248"/>
      <c r="M1380" s="1248"/>
      <c r="N1380" s="1248"/>
      <c r="O1380" s="1248"/>
      <c r="P1380" s="1248"/>
      <c r="Q1380" s="1248"/>
      <c r="R1380" s="1248"/>
      <c r="S1380" s="1248"/>
      <c r="T1380" s="1248"/>
      <c r="U1380" s="1248"/>
      <c r="V1380" s="1248"/>
      <c r="W1380" s="1248"/>
      <c r="X1380" s="1249"/>
      <c r="Y1380" s="1249"/>
      <c r="Z1380" s="1249"/>
      <c r="AA1380" s="1249"/>
      <c r="AB1380" s="1249"/>
      <c r="AC1380" s="1249"/>
      <c r="AD1380" s="1249"/>
      <c r="AE1380" s="1249"/>
      <c r="AF1380" s="1249"/>
      <c r="AG1380" s="1249"/>
      <c r="AH1380" s="1249"/>
      <c r="AI1380" s="1249"/>
      <c r="AJ1380" s="1249"/>
      <c r="AK1380" s="1249"/>
      <c r="AL1380" s="1249"/>
      <c r="AM1380" s="1249"/>
      <c r="AN1380" s="1249"/>
      <c r="AO1380" s="1249"/>
      <c r="AP1380" s="1249"/>
      <c r="AQ1380" s="1249"/>
      <c r="AR1380" s="1249"/>
      <c r="AS1380" s="1249"/>
      <c r="AT1380" s="1249"/>
      <c r="AU1380" s="1249"/>
      <c r="AV1380" s="1249"/>
      <c r="AW1380" s="1249"/>
      <c r="AX1380" s="1249"/>
      <c r="AY1380" s="1249"/>
      <c r="AZ1380" s="1249"/>
      <c r="BA1380" s="206"/>
      <c r="BB1380" s="206"/>
    </row>
    <row r="1381" spans="1:54" s="175" customFormat="1" ht="12.6" customHeight="1">
      <c r="A1381" s="1248"/>
      <c r="B1381" s="1248"/>
      <c r="C1381" s="1248"/>
      <c r="D1381" s="1248"/>
      <c r="E1381" s="1248"/>
      <c r="F1381" s="1248"/>
      <c r="G1381" s="1248"/>
      <c r="H1381" s="1248"/>
      <c r="I1381" s="1248"/>
      <c r="J1381" s="1248"/>
      <c r="K1381" s="1248"/>
      <c r="L1381" s="1248"/>
      <c r="M1381" s="1248"/>
      <c r="N1381" s="1248"/>
      <c r="O1381" s="1248"/>
      <c r="P1381" s="1248"/>
      <c r="Q1381" s="1248"/>
      <c r="R1381" s="1248"/>
      <c r="S1381" s="1248"/>
      <c r="T1381" s="1248"/>
      <c r="U1381" s="1248"/>
      <c r="V1381" s="1248"/>
      <c r="W1381" s="1248"/>
      <c r="X1381" s="1249"/>
      <c r="Y1381" s="1249"/>
      <c r="Z1381" s="1249"/>
      <c r="AA1381" s="1249"/>
      <c r="AB1381" s="1249"/>
      <c r="AC1381" s="1249"/>
      <c r="AD1381" s="1249"/>
      <c r="AE1381" s="1249"/>
      <c r="AF1381" s="1249"/>
      <c r="AG1381" s="1249"/>
      <c r="AH1381" s="1249"/>
      <c r="AI1381" s="1249"/>
      <c r="AJ1381" s="1249"/>
      <c r="AK1381" s="1249"/>
      <c r="AL1381" s="1249"/>
      <c r="AM1381" s="1249"/>
      <c r="AN1381" s="1249"/>
      <c r="AO1381" s="1249"/>
      <c r="AP1381" s="1249"/>
      <c r="AQ1381" s="1249"/>
      <c r="AR1381" s="1249"/>
      <c r="AS1381" s="1249"/>
      <c r="AT1381" s="1249"/>
      <c r="AU1381" s="1249"/>
      <c r="AV1381" s="1249"/>
      <c r="AW1381" s="1249"/>
      <c r="AX1381" s="1249"/>
      <c r="AY1381" s="1249"/>
      <c r="AZ1381" s="1249"/>
      <c r="BA1381" s="206"/>
      <c r="BB1381" s="206"/>
    </row>
    <row r="1382" spans="1:54" s="175" customFormat="1" ht="12.6" customHeight="1">
      <c r="A1382" s="1248"/>
      <c r="B1382" s="1248"/>
      <c r="C1382" s="1248"/>
      <c r="D1382" s="1248"/>
      <c r="E1382" s="1248"/>
      <c r="F1382" s="1248"/>
      <c r="G1382" s="1248"/>
      <c r="H1382" s="1248"/>
      <c r="I1382" s="1248"/>
      <c r="J1382" s="1248"/>
      <c r="K1382" s="1248"/>
      <c r="L1382" s="1248"/>
      <c r="M1382" s="1248"/>
      <c r="N1382" s="1248"/>
      <c r="O1382" s="1248"/>
      <c r="P1382" s="1248"/>
      <c r="Q1382" s="1248"/>
      <c r="R1382" s="1248"/>
      <c r="S1382" s="1248"/>
      <c r="T1382" s="1248"/>
      <c r="U1382" s="1248"/>
      <c r="V1382" s="1248"/>
      <c r="W1382" s="1248"/>
      <c r="X1382" s="1249"/>
      <c r="Y1382" s="1249"/>
      <c r="Z1382" s="1249"/>
      <c r="AA1382" s="1249"/>
      <c r="AB1382" s="1249"/>
      <c r="AC1382" s="1249"/>
      <c r="AD1382" s="1249"/>
      <c r="AE1382" s="1249"/>
      <c r="AF1382" s="1249"/>
      <c r="AG1382" s="1249"/>
      <c r="AH1382" s="1249"/>
      <c r="AI1382" s="1249"/>
      <c r="AJ1382" s="1249"/>
      <c r="AK1382" s="1249"/>
      <c r="AL1382" s="1249"/>
      <c r="AM1382" s="1249"/>
      <c r="AN1382" s="1249"/>
      <c r="AO1382" s="1249"/>
      <c r="AP1382" s="1249"/>
      <c r="AQ1382" s="1249"/>
      <c r="AR1382" s="1249"/>
      <c r="AS1382" s="1249"/>
      <c r="AT1382" s="1249"/>
      <c r="AU1382" s="1249"/>
      <c r="AV1382" s="1249"/>
      <c r="AW1382" s="1249"/>
      <c r="AX1382" s="1249"/>
      <c r="AY1382" s="1249"/>
      <c r="AZ1382" s="1249"/>
      <c r="BA1382" s="206"/>
      <c r="BB1382" s="206"/>
    </row>
    <row r="1383" spans="1:54" s="175" customFormat="1" ht="12.6" customHeight="1">
      <c r="A1383" s="1248"/>
      <c r="B1383" s="1248"/>
      <c r="C1383" s="1248"/>
      <c r="D1383" s="1248"/>
      <c r="E1383" s="1248"/>
      <c r="F1383" s="1248"/>
      <c r="G1383" s="1248"/>
      <c r="H1383" s="1248"/>
      <c r="I1383" s="1248"/>
      <c r="J1383" s="1248"/>
      <c r="K1383" s="1248"/>
      <c r="L1383" s="1248"/>
      <c r="M1383" s="1248"/>
      <c r="N1383" s="1248"/>
      <c r="O1383" s="1248"/>
      <c r="P1383" s="1248"/>
      <c r="Q1383" s="1248"/>
      <c r="R1383" s="1248"/>
      <c r="S1383" s="1248"/>
      <c r="T1383" s="1248"/>
      <c r="U1383" s="1248"/>
      <c r="V1383" s="1248"/>
      <c r="W1383" s="1248"/>
      <c r="X1383" s="1249"/>
      <c r="Y1383" s="1249"/>
      <c r="Z1383" s="1249"/>
      <c r="AA1383" s="1249"/>
      <c r="AB1383" s="1249"/>
      <c r="AC1383" s="1249"/>
      <c r="AD1383" s="1249"/>
      <c r="AE1383" s="1249"/>
      <c r="AF1383" s="1249"/>
      <c r="AG1383" s="1249"/>
      <c r="AH1383" s="1249"/>
      <c r="AI1383" s="1249"/>
      <c r="AJ1383" s="1249"/>
      <c r="AK1383" s="1249"/>
      <c r="AL1383" s="1249"/>
      <c r="AM1383" s="1249"/>
      <c r="AN1383" s="1249"/>
      <c r="AO1383" s="1249"/>
      <c r="AP1383" s="1249"/>
      <c r="AQ1383" s="1249"/>
      <c r="AR1383" s="1249"/>
      <c r="AS1383" s="1249"/>
      <c r="AT1383" s="1249"/>
      <c r="AU1383" s="1249"/>
      <c r="AV1383" s="1249"/>
      <c r="AW1383" s="1249"/>
      <c r="AX1383" s="1249"/>
      <c r="AY1383" s="1249"/>
      <c r="AZ1383" s="1249"/>
      <c r="BA1383" s="206"/>
      <c r="BB1383" s="206"/>
    </row>
    <row r="1384" spans="1:54" s="175" customFormat="1" ht="12.6" customHeight="1">
      <c r="A1384" s="1248"/>
      <c r="B1384" s="1248"/>
      <c r="C1384" s="1248"/>
      <c r="D1384" s="1248"/>
      <c r="E1384" s="1248"/>
      <c r="F1384" s="1248"/>
      <c r="G1384" s="1248"/>
      <c r="H1384" s="1248"/>
      <c r="I1384" s="1248"/>
      <c r="J1384" s="1248"/>
      <c r="K1384" s="1248"/>
      <c r="L1384" s="1248"/>
      <c r="M1384" s="1248"/>
      <c r="N1384" s="1248"/>
      <c r="O1384" s="1248"/>
      <c r="P1384" s="1248"/>
      <c r="Q1384" s="1248"/>
      <c r="R1384" s="1248"/>
      <c r="S1384" s="1248"/>
      <c r="T1384" s="1248"/>
      <c r="U1384" s="1248"/>
      <c r="V1384" s="1248"/>
      <c r="W1384" s="1248"/>
      <c r="X1384" s="1249"/>
      <c r="Y1384" s="1249"/>
      <c r="Z1384" s="1249"/>
      <c r="AA1384" s="1249"/>
      <c r="AB1384" s="1249"/>
      <c r="AC1384" s="1249"/>
      <c r="AD1384" s="1249"/>
      <c r="AE1384" s="1249"/>
      <c r="AF1384" s="1249"/>
      <c r="AG1384" s="1249"/>
      <c r="AH1384" s="1249"/>
      <c r="AI1384" s="1249"/>
      <c r="AJ1384" s="1249"/>
      <c r="AK1384" s="1249"/>
      <c r="AL1384" s="1249"/>
      <c r="AM1384" s="1249"/>
      <c r="AN1384" s="1249"/>
      <c r="AO1384" s="1249"/>
      <c r="AP1384" s="1249"/>
      <c r="AQ1384" s="1249"/>
      <c r="AR1384" s="1249"/>
      <c r="AS1384" s="1249"/>
      <c r="AT1384" s="1249"/>
      <c r="AU1384" s="1249"/>
      <c r="AV1384" s="1249"/>
      <c r="AW1384" s="1249"/>
      <c r="AX1384" s="1249"/>
      <c r="AY1384" s="1249"/>
      <c r="AZ1384" s="1249"/>
      <c r="BA1384" s="206"/>
      <c r="BB1384" s="206"/>
    </row>
    <row r="1385" spans="1:54" s="175" customFormat="1" ht="12.6" customHeight="1">
      <c r="A1385" s="1248"/>
      <c r="B1385" s="1248"/>
      <c r="C1385" s="1248"/>
      <c r="D1385" s="1248"/>
      <c r="E1385" s="1248"/>
      <c r="F1385" s="1248"/>
      <c r="G1385" s="1248"/>
      <c r="H1385" s="1248"/>
      <c r="I1385" s="1248"/>
      <c r="J1385" s="1248"/>
      <c r="K1385" s="1248"/>
      <c r="L1385" s="1248"/>
      <c r="M1385" s="1248"/>
      <c r="N1385" s="1248"/>
      <c r="O1385" s="1248"/>
      <c r="P1385" s="1248"/>
      <c r="Q1385" s="1248"/>
      <c r="R1385" s="1248"/>
      <c r="S1385" s="1248"/>
      <c r="T1385" s="1248"/>
      <c r="U1385" s="1248"/>
      <c r="V1385" s="1248"/>
      <c r="W1385" s="1248"/>
      <c r="X1385" s="1249"/>
      <c r="Y1385" s="1249"/>
      <c r="Z1385" s="1249"/>
      <c r="AA1385" s="1249"/>
      <c r="AB1385" s="1249"/>
      <c r="AC1385" s="1249"/>
      <c r="AD1385" s="1249"/>
      <c r="AE1385" s="1249"/>
      <c r="AF1385" s="1249"/>
      <c r="AG1385" s="1249"/>
      <c r="AH1385" s="1249"/>
      <c r="AI1385" s="1249"/>
      <c r="AJ1385" s="1249"/>
      <c r="AK1385" s="1249"/>
      <c r="AL1385" s="1249"/>
      <c r="AM1385" s="1249"/>
      <c r="AN1385" s="1249"/>
      <c r="AO1385" s="1249"/>
      <c r="AP1385" s="1249"/>
      <c r="AQ1385" s="1249"/>
      <c r="AR1385" s="1249"/>
      <c r="AS1385" s="1249"/>
      <c r="AT1385" s="1249"/>
      <c r="AU1385" s="1249"/>
      <c r="AV1385" s="1249"/>
      <c r="AW1385" s="1249"/>
      <c r="AX1385" s="1249"/>
      <c r="AY1385" s="1249"/>
      <c r="AZ1385" s="1249"/>
      <c r="BA1385" s="206"/>
      <c r="BB1385" s="206"/>
    </row>
    <row r="1386" spans="1:54" s="175" customFormat="1" ht="12.6" customHeight="1">
      <c r="A1386" s="1248"/>
      <c r="B1386" s="1248"/>
      <c r="C1386" s="1248"/>
      <c r="D1386" s="1248"/>
      <c r="E1386" s="1248"/>
      <c r="F1386" s="1248"/>
      <c r="G1386" s="1248"/>
      <c r="H1386" s="1248"/>
      <c r="I1386" s="1248"/>
      <c r="J1386" s="1248"/>
      <c r="K1386" s="1248"/>
      <c r="L1386" s="1248"/>
      <c r="M1386" s="1248"/>
      <c r="N1386" s="1248"/>
      <c r="O1386" s="1248"/>
      <c r="P1386" s="1248"/>
      <c r="Q1386" s="1248"/>
      <c r="R1386" s="1248"/>
      <c r="S1386" s="1248"/>
      <c r="T1386" s="1248"/>
      <c r="U1386" s="1248"/>
      <c r="V1386" s="1248"/>
      <c r="W1386" s="1248"/>
      <c r="X1386" s="1249"/>
      <c r="Y1386" s="1249"/>
      <c r="Z1386" s="1249"/>
      <c r="AA1386" s="1249"/>
      <c r="AB1386" s="1249"/>
      <c r="AC1386" s="1249"/>
      <c r="AD1386" s="1249"/>
      <c r="AE1386" s="1249"/>
      <c r="AF1386" s="1249"/>
      <c r="AG1386" s="1249"/>
      <c r="AH1386" s="1249"/>
      <c r="AI1386" s="1249"/>
      <c r="AJ1386" s="1249"/>
      <c r="AK1386" s="1249"/>
      <c r="AL1386" s="1249"/>
      <c r="AM1386" s="1249"/>
      <c r="AN1386" s="1249"/>
      <c r="AO1386" s="1249"/>
      <c r="AP1386" s="1249"/>
      <c r="AQ1386" s="1249"/>
      <c r="AR1386" s="1249"/>
      <c r="AS1386" s="1249"/>
      <c r="AT1386" s="1249"/>
      <c r="AU1386" s="1249"/>
      <c r="AV1386" s="1249"/>
      <c r="AW1386" s="1249"/>
      <c r="AX1386" s="1249"/>
      <c r="AY1386" s="1249"/>
      <c r="AZ1386" s="1249"/>
      <c r="BA1386" s="206"/>
      <c r="BB1386" s="206"/>
    </row>
    <row r="1387" spans="1:54" s="175" customFormat="1" ht="12.6" customHeight="1">
      <c r="A1387" s="1248"/>
      <c r="B1387" s="1248"/>
      <c r="C1387" s="1248"/>
      <c r="D1387" s="1248"/>
      <c r="E1387" s="1248"/>
      <c r="F1387" s="1248"/>
      <c r="G1387" s="1248"/>
      <c r="H1387" s="1248"/>
      <c r="I1387" s="1248"/>
      <c r="J1387" s="1248"/>
      <c r="K1387" s="1248"/>
      <c r="L1387" s="1248"/>
      <c r="M1387" s="1248"/>
      <c r="N1387" s="1248"/>
      <c r="O1387" s="1248"/>
      <c r="P1387" s="1248"/>
      <c r="Q1387" s="1248"/>
      <c r="R1387" s="1248"/>
      <c r="S1387" s="1248"/>
      <c r="T1387" s="1248"/>
      <c r="U1387" s="1248"/>
      <c r="V1387" s="1248"/>
      <c r="W1387" s="1248"/>
      <c r="X1387" s="1249"/>
      <c r="Y1387" s="1249"/>
      <c r="Z1387" s="1249"/>
      <c r="AA1387" s="1249"/>
      <c r="AB1387" s="1249"/>
      <c r="AC1387" s="1249"/>
      <c r="AD1387" s="1249"/>
      <c r="AE1387" s="1249"/>
      <c r="AF1387" s="1249"/>
      <c r="AG1387" s="1249"/>
      <c r="AH1387" s="1249"/>
      <c r="AI1387" s="1249"/>
      <c r="AJ1387" s="1249"/>
      <c r="AK1387" s="1249"/>
      <c r="AL1387" s="1249"/>
      <c r="AM1387" s="1249"/>
      <c r="AN1387" s="1249"/>
      <c r="AO1387" s="1249"/>
      <c r="AP1387" s="1249"/>
      <c r="AQ1387" s="1249"/>
      <c r="AR1387" s="1249"/>
      <c r="AS1387" s="1249"/>
      <c r="AT1387" s="1249"/>
      <c r="AU1387" s="1249"/>
      <c r="AV1387" s="1249"/>
      <c r="AW1387" s="1249"/>
      <c r="AX1387" s="1249"/>
      <c r="AY1387" s="1249"/>
      <c r="AZ1387" s="1249"/>
      <c r="BA1387" s="206"/>
      <c r="BB1387" s="206"/>
    </row>
    <row r="1388" spans="1:54" s="175" customFormat="1" ht="12.6" customHeight="1">
      <c r="A1388" s="1248"/>
      <c r="B1388" s="1248"/>
      <c r="C1388" s="1248"/>
      <c r="D1388" s="1248"/>
      <c r="E1388" s="1248"/>
      <c r="F1388" s="1248"/>
      <c r="G1388" s="1248"/>
      <c r="H1388" s="1248"/>
      <c r="I1388" s="1248"/>
      <c r="J1388" s="1248"/>
      <c r="K1388" s="1248"/>
      <c r="L1388" s="1248"/>
      <c r="M1388" s="1248"/>
      <c r="N1388" s="1248"/>
      <c r="O1388" s="1248"/>
      <c r="P1388" s="1248"/>
      <c r="Q1388" s="1248"/>
      <c r="R1388" s="1248"/>
      <c r="S1388" s="1248"/>
      <c r="T1388" s="1248"/>
      <c r="U1388" s="1248"/>
      <c r="V1388" s="1248"/>
      <c r="W1388" s="1248"/>
      <c r="X1388" s="1249"/>
      <c r="Y1388" s="1249"/>
      <c r="Z1388" s="1249"/>
      <c r="AA1388" s="1249"/>
      <c r="AB1388" s="1249"/>
      <c r="AC1388" s="1249"/>
      <c r="AD1388" s="1249"/>
      <c r="AE1388" s="1249"/>
      <c r="AF1388" s="1249"/>
      <c r="AG1388" s="1249"/>
      <c r="AH1388" s="1249"/>
      <c r="AI1388" s="1249"/>
      <c r="AJ1388" s="1249"/>
      <c r="AK1388" s="1249"/>
      <c r="AL1388" s="1249"/>
      <c r="AM1388" s="1249"/>
      <c r="AN1388" s="1249"/>
      <c r="AO1388" s="1249"/>
      <c r="AP1388" s="1249"/>
      <c r="AQ1388" s="1249"/>
      <c r="AR1388" s="1249"/>
      <c r="AS1388" s="1249"/>
      <c r="AT1388" s="1249"/>
      <c r="AU1388" s="1249"/>
      <c r="AV1388" s="1249"/>
      <c r="AW1388" s="1249"/>
      <c r="AX1388" s="1249"/>
      <c r="AY1388" s="1249"/>
      <c r="AZ1388" s="1249"/>
      <c r="BA1388" s="206"/>
      <c r="BB1388" s="206"/>
    </row>
    <row r="1389" spans="1:54" s="175" customFormat="1" ht="12.6" customHeight="1">
      <c r="A1389" s="1248"/>
      <c r="B1389" s="1248"/>
      <c r="C1389" s="1248"/>
      <c r="D1389" s="1248"/>
      <c r="E1389" s="1248"/>
      <c r="F1389" s="1248"/>
      <c r="G1389" s="1248"/>
      <c r="H1389" s="1248"/>
      <c r="I1389" s="1248"/>
      <c r="J1389" s="1248"/>
      <c r="K1389" s="1248"/>
      <c r="L1389" s="1248"/>
      <c r="M1389" s="1248"/>
      <c r="N1389" s="1248"/>
      <c r="O1389" s="1248"/>
      <c r="P1389" s="1248"/>
      <c r="Q1389" s="1248"/>
      <c r="R1389" s="1248"/>
      <c r="S1389" s="1248"/>
      <c r="T1389" s="1248"/>
      <c r="U1389" s="1248"/>
      <c r="V1389" s="1248"/>
      <c r="W1389" s="1248"/>
      <c r="X1389" s="1249"/>
      <c r="Y1389" s="1249"/>
      <c r="Z1389" s="1249"/>
      <c r="AA1389" s="1249"/>
      <c r="AB1389" s="1249"/>
      <c r="AC1389" s="1249"/>
      <c r="AD1389" s="1249"/>
      <c r="AE1389" s="1249"/>
      <c r="AF1389" s="1249"/>
      <c r="AG1389" s="1249"/>
      <c r="AH1389" s="1249"/>
      <c r="AI1389" s="1249"/>
      <c r="AJ1389" s="1249"/>
      <c r="AK1389" s="1249"/>
      <c r="AL1389" s="1249"/>
      <c r="AM1389" s="1249"/>
      <c r="AN1389" s="1249"/>
      <c r="AO1389" s="1249"/>
      <c r="AP1389" s="1249"/>
      <c r="AQ1389" s="1249"/>
      <c r="AR1389" s="1249"/>
      <c r="AS1389" s="1249"/>
      <c r="AT1389" s="1249"/>
      <c r="AU1389" s="1249"/>
      <c r="AV1389" s="1249"/>
      <c r="AW1389" s="1249"/>
      <c r="AX1389" s="1249"/>
      <c r="AY1389" s="1249"/>
      <c r="AZ1389" s="1249"/>
      <c r="BA1389" s="206"/>
      <c r="BB1389" s="206"/>
    </row>
    <row r="1390" spans="1:54" s="175" customFormat="1" ht="12.6" customHeight="1">
      <c r="A1390" s="305"/>
      <c r="B1390" s="305"/>
      <c r="C1390" s="305"/>
      <c r="D1390" s="305"/>
      <c r="E1390" s="305"/>
      <c r="F1390" s="305"/>
      <c r="G1390" s="305"/>
      <c r="H1390" s="305"/>
      <c r="I1390" s="305"/>
      <c r="J1390" s="305"/>
      <c r="K1390" s="305"/>
      <c r="L1390" s="305"/>
      <c r="M1390" s="305"/>
      <c r="N1390" s="305"/>
      <c r="O1390" s="305"/>
      <c r="P1390" s="305"/>
      <c r="Q1390" s="305"/>
      <c r="R1390" s="305"/>
      <c r="S1390" s="305"/>
      <c r="T1390" s="305"/>
      <c r="U1390" s="305"/>
      <c r="V1390" s="305"/>
      <c r="W1390" s="305"/>
      <c r="X1390" s="306"/>
      <c r="Y1390" s="306"/>
      <c r="Z1390" s="306"/>
      <c r="AA1390" s="306"/>
      <c r="AB1390" s="306"/>
      <c r="AC1390" s="306"/>
      <c r="AD1390" s="306"/>
      <c r="AE1390" s="306"/>
      <c r="AF1390" s="306"/>
      <c r="AG1390" s="306"/>
      <c r="AH1390" s="306"/>
      <c r="AI1390" s="306"/>
      <c r="AJ1390" s="306"/>
      <c r="AK1390" s="306"/>
      <c r="AL1390" s="306"/>
      <c r="AM1390" s="306"/>
      <c r="AN1390" s="306"/>
      <c r="AO1390" s="306"/>
      <c r="AP1390" s="306"/>
      <c r="AQ1390" s="306"/>
      <c r="AR1390" s="306"/>
      <c r="AS1390" s="306"/>
      <c r="AT1390" s="306"/>
      <c r="AU1390" s="306"/>
      <c r="AV1390" s="306"/>
      <c r="AW1390" s="306"/>
      <c r="AX1390" s="306"/>
      <c r="AY1390" s="306"/>
      <c r="AZ1390" s="306"/>
      <c r="BA1390" s="206"/>
      <c r="BB1390" s="206"/>
    </row>
    <row r="1391" spans="1:54" s="175" customFormat="1" ht="12.6" customHeight="1">
      <c r="A1391" s="170" t="s">
        <v>3517</v>
      </c>
      <c r="B1391" s="206"/>
      <c r="C1391" s="206"/>
      <c r="D1391" s="206"/>
      <c r="E1391" s="206"/>
      <c r="F1391" s="206"/>
      <c r="G1391" s="206"/>
      <c r="H1391" s="206"/>
      <c r="I1391" s="206"/>
      <c r="J1391" s="206"/>
      <c r="K1391" s="206"/>
      <c r="L1391" s="206"/>
      <c r="M1391" s="206"/>
      <c r="N1391" s="206"/>
      <c r="O1391" s="206"/>
      <c r="P1391" s="206"/>
      <c r="Q1391" s="206"/>
      <c r="R1391" s="206"/>
      <c r="S1391" s="206"/>
      <c r="T1391" s="206"/>
      <c r="U1391" s="206"/>
      <c r="V1391" s="206"/>
      <c r="W1391" s="206"/>
      <c r="X1391" s="206"/>
      <c r="Y1391" s="206"/>
      <c r="Z1391" s="206"/>
      <c r="AA1391" s="206"/>
      <c r="AB1391" s="206"/>
      <c r="AC1391" s="206"/>
      <c r="AD1391" s="206"/>
      <c r="AE1391" s="206"/>
      <c r="AF1391" s="206"/>
      <c r="AG1391" s="206"/>
      <c r="AH1391" s="206"/>
      <c r="AI1391" s="206"/>
      <c r="AJ1391" s="206"/>
      <c r="AK1391" s="206"/>
      <c r="AL1391" s="206"/>
      <c r="AM1391" s="206"/>
      <c r="AN1391" s="206"/>
      <c r="AO1391" s="206"/>
      <c r="AP1391" s="206"/>
      <c r="AQ1391" s="206"/>
      <c r="AR1391" s="206"/>
      <c r="AS1391" s="206"/>
      <c r="AT1391" s="206"/>
      <c r="AU1391" s="206"/>
      <c r="AV1391" s="206"/>
      <c r="AW1391" s="206"/>
      <c r="AX1391" s="206"/>
      <c r="AY1391" s="206"/>
      <c r="AZ1391" s="206"/>
      <c r="BA1391" s="206"/>
      <c r="BB1391" s="206"/>
    </row>
    <row r="1392" spans="1:54" s="175" customFormat="1" ht="12.6" customHeight="1">
      <c r="A1392" s="1250" t="s">
        <v>2323</v>
      </c>
      <c r="B1392" s="1250"/>
      <c r="C1392" s="1250"/>
      <c r="D1392" s="1250"/>
      <c r="E1392" s="1250"/>
      <c r="F1392" s="1250"/>
      <c r="G1392" s="1250"/>
      <c r="H1392" s="1250"/>
      <c r="I1392" s="1250"/>
      <c r="J1392" s="1250"/>
      <c r="K1392" s="1250"/>
      <c r="L1392" s="1250"/>
      <c r="M1392" s="1250"/>
      <c r="N1392" s="1250"/>
      <c r="O1392" s="1250"/>
      <c r="P1392" s="1250"/>
      <c r="Q1392" s="1250"/>
      <c r="R1392" s="1250"/>
      <c r="S1392" s="1250"/>
      <c r="T1392" s="1250"/>
      <c r="U1392" s="1250"/>
      <c r="V1392" s="1250"/>
      <c r="W1392" s="1250"/>
      <c r="X1392" s="1251" t="s">
        <v>2320</v>
      </c>
      <c r="Y1392" s="1251"/>
      <c r="Z1392" s="1251"/>
      <c r="AA1392" s="1251"/>
      <c r="AB1392" s="1251"/>
      <c r="AC1392" s="1251"/>
      <c r="AD1392" s="1251"/>
      <c r="AE1392" s="1249" t="s">
        <v>2321</v>
      </c>
      <c r="AF1392" s="1249"/>
      <c r="AG1392" s="1249"/>
      <c r="AH1392" s="1249"/>
      <c r="AI1392" s="1249"/>
      <c r="AJ1392" s="1249"/>
      <c r="AK1392" s="1249"/>
      <c r="AL1392" s="1249"/>
      <c r="AM1392" s="1249"/>
      <c r="AN1392" s="1249"/>
      <c r="AO1392" s="1249"/>
      <c r="AP1392" s="1249"/>
      <c r="AQ1392" s="1249"/>
      <c r="AR1392" s="1249"/>
      <c r="AS1392" s="1249"/>
      <c r="AT1392" s="1249"/>
      <c r="AU1392" s="1249"/>
      <c r="AV1392" s="1249"/>
      <c r="AW1392" s="1249"/>
      <c r="AX1392" s="1249"/>
      <c r="AY1392" s="1249"/>
      <c r="AZ1392" s="1249"/>
      <c r="BA1392" s="206"/>
      <c r="BB1392" s="206"/>
    </row>
    <row r="1393" spans="1:54" s="175" customFormat="1" ht="12.6" customHeight="1">
      <c r="A1393" s="1250"/>
      <c r="B1393" s="1250"/>
      <c r="C1393" s="1250"/>
      <c r="D1393" s="1250"/>
      <c r="E1393" s="1250"/>
      <c r="F1393" s="1250"/>
      <c r="G1393" s="1250"/>
      <c r="H1393" s="1250"/>
      <c r="I1393" s="1250"/>
      <c r="J1393" s="1250"/>
      <c r="K1393" s="1250"/>
      <c r="L1393" s="1250"/>
      <c r="M1393" s="1250"/>
      <c r="N1393" s="1250"/>
      <c r="O1393" s="1250"/>
      <c r="P1393" s="1250"/>
      <c r="Q1393" s="1250"/>
      <c r="R1393" s="1250"/>
      <c r="S1393" s="1250"/>
      <c r="T1393" s="1250"/>
      <c r="U1393" s="1250"/>
      <c r="V1393" s="1250"/>
      <c r="W1393" s="1250"/>
      <c r="X1393" s="1251"/>
      <c r="Y1393" s="1251"/>
      <c r="Z1393" s="1251"/>
      <c r="AA1393" s="1251"/>
      <c r="AB1393" s="1251"/>
      <c r="AC1393" s="1251"/>
      <c r="AD1393" s="1251"/>
      <c r="AE1393" s="1251" t="s">
        <v>4147</v>
      </c>
      <c r="AF1393" s="1251"/>
      <c r="AG1393" s="1251"/>
      <c r="AH1393" s="1251"/>
      <c r="AI1393" s="1251"/>
      <c r="AJ1393" s="1251"/>
      <c r="AK1393" s="1251"/>
      <c r="AL1393" s="1251"/>
      <c r="AM1393" s="1251"/>
      <c r="AN1393" s="1251"/>
      <c r="AO1393" s="1251"/>
      <c r="AP1393" s="1251" t="s">
        <v>2322</v>
      </c>
      <c r="AQ1393" s="1251"/>
      <c r="AR1393" s="1251"/>
      <c r="AS1393" s="1251"/>
      <c r="AT1393" s="1251"/>
      <c r="AU1393" s="1251"/>
      <c r="AV1393" s="1251"/>
      <c r="AW1393" s="1251"/>
      <c r="AX1393" s="1251"/>
      <c r="AY1393" s="1251"/>
      <c r="AZ1393" s="1251"/>
      <c r="BA1393" s="206"/>
      <c r="BB1393" s="206"/>
    </row>
    <row r="1394" spans="1:54" s="175" customFormat="1" ht="12.6" customHeight="1">
      <c r="A1394" s="1248" t="s">
        <v>3498</v>
      </c>
      <c r="B1394" s="1248"/>
      <c r="C1394" s="1248"/>
      <c r="D1394" s="1248"/>
      <c r="E1394" s="1248"/>
      <c r="F1394" s="1248"/>
      <c r="G1394" s="1248"/>
      <c r="H1394" s="1248"/>
      <c r="I1394" s="1248"/>
      <c r="J1394" s="1248"/>
      <c r="K1394" s="1248"/>
      <c r="L1394" s="1248"/>
      <c r="M1394" s="1248"/>
      <c r="N1394" s="1248"/>
      <c r="O1394" s="1248"/>
      <c r="P1394" s="1248"/>
      <c r="Q1394" s="1248"/>
      <c r="R1394" s="1248"/>
      <c r="S1394" s="1248"/>
      <c r="T1394" s="1248"/>
      <c r="U1394" s="1248"/>
      <c r="V1394" s="1248"/>
      <c r="W1394" s="1248"/>
      <c r="X1394" s="1249" t="s">
        <v>3499</v>
      </c>
      <c r="Y1394" s="1249"/>
      <c r="Z1394" s="1249"/>
      <c r="AA1394" s="1249"/>
      <c r="AB1394" s="1249"/>
      <c r="AC1394" s="1249"/>
      <c r="AD1394" s="1249"/>
      <c r="AE1394" s="1249" t="s">
        <v>3500</v>
      </c>
      <c r="AF1394" s="1249"/>
      <c r="AG1394" s="1249"/>
      <c r="AH1394" s="1249"/>
      <c r="AI1394" s="1249"/>
      <c r="AJ1394" s="1249"/>
      <c r="AK1394" s="1249"/>
      <c r="AL1394" s="1249"/>
      <c r="AM1394" s="1249"/>
      <c r="AN1394" s="1249"/>
      <c r="AO1394" s="1249"/>
      <c r="AP1394" s="1249" t="s">
        <v>3501</v>
      </c>
      <c r="AQ1394" s="1249"/>
      <c r="AR1394" s="1249"/>
      <c r="AS1394" s="1249"/>
      <c r="AT1394" s="1249"/>
      <c r="AU1394" s="1249"/>
      <c r="AV1394" s="1249"/>
      <c r="AW1394" s="1249"/>
      <c r="AX1394" s="1249"/>
      <c r="AY1394" s="1249"/>
      <c r="AZ1394" s="1249"/>
      <c r="BA1394" s="206"/>
      <c r="BB1394" s="206"/>
    </row>
    <row r="1395" spans="1:54" s="175" customFormat="1" ht="12.6" customHeight="1">
      <c r="A1395" s="1248"/>
      <c r="B1395" s="1248"/>
      <c r="C1395" s="1248"/>
      <c r="D1395" s="1248"/>
      <c r="E1395" s="1248"/>
      <c r="F1395" s="1248"/>
      <c r="G1395" s="1248"/>
      <c r="H1395" s="1248"/>
      <c r="I1395" s="1248"/>
      <c r="J1395" s="1248"/>
      <c r="K1395" s="1248"/>
      <c r="L1395" s="1248"/>
      <c r="M1395" s="1248"/>
      <c r="N1395" s="1248"/>
      <c r="O1395" s="1248"/>
      <c r="P1395" s="1248"/>
      <c r="Q1395" s="1248"/>
      <c r="R1395" s="1248"/>
      <c r="S1395" s="1248"/>
      <c r="T1395" s="1248"/>
      <c r="U1395" s="1248"/>
      <c r="V1395" s="1248"/>
      <c r="W1395" s="1248"/>
      <c r="X1395" s="1249"/>
      <c r="Y1395" s="1249"/>
      <c r="Z1395" s="1249"/>
      <c r="AA1395" s="1249"/>
      <c r="AB1395" s="1249"/>
      <c r="AC1395" s="1249"/>
      <c r="AD1395" s="1249"/>
      <c r="AE1395" s="1249"/>
      <c r="AF1395" s="1249"/>
      <c r="AG1395" s="1249"/>
      <c r="AH1395" s="1249"/>
      <c r="AI1395" s="1249"/>
      <c r="AJ1395" s="1249"/>
      <c r="AK1395" s="1249"/>
      <c r="AL1395" s="1249"/>
      <c r="AM1395" s="1249"/>
      <c r="AN1395" s="1249"/>
      <c r="AO1395" s="1249"/>
      <c r="AP1395" s="1249"/>
      <c r="AQ1395" s="1249"/>
      <c r="AR1395" s="1249"/>
      <c r="AS1395" s="1249"/>
      <c r="AT1395" s="1249"/>
      <c r="AU1395" s="1249"/>
      <c r="AV1395" s="1249"/>
      <c r="AW1395" s="1249"/>
      <c r="AX1395" s="1249"/>
      <c r="AY1395" s="1249"/>
      <c r="AZ1395" s="1249"/>
      <c r="BA1395" s="206"/>
      <c r="BB1395" s="206"/>
    </row>
    <row r="1396" spans="1:54" s="175" customFormat="1" ht="12.6" customHeight="1">
      <c r="A1396" s="1248"/>
      <c r="B1396" s="1248"/>
      <c r="C1396" s="1248"/>
      <c r="D1396" s="1248"/>
      <c r="E1396" s="1248"/>
      <c r="F1396" s="1248"/>
      <c r="G1396" s="1248"/>
      <c r="H1396" s="1248"/>
      <c r="I1396" s="1248"/>
      <c r="J1396" s="1248"/>
      <c r="K1396" s="1248"/>
      <c r="L1396" s="1248"/>
      <c r="M1396" s="1248"/>
      <c r="N1396" s="1248"/>
      <c r="O1396" s="1248"/>
      <c r="P1396" s="1248"/>
      <c r="Q1396" s="1248"/>
      <c r="R1396" s="1248"/>
      <c r="S1396" s="1248"/>
      <c r="T1396" s="1248"/>
      <c r="U1396" s="1248"/>
      <c r="V1396" s="1248"/>
      <c r="W1396" s="1248"/>
      <c r="X1396" s="1249"/>
      <c r="Y1396" s="1249"/>
      <c r="Z1396" s="1249"/>
      <c r="AA1396" s="1249"/>
      <c r="AB1396" s="1249"/>
      <c r="AC1396" s="1249"/>
      <c r="AD1396" s="1249"/>
      <c r="AE1396" s="1249"/>
      <c r="AF1396" s="1249"/>
      <c r="AG1396" s="1249"/>
      <c r="AH1396" s="1249"/>
      <c r="AI1396" s="1249"/>
      <c r="AJ1396" s="1249"/>
      <c r="AK1396" s="1249"/>
      <c r="AL1396" s="1249"/>
      <c r="AM1396" s="1249"/>
      <c r="AN1396" s="1249"/>
      <c r="AO1396" s="1249"/>
      <c r="AP1396" s="1249"/>
      <c r="AQ1396" s="1249"/>
      <c r="AR1396" s="1249"/>
      <c r="AS1396" s="1249"/>
      <c r="AT1396" s="1249"/>
      <c r="AU1396" s="1249"/>
      <c r="AV1396" s="1249"/>
      <c r="AW1396" s="1249"/>
      <c r="AX1396" s="1249"/>
      <c r="AY1396" s="1249"/>
      <c r="AZ1396" s="1249"/>
      <c r="BA1396" s="206"/>
      <c r="BB1396" s="206"/>
    </row>
    <row r="1397" spans="1:54" s="175" customFormat="1" ht="12.6" customHeight="1">
      <c r="A1397" s="1248"/>
      <c r="B1397" s="1248"/>
      <c r="C1397" s="1248"/>
      <c r="D1397" s="1248"/>
      <c r="E1397" s="1248"/>
      <c r="F1397" s="1248"/>
      <c r="G1397" s="1248"/>
      <c r="H1397" s="1248"/>
      <c r="I1397" s="1248"/>
      <c r="J1397" s="1248"/>
      <c r="K1397" s="1248"/>
      <c r="L1397" s="1248"/>
      <c r="M1397" s="1248"/>
      <c r="N1397" s="1248"/>
      <c r="O1397" s="1248"/>
      <c r="P1397" s="1248"/>
      <c r="Q1397" s="1248"/>
      <c r="R1397" s="1248"/>
      <c r="S1397" s="1248"/>
      <c r="T1397" s="1248"/>
      <c r="U1397" s="1248"/>
      <c r="V1397" s="1248"/>
      <c r="W1397" s="1248"/>
      <c r="X1397" s="1249"/>
      <c r="Y1397" s="1249"/>
      <c r="Z1397" s="1249"/>
      <c r="AA1397" s="1249"/>
      <c r="AB1397" s="1249"/>
      <c r="AC1397" s="1249"/>
      <c r="AD1397" s="1249"/>
      <c r="AE1397" s="1249"/>
      <c r="AF1397" s="1249"/>
      <c r="AG1397" s="1249"/>
      <c r="AH1397" s="1249"/>
      <c r="AI1397" s="1249"/>
      <c r="AJ1397" s="1249"/>
      <c r="AK1397" s="1249"/>
      <c r="AL1397" s="1249"/>
      <c r="AM1397" s="1249"/>
      <c r="AN1397" s="1249"/>
      <c r="AO1397" s="1249"/>
      <c r="AP1397" s="1249"/>
      <c r="AQ1397" s="1249"/>
      <c r="AR1397" s="1249"/>
      <c r="AS1397" s="1249"/>
      <c r="AT1397" s="1249"/>
      <c r="AU1397" s="1249"/>
      <c r="AV1397" s="1249"/>
      <c r="AW1397" s="1249"/>
      <c r="AX1397" s="1249"/>
      <c r="AY1397" s="1249"/>
      <c r="AZ1397" s="1249"/>
      <c r="BA1397" s="206"/>
      <c r="BB1397" s="206"/>
    </row>
    <row r="1398" spans="1:54" s="175" customFormat="1" ht="12.6" customHeight="1">
      <c r="A1398" s="1248"/>
      <c r="B1398" s="1248"/>
      <c r="C1398" s="1248"/>
      <c r="D1398" s="1248"/>
      <c r="E1398" s="1248"/>
      <c r="F1398" s="1248"/>
      <c r="G1398" s="1248"/>
      <c r="H1398" s="1248"/>
      <c r="I1398" s="1248"/>
      <c r="J1398" s="1248"/>
      <c r="K1398" s="1248"/>
      <c r="L1398" s="1248"/>
      <c r="M1398" s="1248"/>
      <c r="N1398" s="1248"/>
      <c r="O1398" s="1248"/>
      <c r="P1398" s="1248"/>
      <c r="Q1398" s="1248"/>
      <c r="R1398" s="1248"/>
      <c r="S1398" s="1248"/>
      <c r="T1398" s="1248"/>
      <c r="U1398" s="1248"/>
      <c r="V1398" s="1248"/>
      <c r="W1398" s="1248"/>
      <c r="X1398" s="1249"/>
      <c r="Y1398" s="1249"/>
      <c r="Z1398" s="1249"/>
      <c r="AA1398" s="1249"/>
      <c r="AB1398" s="1249"/>
      <c r="AC1398" s="1249"/>
      <c r="AD1398" s="1249"/>
      <c r="AE1398" s="1249"/>
      <c r="AF1398" s="1249"/>
      <c r="AG1398" s="1249"/>
      <c r="AH1398" s="1249"/>
      <c r="AI1398" s="1249"/>
      <c r="AJ1398" s="1249"/>
      <c r="AK1398" s="1249"/>
      <c r="AL1398" s="1249"/>
      <c r="AM1398" s="1249"/>
      <c r="AN1398" s="1249"/>
      <c r="AO1398" s="1249"/>
      <c r="AP1398" s="1249"/>
      <c r="AQ1398" s="1249"/>
      <c r="AR1398" s="1249"/>
      <c r="AS1398" s="1249"/>
      <c r="AT1398" s="1249"/>
      <c r="AU1398" s="1249"/>
      <c r="AV1398" s="1249"/>
      <c r="AW1398" s="1249"/>
      <c r="AX1398" s="1249"/>
      <c r="AY1398" s="1249"/>
      <c r="AZ1398" s="1249"/>
      <c r="BA1398" s="206"/>
      <c r="BB1398" s="206"/>
    </row>
    <row r="1399" spans="1:54" s="175" customFormat="1" ht="12.6" customHeight="1">
      <c r="A1399" s="1248"/>
      <c r="B1399" s="1248"/>
      <c r="C1399" s="1248"/>
      <c r="D1399" s="1248"/>
      <c r="E1399" s="1248"/>
      <c r="F1399" s="1248"/>
      <c r="G1399" s="1248"/>
      <c r="H1399" s="1248"/>
      <c r="I1399" s="1248"/>
      <c r="J1399" s="1248"/>
      <c r="K1399" s="1248"/>
      <c r="L1399" s="1248"/>
      <c r="M1399" s="1248"/>
      <c r="N1399" s="1248"/>
      <c r="O1399" s="1248"/>
      <c r="P1399" s="1248"/>
      <c r="Q1399" s="1248"/>
      <c r="R1399" s="1248"/>
      <c r="S1399" s="1248"/>
      <c r="T1399" s="1248"/>
      <c r="U1399" s="1248"/>
      <c r="V1399" s="1248"/>
      <c r="W1399" s="1248"/>
      <c r="X1399" s="1249"/>
      <c r="Y1399" s="1249"/>
      <c r="Z1399" s="1249"/>
      <c r="AA1399" s="1249"/>
      <c r="AB1399" s="1249"/>
      <c r="AC1399" s="1249"/>
      <c r="AD1399" s="1249"/>
      <c r="AE1399" s="1249"/>
      <c r="AF1399" s="1249"/>
      <c r="AG1399" s="1249"/>
      <c r="AH1399" s="1249"/>
      <c r="AI1399" s="1249"/>
      <c r="AJ1399" s="1249"/>
      <c r="AK1399" s="1249"/>
      <c r="AL1399" s="1249"/>
      <c r="AM1399" s="1249"/>
      <c r="AN1399" s="1249"/>
      <c r="AO1399" s="1249"/>
      <c r="AP1399" s="1249"/>
      <c r="AQ1399" s="1249"/>
      <c r="AR1399" s="1249"/>
      <c r="AS1399" s="1249"/>
      <c r="AT1399" s="1249"/>
      <c r="AU1399" s="1249"/>
      <c r="AV1399" s="1249"/>
      <c r="AW1399" s="1249"/>
      <c r="AX1399" s="1249"/>
      <c r="AY1399" s="1249"/>
      <c r="AZ1399" s="1249"/>
      <c r="BA1399" s="206"/>
      <c r="BB1399" s="206"/>
    </row>
    <row r="1400" spans="1:54" s="175" customFormat="1" ht="12.6" customHeight="1">
      <c r="A1400" s="1248"/>
      <c r="B1400" s="1248"/>
      <c r="C1400" s="1248"/>
      <c r="D1400" s="1248"/>
      <c r="E1400" s="1248"/>
      <c r="F1400" s="1248"/>
      <c r="G1400" s="1248"/>
      <c r="H1400" s="1248"/>
      <c r="I1400" s="1248"/>
      <c r="J1400" s="1248"/>
      <c r="K1400" s="1248"/>
      <c r="L1400" s="1248"/>
      <c r="M1400" s="1248"/>
      <c r="N1400" s="1248"/>
      <c r="O1400" s="1248"/>
      <c r="P1400" s="1248"/>
      <c r="Q1400" s="1248"/>
      <c r="R1400" s="1248"/>
      <c r="S1400" s="1248"/>
      <c r="T1400" s="1248"/>
      <c r="U1400" s="1248"/>
      <c r="V1400" s="1248"/>
      <c r="W1400" s="1248"/>
      <c r="X1400" s="1249"/>
      <c r="Y1400" s="1249"/>
      <c r="Z1400" s="1249"/>
      <c r="AA1400" s="1249"/>
      <c r="AB1400" s="1249"/>
      <c r="AC1400" s="1249"/>
      <c r="AD1400" s="1249"/>
      <c r="AE1400" s="1249"/>
      <c r="AF1400" s="1249"/>
      <c r="AG1400" s="1249"/>
      <c r="AH1400" s="1249"/>
      <c r="AI1400" s="1249"/>
      <c r="AJ1400" s="1249"/>
      <c r="AK1400" s="1249"/>
      <c r="AL1400" s="1249"/>
      <c r="AM1400" s="1249"/>
      <c r="AN1400" s="1249"/>
      <c r="AO1400" s="1249"/>
      <c r="AP1400" s="1249"/>
      <c r="AQ1400" s="1249"/>
      <c r="AR1400" s="1249"/>
      <c r="AS1400" s="1249"/>
      <c r="AT1400" s="1249"/>
      <c r="AU1400" s="1249"/>
      <c r="AV1400" s="1249"/>
      <c r="AW1400" s="1249"/>
      <c r="AX1400" s="1249"/>
      <c r="AY1400" s="1249"/>
      <c r="AZ1400" s="1249"/>
      <c r="BA1400" s="206"/>
      <c r="BB1400" s="206"/>
    </row>
    <row r="1401" spans="1:54" s="175" customFormat="1" ht="12.6" customHeight="1">
      <c r="A1401" s="1248"/>
      <c r="B1401" s="1248"/>
      <c r="C1401" s="1248"/>
      <c r="D1401" s="1248"/>
      <c r="E1401" s="1248"/>
      <c r="F1401" s="1248"/>
      <c r="G1401" s="1248"/>
      <c r="H1401" s="1248"/>
      <c r="I1401" s="1248"/>
      <c r="J1401" s="1248"/>
      <c r="K1401" s="1248"/>
      <c r="L1401" s="1248"/>
      <c r="M1401" s="1248"/>
      <c r="N1401" s="1248"/>
      <c r="O1401" s="1248"/>
      <c r="P1401" s="1248"/>
      <c r="Q1401" s="1248"/>
      <c r="R1401" s="1248"/>
      <c r="S1401" s="1248"/>
      <c r="T1401" s="1248"/>
      <c r="U1401" s="1248"/>
      <c r="V1401" s="1248"/>
      <c r="W1401" s="1248"/>
      <c r="X1401" s="1249"/>
      <c r="Y1401" s="1249"/>
      <c r="Z1401" s="1249"/>
      <c r="AA1401" s="1249"/>
      <c r="AB1401" s="1249"/>
      <c r="AC1401" s="1249"/>
      <c r="AD1401" s="1249"/>
      <c r="AE1401" s="1249"/>
      <c r="AF1401" s="1249"/>
      <c r="AG1401" s="1249"/>
      <c r="AH1401" s="1249"/>
      <c r="AI1401" s="1249"/>
      <c r="AJ1401" s="1249"/>
      <c r="AK1401" s="1249"/>
      <c r="AL1401" s="1249"/>
      <c r="AM1401" s="1249"/>
      <c r="AN1401" s="1249"/>
      <c r="AO1401" s="1249"/>
      <c r="AP1401" s="1249"/>
      <c r="AQ1401" s="1249"/>
      <c r="AR1401" s="1249"/>
      <c r="AS1401" s="1249"/>
      <c r="AT1401" s="1249"/>
      <c r="AU1401" s="1249"/>
      <c r="AV1401" s="1249"/>
      <c r="AW1401" s="1249"/>
      <c r="AX1401" s="1249"/>
      <c r="AY1401" s="1249"/>
      <c r="AZ1401" s="1249"/>
      <c r="BA1401" s="206"/>
      <c r="BB1401" s="206"/>
    </row>
    <row r="1402" spans="1:54" s="175" customFormat="1" ht="12.6" customHeight="1">
      <c r="A1402" s="1248"/>
      <c r="B1402" s="1248"/>
      <c r="C1402" s="1248"/>
      <c r="D1402" s="1248"/>
      <c r="E1402" s="1248"/>
      <c r="F1402" s="1248"/>
      <c r="G1402" s="1248"/>
      <c r="H1402" s="1248"/>
      <c r="I1402" s="1248"/>
      <c r="J1402" s="1248"/>
      <c r="K1402" s="1248"/>
      <c r="L1402" s="1248"/>
      <c r="M1402" s="1248"/>
      <c r="N1402" s="1248"/>
      <c r="O1402" s="1248"/>
      <c r="P1402" s="1248"/>
      <c r="Q1402" s="1248"/>
      <c r="R1402" s="1248"/>
      <c r="S1402" s="1248"/>
      <c r="T1402" s="1248"/>
      <c r="U1402" s="1248"/>
      <c r="V1402" s="1248"/>
      <c r="W1402" s="1248"/>
      <c r="X1402" s="1249"/>
      <c r="Y1402" s="1249"/>
      <c r="Z1402" s="1249"/>
      <c r="AA1402" s="1249"/>
      <c r="AB1402" s="1249"/>
      <c r="AC1402" s="1249"/>
      <c r="AD1402" s="1249"/>
      <c r="AE1402" s="1249"/>
      <c r="AF1402" s="1249"/>
      <c r="AG1402" s="1249"/>
      <c r="AH1402" s="1249"/>
      <c r="AI1402" s="1249"/>
      <c r="AJ1402" s="1249"/>
      <c r="AK1402" s="1249"/>
      <c r="AL1402" s="1249"/>
      <c r="AM1402" s="1249"/>
      <c r="AN1402" s="1249"/>
      <c r="AO1402" s="1249"/>
      <c r="AP1402" s="1249"/>
      <c r="AQ1402" s="1249"/>
      <c r="AR1402" s="1249"/>
      <c r="AS1402" s="1249"/>
      <c r="AT1402" s="1249"/>
      <c r="AU1402" s="1249"/>
      <c r="AV1402" s="1249"/>
      <c r="AW1402" s="1249"/>
      <c r="AX1402" s="1249"/>
      <c r="AY1402" s="1249"/>
      <c r="AZ1402" s="1249"/>
      <c r="BA1402" s="206"/>
      <c r="BB1402" s="206"/>
    </row>
    <row r="1403" spans="1:54" s="175" customFormat="1" ht="12.6" customHeight="1">
      <c r="A1403" s="1248"/>
      <c r="B1403" s="1248"/>
      <c r="C1403" s="1248"/>
      <c r="D1403" s="1248"/>
      <c r="E1403" s="1248"/>
      <c r="F1403" s="1248"/>
      <c r="G1403" s="1248"/>
      <c r="H1403" s="1248"/>
      <c r="I1403" s="1248"/>
      <c r="J1403" s="1248"/>
      <c r="K1403" s="1248"/>
      <c r="L1403" s="1248"/>
      <c r="M1403" s="1248"/>
      <c r="N1403" s="1248"/>
      <c r="O1403" s="1248"/>
      <c r="P1403" s="1248"/>
      <c r="Q1403" s="1248"/>
      <c r="R1403" s="1248"/>
      <c r="S1403" s="1248"/>
      <c r="T1403" s="1248"/>
      <c r="U1403" s="1248"/>
      <c r="V1403" s="1248"/>
      <c r="W1403" s="1248"/>
      <c r="X1403" s="1249"/>
      <c r="Y1403" s="1249"/>
      <c r="Z1403" s="1249"/>
      <c r="AA1403" s="1249"/>
      <c r="AB1403" s="1249"/>
      <c r="AC1403" s="1249"/>
      <c r="AD1403" s="1249"/>
      <c r="AE1403" s="1249"/>
      <c r="AF1403" s="1249"/>
      <c r="AG1403" s="1249"/>
      <c r="AH1403" s="1249"/>
      <c r="AI1403" s="1249"/>
      <c r="AJ1403" s="1249"/>
      <c r="AK1403" s="1249"/>
      <c r="AL1403" s="1249"/>
      <c r="AM1403" s="1249"/>
      <c r="AN1403" s="1249"/>
      <c r="AO1403" s="1249"/>
      <c r="AP1403" s="1249"/>
      <c r="AQ1403" s="1249"/>
      <c r="AR1403" s="1249"/>
      <c r="AS1403" s="1249"/>
      <c r="AT1403" s="1249"/>
      <c r="AU1403" s="1249"/>
      <c r="AV1403" s="1249"/>
      <c r="AW1403" s="1249"/>
      <c r="AX1403" s="1249"/>
      <c r="AY1403" s="1249"/>
      <c r="AZ1403" s="1249"/>
      <c r="BA1403" s="206"/>
      <c r="BB1403" s="206"/>
    </row>
    <row r="1404" spans="1:54" s="175" customFormat="1" ht="12.6" customHeight="1">
      <c r="A1404" s="1248"/>
      <c r="B1404" s="1248"/>
      <c r="C1404" s="1248"/>
      <c r="D1404" s="1248"/>
      <c r="E1404" s="1248"/>
      <c r="F1404" s="1248"/>
      <c r="G1404" s="1248"/>
      <c r="H1404" s="1248"/>
      <c r="I1404" s="1248"/>
      <c r="J1404" s="1248"/>
      <c r="K1404" s="1248"/>
      <c r="L1404" s="1248"/>
      <c r="M1404" s="1248"/>
      <c r="N1404" s="1248"/>
      <c r="O1404" s="1248"/>
      <c r="P1404" s="1248"/>
      <c r="Q1404" s="1248"/>
      <c r="R1404" s="1248"/>
      <c r="S1404" s="1248"/>
      <c r="T1404" s="1248"/>
      <c r="U1404" s="1248"/>
      <c r="V1404" s="1248"/>
      <c r="W1404" s="1248"/>
      <c r="X1404" s="1249"/>
      <c r="Y1404" s="1249"/>
      <c r="Z1404" s="1249"/>
      <c r="AA1404" s="1249"/>
      <c r="AB1404" s="1249"/>
      <c r="AC1404" s="1249"/>
      <c r="AD1404" s="1249"/>
      <c r="AE1404" s="1249"/>
      <c r="AF1404" s="1249"/>
      <c r="AG1404" s="1249"/>
      <c r="AH1404" s="1249"/>
      <c r="AI1404" s="1249"/>
      <c r="AJ1404" s="1249"/>
      <c r="AK1404" s="1249"/>
      <c r="AL1404" s="1249"/>
      <c r="AM1404" s="1249"/>
      <c r="AN1404" s="1249"/>
      <c r="AO1404" s="1249"/>
      <c r="AP1404" s="1249"/>
      <c r="AQ1404" s="1249"/>
      <c r="AR1404" s="1249"/>
      <c r="AS1404" s="1249"/>
      <c r="AT1404" s="1249"/>
      <c r="AU1404" s="1249"/>
      <c r="AV1404" s="1249"/>
      <c r="AW1404" s="1249"/>
      <c r="AX1404" s="1249"/>
      <c r="AY1404" s="1249"/>
      <c r="AZ1404" s="1249"/>
      <c r="BA1404" s="206"/>
      <c r="BB1404" s="206"/>
    </row>
    <row r="1405" spans="1:54" ht="12.6" customHeight="1">
      <c r="A1405" s="220" t="s">
        <v>275</v>
      </c>
    </row>
    <row r="1406" spans="1:54" ht="15" customHeight="1">
      <c r="A1406" s="897"/>
      <c r="B1406" s="898"/>
      <c r="C1406" s="898"/>
      <c r="D1406" s="898"/>
      <c r="E1406" s="898"/>
      <c r="F1406" s="898"/>
      <c r="G1406" s="898"/>
      <c r="H1406" s="898"/>
      <c r="I1406" s="898"/>
      <c r="J1406" s="898"/>
      <c r="K1406" s="898"/>
      <c r="L1406" s="898"/>
      <c r="M1406" s="898"/>
      <c r="N1406" s="898"/>
      <c r="O1406" s="898"/>
      <c r="P1406" s="898"/>
      <c r="Q1406" s="898"/>
      <c r="R1406" s="898"/>
      <c r="S1406" s="898"/>
      <c r="T1406" s="898"/>
      <c r="U1406" s="898"/>
      <c r="V1406" s="898"/>
      <c r="W1406" s="898"/>
      <c r="X1406" s="898"/>
      <c r="Y1406" s="898"/>
      <c r="Z1406" s="898"/>
      <c r="AA1406" s="898"/>
      <c r="AB1406" s="898"/>
      <c r="AC1406" s="898"/>
      <c r="AD1406" s="898"/>
      <c r="AE1406" s="898"/>
      <c r="AF1406" s="898"/>
      <c r="AG1406" s="898"/>
      <c r="AH1406" s="898"/>
      <c r="AI1406" s="898"/>
      <c r="AJ1406" s="898"/>
      <c r="AK1406" s="898"/>
      <c r="AL1406" s="898"/>
      <c r="AM1406" s="898"/>
      <c r="AN1406" s="898"/>
      <c r="AO1406" s="898"/>
      <c r="AP1406" s="898"/>
      <c r="AQ1406" s="898"/>
      <c r="AR1406" s="898"/>
      <c r="AS1406" s="898"/>
      <c r="AT1406" s="898"/>
      <c r="AU1406" s="898"/>
      <c r="AV1406" s="898"/>
      <c r="AW1406" s="898"/>
      <c r="AX1406" s="898"/>
      <c r="AY1406" s="550"/>
      <c r="AZ1406" s="550"/>
      <c r="BA1406" s="550"/>
      <c r="BB1406" s="550"/>
    </row>
    <row r="1407" spans="1:54" ht="15" customHeight="1">
      <c r="A1407" s="899"/>
      <c r="B1407" s="900"/>
      <c r="C1407" s="900"/>
      <c r="D1407" s="900"/>
      <c r="E1407" s="900"/>
      <c r="F1407" s="900"/>
      <c r="G1407" s="900"/>
      <c r="H1407" s="900"/>
      <c r="I1407" s="900"/>
      <c r="J1407" s="900"/>
      <c r="K1407" s="900"/>
      <c r="L1407" s="900"/>
      <c r="M1407" s="900"/>
      <c r="N1407" s="900"/>
      <c r="O1407" s="900"/>
      <c r="P1407" s="900"/>
      <c r="Q1407" s="900"/>
      <c r="R1407" s="900"/>
      <c r="S1407" s="900"/>
      <c r="T1407" s="900"/>
      <c r="U1407" s="900"/>
      <c r="V1407" s="900"/>
      <c r="W1407" s="900"/>
      <c r="X1407" s="900"/>
      <c r="Y1407" s="900"/>
      <c r="Z1407" s="900"/>
      <c r="AA1407" s="900"/>
      <c r="AB1407" s="900"/>
      <c r="AC1407" s="900"/>
      <c r="AD1407" s="900"/>
      <c r="AE1407" s="900"/>
      <c r="AF1407" s="900"/>
      <c r="AG1407" s="900"/>
      <c r="AH1407" s="900"/>
      <c r="AI1407" s="900"/>
      <c r="AJ1407" s="900"/>
      <c r="AK1407" s="900"/>
      <c r="AL1407" s="900"/>
      <c r="AM1407" s="900"/>
      <c r="AN1407" s="900"/>
      <c r="AO1407" s="900"/>
      <c r="AP1407" s="900"/>
      <c r="AQ1407" s="900"/>
      <c r="AR1407" s="900"/>
      <c r="AS1407" s="900"/>
      <c r="AT1407" s="900"/>
      <c r="AU1407" s="900"/>
      <c r="AV1407" s="900"/>
      <c r="AW1407" s="900"/>
      <c r="AX1407" s="900"/>
      <c r="AY1407" s="550"/>
      <c r="AZ1407" s="550"/>
      <c r="BA1407" s="550"/>
      <c r="BB1407" s="550"/>
    </row>
    <row r="1408" spans="1:54" s="175" customFormat="1" ht="12.6" customHeight="1">
      <c r="A1408" s="204" t="s">
        <v>2324</v>
      </c>
      <c r="B1408" s="206"/>
      <c r="C1408" s="206"/>
      <c r="D1408" s="206"/>
      <c r="E1408" s="206"/>
      <c r="F1408" s="206"/>
      <c r="G1408" s="206"/>
      <c r="H1408" s="206"/>
      <c r="I1408" s="206"/>
      <c r="J1408" s="206"/>
      <c r="K1408" s="206"/>
      <c r="L1408" s="206"/>
      <c r="M1408" s="206"/>
      <c r="N1408" s="206"/>
      <c r="O1408" s="206"/>
      <c r="P1408" s="206"/>
      <c r="Q1408" s="206"/>
      <c r="R1408" s="206"/>
      <c r="S1408" s="206"/>
      <c r="T1408" s="206"/>
      <c r="U1408" s="206"/>
      <c r="V1408" s="206"/>
      <c r="W1408" s="206"/>
      <c r="X1408" s="206"/>
      <c r="Y1408" s="206"/>
      <c r="Z1408" s="206"/>
      <c r="AA1408" s="206"/>
      <c r="AB1408" s="206"/>
      <c r="AC1408" s="206"/>
      <c r="AD1408" s="206"/>
      <c r="AE1408" s="206"/>
      <c r="AF1408" s="206"/>
      <c r="AG1408" s="206"/>
      <c r="AH1408" s="206"/>
      <c r="AI1408" s="206"/>
      <c r="AJ1408" s="206"/>
      <c r="AK1408" s="206"/>
      <c r="AL1408" s="206"/>
      <c r="AM1408" s="206"/>
      <c r="AN1408" s="206"/>
      <c r="AO1408" s="206"/>
      <c r="AP1408" s="206"/>
      <c r="AQ1408" s="206"/>
      <c r="AR1408" s="206"/>
      <c r="AS1408" s="206"/>
      <c r="AT1408" s="206"/>
      <c r="AU1408" s="206"/>
      <c r="AV1408" s="206"/>
      <c r="AW1408" s="206"/>
      <c r="AX1408" s="206"/>
      <c r="AY1408" s="206"/>
      <c r="AZ1408" s="206"/>
      <c r="BA1408" s="206"/>
      <c r="BB1408" s="206"/>
    </row>
    <row r="1409" spans="1:54" s="175" customFormat="1" ht="12.6" customHeight="1">
      <c r="A1409" s="204"/>
      <c r="B1409" s="206"/>
      <c r="C1409" s="206"/>
      <c r="D1409" s="206"/>
      <c r="E1409" s="206"/>
      <c r="F1409" s="206"/>
      <c r="G1409" s="206"/>
      <c r="H1409" s="206"/>
      <c r="I1409" s="206"/>
      <c r="J1409" s="206"/>
      <c r="K1409" s="206"/>
      <c r="L1409" s="206"/>
      <c r="M1409" s="206"/>
      <c r="N1409" s="206"/>
      <c r="O1409" s="206"/>
      <c r="P1409" s="206"/>
      <c r="Q1409" s="206"/>
      <c r="R1409" s="206"/>
      <c r="S1409" s="206"/>
      <c r="T1409" s="206"/>
      <c r="U1409" s="206"/>
      <c r="V1409" s="206"/>
      <c r="W1409" s="206"/>
      <c r="X1409" s="206"/>
      <c r="Y1409" s="206"/>
      <c r="Z1409" s="206"/>
      <c r="AA1409" s="206"/>
      <c r="AB1409" s="206"/>
      <c r="AC1409" s="206"/>
      <c r="AD1409" s="206"/>
      <c r="AE1409" s="206"/>
      <c r="AF1409" s="206"/>
      <c r="AG1409" s="206"/>
      <c r="AH1409" s="206"/>
      <c r="AI1409" s="206"/>
      <c r="AJ1409" s="206"/>
      <c r="AK1409" s="206"/>
      <c r="AL1409" s="206"/>
      <c r="AM1409" s="206"/>
      <c r="AN1409" s="206"/>
      <c r="AO1409" s="206"/>
      <c r="AP1409" s="206"/>
      <c r="AQ1409" s="206"/>
      <c r="AR1409" s="206"/>
      <c r="AS1409" s="206"/>
      <c r="AT1409" s="206"/>
      <c r="AU1409" s="206"/>
      <c r="AV1409" s="206"/>
      <c r="AW1409" s="206"/>
      <c r="AX1409" s="206"/>
      <c r="AY1409" s="206"/>
      <c r="AZ1409" s="206"/>
      <c r="BA1409" s="206"/>
      <c r="BB1409" s="206"/>
    </row>
    <row r="1410" spans="1:54" ht="15" customHeight="1">
      <c r="A1410" s="897"/>
      <c r="B1410" s="898"/>
      <c r="C1410" s="898"/>
      <c r="D1410" s="898"/>
      <c r="E1410" s="898"/>
      <c r="F1410" s="898"/>
      <c r="G1410" s="898"/>
      <c r="H1410" s="898"/>
      <c r="I1410" s="898"/>
      <c r="J1410" s="898"/>
      <c r="K1410" s="898"/>
      <c r="L1410" s="898"/>
      <c r="M1410" s="898"/>
      <c r="N1410" s="898"/>
      <c r="O1410" s="898"/>
      <c r="P1410" s="898"/>
      <c r="Q1410" s="898"/>
      <c r="R1410" s="898"/>
      <c r="S1410" s="898"/>
      <c r="T1410" s="898"/>
      <c r="U1410" s="898"/>
      <c r="V1410" s="898"/>
      <c r="W1410" s="898"/>
      <c r="X1410" s="898"/>
      <c r="Y1410" s="898"/>
      <c r="Z1410" s="898"/>
      <c r="AA1410" s="898"/>
      <c r="AB1410" s="898"/>
      <c r="AC1410" s="898"/>
      <c r="AD1410" s="898"/>
      <c r="AE1410" s="898"/>
      <c r="AF1410" s="898"/>
      <c r="AG1410" s="898"/>
      <c r="AH1410" s="898"/>
      <c r="AI1410" s="898"/>
      <c r="AJ1410" s="898"/>
      <c r="AK1410" s="898"/>
      <c r="AL1410" s="898"/>
      <c r="AM1410" s="898"/>
      <c r="AN1410" s="898"/>
      <c r="AO1410" s="898"/>
      <c r="AP1410" s="898"/>
      <c r="AQ1410" s="898"/>
      <c r="AR1410" s="898"/>
      <c r="AS1410" s="898"/>
      <c r="AT1410" s="898"/>
      <c r="AU1410" s="898"/>
      <c r="AV1410" s="898"/>
      <c r="AW1410" s="898"/>
      <c r="AX1410" s="898"/>
      <c r="AY1410" s="550"/>
      <c r="AZ1410" s="550"/>
      <c r="BA1410" s="550"/>
      <c r="BB1410" s="550"/>
    </row>
    <row r="1411" spans="1:54" ht="15" customHeight="1">
      <c r="A1411" s="899"/>
      <c r="B1411" s="900"/>
      <c r="C1411" s="900"/>
      <c r="D1411" s="900"/>
      <c r="E1411" s="900"/>
      <c r="F1411" s="900"/>
      <c r="G1411" s="900"/>
      <c r="H1411" s="900"/>
      <c r="I1411" s="900"/>
      <c r="J1411" s="900"/>
      <c r="K1411" s="900"/>
      <c r="L1411" s="900"/>
      <c r="M1411" s="900"/>
      <c r="N1411" s="900"/>
      <c r="O1411" s="900"/>
      <c r="P1411" s="900"/>
      <c r="Q1411" s="900"/>
      <c r="R1411" s="900"/>
      <c r="S1411" s="900"/>
      <c r="T1411" s="900"/>
      <c r="U1411" s="900"/>
      <c r="V1411" s="900"/>
      <c r="W1411" s="900"/>
      <c r="X1411" s="900"/>
      <c r="Y1411" s="900"/>
      <c r="Z1411" s="900"/>
      <c r="AA1411" s="900"/>
      <c r="AB1411" s="900"/>
      <c r="AC1411" s="900"/>
      <c r="AD1411" s="900"/>
      <c r="AE1411" s="900"/>
      <c r="AF1411" s="900"/>
      <c r="AG1411" s="900"/>
      <c r="AH1411" s="900"/>
      <c r="AI1411" s="900"/>
      <c r="AJ1411" s="900"/>
      <c r="AK1411" s="900"/>
      <c r="AL1411" s="900"/>
      <c r="AM1411" s="900"/>
      <c r="AN1411" s="900"/>
      <c r="AO1411" s="900"/>
      <c r="AP1411" s="900"/>
      <c r="AQ1411" s="900"/>
      <c r="AR1411" s="900"/>
      <c r="AS1411" s="900"/>
      <c r="AT1411" s="900"/>
      <c r="AU1411" s="900"/>
      <c r="AV1411" s="900"/>
      <c r="AW1411" s="900"/>
      <c r="AX1411" s="900"/>
      <c r="AY1411" s="550"/>
      <c r="AZ1411" s="550"/>
      <c r="BA1411" s="550"/>
      <c r="BB1411" s="550"/>
    </row>
    <row r="1414" spans="1:54" s="175" customFormat="1" ht="12.6" customHeight="1">
      <c r="A1414" s="204" t="s">
        <v>2325</v>
      </c>
      <c r="B1414" s="206"/>
      <c r="C1414" s="206"/>
      <c r="D1414" s="206"/>
      <c r="E1414" s="206"/>
      <c r="F1414" s="206"/>
      <c r="G1414" s="206"/>
      <c r="H1414" s="206"/>
      <c r="I1414" s="206"/>
      <c r="J1414" s="206"/>
      <c r="K1414" s="206"/>
      <c r="L1414" s="206"/>
      <c r="M1414" s="206"/>
      <c r="N1414" s="206"/>
      <c r="O1414" s="206"/>
      <c r="P1414" s="206"/>
      <c r="Q1414" s="206"/>
      <c r="R1414" s="206"/>
      <c r="S1414" s="206"/>
      <c r="T1414" s="206"/>
      <c r="U1414" s="206"/>
      <c r="V1414" s="206"/>
      <c r="W1414" s="206"/>
      <c r="X1414" s="206"/>
      <c r="Y1414" s="206"/>
      <c r="Z1414" s="206"/>
      <c r="AA1414" s="206"/>
      <c r="AB1414" s="206"/>
      <c r="AC1414" s="206"/>
      <c r="AD1414" s="206"/>
      <c r="AE1414" s="206"/>
      <c r="AF1414" s="206"/>
      <c r="AG1414" s="206"/>
      <c r="AH1414" s="206"/>
      <c r="AI1414" s="206"/>
      <c r="AJ1414" s="206"/>
      <c r="AK1414" s="206"/>
      <c r="AL1414" s="206"/>
      <c r="AM1414" s="206"/>
      <c r="AN1414" s="206"/>
      <c r="AO1414" s="206"/>
      <c r="AP1414" s="206"/>
      <c r="AQ1414" s="206"/>
      <c r="AR1414" s="206"/>
      <c r="AS1414" s="206"/>
      <c r="AT1414" s="206"/>
      <c r="AU1414" s="206"/>
      <c r="AV1414" s="206"/>
      <c r="AW1414" s="206"/>
      <c r="AX1414" s="206"/>
      <c r="AY1414" s="206"/>
      <c r="AZ1414" s="206"/>
      <c r="BA1414" s="206"/>
      <c r="BB1414" s="206"/>
    </row>
    <row r="1415" spans="1:54" ht="12.6" customHeight="1">
      <c r="A1415" s="220" t="s">
        <v>2326</v>
      </c>
    </row>
    <row r="1416" spans="1:54" ht="12.6" customHeight="1">
      <c r="A1416" s="170" t="s">
        <v>3479</v>
      </c>
    </row>
    <row r="1417" spans="1:54" ht="12.6" customHeight="1">
      <c r="A1417" s="221"/>
      <c r="B1417" s="222"/>
      <c r="C1417" s="222"/>
      <c r="D1417" s="222"/>
      <c r="E1417" s="222"/>
      <c r="F1417" s="222"/>
      <c r="G1417" s="222"/>
      <c r="H1417" s="222"/>
      <c r="I1417" s="222"/>
      <c r="J1417" s="222"/>
      <c r="K1417" s="222"/>
      <c r="L1417" s="237"/>
      <c r="M1417" s="307" t="s">
        <v>4147</v>
      </c>
      <c r="N1417" s="308"/>
      <c r="O1417" s="308"/>
      <c r="P1417" s="308"/>
      <c r="Q1417" s="308"/>
      <c r="R1417" s="308"/>
      <c r="S1417" s="308"/>
      <c r="T1417" s="308"/>
      <c r="U1417" s="308"/>
      <c r="V1417" s="308"/>
      <c r="W1417" s="308"/>
      <c r="X1417" s="308"/>
      <c r="Y1417" s="308"/>
      <c r="Z1417" s="308"/>
      <c r="AA1417" s="308"/>
      <c r="AB1417" s="308"/>
      <c r="AC1417" s="308"/>
      <c r="AD1417" s="308"/>
      <c r="AE1417" s="308"/>
      <c r="AF1417" s="308"/>
      <c r="AG1417" s="308"/>
      <c r="AH1417" s="308"/>
      <c r="AI1417" s="308"/>
      <c r="AJ1417" s="308"/>
      <c r="AK1417" s="308"/>
      <c r="AL1417" s="308"/>
      <c r="AM1417" s="308"/>
      <c r="AN1417" s="308"/>
      <c r="AO1417" s="308"/>
      <c r="AP1417" s="308"/>
      <c r="AQ1417" s="308"/>
      <c r="AR1417" s="308"/>
      <c r="AS1417" s="308"/>
      <c r="AT1417" s="308"/>
      <c r="AU1417" s="308"/>
      <c r="AV1417" s="309"/>
      <c r="AW1417" s="185"/>
      <c r="AX1417" s="186"/>
      <c r="AY1417" s="186"/>
      <c r="AZ1417" s="186"/>
      <c r="BA1417" s="186"/>
      <c r="BB1417" s="186"/>
    </row>
    <row r="1418" spans="1:54" ht="12.6" customHeight="1">
      <c r="A1418" s="223"/>
      <c r="B1418" s="224"/>
      <c r="C1418" s="224"/>
      <c r="D1418" s="224"/>
      <c r="E1418" s="224"/>
      <c r="F1418" s="224"/>
      <c r="G1418" s="224"/>
      <c r="H1418" s="224"/>
      <c r="I1418" s="224"/>
      <c r="J1418" s="224"/>
      <c r="K1418" s="224"/>
      <c r="L1418" s="238"/>
      <c r="M1418" s="221"/>
      <c r="N1418" s="222"/>
      <c r="O1418" s="222"/>
      <c r="P1418" s="222"/>
      <c r="Q1418" s="222"/>
      <c r="R1418" s="222"/>
      <c r="S1418" s="222"/>
      <c r="T1418" s="237"/>
      <c r="U1418" s="221"/>
      <c r="V1418" s="222"/>
      <c r="W1418" s="222"/>
      <c r="X1418" s="222"/>
      <c r="Y1418" s="222"/>
      <c r="Z1418" s="222"/>
      <c r="AA1418" s="237"/>
      <c r="AB1418" s="221"/>
      <c r="AC1418" s="222"/>
      <c r="AD1418" s="222"/>
      <c r="AE1418" s="222"/>
      <c r="AF1418" s="222"/>
      <c r="AG1418" s="222"/>
      <c r="AH1418" s="237"/>
      <c r="AI1418" s="221"/>
      <c r="AJ1418" s="222"/>
      <c r="AK1418" s="222"/>
      <c r="AL1418" s="222"/>
      <c r="AM1418" s="222"/>
      <c r="AN1418" s="222"/>
      <c r="AO1418" s="237"/>
      <c r="AP1418" s="262" t="s">
        <v>3555</v>
      </c>
      <c r="AQ1418" s="263"/>
      <c r="AR1418" s="263"/>
      <c r="AS1418" s="263"/>
      <c r="AT1418" s="263"/>
      <c r="AU1418" s="263"/>
      <c r="AV1418" s="264"/>
      <c r="AW1418" s="186"/>
      <c r="AX1418" s="186"/>
      <c r="AY1418" s="186"/>
      <c r="AZ1418" s="186"/>
      <c r="BA1418" s="186"/>
      <c r="BB1418" s="186"/>
    </row>
    <row r="1419" spans="1:54" ht="12.6" customHeight="1">
      <c r="A1419" s="841" t="s">
        <v>2327</v>
      </c>
      <c r="B1419" s="842"/>
      <c r="C1419" s="842"/>
      <c r="D1419" s="842"/>
      <c r="E1419" s="842"/>
      <c r="F1419" s="842"/>
      <c r="G1419" s="842"/>
      <c r="H1419" s="842"/>
      <c r="I1419" s="842"/>
      <c r="J1419" s="842"/>
      <c r="K1419" s="842"/>
      <c r="L1419" s="843"/>
      <c r="M1419" s="841" t="s">
        <v>3508</v>
      </c>
      <c r="N1419" s="842"/>
      <c r="O1419" s="842"/>
      <c r="P1419" s="842"/>
      <c r="Q1419" s="842"/>
      <c r="R1419" s="842"/>
      <c r="S1419" s="842"/>
      <c r="T1419" s="843"/>
      <c r="U1419" s="841" t="s">
        <v>3510</v>
      </c>
      <c r="V1419" s="842"/>
      <c r="W1419" s="842"/>
      <c r="X1419" s="842"/>
      <c r="Y1419" s="842"/>
      <c r="Z1419" s="842"/>
      <c r="AA1419" s="843"/>
      <c r="AB1419" s="841" t="s">
        <v>3511</v>
      </c>
      <c r="AC1419" s="842"/>
      <c r="AD1419" s="842"/>
      <c r="AE1419" s="842"/>
      <c r="AF1419" s="842"/>
      <c r="AG1419" s="842"/>
      <c r="AH1419" s="843"/>
      <c r="AI1419" s="841" t="s">
        <v>3512</v>
      </c>
      <c r="AJ1419" s="842"/>
      <c r="AK1419" s="842"/>
      <c r="AL1419" s="842"/>
      <c r="AM1419" s="842"/>
      <c r="AN1419" s="842"/>
      <c r="AO1419" s="843"/>
      <c r="AP1419" s="185" t="s">
        <v>3614</v>
      </c>
      <c r="AQ1419" s="186"/>
      <c r="AR1419" s="186"/>
      <c r="AS1419" s="186"/>
      <c r="AT1419" s="186"/>
      <c r="AU1419" s="186"/>
      <c r="AV1419" s="277"/>
      <c r="AW1419" s="186"/>
      <c r="AX1419" s="186"/>
      <c r="AY1419" s="186"/>
      <c r="AZ1419" s="186"/>
      <c r="BA1419" s="186"/>
      <c r="BB1419" s="186"/>
    </row>
    <row r="1420" spans="1:54" ht="12.6" customHeight="1">
      <c r="A1420" s="841" t="s">
        <v>2328</v>
      </c>
      <c r="B1420" s="842"/>
      <c r="C1420" s="842"/>
      <c r="D1420" s="842"/>
      <c r="E1420" s="842"/>
      <c r="F1420" s="842"/>
      <c r="G1420" s="842"/>
      <c r="H1420" s="842"/>
      <c r="I1420" s="842"/>
      <c r="J1420" s="842"/>
      <c r="K1420" s="842"/>
      <c r="L1420" s="843"/>
      <c r="M1420" s="841" t="s">
        <v>3509</v>
      </c>
      <c r="N1420" s="842"/>
      <c r="O1420" s="842"/>
      <c r="P1420" s="842"/>
      <c r="Q1420" s="842"/>
      <c r="R1420" s="842"/>
      <c r="S1420" s="842"/>
      <c r="T1420" s="843"/>
      <c r="U1420" s="223"/>
      <c r="V1420" s="224"/>
      <c r="W1420" s="224"/>
      <c r="X1420" s="224"/>
      <c r="Y1420" s="224"/>
      <c r="Z1420" s="224"/>
      <c r="AA1420" s="238"/>
      <c r="AB1420" s="223"/>
      <c r="AC1420" s="224"/>
      <c r="AD1420" s="224"/>
      <c r="AE1420" s="224"/>
      <c r="AF1420" s="224"/>
      <c r="AG1420" s="224"/>
      <c r="AH1420" s="238"/>
      <c r="AI1420" s="223"/>
      <c r="AJ1420" s="224"/>
      <c r="AK1420" s="224"/>
      <c r="AL1420" s="224"/>
      <c r="AM1420" s="224"/>
      <c r="AN1420" s="224"/>
      <c r="AO1420" s="238"/>
      <c r="AP1420" s="185" t="s">
        <v>3557</v>
      </c>
      <c r="AQ1420" s="186"/>
      <c r="AR1420" s="186"/>
      <c r="AS1420" s="186"/>
      <c r="AT1420" s="186"/>
      <c r="AU1420" s="186"/>
      <c r="AV1420" s="277"/>
      <c r="AW1420" s="186"/>
      <c r="AX1420" s="186"/>
      <c r="AY1420" s="186"/>
      <c r="AZ1420" s="186"/>
      <c r="BA1420" s="186"/>
      <c r="BB1420" s="186"/>
    </row>
    <row r="1421" spans="1:54" ht="12.6" customHeight="1">
      <c r="A1421" s="223"/>
      <c r="B1421" s="224"/>
      <c r="C1421" s="224"/>
      <c r="D1421" s="224"/>
      <c r="E1421" s="224"/>
      <c r="F1421" s="224"/>
      <c r="G1421" s="224"/>
      <c r="H1421" s="224"/>
      <c r="I1421" s="224"/>
      <c r="J1421" s="224"/>
      <c r="K1421" s="224"/>
      <c r="L1421" s="238"/>
      <c r="M1421" s="223"/>
      <c r="N1421" s="224"/>
      <c r="O1421" s="224"/>
      <c r="P1421" s="224"/>
      <c r="Q1421" s="224"/>
      <c r="R1421" s="224"/>
      <c r="S1421" s="224"/>
      <c r="T1421" s="238"/>
      <c r="U1421" s="223"/>
      <c r="V1421" s="224"/>
      <c r="W1421" s="224"/>
      <c r="X1421" s="224"/>
      <c r="Y1421" s="224"/>
      <c r="Z1421" s="224"/>
      <c r="AA1421" s="238"/>
      <c r="AB1421" s="223"/>
      <c r="AC1421" s="224"/>
      <c r="AD1421" s="224"/>
      <c r="AE1421" s="224"/>
      <c r="AF1421" s="224"/>
      <c r="AG1421" s="224"/>
      <c r="AH1421" s="238"/>
      <c r="AI1421" s="223"/>
      <c r="AJ1421" s="224"/>
      <c r="AK1421" s="224"/>
      <c r="AL1421" s="224"/>
      <c r="AM1421" s="224"/>
      <c r="AN1421" s="224"/>
      <c r="AO1421" s="238"/>
      <c r="AP1421" s="185" t="s">
        <v>3558</v>
      </c>
      <c r="AQ1421" s="186"/>
      <c r="AR1421" s="186"/>
      <c r="AS1421" s="186"/>
      <c r="AT1421" s="186"/>
      <c r="AU1421" s="186"/>
      <c r="AV1421" s="277"/>
      <c r="AW1421" s="186"/>
      <c r="AX1421" s="186"/>
      <c r="AY1421" s="186"/>
      <c r="AZ1421" s="186"/>
      <c r="BA1421" s="186"/>
      <c r="BB1421" s="186"/>
    </row>
    <row r="1422" spans="1:54" ht="12.6" customHeight="1">
      <c r="A1422" s="841" t="s">
        <v>3498</v>
      </c>
      <c r="B1422" s="842"/>
      <c r="C1422" s="842"/>
      <c r="D1422" s="842"/>
      <c r="E1422" s="842"/>
      <c r="F1422" s="842"/>
      <c r="G1422" s="842"/>
      <c r="H1422" s="842"/>
      <c r="I1422" s="842"/>
      <c r="J1422" s="842"/>
      <c r="K1422" s="842"/>
      <c r="L1422" s="843"/>
      <c r="M1422" s="841" t="s">
        <v>3499</v>
      </c>
      <c r="N1422" s="842"/>
      <c r="O1422" s="842"/>
      <c r="P1422" s="842"/>
      <c r="Q1422" s="842"/>
      <c r="R1422" s="842"/>
      <c r="S1422" s="842"/>
      <c r="T1422" s="843"/>
      <c r="U1422" s="841" t="s">
        <v>3500</v>
      </c>
      <c r="V1422" s="842"/>
      <c r="W1422" s="842"/>
      <c r="X1422" s="842"/>
      <c r="Y1422" s="842"/>
      <c r="Z1422" s="842"/>
      <c r="AA1422" s="843"/>
      <c r="AB1422" s="841" t="s">
        <v>3501</v>
      </c>
      <c r="AC1422" s="842"/>
      <c r="AD1422" s="842"/>
      <c r="AE1422" s="842"/>
      <c r="AF1422" s="842"/>
      <c r="AG1422" s="842"/>
      <c r="AH1422" s="843"/>
      <c r="AI1422" s="841" t="s">
        <v>3502</v>
      </c>
      <c r="AJ1422" s="842"/>
      <c r="AK1422" s="842"/>
      <c r="AL1422" s="842"/>
      <c r="AM1422" s="842"/>
      <c r="AN1422" s="842"/>
      <c r="AO1422" s="843"/>
      <c r="AP1422" s="274" t="s">
        <v>3503</v>
      </c>
      <c r="AQ1422" s="275"/>
      <c r="AR1422" s="275"/>
      <c r="AS1422" s="275"/>
      <c r="AT1422" s="275"/>
      <c r="AU1422" s="275"/>
      <c r="AV1422" s="276"/>
      <c r="AW1422" s="186"/>
      <c r="AX1422" s="186"/>
      <c r="AY1422" s="186"/>
      <c r="AZ1422" s="186"/>
      <c r="BA1422" s="186"/>
      <c r="BB1422" s="186"/>
    </row>
    <row r="1423" spans="1:54" ht="12.6" customHeight="1">
      <c r="A1423" s="187" t="s">
        <v>2329</v>
      </c>
      <c r="B1423" s="188"/>
      <c r="C1423" s="188"/>
      <c r="D1423" s="188"/>
      <c r="E1423" s="188"/>
      <c r="F1423" s="188"/>
      <c r="G1423" s="188"/>
      <c r="H1423" s="188"/>
      <c r="I1423" s="188"/>
      <c r="J1423" s="188"/>
      <c r="K1423" s="188"/>
      <c r="L1423" s="189"/>
      <c r="M1423" s="1252">
        <f ca="1">'HL KNIHA VYPOC'!$D$215*-1</f>
        <v>0</v>
      </c>
      <c r="N1423" s="1252"/>
      <c r="O1423" s="1252"/>
      <c r="P1423" s="1252"/>
      <c r="Q1423" s="1252"/>
      <c r="R1423" s="1252"/>
      <c r="S1423" s="1252"/>
      <c r="T1423" s="1252"/>
      <c r="U1423" s="1252">
        <f ca="1">'HL KNIHA VYPOC'!$F$215</f>
        <v>0</v>
      </c>
      <c r="V1423" s="1252"/>
      <c r="W1423" s="1252"/>
      <c r="X1423" s="1252"/>
      <c r="Y1423" s="1252"/>
      <c r="Z1423" s="1252"/>
      <c r="AA1423" s="1252"/>
      <c r="AB1423" s="1252">
        <f ca="1">'HL KNIHA VYPOC'!$E$215</f>
        <v>0</v>
      </c>
      <c r="AC1423" s="1252"/>
      <c r="AD1423" s="1252"/>
      <c r="AE1423" s="1252"/>
      <c r="AF1423" s="1252"/>
      <c r="AG1423" s="1252"/>
      <c r="AH1423" s="1252"/>
      <c r="AI1423" s="1252"/>
      <c r="AJ1423" s="1252"/>
      <c r="AK1423" s="1252"/>
      <c r="AL1423" s="1252"/>
      <c r="AM1423" s="1252"/>
      <c r="AN1423" s="1252"/>
      <c r="AO1423" s="1252"/>
      <c r="AP1423" s="1155">
        <f>SUM(M1423+U1423-AB1423+AI1423)</f>
        <v>0</v>
      </c>
      <c r="AQ1423" s="1156"/>
      <c r="AR1423" s="1156"/>
      <c r="AS1423" s="1156"/>
      <c r="AT1423" s="1156"/>
      <c r="AU1423" s="1156"/>
      <c r="AV1423" s="1157"/>
      <c r="AW1423" s="191"/>
      <c r="AX1423" s="191"/>
      <c r="AY1423" s="191"/>
      <c r="AZ1423" s="191"/>
      <c r="BA1423" s="191"/>
      <c r="BB1423" s="191"/>
    </row>
    <row r="1424" spans="1:54" ht="12.6" customHeight="1">
      <c r="A1424" s="193" t="s">
        <v>2330</v>
      </c>
      <c r="B1424" s="194"/>
      <c r="C1424" s="194"/>
      <c r="D1424" s="194"/>
      <c r="E1424" s="194"/>
      <c r="F1424" s="194"/>
      <c r="G1424" s="194"/>
      <c r="H1424" s="194"/>
      <c r="I1424" s="194"/>
      <c r="J1424" s="194"/>
      <c r="K1424" s="194"/>
      <c r="L1424" s="195"/>
      <c r="M1424" s="1252"/>
      <c r="N1424" s="1252"/>
      <c r="O1424" s="1252"/>
      <c r="P1424" s="1252"/>
      <c r="Q1424" s="1252"/>
      <c r="R1424" s="1252"/>
      <c r="S1424" s="1252"/>
      <c r="T1424" s="1252"/>
      <c r="U1424" s="1252"/>
      <c r="V1424" s="1252"/>
      <c r="W1424" s="1252"/>
      <c r="X1424" s="1252"/>
      <c r="Y1424" s="1252"/>
      <c r="Z1424" s="1252"/>
      <c r="AA1424" s="1252"/>
      <c r="AB1424" s="1252"/>
      <c r="AC1424" s="1252"/>
      <c r="AD1424" s="1252"/>
      <c r="AE1424" s="1252"/>
      <c r="AF1424" s="1252"/>
      <c r="AG1424" s="1252"/>
      <c r="AH1424" s="1252"/>
      <c r="AI1424" s="1252"/>
      <c r="AJ1424" s="1252"/>
      <c r="AK1424" s="1252"/>
      <c r="AL1424" s="1252"/>
      <c r="AM1424" s="1252"/>
      <c r="AN1424" s="1252"/>
      <c r="AO1424" s="1252"/>
      <c r="AP1424" s="1253">
        <f>SUM(M1424+U1424-AB1424+AI1424)</f>
        <v>0</v>
      </c>
      <c r="AQ1424" s="1254"/>
      <c r="AR1424" s="1254"/>
      <c r="AS1424" s="1254"/>
      <c r="AT1424" s="1254"/>
      <c r="AU1424" s="1254"/>
      <c r="AV1424" s="1255"/>
      <c r="AW1424" s="191"/>
      <c r="AX1424" s="191"/>
      <c r="AY1424" s="191"/>
      <c r="AZ1424" s="191"/>
      <c r="BA1424" s="191"/>
      <c r="BB1424" s="191"/>
    </row>
    <row r="1425" spans="1:54" ht="12.6" customHeight="1">
      <c r="A1425" s="196" t="s">
        <v>2331</v>
      </c>
      <c r="B1425" s="197"/>
      <c r="C1425" s="197"/>
      <c r="D1425" s="197"/>
      <c r="E1425" s="197"/>
      <c r="F1425" s="197"/>
      <c r="G1425" s="197"/>
      <c r="H1425" s="197"/>
      <c r="I1425" s="197"/>
      <c r="J1425" s="197"/>
      <c r="K1425" s="197"/>
      <c r="L1425" s="198"/>
      <c r="M1425" s="1252"/>
      <c r="N1425" s="1252"/>
      <c r="O1425" s="1252"/>
      <c r="P1425" s="1252"/>
      <c r="Q1425" s="1252"/>
      <c r="R1425" s="1252"/>
      <c r="S1425" s="1252"/>
      <c r="T1425" s="1252"/>
      <c r="U1425" s="1252"/>
      <c r="V1425" s="1252"/>
      <c r="W1425" s="1252"/>
      <c r="X1425" s="1252"/>
      <c r="Y1425" s="1252"/>
      <c r="Z1425" s="1252"/>
      <c r="AA1425" s="1252"/>
      <c r="AB1425" s="1252"/>
      <c r="AC1425" s="1252"/>
      <c r="AD1425" s="1252"/>
      <c r="AE1425" s="1252"/>
      <c r="AF1425" s="1252"/>
      <c r="AG1425" s="1252"/>
      <c r="AH1425" s="1252"/>
      <c r="AI1425" s="1252"/>
      <c r="AJ1425" s="1252"/>
      <c r="AK1425" s="1252"/>
      <c r="AL1425" s="1252"/>
      <c r="AM1425" s="1252"/>
      <c r="AN1425" s="1252"/>
      <c r="AO1425" s="1252"/>
      <c r="AP1425" s="1256"/>
      <c r="AQ1425" s="1257"/>
      <c r="AR1425" s="1257"/>
      <c r="AS1425" s="1257"/>
      <c r="AT1425" s="1257"/>
      <c r="AU1425" s="1257"/>
      <c r="AV1425" s="1258"/>
      <c r="AW1425" s="191"/>
      <c r="AX1425" s="191"/>
      <c r="AY1425" s="191"/>
      <c r="AZ1425" s="191"/>
      <c r="BA1425" s="191"/>
      <c r="BB1425" s="191"/>
    </row>
    <row r="1426" spans="1:54" ht="12.6" customHeight="1">
      <c r="A1426" s="193" t="s">
        <v>2332</v>
      </c>
      <c r="B1426" s="194"/>
      <c r="C1426" s="194"/>
      <c r="D1426" s="194"/>
      <c r="E1426" s="194"/>
      <c r="F1426" s="194"/>
      <c r="G1426" s="194"/>
      <c r="H1426" s="194"/>
      <c r="I1426" s="194"/>
      <c r="J1426" s="194"/>
      <c r="K1426" s="194"/>
      <c r="L1426" s="195"/>
      <c r="M1426" s="1155">
        <f ca="1">SUM('HL KNIHA VYPOC'!D223)*-1</f>
        <v>0</v>
      </c>
      <c r="N1426" s="1156"/>
      <c r="O1426" s="1156"/>
      <c r="P1426" s="1156"/>
      <c r="Q1426" s="1156"/>
      <c r="R1426" s="1156"/>
      <c r="S1426" s="1156"/>
      <c r="T1426" s="1157"/>
      <c r="U1426" s="1155">
        <f ca="1">SUM('HL KNIHA VYPOC'!F223)</f>
        <v>0</v>
      </c>
      <c r="V1426" s="1156"/>
      <c r="W1426" s="1156"/>
      <c r="X1426" s="1156"/>
      <c r="Y1426" s="1156"/>
      <c r="Z1426" s="1156"/>
      <c r="AA1426" s="1157"/>
      <c r="AB1426" s="1155">
        <f ca="1">SUM('HL KNIHA VYPOC'!E223)</f>
        <v>0</v>
      </c>
      <c r="AC1426" s="1156"/>
      <c r="AD1426" s="1156"/>
      <c r="AE1426" s="1156"/>
      <c r="AF1426" s="1156"/>
      <c r="AG1426" s="1156"/>
      <c r="AH1426" s="1157"/>
      <c r="AI1426" s="1155"/>
      <c r="AJ1426" s="1156"/>
      <c r="AK1426" s="1156"/>
      <c r="AL1426" s="1156"/>
      <c r="AM1426" s="1156"/>
      <c r="AN1426" s="1156"/>
      <c r="AO1426" s="1157"/>
      <c r="AP1426" s="1155">
        <f>SUM(M1426+U1426-AB1426+AI1426)</f>
        <v>0</v>
      </c>
      <c r="AQ1426" s="1156"/>
      <c r="AR1426" s="1156"/>
      <c r="AS1426" s="1156"/>
      <c r="AT1426" s="1156"/>
      <c r="AU1426" s="1156"/>
      <c r="AV1426" s="1157"/>
      <c r="AW1426" s="191"/>
      <c r="AX1426" s="191"/>
      <c r="AY1426" s="191"/>
      <c r="AZ1426" s="191"/>
      <c r="BA1426" s="191"/>
      <c r="BB1426" s="191"/>
    </row>
    <row r="1427" spans="1:54" ht="12.6" customHeight="1">
      <c r="A1427" s="193" t="s">
        <v>2333</v>
      </c>
      <c r="B1427" s="194"/>
      <c r="C1427" s="194"/>
      <c r="D1427" s="194"/>
      <c r="E1427" s="194"/>
      <c r="F1427" s="194"/>
      <c r="G1427" s="194"/>
      <c r="H1427" s="194"/>
      <c r="I1427" s="194"/>
      <c r="J1427" s="194"/>
      <c r="K1427" s="194"/>
      <c r="L1427" s="195"/>
      <c r="M1427" s="1252">
        <f ca="1">SUM('HL KNIHA VYPOC'!D172)</f>
        <v>0</v>
      </c>
      <c r="N1427" s="1252"/>
      <c r="O1427" s="1252"/>
      <c r="P1427" s="1252"/>
      <c r="Q1427" s="1252"/>
      <c r="R1427" s="1252"/>
      <c r="S1427" s="1252"/>
      <c r="T1427" s="1252"/>
      <c r="U1427" s="1252">
        <f ca="1">SUM('HL KNIHA VYPOC'!F172)</f>
        <v>0</v>
      </c>
      <c r="V1427" s="1252"/>
      <c r="W1427" s="1252"/>
      <c r="X1427" s="1252"/>
      <c r="Y1427" s="1252"/>
      <c r="Z1427" s="1252"/>
      <c r="AA1427" s="1252"/>
      <c r="AB1427" s="1252">
        <f ca="1">SUM('HL KNIHA VYPOC'!E172)</f>
        <v>0</v>
      </c>
      <c r="AC1427" s="1252"/>
      <c r="AD1427" s="1252"/>
      <c r="AE1427" s="1252"/>
      <c r="AF1427" s="1252"/>
      <c r="AG1427" s="1252"/>
      <c r="AH1427" s="1252"/>
      <c r="AI1427" s="1252"/>
      <c r="AJ1427" s="1252"/>
      <c r="AK1427" s="1252"/>
      <c r="AL1427" s="1252"/>
      <c r="AM1427" s="1252"/>
      <c r="AN1427" s="1252"/>
      <c r="AO1427" s="1252"/>
      <c r="AP1427" s="1253">
        <f ca="1">SUM('HL KNIHA VYPOC'!G172)</f>
        <v>0</v>
      </c>
      <c r="AQ1427" s="1254"/>
      <c r="AR1427" s="1254"/>
      <c r="AS1427" s="1254"/>
      <c r="AT1427" s="1254"/>
      <c r="AU1427" s="1254"/>
      <c r="AV1427" s="1255"/>
      <c r="AW1427" s="191"/>
      <c r="AX1427" s="191"/>
      <c r="AY1427" s="191"/>
      <c r="AZ1427" s="191"/>
      <c r="BA1427" s="191"/>
      <c r="BB1427" s="191"/>
    </row>
    <row r="1428" spans="1:54" ht="12.6" customHeight="1">
      <c r="A1428" s="196" t="s">
        <v>2334</v>
      </c>
      <c r="B1428" s="197"/>
      <c r="C1428" s="197"/>
      <c r="D1428" s="197"/>
      <c r="E1428" s="197"/>
      <c r="F1428" s="197"/>
      <c r="G1428" s="197"/>
      <c r="H1428" s="197"/>
      <c r="I1428" s="197"/>
      <c r="J1428" s="197"/>
      <c r="K1428" s="197"/>
      <c r="L1428" s="198"/>
      <c r="M1428" s="1252"/>
      <c r="N1428" s="1252"/>
      <c r="O1428" s="1252"/>
      <c r="P1428" s="1252"/>
      <c r="Q1428" s="1252"/>
      <c r="R1428" s="1252"/>
      <c r="S1428" s="1252"/>
      <c r="T1428" s="1252"/>
      <c r="U1428" s="1252"/>
      <c r="V1428" s="1252"/>
      <c r="W1428" s="1252"/>
      <c r="X1428" s="1252"/>
      <c r="Y1428" s="1252"/>
      <c r="Z1428" s="1252"/>
      <c r="AA1428" s="1252"/>
      <c r="AB1428" s="1252"/>
      <c r="AC1428" s="1252"/>
      <c r="AD1428" s="1252"/>
      <c r="AE1428" s="1252"/>
      <c r="AF1428" s="1252"/>
      <c r="AG1428" s="1252"/>
      <c r="AH1428" s="1252"/>
      <c r="AI1428" s="1252"/>
      <c r="AJ1428" s="1252"/>
      <c r="AK1428" s="1252"/>
      <c r="AL1428" s="1252"/>
      <c r="AM1428" s="1252"/>
      <c r="AN1428" s="1252"/>
      <c r="AO1428" s="1252"/>
      <c r="AP1428" s="1256"/>
      <c r="AQ1428" s="1257"/>
      <c r="AR1428" s="1257"/>
      <c r="AS1428" s="1257"/>
      <c r="AT1428" s="1257"/>
      <c r="AU1428" s="1257"/>
      <c r="AV1428" s="1258"/>
      <c r="AW1428" s="191"/>
      <c r="AX1428" s="191"/>
      <c r="AY1428" s="191"/>
      <c r="AZ1428" s="191"/>
      <c r="BA1428" s="191"/>
      <c r="BB1428" s="191"/>
    </row>
    <row r="1429" spans="1:54" ht="12.6" customHeight="1">
      <c r="A1429" s="187" t="s">
        <v>2335</v>
      </c>
      <c r="B1429" s="188"/>
      <c r="C1429" s="188"/>
      <c r="D1429" s="188"/>
      <c r="E1429" s="188"/>
      <c r="F1429" s="188"/>
      <c r="G1429" s="188"/>
      <c r="H1429" s="188"/>
      <c r="I1429" s="188"/>
      <c r="J1429" s="188"/>
      <c r="K1429" s="188"/>
      <c r="L1429" s="189"/>
      <c r="M1429" s="1252">
        <f ca="1">SUM('HL KNIHA VYPOC'!D216)*-1</f>
        <v>0</v>
      </c>
      <c r="N1429" s="1252"/>
      <c r="O1429" s="1252"/>
      <c r="P1429" s="1252"/>
      <c r="Q1429" s="1252"/>
      <c r="R1429" s="1252"/>
      <c r="S1429" s="1252"/>
      <c r="T1429" s="1252"/>
      <c r="U1429" s="1252">
        <f ca="1">SUM('HL KNIHA VYPOC'!F216)</f>
        <v>0</v>
      </c>
      <c r="V1429" s="1252"/>
      <c r="W1429" s="1252"/>
      <c r="X1429" s="1252"/>
      <c r="Y1429" s="1252"/>
      <c r="Z1429" s="1252"/>
      <c r="AA1429" s="1252"/>
      <c r="AB1429" s="1252">
        <f ca="1">SUM('HL KNIHA VYPOC'!E216)</f>
        <v>0</v>
      </c>
      <c r="AC1429" s="1252"/>
      <c r="AD1429" s="1252"/>
      <c r="AE1429" s="1252"/>
      <c r="AF1429" s="1252"/>
      <c r="AG1429" s="1252"/>
      <c r="AH1429" s="1252"/>
      <c r="AI1429" s="1252"/>
      <c r="AJ1429" s="1252"/>
      <c r="AK1429" s="1252"/>
      <c r="AL1429" s="1252"/>
      <c r="AM1429" s="1252"/>
      <c r="AN1429" s="1252"/>
      <c r="AO1429" s="1252"/>
      <c r="AP1429" s="1155">
        <f t="shared" ref="AP1429:AP1435" si="1">SUM(M1429+U1429-AB1429+AI1429)</f>
        <v>0</v>
      </c>
      <c r="AQ1429" s="1156"/>
      <c r="AR1429" s="1156"/>
      <c r="AS1429" s="1156"/>
      <c r="AT1429" s="1156"/>
      <c r="AU1429" s="1156"/>
      <c r="AV1429" s="1157"/>
      <c r="AW1429" s="191"/>
      <c r="AX1429" s="191"/>
      <c r="AY1429" s="191"/>
      <c r="AZ1429" s="191"/>
      <c r="BA1429" s="191"/>
      <c r="BB1429" s="191"/>
    </row>
    <row r="1430" spans="1:54" ht="12.6" customHeight="1">
      <c r="A1430" s="187" t="s">
        <v>2336</v>
      </c>
      <c r="B1430" s="188"/>
      <c r="C1430" s="188"/>
      <c r="D1430" s="188"/>
      <c r="E1430" s="188"/>
      <c r="F1430" s="188"/>
      <c r="G1430" s="188"/>
      <c r="H1430" s="188"/>
      <c r="I1430" s="188"/>
      <c r="J1430" s="188"/>
      <c r="K1430" s="188"/>
      <c r="L1430" s="189"/>
      <c r="M1430" s="1155">
        <f ca="1">SUM('HL KNIHA VYPOC'!D217)*-1</f>
        <v>0</v>
      </c>
      <c r="N1430" s="1156"/>
      <c r="O1430" s="1156"/>
      <c r="P1430" s="1156"/>
      <c r="Q1430" s="1156"/>
      <c r="R1430" s="1156"/>
      <c r="S1430" s="1156"/>
      <c r="T1430" s="1157"/>
      <c r="U1430" s="1155">
        <f ca="1">SUM('HL KNIHA VYPOC'!F217)</f>
        <v>0</v>
      </c>
      <c r="V1430" s="1156"/>
      <c r="W1430" s="1156"/>
      <c r="X1430" s="1156"/>
      <c r="Y1430" s="1156"/>
      <c r="Z1430" s="1156"/>
      <c r="AA1430" s="1157"/>
      <c r="AB1430" s="1155">
        <f ca="1">SUM('HL KNIHA VYPOC'!E217)</f>
        <v>0</v>
      </c>
      <c r="AC1430" s="1156"/>
      <c r="AD1430" s="1156"/>
      <c r="AE1430" s="1156"/>
      <c r="AF1430" s="1156"/>
      <c r="AG1430" s="1156"/>
      <c r="AH1430" s="1157"/>
      <c r="AI1430" s="1155"/>
      <c r="AJ1430" s="1156"/>
      <c r="AK1430" s="1156"/>
      <c r="AL1430" s="1156"/>
      <c r="AM1430" s="1156"/>
      <c r="AN1430" s="1156"/>
      <c r="AO1430" s="1157"/>
      <c r="AP1430" s="1155">
        <f t="shared" si="1"/>
        <v>0</v>
      </c>
      <c r="AQ1430" s="1156"/>
      <c r="AR1430" s="1156"/>
      <c r="AS1430" s="1156"/>
      <c r="AT1430" s="1156"/>
      <c r="AU1430" s="1156"/>
      <c r="AV1430" s="1157"/>
      <c r="AW1430" s="191"/>
      <c r="AX1430" s="191"/>
      <c r="AY1430" s="191"/>
      <c r="AZ1430" s="191"/>
      <c r="BA1430" s="191"/>
      <c r="BB1430" s="191"/>
    </row>
    <row r="1431" spans="1:54" ht="27" customHeight="1">
      <c r="A1431" s="1022" t="s">
        <v>2337</v>
      </c>
      <c r="B1431" s="1023"/>
      <c r="C1431" s="1023"/>
      <c r="D1431" s="1023"/>
      <c r="E1431" s="1023"/>
      <c r="F1431" s="1023"/>
      <c r="G1431" s="1023"/>
      <c r="H1431" s="1023"/>
      <c r="I1431" s="1023"/>
      <c r="J1431" s="1023"/>
      <c r="K1431" s="1023"/>
      <c r="L1431" s="1024"/>
      <c r="M1431" s="1155">
        <f ca="1">SUM('HL KNIHA VYPOC'!D222+'HL KNIHA VYPOC'!D227)*-1</f>
        <v>0</v>
      </c>
      <c r="N1431" s="1156"/>
      <c r="O1431" s="1156"/>
      <c r="P1431" s="1156"/>
      <c r="Q1431" s="1156"/>
      <c r="R1431" s="1156"/>
      <c r="S1431" s="1156"/>
      <c r="T1431" s="1157"/>
      <c r="U1431" s="1155">
        <f ca="1">SUM('HL KNIHA VYPOC'!F222+'HL KNIHA VYPOC'!F227)</f>
        <v>0</v>
      </c>
      <c r="V1431" s="1156"/>
      <c r="W1431" s="1156"/>
      <c r="X1431" s="1156"/>
      <c r="Y1431" s="1156"/>
      <c r="Z1431" s="1156"/>
      <c r="AA1431" s="1157"/>
      <c r="AB1431" s="1155">
        <f ca="1">SUM('HL KNIHA VYPOC'!E222+'HL KNIHA VYPOC'!E227)</f>
        <v>0</v>
      </c>
      <c r="AC1431" s="1156"/>
      <c r="AD1431" s="1156"/>
      <c r="AE1431" s="1156"/>
      <c r="AF1431" s="1156"/>
      <c r="AG1431" s="1156"/>
      <c r="AH1431" s="1157"/>
      <c r="AI1431" s="1155"/>
      <c r="AJ1431" s="1156"/>
      <c r="AK1431" s="1156"/>
      <c r="AL1431" s="1156"/>
      <c r="AM1431" s="1156"/>
      <c r="AN1431" s="1156"/>
      <c r="AO1431" s="1157"/>
      <c r="AP1431" s="1155">
        <f t="shared" si="1"/>
        <v>0</v>
      </c>
      <c r="AQ1431" s="1156"/>
      <c r="AR1431" s="1156"/>
      <c r="AS1431" s="1156"/>
      <c r="AT1431" s="1156"/>
      <c r="AU1431" s="1156"/>
      <c r="AV1431" s="1157"/>
      <c r="AW1431" s="191"/>
      <c r="AX1431" s="191"/>
      <c r="AY1431" s="191"/>
      <c r="AZ1431" s="191"/>
      <c r="BA1431" s="191"/>
      <c r="BB1431" s="191"/>
    </row>
    <row r="1432" spans="1:54" ht="24.75" customHeight="1">
      <c r="A1432" s="1022" t="s">
        <v>2338</v>
      </c>
      <c r="B1432" s="1023"/>
      <c r="C1432" s="1023"/>
      <c r="D1432" s="1023"/>
      <c r="E1432" s="1023"/>
      <c r="F1432" s="1023"/>
      <c r="G1432" s="1023"/>
      <c r="H1432" s="1023"/>
      <c r="I1432" s="1023"/>
      <c r="J1432" s="1023"/>
      <c r="K1432" s="1023"/>
      <c r="L1432" s="1024"/>
      <c r="M1432" s="1155">
        <f ca="1">SUM('HL KNIHA VYPOC'!D221+'HL KNIHA VYPOC'!D226)*-1</f>
        <v>0</v>
      </c>
      <c r="N1432" s="1156"/>
      <c r="O1432" s="1156"/>
      <c r="P1432" s="1156"/>
      <c r="Q1432" s="1156"/>
      <c r="R1432" s="1156"/>
      <c r="S1432" s="1156"/>
      <c r="T1432" s="1157"/>
      <c r="U1432" s="1155">
        <f ca="1">SUM('HL KNIHA VYPOC'!F221+'HL KNIHA VYPOC'!F226)</f>
        <v>0</v>
      </c>
      <c r="V1432" s="1156"/>
      <c r="W1432" s="1156"/>
      <c r="X1432" s="1156"/>
      <c r="Y1432" s="1156"/>
      <c r="Z1432" s="1156"/>
      <c r="AA1432" s="1157"/>
      <c r="AB1432" s="1155">
        <f ca="1">SUM('HL KNIHA VYPOC'!E221+'HL KNIHA VYPOC'!E226)</f>
        <v>0</v>
      </c>
      <c r="AC1432" s="1156"/>
      <c r="AD1432" s="1156"/>
      <c r="AE1432" s="1156"/>
      <c r="AF1432" s="1156"/>
      <c r="AG1432" s="1156"/>
      <c r="AH1432" s="1157"/>
      <c r="AI1432" s="1155"/>
      <c r="AJ1432" s="1156"/>
      <c r="AK1432" s="1156"/>
      <c r="AL1432" s="1156"/>
      <c r="AM1432" s="1156"/>
      <c r="AN1432" s="1156"/>
      <c r="AO1432" s="1157"/>
      <c r="AP1432" s="1155">
        <f t="shared" si="1"/>
        <v>0</v>
      </c>
      <c r="AQ1432" s="1156"/>
      <c r="AR1432" s="1156"/>
      <c r="AS1432" s="1156"/>
      <c r="AT1432" s="1156"/>
      <c r="AU1432" s="1156"/>
      <c r="AV1432" s="1157"/>
      <c r="AW1432" s="191"/>
      <c r="AX1432" s="191"/>
      <c r="AY1432" s="191"/>
      <c r="AZ1432" s="191"/>
      <c r="BA1432" s="191"/>
      <c r="BB1432" s="191"/>
    </row>
    <row r="1433" spans="1:54" ht="12.6" customHeight="1">
      <c r="A1433" s="187" t="s">
        <v>2339</v>
      </c>
      <c r="B1433" s="188"/>
      <c r="C1433" s="188"/>
      <c r="D1433" s="188"/>
      <c r="E1433" s="188"/>
      <c r="F1433" s="188"/>
      <c r="G1433" s="188"/>
      <c r="H1433" s="188"/>
      <c r="I1433" s="188"/>
      <c r="J1433" s="188"/>
      <c r="K1433" s="188"/>
      <c r="L1433" s="189"/>
      <c r="M1433" s="1051">
        <f ca="1">SUM('HL KNIHA VYPOC'!D228)*-1</f>
        <v>0</v>
      </c>
      <c r="N1433" s="1051"/>
      <c r="O1433" s="1051"/>
      <c r="P1433" s="1051"/>
      <c r="Q1433" s="1051"/>
      <c r="R1433" s="1051"/>
      <c r="S1433" s="1051"/>
      <c r="T1433" s="1051"/>
      <c r="U1433" s="1051">
        <f ca="1">SUM('HL KNIHA VYPOC'!F228)</f>
        <v>0</v>
      </c>
      <c r="V1433" s="1051"/>
      <c r="W1433" s="1051"/>
      <c r="X1433" s="1051"/>
      <c r="Y1433" s="1051"/>
      <c r="Z1433" s="1051"/>
      <c r="AA1433" s="1051"/>
      <c r="AB1433" s="1051">
        <f ca="1">SUM('HL KNIHA VYPOC'!F228)</f>
        <v>0</v>
      </c>
      <c r="AC1433" s="1051"/>
      <c r="AD1433" s="1051"/>
      <c r="AE1433" s="1051"/>
      <c r="AF1433" s="1051"/>
      <c r="AG1433" s="1051"/>
      <c r="AH1433" s="1051"/>
      <c r="AI1433" s="1051"/>
      <c r="AJ1433" s="1051"/>
      <c r="AK1433" s="1051"/>
      <c r="AL1433" s="1051"/>
      <c r="AM1433" s="1051"/>
      <c r="AN1433" s="1051"/>
      <c r="AO1433" s="1051"/>
      <c r="AP1433" s="1259">
        <f t="shared" si="1"/>
        <v>0</v>
      </c>
      <c r="AQ1433" s="1260"/>
      <c r="AR1433" s="1260"/>
      <c r="AS1433" s="1260"/>
      <c r="AT1433" s="1260"/>
      <c r="AU1433" s="1260"/>
      <c r="AV1433" s="1052"/>
      <c r="AW1433" s="191"/>
      <c r="AX1433" s="191"/>
      <c r="AY1433" s="191"/>
      <c r="AZ1433" s="191"/>
      <c r="BA1433" s="191"/>
      <c r="BB1433" s="191"/>
    </row>
    <row r="1434" spans="1:54" ht="12.6" customHeight="1">
      <c r="A1434" s="196" t="s">
        <v>2340</v>
      </c>
      <c r="B1434" s="197"/>
      <c r="C1434" s="197"/>
      <c r="D1434" s="197"/>
      <c r="E1434" s="197"/>
      <c r="F1434" s="197"/>
      <c r="G1434" s="197"/>
      <c r="H1434" s="197"/>
      <c r="I1434" s="197"/>
      <c r="J1434" s="197"/>
      <c r="K1434" s="197"/>
      <c r="L1434" s="198"/>
      <c r="M1434" s="1051">
        <f ca="1">SUM('HL KNIHA VYPOC'!D229)*-1</f>
        <v>0</v>
      </c>
      <c r="N1434" s="1051"/>
      <c r="O1434" s="1051"/>
      <c r="P1434" s="1051"/>
      <c r="Q1434" s="1051"/>
      <c r="R1434" s="1051"/>
      <c r="S1434" s="1051"/>
      <c r="T1434" s="1051"/>
      <c r="U1434" s="1051">
        <f ca="1">SUM('HL KNIHA VYPOC'!F229)</f>
        <v>0</v>
      </c>
      <c r="V1434" s="1051"/>
      <c r="W1434" s="1051"/>
      <c r="X1434" s="1051"/>
      <c r="Y1434" s="1051"/>
      <c r="Z1434" s="1051"/>
      <c r="AA1434" s="1051"/>
      <c r="AB1434" s="1051">
        <f ca="1">SUM('HL KNIHA VYPOC'!E229)</f>
        <v>0</v>
      </c>
      <c r="AC1434" s="1051"/>
      <c r="AD1434" s="1051"/>
      <c r="AE1434" s="1051"/>
      <c r="AF1434" s="1051"/>
      <c r="AG1434" s="1051"/>
      <c r="AH1434" s="1051"/>
      <c r="AI1434" s="1051"/>
      <c r="AJ1434" s="1051"/>
      <c r="AK1434" s="1051"/>
      <c r="AL1434" s="1051"/>
      <c r="AM1434" s="1051"/>
      <c r="AN1434" s="1051"/>
      <c r="AO1434" s="1051"/>
      <c r="AP1434" s="1259">
        <f t="shared" si="1"/>
        <v>0</v>
      </c>
      <c r="AQ1434" s="1260"/>
      <c r="AR1434" s="1260"/>
      <c r="AS1434" s="1260"/>
      <c r="AT1434" s="1260"/>
      <c r="AU1434" s="1260"/>
      <c r="AV1434" s="1052"/>
      <c r="AW1434" s="191"/>
      <c r="AX1434" s="191"/>
      <c r="AY1434" s="191"/>
      <c r="AZ1434" s="191"/>
      <c r="BA1434" s="191"/>
      <c r="BB1434" s="191"/>
    </row>
    <row r="1435" spans="1:54" ht="12.6" customHeight="1">
      <c r="A1435" s="193" t="s">
        <v>2341</v>
      </c>
      <c r="B1435" s="194"/>
      <c r="C1435" s="194"/>
      <c r="D1435" s="194"/>
      <c r="E1435" s="194"/>
      <c r="F1435" s="194"/>
      <c r="G1435" s="194"/>
      <c r="H1435" s="194"/>
      <c r="I1435" s="194"/>
      <c r="J1435" s="194"/>
      <c r="K1435" s="194"/>
      <c r="L1435" s="195"/>
      <c r="M1435" s="1051">
        <f ca="1">SUM('HL KNIHA VYPOC'!D218)*-1</f>
        <v>0</v>
      </c>
      <c r="N1435" s="1051"/>
      <c r="O1435" s="1051"/>
      <c r="P1435" s="1051"/>
      <c r="Q1435" s="1051"/>
      <c r="R1435" s="1051"/>
      <c r="S1435" s="1051"/>
      <c r="T1435" s="1051"/>
      <c r="U1435" s="1051">
        <f ca="1">SUM('HL KNIHA VYPOC'!F218)</f>
        <v>0</v>
      </c>
      <c r="V1435" s="1051"/>
      <c r="W1435" s="1051"/>
      <c r="X1435" s="1051"/>
      <c r="Y1435" s="1051"/>
      <c r="Z1435" s="1051"/>
      <c r="AA1435" s="1051"/>
      <c r="AB1435" s="1051">
        <f ca="1">SUM('HL KNIHA VYPOC'!E218)</f>
        <v>0</v>
      </c>
      <c r="AC1435" s="1051"/>
      <c r="AD1435" s="1051"/>
      <c r="AE1435" s="1051"/>
      <c r="AF1435" s="1051"/>
      <c r="AG1435" s="1051"/>
      <c r="AH1435" s="1051"/>
      <c r="AI1435" s="1051"/>
      <c r="AJ1435" s="1051"/>
      <c r="AK1435" s="1051"/>
      <c r="AL1435" s="1051"/>
      <c r="AM1435" s="1051"/>
      <c r="AN1435" s="1051"/>
      <c r="AO1435" s="1051"/>
      <c r="AP1435" s="1261">
        <f t="shared" si="1"/>
        <v>0</v>
      </c>
      <c r="AQ1435" s="1262"/>
      <c r="AR1435" s="1262"/>
      <c r="AS1435" s="1262"/>
      <c r="AT1435" s="1262"/>
      <c r="AU1435" s="1262"/>
      <c r="AV1435" s="1263"/>
      <c r="AW1435" s="191"/>
      <c r="AX1435" s="191"/>
      <c r="AY1435" s="191"/>
      <c r="AZ1435" s="191"/>
      <c r="BA1435" s="191"/>
      <c r="BB1435" s="191"/>
    </row>
    <row r="1436" spans="1:54" ht="12.6" customHeight="1">
      <c r="A1436" s="256" t="s">
        <v>2342</v>
      </c>
      <c r="B1436" s="183"/>
      <c r="C1436" s="183"/>
      <c r="D1436" s="183"/>
      <c r="E1436" s="183"/>
      <c r="F1436" s="183"/>
      <c r="G1436" s="183"/>
      <c r="H1436" s="183"/>
      <c r="I1436" s="183"/>
      <c r="J1436" s="183"/>
      <c r="K1436" s="183"/>
      <c r="L1436" s="225"/>
      <c r="M1436" s="1051"/>
      <c r="N1436" s="1051"/>
      <c r="O1436" s="1051"/>
      <c r="P1436" s="1051"/>
      <c r="Q1436" s="1051"/>
      <c r="R1436" s="1051"/>
      <c r="S1436" s="1051"/>
      <c r="T1436" s="1051"/>
      <c r="U1436" s="1051"/>
      <c r="V1436" s="1051"/>
      <c r="W1436" s="1051"/>
      <c r="X1436" s="1051"/>
      <c r="Y1436" s="1051"/>
      <c r="Z1436" s="1051"/>
      <c r="AA1436" s="1051"/>
      <c r="AB1436" s="1051"/>
      <c r="AC1436" s="1051"/>
      <c r="AD1436" s="1051"/>
      <c r="AE1436" s="1051"/>
      <c r="AF1436" s="1051"/>
      <c r="AG1436" s="1051"/>
      <c r="AH1436" s="1051"/>
      <c r="AI1436" s="1051"/>
      <c r="AJ1436" s="1051"/>
      <c r="AK1436" s="1051"/>
      <c r="AL1436" s="1051"/>
      <c r="AM1436" s="1051"/>
      <c r="AN1436" s="1051"/>
      <c r="AO1436" s="1051"/>
      <c r="AP1436" s="1267"/>
      <c r="AQ1436" s="1268"/>
      <c r="AR1436" s="1268"/>
      <c r="AS1436" s="1268"/>
      <c r="AT1436" s="1268"/>
      <c r="AU1436" s="1268"/>
      <c r="AV1436" s="1269"/>
      <c r="AW1436" s="191"/>
      <c r="AX1436" s="191"/>
      <c r="AY1436" s="191"/>
      <c r="AZ1436" s="191"/>
      <c r="BA1436" s="191"/>
      <c r="BB1436" s="191"/>
    </row>
    <row r="1437" spans="1:54" ht="12.6" customHeight="1">
      <c r="A1437" s="196" t="s">
        <v>2343</v>
      </c>
      <c r="B1437" s="197"/>
      <c r="C1437" s="197"/>
      <c r="D1437" s="197"/>
      <c r="E1437" s="197"/>
      <c r="F1437" s="197"/>
      <c r="G1437" s="197"/>
      <c r="H1437" s="197"/>
      <c r="I1437" s="197"/>
      <c r="J1437" s="197"/>
      <c r="K1437" s="197"/>
      <c r="L1437" s="198"/>
      <c r="M1437" s="1051"/>
      <c r="N1437" s="1051"/>
      <c r="O1437" s="1051"/>
      <c r="P1437" s="1051"/>
      <c r="Q1437" s="1051"/>
      <c r="R1437" s="1051"/>
      <c r="S1437" s="1051"/>
      <c r="T1437" s="1051"/>
      <c r="U1437" s="1051"/>
      <c r="V1437" s="1051"/>
      <c r="W1437" s="1051"/>
      <c r="X1437" s="1051"/>
      <c r="Y1437" s="1051"/>
      <c r="Z1437" s="1051"/>
      <c r="AA1437" s="1051"/>
      <c r="AB1437" s="1051"/>
      <c r="AC1437" s="1051"/>
      <c r="AD1437" s="1051"/>
      <c r="AE1437" s="1051"/>
      <c r="AF1437" s="1051"/>
      <c r="AG1437" s="1051"/>
      <c r="AH1437" s="1051"/>
      <c r="AI1437" s="1051"/>
      <c r="AJ1437" s="1051"/>
      <c r="AK1437" s="1051"/>
      <c r="AL1437" s="1051"/>
      <c r="AM1437" s="1051"/>
      <c r="AN1437" s="1051"/>
      <c r="AO1437" s="1051"/>
      <c r="AP1437" s="1264"/>
      <c r="AQ1437" s="1265"/>
      <c r="AR1437" s="1265"/>
      <c r="AS1437" s="1265"/>
      <c r="AT1437" s="1265"/>
      <c r="AU1437" s="1265"/>
      <c r="AV1437" s="1266"/>
      <c r="AW1437" s="191"/>
      <c r="AX1437" s="191"/>
      <c r="AY1437" s="191"/>
      <c r="AZ1437" s="191"/>
      <c r="BA1437" s="191"/>
      <c r="BB1437" s="191"/>
    </row>
    <row r="1438" spans="1:54" ht="12.6" customHeight="1">
      <c r="A1438" s="193" t="s">
        <v>2341</v>
      </c>
      <c r="B1438" s="194"/>
      <c r="C1438" s="194"/>
      <c r="D1438" s="194"/>
      <c r="E1438" s="194"/>
      <c r="F1438" s="194"/>
      <c r="G1438" s="194"/>
      <c r="H1438" s="194"/>
      <c r="I1438" s="194"/>
      <c r="J1438" s="194"/>
      <c r="K1438" s="194"/>
      <c r="L1438" s="195"/>
      <c r="M1438" s="1051">
        <f ca="1">SUM('HL KNIHA VYPOC'!D219)*-1</f>
        <v>0</v>
      </c>
      <c r="N1438" s="1051"/>
      <c r="O1438" s="1051"/>
      <c r="P1438" s="1051"/>
      <c r="Q1438" s="1051"/>
      <c r="R1438" s="1051"/>
      <c r="S1438" s="1051"/>
      <c r="T1438" s="1051"/>
      <c r="U1438" s="1051">
        <f ca="1">SUM('HL KNIHA VYPOC'!F219)</f>
        <v>0</v>
      </c>
      <c r="V1438" s="1051"/>
      <c r="W1438" s="1051"/>
      <c r="X1438" s="1051"/>
      <c r="Y1438" s="1051"/>
      <c r="Z1438" s="1051"/>
      <c r="AA1438" s="1051"/>
      <c r="AB1438" s="1051">
        <f ca="1">SUM('HL KNIHA VYPOC'!E219)</f>
        <v>0</v>
      </c>
      <c r="AC1438" s="1051"/>
      <c r="AD1438" s="1051"/>
      <c r="AE1438" s="1051"/>
      <c r="AF1438" s="1051"/>
      <c r="AG1438" s="1051"/>
      <c r="AH1438" s="1051"/>
      <c r="AI1438" s="1051"/>
      <c r="AJ1438" s="1051"/>
      <c r="AK1438" s="1051"/>
      <c r="AL1438" s="1051"/>
      <c r="AM1438" s="1051"/>
      <c r="AN1438" s="1051"/>
      <c r="AO1438" s="1051"/>
      <c r="AP1438" s="1261">
        <f>SUM(M1438+U1438-AB1438+AI1438)</f>
        <v>0</v>
      </c>
      <c r="AQ1438" s="1262"/>
      <c r="AR1438" s="1262"/>
      <c r="AS1438" s="1262"/>
      <c r="AT1438" s="1262"/>
      <c r="AU1438" s="1262"/>
      <c r="AV1438" s="1263"/>
      <c r="AW1438" s="191"/>
      <c r="AX1438" s="191"/>
      <c r="AY1438" s="191"/>
      <c r="AZ1438" s="191"/>
      <c r="BA1438" s="191"/>
      <c r="BB1438" s="191"/>
    </row>
    <row r="1439" spans="1:54" ht="12.6" customHeight="1">
      <c r="A1439" s="196" t="s">
        <v>2344</v>
      </c>
      <c r="B1439" s="197"/>
      <c r="C1439" s="197"/>
      <c r="D1439" s="197"/>
      <c r="E1439" s="197"/>
      <c r="F1439" s="197"/>
      <c r="G1439" s="197"/>
      <c r="H1439" s="197"/>
      <c r="I1439" s="197"/>
      <c r="J1439" s="197"/>
      <c r="K1439" s="197"/>
      <c r="L1439" s="198"/>
      <c r="M1439" s="1051"/>
      <c r="N1439" s="1051"/>
      <c r="O1439" s="1051"/>
      <c r="P1439" s="1051"/>
      <c r="Q1439" s="1051"/>
      <c r="R1439" s="1051"/>
      <c r="S1439" s="1051"/>
      <c r="T1439" s="1051"/>
      <c r="U1439" s="1051"/>
      <c r="V1439" s="1051"/>
      <c r="W1439" s="1051"/>
      <c r="X1439" s="1051"/>
      <c r="Y1439" s="1051"/>
      <c r="Z1439" s="1051"/>
      <c r="AA1439" s="1051"/>
      <c r="AB1439" s="1051"/>
      <c r="AC1439" s="1051"/>
      <c r="AD1439" s="1051"/>
      <c r="AE1439" s="1051"/>
      <c r="AF1439" s="1051"/>
      <c r="AG1439" s="1051"/>
      <c r="AH1439" s="1051"/>
      <c r="AI1439" s="1051"/>
      <c r="AJ1439" s="1051"/>
      <c r="AK1439" s="1051"/>
      <c r="AL1439" s="1051"/>
      <c r="AM1439" s="1051"/>
      <c r="AN1439" s="1051"/>
      <c r="AO1439" s="1051"/>
      <c r="AP1439" s="1264"/>
      <c r="AQ1439" s="1265"/>
      <c r="AR1439" s="1265"/>
      <c r="AS1439" s="1265"/>
      <c r="AT1439" s="1265"/>
      <c r="AU1439" s="1265"/>
      <c r="AV1439" s="1266"/>
      <c r="AW1439" s="191"/>
      <c r="AX1439" s="191"/>
      <c r="AY1439" s="191"/>
      <c r="AZ1439" s="191"/>
      <c r="BA1439" s="191"/>
      <c r="BB1439" s="191"/>
    </row>
    <row r="1440" spans="1:54" ht="12.6" customHeight="1">
      <c r="A1440" s="193" t="s">
        <v>2341</v>
      </c>
      <c r="B1440" s="194"/>
      <c r="C1440" s="194"/>
      <c r="D1440" s="194"/>
      <c r="E1440" s="194"/>
      <c r="F1440" s="194"/>
      <c r="G1440" s="194"/>
      <c r="H1440" s="194"/>
      <c r="I1440" s="194"/>
      <c r="J1440" s="194"/>
      <c r="K1440" s="194"/>
      <c r="L1440" s="195"/>
      <c r="M1440" s="1051">
        <f ca="1">SUM('HL KNIHA VYPOC'!D220)*-1</f>
        <v>0</v>
      </c>
      <c r="N1440" s="1051"/>
      <c r="O1440" s="1051"/>
      <c r="P1440" s="1051"/>
      <c r="Q1440" s="1051"/>
      <c r="R1440" s="1051"/>
      <c r="S1440" s="1051"/>
      <c r="T1440" s="1051"/>
      <c r="U1440" s="1051">
        <f ca="1">SUM('HL KNIHA VYPOC'!F220)</f>
        <v>0</v>
      </c>
      <c r="V1440" s="1051"/>
      <c r="W1440" s="1051"/>
      <c r="X1440" s="1051"/>
      <c r="Y1440" s="1051"/>
      <c r="Z1440" s="1051"/>
      <c r="AA1440" s="1051"/>
      <c r="AB1440" s="1051">
        <f ca="1">SUM('HL KNIHA VYPOC'!E220)</f>
        <v>0</v>
      </c>
      <c r="AC1440" s="1051"/>
      <c r="AD1440" s="1051"/>
      <c r="AE1440" s="1051"/>
      <c r="AF1440" s="1051"/>
      <c r="AG1440" s="1051"/>
      <c r="AH1440" s="1051"/>
      <c r="AI1440" s="1051"/>
      <c r="AJ1440" s="1051"/>
      <c r="AK1440" s="1051"/>
      <c r="AL1440" s="1051"/>
      <c r="AM1440" s="1051"/>
      <c r="AN1440" s="1051"/>
      <c r="AO1440" s="1051"/>
      <c r="AP1440" s="1261">
        <f>SUM(M1440+U1440-AB1440+AI1440)</f>
        <v>0</v>
      </c>
      <c r="AQ1440" s="1262"/>
      <c r="AR1440" s="1262"/>
      <c r="AS1440" s="1262"/>
      <c r="AT1440" s="1262"/>
      <c r="AU1440" s="1262"/>
      <c r="AV1440" s="1263"/>
      <c r="AW1440" s="191"/>
      <c r="AX1440" s="191"/>
      <c r="AY1440" s="191"/>
      <c r="AZ1440" s="191"/>
      <c r="BA1440" s="191"/>
      <c r="BB1440" s="191"/>
    </row>
    <row r="1441" spans="1:54" ht="12.6" customHeight="1">
      <c r="A1441" s="256" t="s">
        <v>2345</v>
      </c>
      <c r="B1441" s="183"/>
      <c r="C1441" s="183"/>
      <c r="D1441" s="183"/>
      <c r="E1441" s="183"/>
      <c r="F1441" s="183"/>
      <c r="G1441" s="183"/>
      <c r="H1441" s="183"/>
      <c r="I1441" s="183"/>
      <c r="J1441" s="183"/>
      <c r="K1441" s="183"/>
      <c r="L1441" s="225"/>
      <c r="M1441" s="1051"/>
      <c r="N1441" s="1051"/>
      <c r="O1441" s="1051"/>
      <c r="P1441" s="1051"/>
      <c r="Q1441" s="1051"/>
      <c r="R1441" s="1051"/>
      <c r="S1441" s="1051"/>
      <c r="T1441" s="1051"/>
      <c r="U1441" s="1051"/>
      <c r="V1441" s="1051"/>
      <c r="W1441" s="1051"/>
      <c r="X1441" s="1051"/>
      <c r="Y1441" s="1051"/>
      <c r="Z1441" s="1051"/>
      <c r="AA1441" s="1051"/>
      <c r="AB1441" s="1051"/>
      <c r="AC1441" s="1051"/>
      <c r="AD1441" s="1051"/>
      <c r="AE1441" s="1051"/>
      <c r="AF1441" s="1051"/>
      <c r="AG1441" s="1051"/>
      <c r="AH1441" s="1051"/>
      <c r="AI1441" s="1051"/>
      <c r="AJ1441" s="1051"/>
      <c r="AK1441" s="1051"/>
      <c r="AL1441" s="1051"/>
      <c r="AM1441" s="1051"/>
      <c r="AN1441" s="1051"/>
      <c r="AO1441" s="1051"/>
      <c r="AP1441" s="1267"/>
      <c r="AQ1441" s="1268"/>
      <c r="AR1441" s="1268"/>
      <c r="AS1441" s="1268"/>
      <c r="AT1441" s="1268"/>
      <c r="AU1441" s="1268"/>
      <c r="AV1441" s="1269"/>
      <c r="AW1441" s="191"/>
      <c r="AX1441" s="191"/>
      <c r="AY1441" s="191"/>
      <c r="AZ1441" s="191"/>
      <c r="BA1441" s="191"/>
      <c r="BB1441" s="191"/>
    </row>
    <row r="1442" spans="1:54" ht="12.6" customHeight="1">
      <c r="A1442" s="256" t="s">
        <v>2346</v>
      </c>
      <c r="B1442" s="183"/>
      <c r="C1442" s="183"/>
      <c r="D1442" s="183"/>
      <c r="E1442" s="183"/>
      <c r="F1442" s="183"/>
      <c r="G1442" s="183"/>
      <c r="H1442" s="183"/>
      <c r="I1442" s="183"/>
      <c r="J1442" s="183"/>
      <c r="K1442" s="183"/>
      <c r="L1442" s="225"/>
      <c r="M1442" s="1051"/>
      <c r="N1442" s="1051"/>
      <c r="O1442" s="1051"/>
      <c r="P1442" s="1051"/>
      <c r="Q1442" s="1051"/>
      <c r="R1442" s="1051"/>
      <c r="S1442" s="1051"/>
      <c r="T1442" s="1051"/>
      <c r="U1442" s="1051"/>
      <c r="V1442" s="1051"/>
      <c r="W1442" s="1051"/>
      <c r="X1442" s="1051"/>
      <c r="Y1442" s="1051"/>
      <c r="Z1442" s="1051"/>
      <c r="AA1442" s="1051"/>
      <c r="AB1442" s="1051"/>
      <c r="AC1442" s="1051"/>
      <c r="AD1442" s="1051"/>
      <c r="AE1442" s="1051"/>
      <c r="AF1442" s="1051"/>
      <c r="AG1442" s="1051"/>
      <c r="AH1442" s="1051"/>
      <c r="AI1442" s="1051"/>
      <c r="AJ1442" s="1051"/>
      <c r="AK1442" s="1051"/>
      <c r="AL1442" s="1051"/>
      <c r="AM1442" s="1051"/>
      <c r="AN1442" s="1051"/>
      <c r="AO1442" s="1051"/>
      <c r="AP1442" s="1267"/>
      <c r="AQ1442" s="1268"/>
      <c r="AR1442" s="1268"/>
      <c r="AS1442" s="1268"/>
      <c r="AT1442" s="1268"/>
      <c r="AU1442" s="1268"/>
      <c r="AV1442" s="1269"/>
      <c r="AW1442" s="191"/>
      <c r="AX1442" s="191"/>
      <c r="AY1442" s="191"/>
      <c r="AZ1442" s="191"/>
      <c r="BA1442" s="191"/>
      <c r="BB1442" s="191"/>
    </row>
    <row r="1443" spans="1:54" ht="12.6" customHeight="1">
      <c r="A1443" s="196" t="s">
        <v>2347</v>
      </c>
      <c r="B1443" s="197"/>
      <c r="C1443" s="197"/>
      <c r="D1443" s="197"/>
      <c r="E1443" s="197"/>
      <c r="F1443" s="197"/>
      <c r="G1443" s="197"/>
      <c r="H1443" s="197"/>
      <c r="I1443" s="197"/>
      <c r="J1443" s="197"/>
      <c r="K1443" s="197"/>
      <c r="L1443" s="198"/>
      <c r="M1443" s="1051"/>
      <c r="N1443" s="1051"/>
      <c r="O1443" s="1051"/>
      <c r="P1443" s="1051"/>
      <c r="Q1443" s="1051"/>
      <c r="R1443" s="1051"/>
      <c r="S1443" s="1051"/>
      <c r="T1443" s="1051"/>
      <c r="U1443" s="1051"/>
      <c r="V1443" s="1051"/>
      <c r="W1443" s="1051"/>
      <c r="X1443" s="1051"/>
      <c r="Y1443" s="1051"/>
      <c r="Z1443" s="1051"/>
      <c r="AA1443" s="1051"/>
      <c r="AB1443" s="1051"/>
      <c r="AC1443" s="1051"/>
      <c r="AD1443" s="1051"/>
      <c r="AE1443" s="1051"/>
      <c r="AF1443" s="1051"/>
      <c r="AG1443" s="1051"/>
      <c r="AH1443" s="1051"/>
      <c r="AI1443" s="1051"/>
      <c r="AJ1443" s="1051"/>
      <c r="AK1443" s="1051"/>
      <c r="AL1443" s="1051"/>
      <c r="AM1443" s="1051"/>
      <c r="AN1443" s="1051"/>
      <c r="AO1443" s="1051"/>
      <c r="AP1443" s="1264"/>
      <c r="AQ1443" s="1265"/>
      <c r="AR1443" s="1265"/>
      <c r="AS1443" s="1265"/>
      <c r="AT1443" s="1265"/>
      <c r="AU1443" s="1265"/>
      <c r="AV1443" s="1266"/>
      <c r="AW1443" s="191"/>
      <c r="AX1443" s="191"/>
      <c r="AY1443" s="191"/>
      <c r="AZ1443" s="191"/>
      <c r="BA1443" s="191"/>
      <c r="BB1443" s="191"/>
    </row>
    <row r="1444" spans="1:54" ht="12.6" customHeight="1">
      <c r="A1444" s="193" t="s">
        <v>2348</v>
      </c>
      <c r="B1444" s="194"/>
      <c r="C1444" s="194"/>
      <c r="D1444" s="194"/>
      <c r="E1444" s="194"/>
      <c r="F1444" s="194"/>
      <c r="G1444" s="194"/>
      <c r="H1444" s="194"/>
      <c r="I1444" s="194"/>
      <c r="J1444" s="194"/>
      <c r="K1444" s="194"/>
      <c r="L1444" s="195"/>
      <c r="M1444" s="1051">
        <f ca="1">SUM('HL KNIHA VYPOC'!D230)*-1</f>
        <v>0</v>
      </c>
      <c r="N1444" s="1051"/>
      <c r="O1444" s="1051"/>
      <c r="P1444" s="1051"/>
      <c r="Q1444" s="1051"/>
      <c r="R1444" s="1051"/>
      <c r="S1444" s="1051"/>
      <c r="T1444" s="1051"/>
      <c r="U1444" s="1051">
        <f ca="1">SUM('HL KNIHA VYPOC'!F230)</f>
        <v>0</v>
      </c>
      <c r="V1444" s="1051"/>
      <c r="W1444" s="1051"/>
      <c r="X1444" s="1051"/>
      <c r="Y1444" s="1051"/>
      <c r="Z1444" s="1051"/>
      <c r="AA1444" s="1051"/>
      <c r="AB1444" s="1051">
        <f ca="1">SUM('HL KNIHA VYPOC'!E230)</f>
        <v>0</v>
      </c>
      <c r="AC1444" s="1051"/>
      <c r="AD1444" s="1051"/>
      <c r="AE1444" s="1051"/>
      <c r="AF1444" s="1051"/>
      <c r="AG1444" s="1051"/>
      <c r="AH1444" s="1051"/>
      <c r="AI1444" s="1051"/>
      <c r="AJ1444" s="1051"/>
      <c r="AK1444" s="1051"/>
      <c r="AL1444" s="1051"/>
      <c r="AM1444" s="1051"/>
      <c r="AN1444" s="1051"/>
      <c r="AO1444" s="1051"/>
      <c r="AP1444" s="1261">
        <f>SUM(M1444+U1444-AB1444+AI1444)</f>
        <v>0</v>
      </c>
      <c r="AQ1444" s="1262"/>
      <c r="AR1444" s="1262"/>
      <c r="AS1444" s="1262"/>
      <c r="AT1444" s="1262"/>
      <c r="AU1444" s="1262"/>
      <c r="AV1444" s="1263"/>
      <c r="AW1444" s="191"/>
      <c r="AX1444" s="191"/>
      <c r="AY1444" s="191"/>
      <c r="AZ1444" s="191"/>
      <c r="BA1444" s="191"/>
      <c r="BB1444" s="191"/>
    </row>
    <row r="1445" spans="1:54" ht="12.6" customHeight="1">
      <c r="A1445" s="196" t="s">
        <v>2349</v>
      </c>
      <c r="B1445" s="197"/>
      <c r="C1445" s="197"/>
      <c r="D1445" s="197"/>
      <c r="E1445" s="197"/>
      <c r="F1445" s="197"/>
      <c r="G1445" s="197"/>
      <c r="H1445" s="197"/>
      <c r="I1445" s="197"/>
      <c r="J1445" s="197"/>
      <c r="K1445" s="197"/>
      <c r="L1445" s="198"/>
      <c r="M1445" s="1051"/>
      <c r="N1445" s="1051"/>
      <c r="O1445" s="1051"/>
      <c r="P1445" s="1051"/>
      <c r="Q1445" s="1051"/>
      <c r="R1445" s="1051"/>
      <c r="S1445" s="1051"/>
      <c r="T1445" s="1051"/>
      <c r="U1445" s="1051"/>
      <c r="V1445" s="1051"/>
      <c r="W1445" s="1051"/>
      <c r="X1445" s="1051"/>
      <c r="Y1445" s="1051"/>
      <c r="Z1445" s="1051"/>
      <c r="AA1445" s="1051"/>
      <c r="AB1445" s="1051"/>
      <c r="AC1445" s="1051"/>
      <c r="AD1445" s="1051"/>
      <c r="AE1445" s="1051"/>
      <c r="AF1445" s="1051"/>
      <c r="AG1445" s="1051"/>
      <c r="AH1445" s="1051"/>
      <c r="AI1445" s="1051"/>
      <c r="AJ1445" s="1051"/>
      <c r="AK1445" s="1051"/>
      <c r="AL1445" s="1051"/>
      <c r="AM1445" s="1051"/>
      <c r="AN1445" s="1051"/>
      <c r="AO1445" s="1051"/>
      <c r="AP1445" s="1264"/>
      <c r="AQ1445" s="1265"/>
      <c r="AR1445" s="1265"/>
      <c r="AS1445" s="1265"/>
      <c r="AT1445" s="1265"/>
      <c r="AU1445" s="1265"/>
      <c r="AV1445" s="1266"/>
      <c r="AW1445" s="191"/>
      <c r="AX1445" s="191"/>
      <c r="AY1445" s="191"/>
      <c r="AZ1445" s="191"/>
      <c r="BA1445" s="191"/>
      <c r="BB1445" s="191"/>
    </row>
    <row r="1446" spans="1:54" ht="12.6" customHeight="1">
      <c r="A1446" s="193" t="s">
        <v>2350</v>
      </c>
      <c r="B1446" s="194"/>
      <c r="C1446" s="194"/>
      <c r="D1446" s="194"/>
      <c r="E1446" s="194"/>
      <c r="F1446" s="194"/>
      <c r="G1446" s="194"/>
      <c r="H1446" s="194"/>
      <c r="I1446" s="194"/>
      <c r="J1446" s="194"/>
      <c r="K1446" s="194"/>
      <c r="L1446" s="195"/>
      <c r="M1446" s="1051">
        <f ca="1">SUM('HL KNIHA VYPOC'!D231)*-1</f>
        <v>0</v>
      </c>
      <c r="N1446" s="1051"/>
      <c r="O1446" s="1051"/>
      <c r="P1446" s="1051"/>
      <c r="Q1446" s="1051"/>
      <c r="R1446" s="1051"/>
      <c r="S1446" s="1051"/>
      <c r="T1446" s="1051"/>
      <c r="U1446" s="1051">
        <f ca="1">SUM('HL KNIHA VYPOC'!F231)</f>
        <v>0</v>
      </c>
      <c r="V1446" s="1051"/>
      <c r="W1446" s="1051"/>
      <c r="X1446" s="1051"/>
      <c r="Y1446" s="1051"/>
      <c r="Z1446" s="1051"/>
      <c r="AA1446" s="1051"/>
      <c r="AB1446" s="1051">
        <f ca="1">SUM('HL KNIHA VYPOC'!E231)</f>
        <v>0</v>
      </c>
      <c r="AC1446" s="1051"/>
      <c r="AD1446" s="1051"/>
      <c r="AE1446" s="1051"/>
      <c r="AF1446" s="1051"/>
      <c r="AG1446" s="1051"/>
      <c r="AH1446" s="1051"/>
      <c r="AI1446" s="1051"/>
      <c r="AJ1446" s="1051"/>
      <c r="AK1446" s="1051"/>
      <c r="AL1446" s="1051"/>
      <c r="AM1446" s="1051"/>
      <c r="AN1446" s="1051"/>
      <c r="AO1446" s="1051"/>
      <c r="AP1446" s="1261">
        <f>SUM(M1446+U1446-AB1446+AI1446)</f>
        <v>0</v>
      </c>
      <c r="AQ1446" s="1262"/>
      <c r="AR1446" s="1262"/>
      <c r="AS1446" s="1262"/>
      <c r="AT1446" s="1262"/>
      <c r="AU1446" s="1262"/>
      <c r="AV1446" s="1263"/>
      <c r="AW1446" s="191"/>
      <c r="AX1446" s="191"/>
      <c r="AY1446" s="191"/>
      <c r="AZ1446" s="191"/>
      <c r="BA1446" s="191"/>
      <c r="BB1446" s="191"/>
    </row>
    <row r="1447" spans="1:54" ht="12.6" customHeight="1">
      <c r="A1447" s="196" t="s">
        <v>2351</v>
      </c>
      <c r="B1447" s="197"/>
      <c r="C1447" s="197"/>
      <c r="D1447" s="197"/>
      <c r="E1447" s="197"/>
      <c r="F1447" s="197"/>
      <c r="G1447" s="197"/>
      <c r="H1447" s="197"/>
      <c r="I1447" s="197"/>
      <c r="J1447" s="197"/>
      <c r="K1447" s="197"/>
      <c r="L1447" s="198"/>
      <c r="M1447" s="1051"/>
      <c r="N1447" s="1051"/>
      <c r="O1447" s="1051"/>
      <c r="P1447" s="1051"/>
      <c r="Q1447" s="1051"/>
      <c r="R1447" s="1051"/>
      <c r="S1447" s="1051"/>
      <c r="T1447" s="1051"/>
      <c r="U1447" s="1051"/>
      <c r="V1447" s="1051"/>
      <c r="W1447" s="1051"/>
      <c r="X1447" s="1051"/>
      <c r="Y1447" s="1051"/>
      <c r="Z1447" s="1051"/>
      <c r="AA1447" s="1051"/>
      <c r="AB1447" s="1051"/>
      <c r="AC1447" s="1051"/>
      <c r="AD1447" s="1051"/>
      <c r="AE1447" s="1051"/>
      <c r="AF1447" s="1051"/>
      <c r="AG1447" s="1051"/>
      <c r="AH1447" s="1051"/>
      <c r="AI1447" s="1051"/>
      <c r="AJ1447" s="1051"/>
      <c r="AK1447" s="1051"/>
      <c r="AL1447" s="1051"/>
      <c r="AM1447" s="1051"/>
      <c r="AN1447" s="1051"/>
      <c r="AO1447" s="1051"/>
      <c r="AP1447" s="1264"/>
      <c r="AQ1447" s="1265"/>
      <c r="AR1447" s="1265"/>
      <c r="AS1447" s="1265"/>
      <c r="AT1447" s="1265"/>
      <c r="AU1447" s="1265"/>
      <c r="AV1447" s="1266"/>
      <c r="AW1447" s="191"/>
      <c r="AX1447" s="191"/>
      <c r="AY1447" s="191"/>
      <c r="AZ1447" s="191"/>
      <c r="BA1447" s="191"/>
      <c r="BB1447" s="191"/>
    </row>
    <row r="1448" spans="1:54" ht="12.6" customHeight="1">
      <c r="A1448" s="193" t="s">
        <v>3592</v>
      </c>
      <c r="B1448" s="194"/>
      <c r="C1448" s="194"/>
      <c r="D1448" s="194"/>
      <c r="E1448" s="194"/>
      <c r="F1448" s="194"/>
      <c r="G1448" s="194"/>
      <c r="H1448" s="194"/>
      <c r="I1448" s="194"/>
      <c r="J1448" s="194"/>
      <c r="K1448" s="194"/>
      <c r="L1448" s="195"/>
      <c r="M1448" s="1051">
        <f ca="1">SUVAHAVUJ!$X$102</f>
        <v>0</v>
      </c>
      <c r="N1448" s="1051"/>
      <c r="O1448" s="1051"/>
      <c r="P1448" s="1051"/>
      <c r="Q1448" s="1051"/>
      <c r="R1448" s="1051"/>
      <c r="S1448" s="1051"/>
      <c r="T1448" s="1051"/>
      <c r="U1448" s="1051"/>
      <c r="V1448" s="1051"/>
      <c r="W1448" s="1051"/>
      <c r="X1448" s="1051"/>
      <c r="Y1448" s="1051"/>
      <c r="Z1448" s="1051"/>
      <c r="AA1448" s="1051"/>
      <c r="AB1448" s="1051"/>
      <c r="AC1448" s="1051"/>
      <c r="AD1448" s="1051"/>
      <c r="AE1448" s="1051"/>
      <c r="AF1448" s="1051"/>
      <c r="AG1448" s="1051"/>
      <c r="AH1448" s="1051"/>
      <c r="AI1448" s="1051"/>
      <c r="AJ1448" s="1051"/>
      <c r="AK1448" s="1051"/>
      <c r="AL1448" s="1051"/>
      <c r="AM1448" s="1051"/>
      <c r="AN1448" s="1051"/>
      <c r="AO1448" s="1051"/>
      <c r="AP1448" s="1261">
        <f ca="1">SUVAHAVUJ!$N$102</f>
        <v>0</v>
      </c>
      <c r="AQ1448" s="1262"/>
      <c r="AR1448" s="1262"/>
      <c r="AS1448" s="1262"/>
      <c r="AT1448" s="1262"/>
      <c r="AU1448" s="1262"/>
      <c r="AV1448" s="1263"/>
      <c r="AW1448" s="191"/>
      <c r="AX1448" s="191"/>
      <c r="AY1448" s="191"/>
      <c r="AZ1448" s="191"/>
      <c r="BA1448" s="191"/>
      <c r="BB1448" s="191"/>
    </row>
    <row r="1449" spans="1:54" ht="12.6" customHeight="1">
      <c r="A1449" s="256" t="s">
        <v>2352</v>
      </c>
      <c r="B1449" s="183"/>
      <c r="C1449" s="183"/>
      <c r="D1449" s="183"/>
      <c r="E1449" s="183"/>
      <c r="F1449" s="183"/>
      <c r="G1449" s="183"/>
      <c r="H1449" s="183"/>
      <c r="I1449" s="183"/>
      <c r="J1449" s="183"/>
      <c r="K1449" s="183"/>
      <c r="L1449" s="225"/>
      <c r="M1449" s="1051"/>
      <c r="N1449" s="1051"/>
      <c r="O1449" s="1051"/>
      <c r="P1449" s="1051"/>
      <c r="Q1449" s="1051"/>
      <c r="R1449" s="1051"/>
      <c r="S1449" s="1051"/>
      <c r="T1449" s="1051"/>
      <c r="U1449" s="1051"/>
      <c r="V1449" s="1051"/>
      <c r="W1449" s="1051"/>
      <c r="X1449" s="1051"/>
      <c r="Y1449" s="1051"/>
      <c r="Z1449" s="1051"/>
      <c r="AA1449" s="1051"/>
      <c r="AB1449" s="1051"/>
      <c r="AC1449" s="1051"/>
      <c r="AD1449" s="1051"/>
      <c r="AE1449" s="1051"/>
      <c r="AF1449" s="1051"/>
      <c r="AG1449" s="1051"/>
      <c r="AH1449" s="1051"/>
      <c r="AI1449" s="1051"/>
      <c r="AJ1449" s="1051"/>
      <c r="AK1449" s="1051"/>
      <c r="AL1449" s="1051"/>
      <c r="AM1449" s="1051"/>
      <c r="AN1449" s="1051"/>
      <c r="AO1449" s="1051"/>
      <c r="AP1449" s="1267"/>
      <c r="AQ1449" s="1268"/>
      <c r="AR1449" s="1268"/>
      <c r="AS1449" s="1268"/>
      <c r="AT1449" s="1268"/>
      <c r="AU1449" s="1268"/>
      <c r="AV1449" s="1269"/>
      <c r="AW1449" s="191"/>
      <c r="AX1449" s="191"/>
      <c r="AY1449" s="191"/>
      <c r="AZ1449" s="191"/>
      <c r="BA1449" s="191"/>
      <c r="BB1449" s="191"/>
    </row>
    <row r="1450" spans="1:54" ht="12.6" customHeight="1">
      <c r="A1450" s="196" t="s">
        <v>3509</v>
      </c>
      <c r="B1450" s="197"/>
      <c r="C1450" s="197"/>
      <c r="D1450" s="197"/>
      <c r="E1450" s="197"/>
      <c r="F1450" s="197"/>
      <c r="G1450" s="197"/>
      <c r="H1450" s="197"/>
      <c r="I1450" s="197"/>
      <c r="J1450" s="197"/>
      <c r="K1450" s="197"/>
      <c r="L1450" s="198"/>
      <c r="M1450" s="1051"/>
      <c r="N1450" s="1051"/>
      <c r="O1450" s="1051"/>
      <c r="P1450" s="1051"/>
      <c r="Q1450" s="1051"/>
      <c r="R1450" s="1051"/>
      <c r="S1450" s="1051"/>
      <c r="T1450" s="1051"/>
      <c r="U1450" s="1051"/>
      <c r="V1450" s="1051"/>
      <c r="W1450" s="1051"/>
      <c r="X1450" s="1051"/>
      <c r="Y1450" s="1051"/>
      <c r="Z1450" s="1051"/>
      <c r="AA1450" s="1051"/>
      <c r="AB1450" s="1051"/>
      <c r="AC1450" s="1051"/>
      <c r="AD1450" s="1051"/>
      <c r="AE1450" s="1051"/>
      <c r="AF1450" s="1051"/>
      <c r="AG1450" s="1051"/>
      <c r="AH1450" s="1051"/>
      <c r="AI1450" s="1051"/>
      <c r="AJ1450" s="1051"/>
      <c r="AK1450" s="1051"/>
      <c r="AL1450" s="1051"/>
      <c r="AM1450" s="1051"/>
      <c r="AN1450" s="1051"/>
      <c r="AO1450" s="1051"/>
      <c r="AP1450" s="1264"/>
      <c r="AQ1450" s="1265"/>
      <c r="AR1450" s="1265"/>
      <c r="AS1450" s="1265"/>
      <c r="AT1450" s="1265"/>
      <c r="AU1450" s="1265"/>
      <c r="AV1450" s="1266"/>
      <c r="AW1450" s="191"/>
      <c r="AX1450" s="191"/>
      <c r="AY1450" s="191"/>
      <c r="AZ1450" s="191"/>
      <c r="BA1450" s="191"/>
      <c r="BB1450" s="191"/>
    </row>
    <row r="1451" spans="1:54" ht="12.6" customHeight="1">
      <c r="A1451" s="193" t="s">
        <v>2353</v>
      </c>
      <c r="B1451" s="194"/>
      <c r="C1451" s="194"/>
      <c r="D1451" s="194"/>
      <c r="E1451" s="194"/>
      <c r="F1451" s="194"/>
      <c r="G1451" s="194"/>
      <c r="H1451" s="194"/>
      <c r="I1451" s="194"/>
      <c r="J1451" s="194"/>
      <c r="K1451" s="194"/>
      <c r="L1451" s="195"/>
      <c r="M1451" s="1051"/>
      <c r="N1451" s="1051"/>
      <c r="O1451" s="1051"/>
      <c r="P1451" s="1051"/>
      <c r="Q1451" s="1051"/>
      <c r="R1451" s="1051"/>
      <c r="S1451" s="1051"/>
      <c r="T1451" s="1051"/>
      <c r="U1451" s="1051"/>
      <c r="V1451" s="1051"/>
      <c r="W1451" s="1051"/>
      <c r="X1451" s="1051"/>
      <c r="Y1451" s="1051"/>
      <c r="Z1451" s="1051"/>
      <c r="AA1451" s="1051"/>
      <c r="AB1451" s="1051"/>
      <c r="AC1451" s="1051"/>
      <c r="AD1451" s="1051"/>
      <c r="AE1451" s="1051"/>
      <c r="AF1451" s="1051"/>
      <c r="AG1451" s="1051"/>
      <c r="AH1451" s="1051"/>
      <c r="AI1451" s="1051"/>
      <c r="AJ1451" s="1051"/>
      <c r="AK1451" s="1051"/>
      <c r="AL1451" s="1051"/>
      <c r="AM1451" s="1051"/>
      <c r="AN1451" s="1051"/>
      <c r="AO1451" s="1051"/>
      <c r="AP1451" s="1261">
        <f>SUM(M1451+U1451-AB1451+AI1451)</f>
        <v>0</v>
      </c>
      <c r="AQ1451" s="1262"/>
      <c r="AR1451" s="1262"/>
      <c r="AS1451" s="1262"/>
      <c r="AT1451" s="1262"/>
      <c r="AU1451" s="1262"/>
      <c r="AV1451" s="1263"/>
      <c r="AW1451" s="191"/>
      <c r="AX1451" s="191"/>
      <c r="AY1451" s="191"/>
      <c r="AZ1451" s="191"/>
      <c r="BA1451" s="191"/>
      <c r="BB1451" s="191"/>
    </row>
    <row r="1452" spans="1:54" ht="12.6" customHeight="1">
      <c r="A1452" s="196" t="s">
        <v>2354</v>
      </c>
      <c r="B1452" s="197"/>
      <c r="C1452" s="197"/>
      <c r="D1452" s="197"/>
      <c r="E1452" s="197"/>
      <c r="F1452" s="197"/>
      <c r="G1452" s="197"/>
      <c r="H1452" s="197"/>
      <c r="I1452" s="197"/>
      <c r="J1452" s="197"/>
      <c r="K1452" s="197"/>
      <c r="L1452" s="198"/>
      <c r="M1452" s="1051"/>
      <c r="N1452" s="1051"/>
      <c r="O1452" s="1051"/>
      <c r="P1452" s="1051"/>
      <c r="Q1452" s="1051"/>
      <c r="R1452" s="1051"/>
      <c r="S1452" s="1051"/>
      <c r="T1452" s="1051"/>
      <c r="U1452" s="1051"/>
      <c r="V1452" s="1051"/>
      <c r="W1452" s="1051"/>
      <c r="X1452" s="1051"/>
      <c r="Y1452" s="1051"/>
      <c r="Z1452" s="1051"/>
      <c r="AA1452" s="1051"/>
      <c r="AB1452" s="1051"/>
      <c r="AC1452" s="1051"/>
      <c r="AD1452" s="1051"/>
      <c r="AE1452" s="1051"/>
      <c r="AF1452" s="1051"/>
      <c r="AG1452" s="1051"/>
      <c r="AH1452" s="1051"/>
      <c r="AI1452" s="1051"/>
      <c r="AJ1452" s="1051"/>
      <c r="AK1452" s="1051"/>
      <c r="AL1452" s="1051"/>
      <c r="AM1452" s="1051"/>
      <c r="AN1452" s="1051"/>
      <c r="AO1452" s="1051"/>
      <c r="AP1452" s="1264"/>
      <c r="AQ1452" s="1265"/>
      <c r="AR1452" s="1265"/>
      <c r="AS1452" s="1265"/>
      <c r="AT1452" s="1265"/>
      <c r="AU1452" s="1265"/>
      <c r="AV1452" s="1266"/>
      <c r="AW1452" s="191"/>
      <c r="AX1452" s="191"/>
      <c r="AY1452" s="191"/>
      <c r="AZ1452" s="191"/>
      <c r="BA1452" s="191"/>
      <c r="BB1452" s="191"/>
    </row>
    <row r="1453" spans="1:54" ht="12.6" customHeight="1">
      <c r="A1453" s="193" t="s">
        <v>2355</v>
      </c>
      <c r="B1453" s="194"/>
      <c r="C1453" s="194"/>
      <c r="D1453" s="194"/>
      <c r="E1453" s="194"/>
      <c r="F1453" s="194"/>
      <c r="G1453" s="194"/>
      <c r="H1453" s="194"/>
      <c r="I1453" s="194"/>
      <c r="J1453" s="194"/>
      <c r="K1453" s="194"/>
      <c r="L1453" s="195"/>
      <c r="M1453" s="1051"/>
      <c r="N1453" s="1051"/>
      <c r="O1453" s="1051"/>
      <c r="P1453" s="1051"/>
      <c r="Q1453" s="1051"/>
      <c r="R1453" s="1051"/>
      <c r="S1453" s="1051"/>
      <c r="T1453" s="1051"/>
      <c r="U1453" s="1051"/>
      <c r="V1453" s="1051"/>
      <c r="W1453" s="1051"/>
      <c r="X1453" s="1051"/>
      <c r="Y1453" s="1051"/>
      <c r="Z1453" s="1051"/>
      <c r="AA1453" s="1051"/>
      <c r="AB1453" s="1051"/>
      <c r="AC1453" s="1051"/>
      <c r="AD1453" s="1051"/>
      <c r="AE1453" s="1051"/>
      <c r="AF1453" s="1051"/>
      <c r="AG1453" s="1051"/>
      <c r="AH1453" s="1051"/>
      <c r="AI1453" s="1051"/>
      <c r="AJ1453" s="1051"/>
      <c r="AK1453" s="1051"/>
      <c r="AL1453" s="1051"/>
      <c r="AM1453" s="1051"/>
      <c r="AN1453" s="1051"/>
      <c r="AO1453" s="1051"/>
      <c r="AP1453" s="1261">
        <f>SUM(M1453+U1453-AB1453+AI1453)</f>
        <v>0</v>
      </c>
      <c r="AQ1453" s="1262"/>
      <c r="AR1453" s="1262"/>
      <c r="AS1453" s="1262"/>
      <c r="AT1453" s="1262"/>
      <c r="AU1453" s="1262"/>
      <c r="AV1453" s="1263"/>
      <c r="AW1453" s="191"/>
      <c r="AX1453" s="191"/>
      <c r="AY1453" s="191"/>
      <c r="AZ1453" s="191"/>
      <c r="BA1453" s="191"/>
      <c r="BB1453" s="191"/>
    </row>
    <row r="1454" spans="1:54" ht="12.6" customHeight="1">
      <c r="A1454" s="256" t="s">
        <v>2356</v>
      </c>
      <c r="B1454" s="183"/>
      <c r="C1454" s="183"/>
      <c r="D1454" s="183"/>
      <c r="E1454" s="183"/>
      <c r="F1454" s="183"/>
      <c r="G1454" s="183"/>
      <c r="H1454" s="183"/>
      <c r="I1454" s="183"/>
      <c r="J1454" s="183"/>
      <c r="K1454" s="183"/>
      <c r="L1454" s="225"/>
      <c r="M1454" s="1051"/>
      <c r="N1454" s="1051"/>
      <c r="O1454" s="1051"/>
      <c r="P1454" s="1051"/>
      <c r="Q1454" s="1051"/>
      <c r="R1454" s="1051"/>
      <c r="S1454" s="1051"/>
      <c r="T1454" s="1051"/>
      <c r="U1454" s="1051"/>
      <c r="V1454" s="1051"/>
      <c r="W1454" s="1051"/>
      <c r="X1454" s="1051"/>
      <c r="Y1454" s="1051"/>
      <c r="Z1454" s="1051"/>
      <c r="AA1454" s="1051"/>
      <c r="AB1454" s="1051"/>
      <c r="AC1454" s="1051"/>
      <c r="AD1454" s="1051"/>
      <c r="AE1454" s="1051"/>
      <c r="AF1454" s="1051"/>
      <c r="AG1454" s="1051"/>
      <c r="AH1454" s="1051"/>
      <c r="AI1454" s="1051"/>
      <c r="AJ1454" s="1051"/>
      <c r="AK1454" s="1051"/>
      <c r="AL1454" s="1051"/>
      <c r="AM1454" s="1051"/>
      <c r="AN1454" s="1051"/>
      <c r="AO1454" s="1051"/>
      <c r="AP1454" s="1267"/>
      <c r="AQ1454" s="1268"/>
      <c r="AR1454" s="1268"/>
      <c r="AS1454" s="1268"/>
      <c r="AT1454" s="1268"/>
      <c r="AU1454" s="1268"/>
      <c r="AV1454" s="1269"/>
      <c r="AW1454" s="191"/>
      <c r="AX1454" s="191"/>
      <c r="AY1454" s="191"/>
      <c r="AZ1454" s="191"/>
      <c r="BA1454" s="191"/>
      <c r="BB1454" s="191"/>
    </row>
    <row r="1455" spans="1:54" ht="12.6" customHeight="1">
      <c r="A1455" s="196" t="s">
        <v>2357</v>
      </c>
      <c r="B1455" s="197"/>
      <c r="C1455" s="197"/>
      <c r="D1455" s="197"/>
      <c r="E1455" s="197"/>
      <c r="F1455" s="197"/>
      <c r="G1455" s="197"/>
      <c r="H1455" s="197"/>
      <c r="I1455" s="197"/>
      <c r="J1455" s="197"/>
      <c r="K1455" s="197"/>
      <c r="L1455" s="198"/>
      <c r="M1455" s="1051"/>
      <c r="N1455" s="1051"/>
      <c r="O1455" s="1051"/>
      <c r="P1455" s="1051"/>
      <c r="Q1455" s="1051"/>
      <c r="R1455" s="1051"/>
      <c r="S1455" s="1051"/>
      <c r="T1455" s="1051"/>
      <c r="U1455" s="1051"/>
      <c r="V1455" s="1051"/>
      <c r="W1455" s="1051"/>
      <c r="X1455" s="1051"/>
      <c r="Y1455" s="1051"/>
      <c r="Z1455" s="1051"/>
      <c r="AA1455" s="1051"/>
      <c r="AB1455" s="1051"/>
      <c r="AC1455" s="1051"/>
      <c r="AD1455" s="1051"/>
      <c r="AE1455" s="1051"/>
      <c r="AF1455" s="1051"/>
      <c r="AG1455" s="1051"/>
      <c r="AH1455" s="1051"/>
      <c r="AI1455" s="1051"/>
      <c r="AJ1455" s="1051"/>
      <c r="AK1455" s="1051"/>
      <c r="AL1455" s="1051"/>
      <c r="AM1455" s="1051"/>
      <c r="AN1455" s="1051"/>
      <c r="AO1455" s="1051"/>
      <c r="AP1455" s="1264"/>
      <c r="AQ1455" s="1265"/>
      <c r="AR1455" s="1265"/>
      <c r="AS1455" s="1265"/>
      <c r="AT1455" s="1265"/>
      <c r="AU1455" s="1265"/>
      <c r="AV1455" s="1266"/>
      <c r="AW1455" s="191"/>
      <c r="AX1455" s="191"/>
      <c r="AY1455" s="191"/>
      <c r="AZ1455" s="191"/>
      <c r="BA1455" s="191"/>
      <c r="BB1455" s="191"/>
    </row>
    <row r="1456" spans="1:54" ht="12.6" customHeight="1">
      <c r="A1456" s="220" t="s">
        <v>275</v>
      </c>
      <c r="B1456" s="183"/>
      <c r="C1456" s="183"/>
      <c r="D1456" s="183"/>
      <c r="E1456" s="183"/>
      <c r="F1456" s="183"/>
      <c r="G1456" s="183"/>
      <c r="H1456" s="183"/>
      <c r="I1456" s="183"/>
      <c r="J1456" s="183"/>
      <c r="K1456" s="183"/>
      <c r="L1456" s="183"/>
      <c r="M1456" s="235"/>
      <c r="N1456" s="235"/>
      <c r="O1456" s="235"/>
      <c r="P1456" s="235"/>
      <c r="Q1456" s="235"/>
      <c r="R1456" s="235"/>
      <c r="S1456" s="235"/>
      <c r="T1456" s="235"/>
      <c r="U1456" s="235"/>
      <c r="V1456" s="235"/>
      <c r="W1456" s="235"/>
      <c r="X1456" s="235"/>
      <c r="Y1456" s="235"/>
      <c r="Z1456" s="235"/>
      <c r="AA1456" s="235"/>
      <c r="AB1456" s="235"/>
      <c r="AC1456" s="235"/>
      <c r="AD1456" s="235"/>
      <c r="AE1456" s="235"/>
      <c r="AF1456" s="235"/>
      <c r="AG1456" s="235"/>
      <c r="AH1456" s="235"/>
      <c r="AI1456" s="235"/>
      <c r="AJ1456" s="235"/>
      <c r="AK1456" s="235"/>
      <c r="AL1456" s="235"/>
      <c r="AM1456" s="235"/>
      <c r="AN1456" s="235"/>
      <c r="AO1456" s="235"/>
      <c r="AP1456" s="235"/>
      <c r="AQ1456" s="235"/>
      <c r="AR1456" s="235"/>
      <c r="AS1456" s="235"/>
      <c r="AT1456" s="235"/>
      <c r="AU1456" s="235"/>
      <c r="AV1456" s="235"/>
      <c r="AW1456" s="235"/>
      <c r="AX1456" s="235"/>
      <c r="AY1456" s="235"/>
      <c r="AZ1456" s="235"/>
      <c r="BA1456" s="235"/>
      <c r="BB1456" s="235"/>
    </row>
    <row r="1457" spans="1:54" ht="15" customHeight="1">
      <c r="A1457" s="897"/>
      <c r="B1457" s="898"/>
      <c r="C1457" s="898"/>
      <c r="D1457" s="898"/>
      <c r="E1457" s="898"/>
      <c r="F1457" s="898"/>
      <c r="G1457" s="898"/>
      <c r="H1457" s="898"/>
      <c r="I1457" s="898"/>
      <c r="J1457" s="898"/>
      <c r="K1457" s="898"/>
      <c r="L1457" s="898"/>
      <c r="M1457" s="898"/>
      <c r="N1457" s="898"/>
      <c r="O1457" s="898"/>
      <c r="P1457" s="898"/>
      <c r="Q1457" s="898"/>
      <c r="R1457" s="898"/>
      <c r="S1457" s="898"/>
      <c r="T1457" s="898"/>
      <c r="U1457" s="898"/>
      <c r="V1457" s="898"/>
      <c r="W1457" s="898"/>
      <c r="X1457" s="898"/>
      <c r="Y1457" s="898"/>
      <c r="Z1457" s="898"/>
      <c r="AA1457" s="898"/>
      <c r="AB1457" s="898"/>
      <c r="AC1457" s="898"/>
      <c r="AD1457" s="898"/>
      <c r="AE1457" s="898"/>
      <c r="AF1457" s="898"/>
      <c r="AG1457" s="898"/>
      <c r="AH1457" s="898"/>
      <c r="AI1457" s="898"/>
      <c r="AJ1457" s="898"/>
      <c r="AK1457" s="898"/>
      <c r="AL1457" s="898"/>
      <c r="AM1457" s="898"/>
      <c r="AN1457" s="898"/>
      <c r="AO1457" s="898"/>
      <c r="AP1457" s="898"/>
      <c r="AQ1457" s="898"/>
      <c r="AR1457" s="898"/>
      <c r="AS1457" s="898"/>
      <c r="AT1457" s="898"/>
      <c r="AU1457" s="898"/>
      <c r="AV1457" s="898"/>
      <c r="AW1457" s="898"/>
      <c r="AX1457" s="898"/>
      <c r="AY1457" s="550"/>
      <c r="AZ1457" s="550"/>
      <c r="BA1457" s="550"/>
      <c r="BB1457" s="550"/>
    </row>
    <row r="1458" spans="1:54" ht="15" customHeight="1">
      <c r="A1458" s="899"/>
      <c r="B1458" s="900"/>
      <c r="C1458" s="900"/>
      <c r="D1458" s="900"/>
      <c r="E1458" s="900"/>
      <c r="F1458" s="900"/>
      <c r="G1458" s="900"/>
      <c r="H1458" s="900"/>
      <c r="I1458" s="900"/>
      <c r="J1458" s="900"/>
      <c r="K1458" s="900"/>
      <c r="L1458" s="900"/>
      <c r="M1458" s="900"/>
      <c r="N1458" s="900"/>
      <c r="O1458" s="900"/>
      <c r="P1458" s="900"/>
      <c r="Q1458" s="900"/>
      <c r="R1458" s="900"/>
      <c r="S1458" s="900"/>
      <c r="T1458" s="900"/>
      <c r="U1458" s="900"/>
      <c r="V1458" s="900"/>
      <c r="W1458" s="900"/>
      <c r="X1458" s="900"/>
      <c r="Y1458" s="900"/>
      <c r="Z1458" s="900"/>
      <c r="AA1458" s="900"/>
      <c r="AB1458" s="900"/>
      <c r="AC1458" s="900"/>
      <c r="AD1458" s="900"/>
      <c r="AE1458" s="900"/>
      <c r="AF1458" s="900"/>
      <c r="AG1458" s="900"/>
      <c r="AH1458" s="900"/>
      <c r="AI1458" s="900"/>
      <c r="AJ1458" s="900"/>
      <c r="AK1458" s="900"/>
      <c r="AL1458" s="900"/>
      <c r="AM1458" s="900"/>
      <c r="AN1458" s="900"/>
      <c r="AO1458" s="900"/>
      <c r="AP1458" s="900"/>
      <c r="AQ1458" s="900"/>
      <c r="AR1458" s="900"/>
      <c r="AS1458" s="900"/>
      <c r="AT1458" s="900"/>
      <c r="AU1458" s="900"/>
      <c r="AV1458" s="900"/>
      <c r="AW1458" s="900"/>
      <c r="AX1458" s="900"/>
      <c r="AY1458" s="550"/>
      <c r="AZ1458" s="550"/>
      <c r="BA1458" s="550"/>
      <c r="BB1458" s="550"/>
    </row>
    <row r="1459" spans="1:54" s="183" customFormat="1" ht="12.6" customHeight="1"/>
    <row r="1460" spans="1:54" ht="12.6" customHeight="1">
      <c r="A1460" s="170" t="s">
        <v>3517</v>
      </c>
    </row>
    <row r="1461" spans="1:54" ht="12.6" customHeight="1">
      <c r="A1461" s="221"/>
      <c r="B1461" s="222"/>
      <c r="C1461" s="222"/>
      <c r="D1461" s="222"/>
      <c r="E1461" s="222"/>
      <c r="F1461" s="222"/>
      <c r="G1461" s="222"/>
      <c r="H1461" s="222"/>
      <c r="I1461" s="222"/>
      <c r="J1461" s="222"/>
      <c r="K1461" s="222"/>
      <c r="L1461" s="237"/>
      <c r="M1461" s="307" t="s">
        <v>4161</v>
      </c>
      <c r="N1461" s="308"/>
      <c r="O1461" s="308"/>
      <c r="P1461" s="308"/>
      <c r="Q1461" s="308"/>
      <c r="R1461" s="308"/>
      <c r="S1461" s="308"/>
      <c r="T1461" s="308"/>
      <c r="U1461" s="308"/>
      <c r="V1461" s="308"/>
      <c r="W1461" s="308"/>
      <c r="X1461" s="308"/>
      <c r="Y1461" s="308"/>
      <c r="Z1461" s="308"/>
      <c r="AA1461" s="308"/>
      <c r="AB1461" s="308"/>
      <c r="AC1461" s="308"/>
      <c r="AD1461" s="308"/>
      <c r="AE1461" s="308"/>
      <c r="AF1461" s="308"/>
      <c r="AG1461" s="308"/>
      <c r="AH1461" s="308"/>
      <c r="AI1461" s="308"/>
      <c r="AJ1461" s="308"/>
      <c r="AK1461" s="308"/>
      <c r="AL1461" s="308"/>
      <c r="AM1461" s="308"/>
      <c r="AN1461" s="308"/>
      <c r="AO1461" s="308"/>
      <c r="AP1461" s="308"/>
      <c r="AQ1461" s="308"/>
      <c r="AR1461" s="308"/>
      <c r="AS1461" s="308"/>
      <c r="AT1461" s="308"/>
      <c r="AU1461" s="308"/>
      <c r="AV1461" s="309"/>
      <c r="AW1461" s="1270"/>
      <c r="AX1461" s="1271"/>
      <c r="AY1461" s="1271"/>
      <c r="AZ1461" s="1271"/>
      <c r="BA1461" s="1271"/>
      <c r="BB1461" s="186"/>
    </row>
    <row r="1462" spans="1:54" ht="12.6" customHeight="1">
      <c r="A1462" s="223"/>
      <c r="B1462" s="224"/>
      <c r="C1462" s="224"/>
      <c r="D1462" s="224"/>
      <c r="E1462" s="224"/>
      <c r="F1462" s="224"/>
      <c r="G1462" s="224"/>
      <c r="H1462" s="224"/>
      <c r="I1462" s="224"/>
      <c r="J1462" s="224"/>
      <c r="K1462" s="224"/>
      <c r="L1462" s="238"/>
      <c r="M1462" s="221"/>
      <c r="N1462" s="222"/>
      <c r="O1462" s="222"/>
      <c r="P1462" s="222"/>
      <c r="Q1462" s="222"/>
      <c r="R1462" s="222"/>
      <c r="S1462" s="222"/>
      <c r="T1462" s="237"/>
      <c r="U1462" s="221"/>
      <c r="V1462" s="222"/>
      <c r="W1462" s="222"/>
      <c r="X1462" s="222"/>
      <c r="Y1462" s="222"/>
      <c r="Z1462" s="222"/>
      <c r="AA1462" s="237"/>
      <c r="AB1462" s="221"/>
      <c r="AC1462" s="222"/>
      <c r="AD1462" s="222"/>
      <c r="AE1462" s="222"/>
      <c r="AF1462" s="222"/>
      <c r="AG1462" s="222"/>
      <c r="AH1462" s="237"/>
      <c r="AI1462" s="221"/>
      <c r="AJ1462" s="222"/>
      <c r="AK1462" s="222"/>
      <c r="AL1462" s="222"/>
      <c r="AM1462" s="222"/>
      <c r="AN1462" s="222"/>
      <c r="AO1462" s="237"/>
      <c r="AP1462" s="262" t="s">
        <v>3555</v>
      </c>
      <c r="AQ1462" s="263"/>
      <c r="AR1462" s="263"/>
      <c r="AS1462" s="263"/>
      <c r="AT1462" s="263"/>
      <c r="AU1462" s="263"/>
      <c r="AV1462" s="264"/>
      <c r="AW1462" s="185"/>
      <c r="AX1462" s="186"/>
      <c r="AY1462" s="186"/>
      <c r="AZ1462" s="186"/>
      <c r="BA1462" s="186"/>
      <c r="BB1462" s="186"/>
    </row>
    <row r="1463" spans="1:54" ht="12.6" customHeight="1">
      <c r="A1463" s="841" t="s">
        <v>2327</v>
      </c>
      <c r="B1463" s="842"/>
      <c r="C1463" s="842"/>
      <c r="D1463" s="842"/>
      <c r="E1463" s="842"/>
      <c r="F1463" s="842"/>
      <c r="G1463" s="842"/>
      <c r="H1463" s="842"/>
      <c r="I1463" s="842"/>
      <c r="J1463" s="842"/>
      <c r="K1463" s="842"/>
      <c r="L1463" s="843"/>
      <c r="M1463" s="841" t="s">
        <v>3508</v>
      </c>
      <c r="N1463" s="842"/>
      <c r="O1463" s="842"/>
      <c r="P1463" s="842"/>
      <c r="Q1463" s="842"/>
      <c r="R1463" s="842"/>
      <c r="S1463" s="842"/>
      <c r="T1463" s="843"/>
      <c r="U1463" s="841" t="s">
        <v>3510</v>
      </c>
      <c r="V1463" s="842"/>
      <c r="W1463" s="842"/>
      <c r="X1463" s="842"/>
      <c r="Y1463" s="842"/>
      <c r="Z1463" s="842"/>
      <c r="AA1463" s="843"/>
      <c r="AB1463" s="841" t="s">
        <v>3511</v>
      </c>
      <c r="AC1463" s="842"/>
      <c r="AD1463" s="842"/>
      <c r="AE1463" s="842"/>
      <c r="AF1463" s="842"/>
      <c r="AG1463" s="842"/>
      <c r="AH1463" s="843"/>
      <c r="AI1463" s="841" t="s">
        <v>3512</v>
      </c>
      <c r="AJ1463" s="842"/>
      <c r="AK1463" s="842"/>
      <c r="AL1463" s="842"/>
      <c r="AM1463" s="842"/>
      <c r="AN1463" s="842"/>
      <c r="AO1463" s="843"/>
      <c r="AP1463" s="185" t="s">
        <v>3614</v>
      </c>
      <c r="AQ1463" s="186"/>
      <c r="AR1463" s="186"/>
      <c r="AS1463" s="186"/>
      <c r="AT1463" s="186"/>
      <c r="AU1463" s="186"/>
      <c r="AV1463" s="277"/>
      <c r="AW1463" s="185"/>
      <c r="AX1463" s="186"/>
      <c r="AY1463" s="186"/>
      <c r="AZ1463" s="186"/>
      <c r="BA1463" s="186"/>
      <c r="BB1463" s="186"/>
    </row>
    <row r="1464" spans="1:54" ht="12.6" customHeight="1">
      <c r="A1464" s="841" t="s">
        <v>2328</v>
      </c>
      <c r="B1464" s="842"/>
      <c r="C1464" s="842"/>
      <c r="D1464" s="842"/>
      <c r="E1464" s="842"/>
      <c r="F1464" s="842"/>
      <c r="G1464" s="842"/>
      <c r="H1464" s="842"/>
      <c r="I1464" s="842"/>
      <c r="J1464" s="842"/>
      <c r="K1464" s="842"/>
      <c r="L1464" s="843"/>
      <c r="M1464" s="841" t="s">
        <v>3509</v>
      </c>
      <c r="N1464" s="842"/>
      <c r="O1464" s="842"/>
      <c r="P1464" s="842"/>
      <c r="Q1464" s="842"/>
      <c r="R1464" s="842"/>
      <c r="S1464" s="842"/>
      <c r="T1464" s="843"/>
      <c r="U1464" s="223"/>
      <c r="V1464" s="224"/>
      <c r="W1464" s="224"/>
      <c r="X1464" s="224"/>
      <c r="Y1464" s="224"/>
      <c r="Z1464" s="224"/>
      <c r="AA1464" s="238"/>
      <c r="AB1464" s="223"/>
      <c r="AC1464" s="224"/>
      <c r="AD1464" s="224"/>
      <c r="AE1464" s="224"/>
      <c r="AF1464" s="224"/>
      <c r="AG1464" s="224"/>
      <c r="AH1464" s="238"/>
      <c r="AI1464" s="223"/>
      <c r="AJ1464" s="224"/>
      <c r="AK1464" s="224"/>
      <c r="AL1464" s="224"/>
      <c r="AM1464" s="224"/>
      <c r="AN1464" s="224"/>
      <c r="AO1464" s="238"/>
      <c r="AP1464" s="185" t="s">
        <v>3557</v>
      </c>
      <c r="AQ1464" s="186"/>
      <c r="AR1464" s="186"/>
      <c r="AS1464" s="186"/>
      <c r="AT1464" s="186"/>
      <c r="AU1464" s="186"/>
      <c r="AV1464" s="277"/>
      <c r="AW1464" s="185"/>
      <c r="AX1464" s="186"/>
      <c r="AY1464" s="186"/>
      <c r="AZ1464" s="186"/>
      <c r="BA1464" s="186"/>
      <c r="BB1464" s="186"/>
    </row>
    <row r="1465" spans="1:54" ht="12.6" customHeight="1">
      <c r="A1465" s="223"/>
      <c r="B1465" s="224"/>
      <c r="C1465" s="224"/>
      <c r="D1465" s="224"/>
      <c r="E1465" s="224"/>
      <c r="F1465" s="224"/>
      <c r="G1465" s="224"/>
      <c r="H1465" s="224"/>
      <c r="I1465" s="224"/>
      <c r="J1465" s="224"/>
      <c r="K1465" s="224"/>
      <c r="L1465" s="238"/>
      <c r="M1465" s="223"/>
      <c r="N1465" s="224"/>
      <c r="O1465" s="224"/>
      <c r="P1465" s="224"/>
      <c r="Q1465" s="224"/>
      <c r="R1465" s="224"/>
      <c r="S1465" s="224"/>
      <c r="T1465" s="238"/>
      <c r="U1465" s="223"/>
      <c r="V1465" s="224"/>
      <c r="W1465" s="224"/>
      <c r="X1465" s="224"/>
      <c r="Y1465" s="224"/>
      <c r="Z1465" s="224"/>
      <c r="AA1465" s="238"/>
      <c r="AB1465" s="223"/>
      <c r="AC1465" s="224"/>
      <c r="AD1465" s="224"/>
      <c r="AE1465" s="224"/>
      <c r="AF1465" s="224"/>
      <c r="AG1465" s="224"/>
      <c r="AH1465" s="238"/>
      <c r="AI1465" s="223"/>
      <c r="AJ1465" s="224"/>
      <c r="AK1465" s="224"/>
      <c r="AL1465" s="224"/>
      <c r="AM1465" s="224"/>
      <c r="AN1465" s="224"/>
      <c r="AO1465" s="238"/>
      <c r="AP1465" s="185" t="s">
        <v>3558</v>
      </c>
      <c r="AQ1465" s="186"/>
      <c r="AR1465" s="186"/>
      <c r="AS1465" s="186"/>
      <c r="AT1465" s="186"/>
      <c r="AU1465" s="186"/>
      <c r="AV1465" s="277"/>
      <c r="AW1465" s="185"/>
      <c r="AX1465" s="186"/>
      <c r="AY1465" s="186"/>
      <c r="AZ1465" s="186"/>
      <c r="BA1465" s="186"/>
      <c r="BB1465" s="186"/>
    </row>
    <row r="1466" spans="1:54" ht="12.6" customHeight="1">
      <c r="A1466" s="846" t="s">
        <v>3498</v>
      </c>
      <c r="B1466" s="847"/>
      <c r="C1466" s="847"/>
      <c r="D1466" s="847"/>
      <c r="E1466" s="847"/>
      <c r="F1466" s="847"/>
      <c r="G1466" s="847"/>
      <c r="H1466" s="847"/>
      <c r="I1466" s="847"/>
      <c r="J1466" s="847"/>
      <c r="K1466" s="847"/>
      <c r="L1466" s="848"/>
      <c r="M1466" s="846" t="s">
        <v>3499</v>
      </c>
      <c r="N1466" s="847"/>
      <c r="O1466" s="847"/>
      <c r="P1466" s="847"/>
      <c r="Q1466" s="847"/>
      <c r="R1466" s="847"/>
      <c r="S1466" s="847"/>
      <c r="T1466" s="848"/>
      <c r="U1466" s="846" t="s">
        <v>3500</v>
      </c>
      <c r="V1466" s="847"/>
      <c r="W1466" s="847"/>
      <c r="X1466" s="847"/>
      <c r="Y1466" s="847"/>
      <c r="Z1466" s="847"/>
      <c r="AA1466" s="848"/>
      <c r="AB1466" s="846" t="s">
        <v>3501</v>
      </c>
      <c r="AC1466" s="847"/>
      <c r="AD1466" s="847"/>
      <c r="AE1466" s="847"/>
      <c r="AF1466" s="847"/>
      <c r="AG1466" s="847"/>
      <c r="AH1466" s="848"/>
      <c r="AI1466" s="846" t="s">
        <v>3502</v>
      </c>
      <c r="AJ1466" s="847"/>
      <c r="AK1466" s="847"/>
      <c r="AL1466" s="847"/>
      <c r="AM1466" s="847"/>
      <c r="AN1466" s="847"/>
      <c r="AO1466" s="848"/>
      <c r="AP1466" s="274" t="s">
        <v>3503</v>
      </c>
      <c r="AQ1466" s="275"/>
      <c r="AR1466" s="275"/>
      <c r="AS1466" s="275"/>
      <c r="AT1466" s="275"/>
      <c r="AU1466" s="275"/>
      <c r="AV1466" s="276"/>
      <c r="AW1466" s="185"/>
      <c r="AX1466" s="186"/>
      <c r="AY1466" s="186"/>
      <c r="AZ1466" s="186"/>
      <c r="BA1466" s="186"/>
      <c r="BB1466" s="186"/>
    </row>
    <row r="1467" spans="1:54" ht="12.6" customHeight="1">
      <c r="A1467" s="187" t="s">
        <v>2329</v>
      </c>
      <c r="B1467" s="188"/>
      <c r="C1467" s="188"/>
      <c r="D1467" s="188"/>
      <c r="E1467" s="188"/>
      <c r="F1467" s="188"/>
      <c r="G1467" s="188"/>
      <c r="H1467" s="188"/>
      <c r="I1467" s="188"/>
      <c r="J1467" s="188"/>
      <c r="K1467" s="188"/>
      <c r="L1467" s="189"/>
      <c r="M1467" s="1275">
        <f ca="1">'HL KNIHA VYPOC'!$H$215*-1</f>
        <v>0</v>
      </c>
      <c r="N1467" s="1275"/>
      <c r="O1467" s="1275"/>
      <c r="P1467" s="1275"/>
      <c r="Q1467" s="1275"/>
      <c r="R1467" s="1275"/>
      <c r="S1467" s="1275"/>
      <c r="T1467" s="1275"/>
      <c r="U1467" s="1275">
        <f ca="1">'HL KNIHA VYPOC'!$J$215</f>
        <v>0</v>
      </c>
      <c r="V1467" s="1275"/>
      <c r="W1467" s="1275"/>
      <c r="X1467" s="1275"/>
      <c r="Y1467" s="1275"/>
      <c r="Z1467" s="1275"/>
      <c r="AA1467" s="1275"/>
      <c r="AB1467" s="1275">
        <f ca="1">'HL KNIHA VYPOC'!$I$215</f>
        <v>0</v>
      </c>
      <c r="AC1467" s="1275"/>
      <c r="AD1467" s="1275"/>
      <c r="AE1467" s="1275"/>
      <c r="AF1467" s="1275"/>
      <c r="AG1467" s="1275"/>
      <c r="AH1467" s="1275"/>
      <c r="AI1467" s="1275"/>
      <c r="AJ1467" s="1275"/>
      <c r="AK1467" s="1275"/>
      <c r="AL1467" s="1275"/>
      <c r="AM1467" s="1275"/>
      <c r="AN1467" s="1275"/>
      <c r="AO1467" s="1275"/>
      <c r="AP1467" s="1272">
        <f>SUM(M1467+U1467-AB1467+AI1467)</f>
        <v>0</v>
      </c>
      <c r="AQ1467" s="1273"/>
      <c r="AR1467" s="1273"/>
      <c r="AS1467" s="1273"/>
      <c r="AT1467" s="1273"/>
      <c r="AU1467" s="1273"/>
      <c r="AV1467" s="1274"/>
      <c r="AW1467" s="190"/>
      <c r="AX1467" s="191"/>
      <c r="AY1467" s="191"/>
      <c r="AZ1467" s="191"/>
      <c r="BA1467" s="191"/>
      <c r="BB1467" s="191"/>
    </row>
    <row r="1468" spans="1:54" ht="12.6" customHeight="1">
      <c r="A1468" s="193" t="s">
        <v>2330</v>
      </c>
      <c r="B1468" s="194"/>
      <c r="C1468" s="194"/>
      <c r="D1468" s="194"/>
      <c r="E1468" s="194"/>
      <c r="F1468" s="194"/>
      <c r="G1468" s="194"/>
      <c r="H1468" s="194"/>
      <c r="I1468" s="194"/>
      <c r="J1468" s="194"/>
      <c r="K1468" s="194"/>
      <c r="L1468" s="195"/>
      <c r="M1468" s="1275"/>
      <c r="N1468" s="1275"/>
      <c r="O1468" s="1275"/>
      <c r="P1468" s="1275"/>
      <c r="Q1468" s="1275"/>
      <c r="R1468" s="1275"/>
      <c r="S1468" s="1275"/>
      <c r="T1468" s="1275"/>
      <c r="U1468" s="1275"/>
      <c r="V1468" s="1275"/>
      <c r="W1468" s="1275"/>
      <c r="X1468" s="1275"/>
      <c r="Y1468" s="1275"/>
      <c r="Z1468" s="1275"/>
      <c r="AA1468" s="1275"/>
      <c r="AB1468" s="1275"/>
      <c r="AC1468" s="1275"/>
      <c r="AD1468" s="1275"/>
      <c r="AE1468" s="1275"/>
      <c r="AF1468" s="1275"/>
      <c r="AG1468" s="1275"/>
      <c r="AH1468" s="1275"/>
      <c r="AI1468" s="1275"/>
      <c r="AJ1468" s="1275"/>
      <c r="AK1468" s="1275"/>
      <c r="AL1468" s="1275"/>
      <c r="AM1468" s="1275"/>
      <c r="AN1468" s="1275"/>
      <c r="AO1468" s="1275"/>
      <c r="AP1468" s="1276">
        <f>SUM(M1468+U1468-AB1468+AI1468)</f>
        <v>0</v>
      </c>
      <c r="AQ1468" s="1277"/>
      <c r="AR1468" s="1277"/>
      <c r="AS1468" s="1277"/>
      <c r="AT1468" s="1277"/>
      <c r="AU1468" s="1277"/>
      <c r="AV1468" s="1278"/>
      <c r="AW1468" s="190"/>
      <c r="AX1468" s="191"/>
      <c r="AY1468" s="191"/>
      <c r="AZ1468" s="191"/>
      <c r="BA1468" s="191"/>
      <c r="BB1468" s="191"/>
    </row>
    <row r="1469" spans="1:54" ht="12.6" customHeight="1">
      <c r="A1469" s="196" t="s">
        <v>2331</v>
      </c>
      <c r="B1469" s="197"/>
      <c r="C1469" s="197"/>
      <c r="D1469" s="197"/>
      <c r="E1469" s="197"/>
      <c r="F1469" s="197"/>
      <c r="G1469" s="197"/>
      <c r="H1469" s="197"/>
      <c r="I1469" s="197"/>
      <c r="J1469" s="197"/>
      <c r="K1469" s="197"/>
      <c r="L1469" s="198"/>
      <c r="M1469" s="1275"/>
      <c r="N1469" s="1275"/>
      <c r="O1469" s="1275"/>
      <c r="P1469" s="1275"/>
      <c r="Q1469" s="1275"/>
      <c r="R1469" s="1275"/>
      <c r="S1469" s="1275"/>
      <c r="T1469" s="1275"/>
      <c r="U1469" s="1275"/>
      <c r="V1469" s="1275"/>
      <c r="W1469" s="1275"/>
      <c r="X1469" s="1275"/>
      <c r="Y1469" s="1275"/>
      <c r="Z1469" s="1275"/>
      <c r="AA1469" s="1275"/>
      <c r="AB1469" s="1275"/>
      <c r="AC1469" s="1275"/>
      <c r="AD1469" s="1275"/>
      <c r="AE1469" s="1275"/>
      <c r="AF1469" s="1275"/>
      <c r="AG1469" s="1275"/>
      <c r="AH1469" s="1275"/>
      <c r="AI1469" s="1275"/>
      <c r="AJ1469" s="1275"/>
      <c r="AK1469" s="1275"/>
      <c r="AL1469" s="1275"/>
      <c r="AM1469" s="1275"/>
      <c r="AN1469" s="1275"/>
      <c r="AO1469" s="1275"/>
      <c r="AP1469" s="1279"/>
      <c r="AQ1469" s="1280"/>
      <c r="AR1469" s="1280"/>
      <c r="AS1469" s="1280"/>
      <c r="AT1469" s="1280"/>
      <c r="AU1469" s="1280"/>
      <c r="AV1469" s="1281"/>
      <c r="AW1469" s="190"/>
      <c r="AX1469" s="191"/>
      <c r="AY1469" s="191"/>
      <c r="AZ1469" s="191"/>
      <c r="BA1469" s="191"/>
      <c r="BB1469" s="191"/>
    </row>
    <row r="1470" spans="1:54" ht="12.6" customHeight="1">
      <c r="A1470" s="193" t="s">
        <v>2332</v>
      </c>
      <c r="B1470" s="194"/>
      <c r="C1470" s="194"/>
      <c r="D1470" s="194"/>
      <c r="E1470" s="194"/>
      <c r="F1470" s="194"/>
      <c r="G1470" s="194"/>
      <c r="H1470" s="194"/>
      <c r="I1470" s="194"/>
      <c r="J1470" s="194"/>
      <c r="K1470" s="194"/>
      <c r="L1470" s="195"/>
      <c r="M1470" s="1272">
        <f ca="1">SUM('HL KNIHA VYPOC'!H223)*-1</f>
        <v>0</v>
      </c>
      <c r="N1470" s="1273"/>
      <c r="O1470" s="1273"/>
      <c r="P1470" s="1273"/>
      <c r="Q1470" s="1273"/>
      <c r="R1470" s="1273"/>
      <c r="S1470" s="1273"/>
      <c r="T1470" s="1274"/>
      <c r="U1470" s="1272">
        <f ca="1">SUM('HL KNIHA VYPOC'!J223)</f>
        <v>0</v>
      </c>
      <c r="V1470" s="1273"/>
      <c r="W1470" s="1273"/>
      <c r="X1470" s="1273"/>
      <c r="Y1470" s="1273"/>
      <c r="Z1470" s="1273"/>
      <c r="AA1470" s="1274"/>
      <c r="AB1470" s="1272">
        <f ca="1">SUM('HL KNIHA VYPOC'!I223)</f>
        <v>0</v>
      </c>
      <c r="AC1470" s="1273"/>
      <c r="AD1470" s="1273"/>
      <c r="AE1470" s="1273"/>
      <c r="AF1470" s="1273"/>
      <c r="AG1470" s="1273"/>
      <c r="AH1470" s="1274"/>
      <c r="AI1470" s="1272"/>
      <c r="AJ1470" s="1273"/>
      <c r="AK1470" s="1273"/>
      <c r="AL1470" s="1273"/>
      <c r="AM1470" s="1273"/>
      <c r="AN1470" s="1273"/>
      <c r="AO1470" s="1274"/>
      <c r="AP1470" s="1272">
        <f>SUM(M1470+U1470-AB1470+AI1470)</f>
        <v>0</v>
      </c>
      <c r="AQ1470" s="1273"/>
      <c r="AR1470" s="1273"/>
      <c r="AS1470" s="1273"/>
      <c r="AT1470" s="1273"/>
      <c r="AU1470" s="1273"/>
      <c r="AV1470" s="1274"/>
      <c r="AW1470" s="190"/>
      <c r="AX1470" s="191"/>
      <c r="AY1470" s="191"/>
      <c r="AZ1470" s="191"/>
      <c r="BA1470" s="191"/>
      <c r="BB1470" s="191"/>
    </row>
    <row r="1471" spans="1:54" ht="12.6" customHeight="1">
      <c r="A1471" s="193" t="s">
        <v>2333</v>
      </c>
      <c r="B1471" s="194"/>
      <c r="C1471" s="194"/>
      <c r="D1471" s="194"/>
      <c r="E1471" s="194"/>
      <c r="F1471" s="194"/>
      <c r="G1471" s="194"/>
      <c r="H1471" s="194"/>
      <c r="I1471" s="194"/>
      <c r="J1471" s="194"/>
      <c r="K1471" s="194"/>
      <c r="L1471" s="195"/>
      <c r="M1471" s="1275">
        <f ca="1">SUM('HL KNIHA VYPOC'!H172)</f>
        <v>0</v>
      </c>
      <c r="N1471" s="1275"/>
      <c r="O1471" s="1275"/>
      <c r="P1471" s="1275"/>
      <c r="Q1471" s="1275"/>
      <c r="R1471" s="1275"/>
      <c r="S1471" s="1275"/>
      <c r="T1471" s="1275"/>
      <c r="U1471" s="1275">
        <f ca="1">SUM('HL KNIHA VYPOC'!J172)</f>
        <v>0</v>
      </c>
      <c r="V1471" s="1275"/>
      <c r="W1471" s="1275"/>
      <c r="X1471" s="1275"/>
      <c r="Y1471" s="1275"/>
      <c r="Z1471" s="1275"/>
      <c r="AA1471" s="1275"/>
      <c r="AB1471" s="1275">
        <f ca="1">SUM('HL KNIHA VYPOC'!I172)</f>
        <v>0</v>
      </c>
      <c r="AC1471" s="1275"/>
      <c r="AD1471" s="1275"/>
      <c r="AE1471" s="1275"/>
      <c r="AF1471" s="1275"/>
      <c r="AG1471" s="1275"/>
      <c r="AH1471" s="1275"/>
      <c r="AI1471" s="1275"/>
      <c r="AJ1471" s="1275"/>
      <c r="AK1471" s="1275"/>
      <c r="AL1471" s="1275"/>
      <c r="AM1471" s="1275"/>
      <c r="AN1471" s="1275"/>
      <c r="AO1471" s="1275"/>
      <c r="AP1471" s="1276">
        <f ca="1">SUM('HL KNIHA VYPOC'!K172)</f>
        <v>0</v>
      </c>
      <c r="AQ1471" s="1277"/>
      <c r="AR1471" s="1277"/>
      <c r="AS1471" s="1277"/>
      <c r="AT1471" s="1277"/>
      <c r="AU1471" s="1277"/>
      <c r="AV1471" s="1278"/>
      <c r="AW1471" s="190"/>
      <c r="AX1471" s="191"/>
      <c r="AY1471" s="191"/>
      <c r="AZ1471" s="191"/>
      <c r="BA1471" s="191"/>
      <c r="BB1471" s="191"/>
    </row>
    <row r="1472" spans="1:54" ht="12.6" customHeight="1">
      <c r="A1472" s="196" t="s">
        <v>2334</v>
      </c>
      <c r="B1472" s="197"/>
      <c r="C1472" s="197"/>
      <c r="D1472" s="197"/>
      <c r="E1472" s="197"/>
      <c r="F1472" s="197"/>
      <c r="G1472" s="197"/>
      <c r="H1472" s="197"/>
      <c r="I1472" s="197"/>
      <c r="J1472" s="197"/>
      <c r="K1472" s="197"/>
      <c r="L1472" s="198"/>
      <c r="M1472" s="1275"/>
      <c r="N1472" s="1275"/>
      <c r="O1472" s="1275"/>
      <c r="P1472" s="1275"/>
      <c r="Q1472" s="1275"/>
      <c r="R1472" s="1275"/>
      <c r="S1472" s="1275"/>
      <c r="T1472" s="1275"/>
      <c r="U1472" s="1275"/>
      <c r="V1472" s="1275"/>
      <c r="W1472" s="1275"/>
      <c r="X1472" s="1275"/>
      <c r="Y1472" s="1275"/>
      <c r="Z1472" s="1275"/>
      <c r="AA1472" s="1275"/>
      <c r="AB1472" s="1275"/>
      <c r="AC1472" s="1275"/>
      <c r="AD1472" s="1275"/>
      <c r="AE1472" s="1275"/>
      <c r="AF1472" s="1275"/>
      <c r="AG1472" s="1275"/>
      <c r="AH1472" s="1275"/>
      <c r="AI1472" s="1275"/>
      <c r="AJ1472" s="1275"/>
      <c r="AK1472" s="1275"/>
      <c r="AL1472" s="1275"/>
      <c r="AM1472" s="1275"/>
      <c r="AN1472" s="1275"/>
      <c r="AO1472" s="1275"/>
      <c r="AP1472" s="1279"/>
      <c r="AQ1472" s="1280"/>
      <c r="AR1472" s="1280"/>
      <c r="AS1472" s="1280"/>
      <c r="AT1472" s="1280"/>
      <c r="AU1472" s="1280"/>
      <c r="AV1472" s="1281"/>
      <c r="AW1472" s="190"/>
      <c r="AX1472" s="191"/>
      <c r="AY1472" s="191"/>
      <c r="AZ1472" s="191"/>
      <c r="BA1472" s="191"/>
      <c r="BB1472" s="191"/>
    </row>
    <row r="1473" spans="1:54" ht="12.6" customHeight="1">
      <c r="A1473" s="187" t="s">
        <v>2335</v>
      </c>
      <c r="B1473" s="188"/>
      <c r="C1473" s="188"/>
      <c r="D1473" s="188"/>
      <c r="E1473" s="188"/>
      <c r="F1473" s="188"/>
      <c r="G1473" s="188"/>
      <c r="H1473" s="188"/>
      <c r="I1473" s="188"/>
      <c r="J1473" s="188"/>
      <c r="K1473" s="188"/>
      <c r="L1473" s="189"/>
      <c r="M1473" s="1275">
        <f ca="1">SUM('HL KNIHA VYPOC'!H216)*-1</f>
        <v>0</v>
      </c>
      <c r="N1473" s="1275"/>
      <c r="O1473" s="1275"/>
      <c r="P1473" s="1275"/>
      <c r="Q1473" s="1275"/>
      <c r="R1473" s="1275"/>
      <c r="S1473" s="1275"/>
      <c r="T1473" s="1275"/>
      <c r="U1473" s="1275">
        <f ca="1">SUM('HL KNIHA VYPOC'!J216)</f>
        <v>0</v>
      </c>
      <c r="V1473" s="1275"/>
      <c r="W1473" s="1275"/>
      <c r="X1473" s="1275"/>
      <c r="Y1473" s="1275"/>
      <c r="Z1473" s="1275"/>
      <c r="AA1473" s="1275"/>
      <c r="AB1473" s="1275">
        <f ca="1">SUM('HL KNIHA VYPOC'!I216)</f>
        <v>0</v>
      </c>
      <c r="AC1473" s="1275"/>
      <c r="AD1473" s="1275"/>
      <c r="AE1473" s="1275"/>
      <c r="AF1473" s="1275"/>
      <c r="AG1473" s="1275"/>
      <c r="AH1473" s="1275"/>
      <c r="AI1473" s="1275"/>
      <c r="AJ1473" s="1275"/>
      <c r="AK1473" s="1275"/>
      <c r="AL1473" s="1275"/>
      <c r="AM1473" s="1275"/>
      <c r="AN1473" s="1275"/>
      <c r="AO1473" s="1275"/>
      <c r="AP1473" s="1272">
        <f t="shared" ref="AP1473:AP1479" si="2">SUM(M1473+U1473-AB1473+AI1473)</f>
        <v>0</v>
      </c>
      <c r="AQ1473" s="1273"/>
      <c r="AR1473" s="1273"/>
      <c r="AS1473" s="1273"/>
      <c r="AT1473" s="1273"/>
      <c r="AU1473" s="1273"/>
      <c r="AV1473" s="1274"/>
      <c r="AW1473" s="190"/>
      <c r="AX1473" s="191"/>
      <c r="AY1473" s="191"/>
      <c r="AZ1473" s="191"/>
      <c r="BA1473" s="191"/>
      <c r="BB1473" s="191"/>
    </row>
    <row r="1474" spans="1:54" ht="12.6" customHeight="1">
      <c r="A1474" s="187" t="s">
        <v>2336</v>
      </c>
      <c r="B1474" s="188"/>
      <c r="C1474" s="188"/>
      <c r="D1474" s="188"/>
      <c r="E1474" s="188"/>
      <c r="F1474" s="188"/>
      <c r="G1474" s="188"/>
      <c r="H1474" s="188"/>
      <c r="I1474" s="188"/>
      <c r="J1474" s="188"/>
      <c r="K1474" s="188"/>
      <c r="L1474" s="189"/>
      <c r="M1474" s="1276">
        <f ca="1">SUM('HL KNIHA VYPOC'!H217)*-1</f>
        <v>0</v>
      </c>
      <c r="N1474" s="1277"/>
      <c r="O1474" s="1277"/>
      <c r="P1474" s="1277"/>
      <c r="Q1474" s="1277"/>
      <c r="R1474" s="1277"/>
      <c r="S1474" s="1277"/>
      <c r="T1474" s="1278"/>
      <c r="U1474" s="1276">
        <f ca="1">SUM('HL KNIHA VYPOC'!J217)</f>
        <v>0</v>
      </c>
      <c r="V1474" s="1277"/>
      <c r="W1474" s="1277"/>
      <c r="X1474" s="1277"/>
      <c r="Y1474" s="1277"/>
      <c r="Z1474" s="1277"/>
      <c r="AA1474" s="1278"/>
      <c r="AB1474" s="1276">
        <f ca="1">SUM('HL KNIHA VYPOC'!I217)</f>
        <v>0</v>
      </c>
      <c r="AC1474" s="1277"/>
      <c r="AD1474" s="1277"/>
      <c r="AE1474" s="1277"/>
      <c r="AF1474" s="1277"/>
      <c r="AG1474" s="1277"/>
      <c r="AH1474" s="1278"/>
      <c r="AI1474" s="1276"/>
      <c r="AJ1474" s="1277"/>
      <c r="AK1474" s="1277"/>
      <c r="AL1474" s="1277"/>
      <c r="AM1474" s="1277"/>
      <c r="AN1474" s="1277"/>
      <c r="AO1474" s="1278"/>
      <c r="AP1474" s="1272">
        <f t="shared" si="2"/>
        <v>0</v>
      </c>
      <c r="AQ1474" s="1273"/>
      <c r="AR1474" s="1273"/>
      <c r="AS1474" s="1273"/>
      <c r="AT1474" s="1273"/>
      <c r="AU1474" s="1273"/>
      <c r="AV1474" s="1274"/>
      <c r="AW1474" s="190"/>
      <c r="AX1474" s="191"/>
      <c r="AY1474" s="191"/>
      <c r="AZ1474" s="191"/>
      <c r="BA1474" s="191"/>
      <c r="BB1474" s="191"/>
    </row>
    <row r="1475" spans="1:54" ht="27" customHeight="1">
      <c r="A1475" s="1022" t="s">
        <v>2337</v>
      </c>
      <c r="B1475" s="1023"/>
      <c r="C1475" s="1023"/>
      <c r="D1475" s="1023"/>
      <c r="E1475" s="1023"/>
      <c r="F1475" s="1023"/>
      <c r="G1475" s="1023"/>
      <c r="H1475" s="1023"/>
      <c r="I1475" s="1023"/>
      <c r="J1475" s="1023"/>
      <c r="K1475" s="1023"/>
      <c r="L1475" s="1024"/>
      <c r="M1475" s="1276">
        <f ca="1">SUM('HL KNIHA VYPOC'!H222+'HL KNIHA VYPOC'!H227)*-1</f>
        <v>0</v>
      </c>
      <c r="N1475" s="1277"/>
      <c r="O1475" s="1277"/>
      <c r="P1475" s="1277"/>
      <c r="Q1475" s="1277"/>
      <c r="R1475" s="1277"/>
      <c r="S1475" s="1277"/>
      <c r="T1475" s="1278"/>
      <c r="U1475" s="1276">
        <f ca="1">SUM('HL KNIHA VYPOC'!J222+'HL KNIHA VYPOC'!J227)</f>
        <v>0</v>
      </c>
      <c r="V1475" s="1277"/>
      <c r="W1475" s="1277"/>
      <c r="X1475" s="1277"/>
      <c r="Y1475" s="1277"/>
      <c r="Z1475" s="1277"/>
      <c r="AA1475" s="1278"/>
      <c r="AB1475" s="1276">
        <f ca="1">SUM('HL KNIHA VYPOC'!I222+'HL KNIHA VYPOC'!I227)</f>
        <v>0</v>
      </c>
      <c r="AC1475" s="1277"/>
      <c r="AD1475" s="1277"/>
      <c r="AE1475" s="1277"/>
      <c r="AF1475" s="1277"/>
      <c r="AG1475" s="1277"/>
      <c r="AH1475" s="1278"/>
      <c r="AI1475" s="1276"/>
      <c r="AJ1475" s="1277"/>
      <c r="AK1475" s="1277"/>
      <c r="AL1475" s="1277"/>
      <c r="AM1475" s="1277"/>
      <c r="AN1475" s="1277"/>
      <c r="AO1475" s="1278"/>
      <c r="AP1475" s="1272">
        <f t="shared" si="2"/>
        <v>0</v>
      </c>
      <c r="AQ1475" s="1273"/>
      <c r="AR1475" s="1273"/>
      <c r="AS1475" s="1273"/>
      <c r="AT1475" s="1273"/>
      <c r="AU1475" s="1273"/>
      <c r="AV1475" s="1274"/>
      <c r="AW1475" s="190"/>
      <c r="AX1475" s="191"/>
      <c r="AY1475" s="191"/>
      <c r="AZ1475" s="191"/>
      <c r="BA1475" s="191"/>
      <c r="BB1475" s="191"/>
    </row>
    <row r="1476" spans="1:54" ht="27" customHeight="1">
      <c r="A1476" s="1022" t="s">
        <v>2338</v>
      </c>
      <c r="B1476" s="1023"/>
      <c r="C1476" s="1023"/>
      <c r="D1476" s="1023"/>
      <c r="E1476" s="1023"/>
      <c r="F1476" s="1023"/>
      <c r="G1476" s="1023"/>
      <c r="H1476" s="1023"/>
      <c r="I1476" s="1023"/>
      <c r="J1476" s="1023"/>
      <c r="K1476" s="1023"/>
      <c r="L1476" s="1024"/>
      <c r="M1476" s="1272">
        <f ca="1">SUM('HL KNIHA VYPOC'!H221+'HL KNIHA VYPOC'!H226)*-1</f>
        <v>0</v>
      </c>
      <c r="N1476" s="1273"/>
      <c r="O1476" s="1273"/>
      <c r="P1476" s="1273"/>
      <c r="Q1476" s="1273"/>
      <c r="R1476" s="1273"/>
      <c r="S1476" s="1273"/>
      <c r="T1476" s="1274"/>
      <c r="U1476" s="1272">
        <f ca="1">SUM('HL KNIHA VYPOC'!J221+'HL KNIHA VYPOC'!J226)</f>
        <v>0</v>
      </c>
      <c r="V1476" s="1273"/>
      <c r="W1476" s="1273"/>
      <c r="X1476" s="1273"/>
      <c r="Y1476" s="1273"/>
      <c r="Z1476" s="1273"/>
      <c r="AA1476" s="1274"/>
      <c r="AB1476" s="1272">
        <f ca="1">SUM('HL KNIHA VYPOC'!I221+'HL KNIHA VYPOC'!I226)</f>
        <v>0</v>
      </c>
      <c r="AC1476" s="1273"/>
      <c r="AD1476" s="1273"/>
      <c r="AE1476" s="1273"/>
      <c r="AF1476" s="1273"/>
      <c r="AG1476" s="1273"/>
      <c r="AH1476" s="1274"/>
      <c r="AI1476" s="1272"/>
      <c r="AJ1476" s="1273"/>
      <c r="AK1476" s="1273"/>
      <c r="AL1476" s="1273"/>
      <c r="AM1476" s="1273"/>
      <c r="AN1476" s="1273"/>
      <c r="AO1476" s="1274"/>
      <c r="AP1476" s="1272">
        <f t="shared" si="2"/>
        <v>0</v>
      </c>
      <c r="AQ1476" s="1273"/>
      <c r="AR1476" s="1273"/>
      <c r="AS1476" s="1273"/>
      <c r="AT1476" s="1273"/>
      <c r="AU1476" s="1273"/>
      <c r="AV1476" s="1274"/>
      <c r="AW1476" s="190"/>
      <c r="AX1476" s="191"/>
      <c r="AY1476" s="191"/>
      <c r="AZ1476" s="191"/>
      <c r="BA1476" s="191"/>
      <c r="BB1476" s="191"/>
    </row>
    <row r="1477" spans="1:54" ht="12.6" customHeight="1">
      <c r="A1477" s="187" t="s">
        <v>2339</v>
      </c>
      <c r="B1477" s="188"/>
      <c r="C1477" s="188"/>
      <c r="D1477" s="188"/>
      <c r="E1477" s="188"/>
      <c r="F1477" s="188"/>
      <c r="G1477" s="188"/>
      <c r="H1477" s="188"/>
      <c r="I1477" s="188"/>
      <c r="J1477" s="188"/>
      <c r="K1477" s="188"/>
      <c r="L1477" s="189"/>
      <c r="M1477" s="1276">
        <f ca="1">SUM('HL KNIHA VYPOC'!H228)*-1</f>
        <v>0</v>
      </c>
      <c r="N1477" s="1277"/>
      <c r="O1477" s="1277"/>
      <c r="P1477" s="1277"/>
      <c r="Q1477" s="1277"/>
      <c r="R1477" s="1277"/>
      <c r="S1477" s="1277"/>
      <c r="T1477" s="1278"/>
      <c r="U1477" s="1276">
        <f ca="1">SUM('HL KNIHA VYPOC'!J228)</f>
        <v>0</v>
      </c>
      <c r="V1477" s="1277"/>
      <c r="W1477" s="1277"/>
      <c r="X1477" s="1277"/>
      <c r="Y1477" s="1277"/>
      <c r="Z1477" s="1277"/>
      <c r="AA1477" s="1278"/>
      <c r="AB1477" s="1276">
        <f ca="1">SUM('HL KNIHA VYPOC'!I228)</f>
        <v>0</v>
      </c>
      <c r="AC1477" s="1277"/>
      <c r="AD1477" s="1277"/>
      <c r="AE1477" s="1277"/>
      <c r="AF1477" s="1277"/>
      <c r="AG1477" s="1277"/>
      <c r="AH1477" s="1278"/>
      <c r="AI1477" s="1276"/>
      <c r="AJ1477" s="1277"/>
      <c r="AK1477" s="1277"/>
      <c r="AL1477" s="1277"/>
      <c r="AM1477" s="1277"/>
      <c r="AN1477" s="1277"/>
      <c r="AO1477" s="1278"/>
      <c r="AP1477" s="1272">
        <f t="shared" si="2"/>
        <v>0</v>
      </c>
      <c r="AQ1477" s="1273"/>
      <c r="AR1477" s="1273"/>
      <c r="AS1477" s="1273"/>
      <c r="AT1477" s="1273"/>
      <c r="AU1477" s="1273"/>
      <c r="AV1477" s="1274"/>
      <c r="AW1477" s="190"/>
      <c r="AX1477" s="191"/>
      <c r="AY1477" s="191"/>
      <c r="AZ1477" s="191"/>
      <c r="BA1477" s="191"/>
      <c r="BB1477" s="191"/>
    </row>
    <row r="1478" spans="1:54" ht="12.6" customHeight="1">
      <c r="A1478" s="196" t="s">
        <v>2340</v>
      </c>
      <c r="B1478" s="197"/>
      <c r="C1478" s="197"/>
      <c r="D1478" s="197"/>
      <c r="E1478" s="197"/>
      <c r="F1478" s="197"/>
      <c r="G1478" s="197"/>
      <c r="H1478" s="197"/>
      <c r="I1478" s="197"/>
      <c r="J1478" s="197"/>
      <c r="K1478" s="197"/>
      <c r="L1478" s="198"/>
      <c r="M1478" s="1276">
        <f ca="1">SUM('HL KNIHA VYPOC'!H229)*-1</f>
        <v>0</v>
      </c>
      <c r="N1478" s="1277"/>
      <c r="O1478" s="1277"/>
      <c r="P1478" s="1277"/>
      <c r="Q1478" s="1277"/>
      <c r="R1478" s="1277"/>
      <c r="S1478" s="1277"/>
      <c r="T1478" s="1278"/>
      <c r="U1478" s="1276">
        <f ca="1">SUM('HL KNIHA VYPOC'!J229)</f>
        <v>0</v>
      </c>
      <c r="V1478" s="1277"/>
      <c r="W1478" s="1277"/>
      <c r="X1478" s="1277"/>
      <c r="Y1478" s="1277"/>
      <c r="Z1478" s="1277"/>
      <c r="AA1478" s="1278"/>
      <c r="AB1478" s="1276">
        <f ca="1">SUM('HL KNIHA VYPOC'!I229)</f>
        <v>0</v>
      </c>
      <c r="AC1478" s="1277"/>
      <c r="AD1478" s="1277"/>
      <c r="AE1478" s="1277"/>
      <c r="AF1478" s="1277"/>
      <c r="AG1478" s="1277"/>
      <c r="AH1478" s="1278"/>
      <c r="AI1478" s="1276"/>
      <c r="AJ1478" s="1277"/>
      <c r="AK1478" s="1277"/>
      <c r="AL1478" s="1277"/>
      <c r="AM1478" s="1277"/>
      <c r="AN1478" s="1277"/>
      <c r="AO1478" s="1278"/>
      <c r="AP1478" s="1272">
        <f t="shared" si="2"/>
        <v>0</v>
      </c>
      <c r="AQ1478" s="1273"/>
      <c r="AR1478" s="1273"/>
      <c r="AS1478" s="1273"/>
      <c r="AT1478" s="1273"/>
      <c r="AU1478" s="1273"/>
      <c r="AV1478" s="1274"/>
      <c r="AW1478" s="190"/>
      <c r="AX1478" s="191"/>
      <c r="AY1478" s="191"/>
      <c r="AZ1478" s="191"/>
      <c r="BA1478" s="191"/>
      <c r="BB1478" s="191"/>
    </row>
    <row r="1479" spans="1:54" ht="12.6" customHeight="1">
      <c r="A1479" s="193" t="s">
        <v>2341</v>
      </c>
      <c r="B1479" s="194"/>
      <c r="C1479" s="194"/>
      <c r="D1479" s="194"/>
      <c r="E1479" s="194"/>
      <c r="F1479" s="194"/>
      <c r="G1479" s="194"/>
      <c r="H1479" s="194"/>
      <c r="I1479" s="194"/>
      <c r="J1479" s="194"/>
      <c r="K1479" s="194"/>
      <c r="L1479" s="195"/>
      <c r="M1479" s="1275">
        <f ca="1">SUM('HL KNIHA VYPOC'!H218)*-1</f>
        <v>0</v>
      </c>
      <c r="N1479" s="1275"/>
      <c r="O1479" s="1275"/>
      <c r="P1479" s="1275"/>
      <c r="Q1479" s="1275"/>
      <c r="R1479" s="1275"/>
      <c r="S1479" s="1275"/>
      <c r="T1479" s="1275"/>
      <c r="U1479" s="1275">
        <f ca="1">SUM('HL KNIHA VYPOC'!J218)</f>
        <v>0</v>
      </c>
      <c r="V1479" s="1275"/>
      <c r="W1479" s="1275"/>
      <c r="X1479" s="1275"/>
      <c r="Y1479" s="1275"/>
      <c r="Z1479" s="1275"/>
      <c r="AA1479" s="1275"/>
      <c r="AB1479" s="1275">
        <f ca="1">SUM('HL KNIHA VYPOC'!I218)</f>
        <v>0</v>
      </c>
      <c r="AC1479" s="1275"/>
      <c r="AD1479" s="1275"/>
      <c r="AE1479" s="1275"/>
      <c r="AF1479" s="1275"/>
      <c r="AG1479" s="1275"/>
      <c r="AH1479" s="1275"/>
      <c r="AI1479" s="1275"/>
      <c r="AJ1479" s="1275"/>
      <c r="AK1479" s="1275"/>
      <c r="AL1479" s="1275"/>
      <c r="AM1479" s="1275"/>
      <c r="AN1479" s="1275"/>
      <c r="AO1479" s="1275"/>
      <c r="AP1479" s="1276">
        <f t="shared" si="2"/>
        <v>0</v>
      </c>
      <c r="AQ1479" s="1277"/>
      <c r="AR1479" s="1277"/>
      <c r="AS1479" s="1277"/>
      <c r="AT1479" s="1277"/>
      <c r="AU1479" s="1277"/>
      <c r="AV1479" s="1278"/>
      <c r="AW1479" s="190"/>
      <c r="AX1479" s="191"/>
      <c r="AY1479" s="191"/>
      <c r="AZ1479" s="191"/>
      <c r="BA1479" s="191"/>
      <c r="BB1479" s="191"/>
    </row>
    <row r="1480" spans="1:54" ht="12.6" customHeight="1">
      <c r="A1480" s="256" t="s">
        <v>2342</v>
      </c>
      <c r="B1480" s="183"/>
      <c r="C1480" s="183"/>
      <c r="D1480" s="183"/>
      <c r="E1480" s="183"/>
      <c r="F1480" s="183"/>
      <c r="G1480" s="183"/>
      <c r="H1480" s="183"/>
      <c r="I1480" s="183"/>
      <c r="J1480" s="183"/>
      <c r="K1480" s="183"/>
      <c r="L1480" s="225"/>
      <c r="M1480" s="1275"/>
      <c r="N1480" s="1275"/>
      <c r="O1480" s="1275"/>
      <c r="P1480" s="1275"/>
      <c r="Q1480" s="1275"/>
      <c r="R1480" s="1275"/>
      <c r="S1480" s="1275"/>
      <c r="T1480" s="1275"/>
      <c r="U1480" s="1275"/>
      <c r="V1480" s="1275"/>
      <c r="W1480" s="1275"/>
      <c r="X1480" s="1275"/>
      <c r="Y1480" s="1275"/>
      <c r="Z1480" s="1275"/>
      <c r="AA1480" s="1275"/>
      <c r="AB1480" s="1275"/>
      <c r="AC1480" s="1275"/>
      <c r="AD1480" s="1275"/>
      <c r="AE1480" s="1275"/>
      <c r="AF1480" s="1275"/>
      <c r="AG1480" s="1275"/>
      <c r="AH1480" s="1275"/>
      <c r="AI1480" s="1275"/>
      <c r="AJ1480" s="1275"/>
      <c r="AK1480" s="1275"/>
      <c r="AL1480" s="1275"/>
      <c r="AM1480" s="1275"/>
      <c r="AN1480" s="1275"/>
      <c r="AO1480" s="1275"/>
      <c r="AP1480" s="1282"/>
      <c r="AQ1480" s="1283"/>
      <c r="AR1480" s="1283"/>
      <c r="AS1480" s="1283"/>
      <c r="AT1480" s="1283"/>
      <c r="AU1480" s="1283"/>
      <c r="AV1480" s="1284"/>
      <c r="AW1480" s="190"/>
      <c r="AX1480" s="191"/>
      <c r="AY1480" s="191"/>
      <c r="AZ1480" s="191"/>
      <c r="BA1480" s="191"/>
      <c r="BB1480" s="191"/>
    </row>
    <row r="1481" spans="1:54" ht="12.6" customHeight="1">
      <c r="A1481" s="196" t="s">
        <v>2343</v>
      </c>
      <c r="B1481" s="197"/>
      <c r="C1481" s="197"/>
      <c r="D1481" s="197"/>
      <c r="E1481" s="197"/>
      <c r="F1481" s="197"/>
      <c r="G1481" s="197"/>
      <c r="H1481" s="197"/>
      <c r="I1481" s="197"/>
      <c r="J1481" s="197"/>
      <c r="K1481" s="197"/>
      <c r="L1481" s="198"/>
      <c r="M1481" s="1275"/>
      <c r="N1481" s="1275"/>
      <c r="O1481" s="1275"/>
      <c r="P1481" s="1275"/>
      <c r="Q1481" s="1275"/>
      <c r="R1481" s="1275"/>
      <c r="S1481" s="1275"/>
      <c r="T1481" s="1275"/>
      <c r="U1481" s="1275"/>
      <c r="V1481" s="1275"/>
      <c r="W1481" s="1275"/>
      <c r="X1481" s="1275"/>
      <c r="Y1481" s="1275"/>
      <c r="Z1481" s="1275"/>
      <c r="AA1481" s="1275"/>
      <c r="AB1481" s="1275"/>
      <c r="AC1481" s="1275"/>
      <c r="AD1481" s="1275"/>
      <c r="AE1481" s="1275"/>
      <c r="AF1481" s="1275"/>
      <c r="AG1481" s="1275"/>
      <c r="AH1481" s="1275"/>
      <c r="AI1481" s="1275"/>
      <c r="AJ1481" s="1275"/>
      <c r="AK1481" s="1275"/>
      <c r="AL1481" s="1275"/>
      <c r="AM1481" s="1275"/>
      <c r="AN1481" s="1275"/>
      <c r="AO1481" s="1275"/>
      <c r="AP1481" s="1279"/>
      <c r="AQ1481" s="1280"/>
      <c r="AR1481" s="1280"/>
      <c r="AS1481" s="1280"/>
      <c r="AT1481" s="1280"/>
      <c r="AU1481" s="1280"/>
      <c r="AV1481" s="1281"/>
      <c r="AW1481" s="190"/>
      <c r="AX1481" s="191"/>
      <c r="AY1481" s="191"/>
      <c r="AZ1481" s="191"/>
      <c r="BA1481" s="191"/>
      <c r="BB1481" s="191"/>
    </row>
    <row r="1482" spans="1:54" ht="12.6" customHeight="1">
      <c r="A1482" s="193" t="s">
        <v>2341</v>
      </c>
      <c r="B1482" s="194"/>
      <c r="C1482" s="194"/>
      <c r="D1482" s="194"/>
      <c r="E1482" s="194"/>
      <c r="F1482" s="194"/>
      <c r="G1482" s="194"/>
      <c r="H1482" s="194"/>
      <c r="I1482" s="194"/>
      <c r="J1482" s="194"/>
      <c r="K1482" s="194"/>
      <c r="L1482" s="195"/>
      <c r="M1482" s="1275">
        <f ca="1">SUM('HL KNIHA VYPOC'!H219)*-1</f>
        <v>0</v>
      </c>
      <c r="N1482" s="1275"/>
      <c r="O1482" s="1275"/>
      <c r="P1482" s="1275"/>
      <c r="Q1482" s="1275"/>
      <c r="R1482" s="1275"/>
      <c r="S1482" s="1275"/>
      <c r="T1482" s="1275"/>
      <c r="U1482" s="1275">
        <f ca="1">SUM('HL KNIHA VYPOC'!J219)</f>
        <v>0</v>
      </c>
      <c r="V1482" s="1275"/>
      <c r="W1482" s="1275"/>
      <c r="X1482" s="1275"/>
      <c r="Y1482" s="1275"/>
      <c r="Z1482" s="1275"/>
      <c r="AA1482" s="1275"/>
      <c r="AB1482" s="1275">
        <f ca="1">SUM('HL KNIHA VYPOC'!I219)</f>
        <v>0</v>
      </c>
      <c r="AC1482" s="1275"/>
      <c r="AD1482" s="1275"/>
      <c r="AE1482" s="1275"/>
      <c r="AF1482" s="1275"/>
      <c r="AG1482" s="1275"/>
      <c r="AH1482" s="1275"/>
      <c r="AI1482" s="1275"/>
      <c r="AJ1482" s="1275"/>
      <c r="AK1482" s="1275"/>
      <c r="AL1482" s="1275"/>
      <c r="AM1482" s="1275"/>
      <c r="AN1482" s="1275"/>
      <c r="AO1482" s="1275"/>
      <c r="AP1482" s="1276">
        <f>SUM(M1482+U1482-AB1482+AI1482)</f>
        <v>0</v>
      </c>
      <c r="AQ1482" s="1277"/>
      <c r="AR1482" s="1277"/>
      <c r="AS1482" s="1277"/>
      <c r="AT1482" s="1277"/>
      <c r="AU1482" s="1277"/>
      <c r="AV1482" s="1278"/>
      <c r="AW1482" s="190"/>
      <c r="AX1482" s="191"/>
      <c r="AY1482" s="191"/>
      <c r="AZ1482" s="191"/>
      <c r="BA1482" s="191"/>
      <c r="BB1482" s="191"/>
    </row>
    <row r="1483" spans="1:54" ht="12.6" customHeight="1">
      <c r="A1483" s="196" t="s">
        <v>2344</v>
      </c>
      <c r="B1483" s="197"/>
      <c r="C1483" s="197"/>
      <c r="D1483" s="197"/>
      <c r="E1483" s="197"/>
      <c r="F1483" s="197"/>
      <c r="G1483" s="197"/>
      <c r="H1483" s="197"/>
      <c r="I1483" s="197"/>
      <c r="J1483" s="197"/>
      <c r="K1483" s="197"/>
      <c r="L1483" s="198"/>
      <c r="M1483" s="1275"/>
      <c r="N1483" s="1275"/>
      <c r="O1483" s="1275"/>
      <c r="P1483" s="1275"/>
      <c r="Q1483" s="1275"/>
      <c r="R1483" s="1275"/>
      <c r="S1483" s="1275"/>
      <c r="T1483" s="1275"/>
      <c r="U1483" s="1275"/>
      <c r="V1483" s="1275"/>
      <c r="W1483" s="1275"/>
      <c r="X1483" s="1275"/>
      <c r="Y1483" s="1275"/>
      <c r="Z1483" s="1275"/>
      <c r="AA1483" s="1275"/>
      <c r="AB1483" s="1275"/>
      <c r="AC1483" s="1275"/>
      <c r="AD1483" s="1275"/>
      <c r="AE1483" s="1275"/>
      <c r="AF1483" s="1275"/>
      <c r="AG1483" s="1275"/>
      <c r="AH1483" s="1275"/>
      <c r="AI1483" s="1275"/>
      <c r="AJ1483" s="1275"/>
      <c r="AK1483" s="1275"/>
      <c r="AL1483" s="1275"/>
      <c r="AM1483" s="1275"/>
      <c r="AN1483" s="1275"/>
      <c r="AO1483" s="1275"/>
      <c r="AP1483" s="1279"/>
      <c r="AQ1483" s="1280"/>
      <c r="AR1483" s="1280"/>
      <c r="AS1483" s="1280"/>
      <c r="AT1483" s="1280"/>
      <c r="AU1483" s="1280"/>
      <c r="AV1483" s="1281"/>
      <c r="AW1483" s="190"/>
      <c r="AX1483" s="191"/>
      <c r="AY1483" s="191"/>
      <c r="AZ1483" s="191"/>
      <c r="BA1483" s="191"/>
      <c r="BB1483" s="191"/>
    </row>
    <row r="1484" spans="1:54" ht="12.6" customHeight="1">
      <c r="A1484" s="193" t="s">
        <v>2341</v>
      </c>
      <c r="B1484" s="194"/>
      <c r="C1484" s="194"/>
      <c r="D1484" s="194"/>
      <c r="E1484" s="194"/>
      <c r="F1484" s="194"/>
      <c r="G1484" s="194"/>
      <c r="H1484" s="194"/>
      <c r="I1484" s="194"/>
      <c r="J1484" s="194"/>
      <c r="K1484" s="194"/>
      <c r="L1484" s="195"/>
      <c r="M1484" s="1275">
        <f ca="1">SUM('HL KNIHA VYPOC'!H220)*-1</f>
        <v>0</v>
      </c>
      <c r="N1484" s="1275"/>
      <c r="O1484" s="1275"/>
      <c r="P1484" s="1275"/>
      <c r="Q1484" s="1275"/>
      <c r="R1484" s="1275"/>
      <c r="S1484" s="1275"/>
      <c r="T1484" s="1275"/>
      <c r="U1484" s="1275">
        <f ca="1">SUM('HL KNIHA VYPOC'!J220)</f>
        <v>0</v>
      </c>
      <c r="V1484" s="1275"/>
      <c r="W1484" s="1275"/>
      <c r="X1484" s="1275"/>
      <c r="Y1484" s="1275"/>
      <c r="Z1484" s="1275"/>
      <c r="AA1484" s="1275"/>
      <c r="AB1484" s="1275">
        <f ca="1">SUM('HL KNIHA VYPOC'!I220)</f>
        <v>0</v>
      </c>
      <c r="AC1484" s="1275"/>
      <c r="AD1484" s="1275"/>
      <c r="AE1484" s="1275"/>
      <c r="AF1484" s="1275"/>
      <c r="AG1484" s="1275"/>
      <c r="AH1484" s="1275"/>
      <c r="AI1484" s="1275"/>
      <c r="AJ1484" s="1275"/>
      <c r="AK1484" s="1275"/>
      <c r="AL1484" s="1275"/>
      <c r="AM1484" s="1275"/>
      <c r="AN1484" s="1275"/>
      <c r="AO1484" s="1275"/>
      <c r="AP1484" s="1276">
        <f>SUM(M1484+U1484-AB1484+AI1484)</f>
        <v>0</v>
      </c>
      <c r="AQ1484" s="1277"/>
      <c r="AR1484" s="1277"/>
      <c r="AS1484" s="1277"/>
      <c r="AT1484" s="1277"/>
      <c r="AU1484" s="1277"/>
      <c r="AV1484" s="1278"/>
      <c r="AW1484" s="190"/>
      <c r="AX1484" s="191"/>
      <c r="AY1484" s="191"/>
      <c r="AZ1484" s="191"/>
      <c r="BA1484" s="191"/>
      <c r="BB1484" s="191"/>
    </row>
    <row r="1485" spans="1:54" ht="12.6" customHeight="1">
      <c r="A1485" s="256" t="s">
        <v>2345</v>
      </c>
      <c r="B1485" s="183"/>
      <c r="C1485" s="183"/>
      <c r="D1485" s="183"/>
      <c r="E1485" s="183"/>
      <c r="F1485" s="183"/>
      <c r="G1485" s="183"/>
      <c r="H1485" s="183"/>
      <c r="I1485" s="183"/>
      <c r="J1485" s="183"/>
      <c r="K1485" s="183"/>
      <c r="L1485" s="225"/>
      <c r="M1485" s="1275"/>
      <c r="N1485" s="1275"/>
      <c r="O1485" s="1275"/>
      <c r="P1485" s="1275"/>
      <c r="Q1485" s="1275"/>
      <c r="R1485" s="1275"/>
      <c r="S1485" s="1275"/>
      <c r="T1485" s="1275"/>
      <c r="U1485" s="1275"/>
      <c r="V1485" s="1275"/>
      <c r="W1485" s="1275"/>
      <c r="X1485" s="1275"/>
      <c r="Y1485" s="1275"/>
      <c r="Z1485" s="1275"/>
      <c r="AA1485" s="1275"/>
      <c r="AB1485" s="1275"/>
      <c r="AC1485" s="1275"/>
      <c r="AD1485" s="1275"/>
      <c r="AE1485" s="1275"/>
      <c r="AF1485" s="1275"/>
      <c r="AG1485" s="1275"/>
      <c r="AH1485" s="1275"/>
      <c r="AI1485" s="1275"/>
      <c r="AJ1485" s="1275"/>
      <c r="AK1485" s="1275"/>
      <c r="AL1485" s="1275"/>
      <c r="AM1485" s="1275"/>
      <c r="AN1485" s="1275"/>
      <c r="AO1485" s="1275"/>
      <c r="AP1485" s="1282"/>
      <c r="AQ1485" s="1283"/>
      <c r="AR1485" s="1283"/>
      <c r="AS1485" s="1283"/>
      <c r="AT1485" s="1283"/>
      <c r="AU1485" s="1283"/>
      <c r="AV1485" s="1284"/>
      <c r="AW1485" s="190"/>
      <c r="AX1485" s="191"/>
      <c r="AY1485" s="191"/>
      <c r="AZ1485" s="191"/>
      <c r="BA1485" s="191"/>
      <c r="BB1485" s="191"/>
    </row>
    <row r="1486" spans="1:54" ht="12.6" customHeight="1">
      <c r="A1486" s="256" t="s">
        <v>2346</v>
      </c>
      <c r="B1486" s="183"/>
      <c r="C1486" s="183"/>
      <c r="D1486" s="183"/>
      <c r="E1486" s="183"/>
      <c r="F1486" s="183"/>
      <c r="G1486" s="183"/>
      <c r="H1486" s="183"/>
      <c r="I1486" s="183"/>
      <c r="J1486" s="183"/>
      <c r="K1486" s="183"/>
      <c r="L1486" s="225"/>
      <c r="M1486" s="1275"/>
      <c r="N1486" s="1275"/>
      <c r="O1486" s="1275"/>
      <c r="P1486" s="1275"/>
      <c r="Q1486" s="1275"/>
      <c r="R1486" s="1275"/>
      <c r="S1486" s="1275"/>
      <c r="T1486" s="1275"/>
      <c r="U1486" s="1275"/>
      <c r="V1486" s="1275"/>
      <c r="W1486" s="1275"/>
      <c r="X1486" s="1275"/>
      <c r="Y1486" s="1275"/>
      <c r="Z1486" s="1275"/>
      <c r="AA1486" s="1275"/>
      <c r="AB1486" s="1275"/>
      <c r="AC1486" s="1275"/>
      <c r="AD1486" s="1275"/>
      <c r="AE1486" s="1275"/>
      <c r="AF1486" s="1275"/>
      <c r="AG1486" s="1275"/>
      <c r="AH1486" s="1275"/>
      <c r="AI1486" s="1275"/>
      <c r="AJ1486" s="1275"/>
      <c r="AK1486" s="1275"/>
      <c r="AL1486" s="1275"/>
      <c r="AM1486" s="1275"/>
      <c r="AN1486" s="1275"/>
      <c r="AO1486" s="1275"/>
      <c r="AP1486" s="1282"/>
      <c r="AQ1486" s="1283"/>
      <c r="AR1486" s="1283"/>
      <c r="AS1486" s="1283"/>
      <c r="AT1486" s="1283"/>
      <c r="AU1486" s="1283"/>
      <c r="AV1486" s="1284"/>
      <c r="AW1486" s="190"/>
      <c r="AX1486" s="191"/>
      <c r="AY1486" s="191"/>
      <c r="AZ1486" s="191"/>
      <c r="BA1486" s="191"/>
      <c r="BB1486" s="191"/>
    </row>
    <row r="1487" spans="1:54" ht="12.6" customHeight="1">
      <c r="A1487" s="196" t="s">
        <v>2347</v>
      </c>
      <c r="B1487" s="197"/>
      <c r="C1487" s="197"/>
      <c r="D1487" s="197"/>
      <c r="E1487" s="197"/>
      <c r="F1487" s="197"/>
      <c r="G1487" s="197"/>
      <c r="H1487" s="197"/>
      <c r="I1487" s="197"/>
      <c r="J1487" s="197"/>
      <c r="K1487" s="197"/>
      <c r="L1487" s="198"/>
      <c r="M1487" s="1275"/>
      <c r="N1487" s="1275"/>
      <c r="O1487" s="1275"/>
      <c r="P1487" s="1275"/>
      <c r="Q1487" s="1275"/>
      <c r="R1487" s="1275"/>
      <c r="S1487" s="1275"/>
      <c r="T1487" s="1275"/>
      <c r="U1487" s="1275"/>
      <c r="V1487" s="1275"/>
      <c r="W1487" s="1275"/>
      <c r="X1487" s="1275"/>
      <c r="Y1487" s="1275"/>
      <c r="Z1487" s="1275"/>
      <c r="AA1487" s="1275"/>
      <c r="AB1487" s="1275"/>
      <c r="AC1487" s="1275"/>
      <c r="AD1487" s="1275"/>
      <c r="AE1487" s="1275"/>
      <c r="AF1487" s="1275"/>
      <c r="AG1487" s="1275"/>
      <c r="AH1487" s="1275"/>
      <c r="AI1487" s="1275"/>
      <c r="AJ1487" s="1275"/>
      <c r="AK1487" s="1275"/>
      <c r="AL1487" s="1275"/>
      <c r="AM1487" s="1275"/>
      <c r="AN1487" s="1275"/>
      <c r="AO1487" s="1275"/>
      <c r="AP1487" s="1279"/>
      <c r="AQ1487" s="1280"/>
      <c r="AR1487" s="1280"/>
      <c r="AS1487" s="1280"/>
      <c r="AT1487" s="1280"/>
      <c r="AU1487" s="1280"/>
      <c r="AV1487" s="1281"/>
      <c r="AW1487" s="190"/>
      <c r="AX1487" s="191"/>
      <c r="AY1487" s="191"/>
      <c r="AZ1487" s="191"/>
      <c r="BA1487" s="191"/>
      <c r="BB1487" s="191"/>
    </row>
    <row r="1488" spans="1:54" ht="12.6" customHeight="1">
      <c r="A1488" s="193" t="s">
        <v>2348</v>
      </c>
      <c r="B1488" s="194"/>
      <c r="C1488" s="194"/>
      <c r="D1488" s="194"/>
      <c r="E1488" s="194"/>
      <c r="F1488" s="194"/>
      <c r="G1488" s="194"/>
      <c r="H1488" s="194"/>
      <c r="I1488" s="194"/>
      <c r="J1488" s="194"/>
      <c r="K1488" s="194"/>
      <c r="L1488" s="195"/>
      <c r="M1488" s="1275">
        <f ca="1">SUM('HL KNIHA VYPOC'!H230)*-1</f>
        <v>0</v>
      </c>
      <c r="N1488" s="1275"/>
      <c r="O1488" s="1275"/>
      <c r="P1488" s="1275"/>
      <c r="Q1488" s="1275"/>
      <c r="R1488" s="1275"/>
      <c r="S1488" s="1275"/>
      <c r="T1488" s="1275"/>
      <c r="U1488" s="1275">
        <f ca="1">SUM('HL KNIHA VYPOC'!J230)</f>
        <v>0</v>
      </c>
      <c r="V1488" s="1275"/>
      <c r="W1488" s="1275"/>
      <c r="X1488" s="1275"/>
      <c r="Y1488" s="1275"/>
      <c r="Z1488" s="1275"/>
      <c r="AA1488" s="1275"/>
      <c r="AB1488" s="1275">
        <f ca="1">SUM('HL KNIHA VYPOC'!I230)</f>
        <v>0</v>
      </c>
      <c r="AC1488" s="1275"/>
      <c r="AD1488" s="1275"/>
      <c r="AE1488" s="1275"/>
      <c r="AF1488" s="1275"/>
      <c r="AG1488" s="1275"/>
      <c r="AH1488" s="1275"/>
      <c r="AI1488" s="1275"/>
      <c r="AJ1488" s="1275"/>
      <c r="AK1488" s="1275"/>
      <c r="AL1488" s="1275"/>
      <c r="AM1488" s="1275"/>
      <c r="AN1488" s="1275"/>
      <c r="AO1488" s="1275"/>
      <c r="AP1488" s="1276">
        <f>SUM(M1488+U1488-AB1488+AI1488)</f>
        <v>0</v>
      </c>
      <c r="AQ1488" s="1277"/>
      <c r="AR1488" s="1277"/>
      <c r="AS1488" s="1277"/>
      <c r="AT1488" s="1277"/>
      <c r="AU1488" s="1277"/>
      <c r="AV1488" s="1278"/>
      <c r="AW1488" s="190"/>
      <c r="AX1488" s="191"/>
      <c r="AY1488" s="191"/>
      <c r="AZ1488" s="191"/>
      <c r="BA1488" s="191"/>
      <c r="BB1488" s="191"/>
    </row>
    <row r="1489" spans="1:54" ht="12.6" customHeight="1">
      <c r="A1489" s="196" t="s">
        <v>2349</v>
      </c>
      <c r="B1489" s="197"/>
      <c r="C1489" s="197"/>
      <c r="D1489" s="197"/>
      <c r="E1489" s="197"/>
      <c r="F1489" s="197"/>
      <c r="G1489" s="197"/>
      <c r="H1489" s="197"/>
      <c r="I1489" s="197"/>
      <c r="J1489" s="197"/>
      <c r="K1489" s="197"/>
      <c r="L1489" s="198"/>
      <c r="M1489" s="1275"/>
      <c r="N1489" s="1275"/>
      <c r="O1489" s="1275"/>
      <c r="P1489" s="1275"/>
      <c r="Q1489" s="1275"/>
      <c r="R1489" s="1275"/>
      <c r="S1489" s="1275"/>
      <c r="T1489" s="1275"/>
      <c r="U1489" s="1275"/>
      <c r="V1489" s="1275"/>
      <c r="W1489" s="1275"/>
      <c r="X1489" s="1275"/>
      <c r="Y1489" s="1275"/>
      <c r="Z1489" s="1275"/>
      <c r="AA1489" s="1275"/>
      <c r="AB1489" s="1275"/>
      <c r="AC1489" s="1275"/>
      <c r="AD1489" s="1275"/>
      <c r="AE1489" s="1275"/>
      <c r="AF1489" s="1275"/>
      <c r="AG1489" s="1275"/>
      <c r="AH1489" s="1275"/>
      <c r="AI1489" s="1275"/>
      <c r="AJ1489" s="1275"/>
      <c r="AK1489" s="1275"/>
      <c r="AL1489" s="1275"/>
      <c r="AM1489" s="1275"/>
      <c r="AN1489" s="1275"/>
      <c r="AO1489" s="1275"/>
      <c r="AP1489" s="1279"/>
      <c r="AQ1489" s="1280"/>
      <c r="AR1489" s="1280"/>
      <c r="AS1489" s="1280"/>
      <c r="AT1489" s="1280"/>
      <c r="AU1489" s="1280"/>
      <c r="AV1489" s="1281"/>
      <c r="AW1489" s="190"/>
      <c r="AX1489" s="191"/>
      <c r="AY1489" s="191"/>
      <c r="AZ1489" s="191"/>
      <c r="BA1489" s="191"/>
      <c r="BB1489" s="191"/>
    </row>
    <row r="1490" spans="1:54" ht="12.6" customHeight="1">
      <c r="A1490" s="193" t="s">
        <v>2350</v>
      </c>
      <c r="B1490" s="194"/>
      <c r="C1490" s="194"/>
      <c r="D1490" s="194"/>
      <c r="E1490" s="194"/>
      <c r="F1490" s="194"/>
      <c r="G1490" s="194"/>
      <c r="H1490" s="194"/>
      <c r="I1490" s="194"/>
      <c r="J1490" s="194"/>
      <c r="K1490" s="194"/>
      <c r="L1490" s="195"/>
      <c r="M1490" s="1275">
        <f ca="1">SUM('HL KNIHA VYPOC'!H231)*-1</f>
        <v>0</v>
      </c>
      <c r="N1490" s="1275"/>
      <c r="O1490" s="1275"/>
      <c r="P1490" s="1275"/>
      <c r="Q1490" s="1275"/>
      <c r="R1490" s="1275"/>
      <c r="S1490" s="1275"/>
      <c r="T1490" s="1275"/>
      <c r="U1490" s="1275">
        <f ca="1">SUM('HL KNIHA VYPOC'!J231)</f>
        <v>0</v>
      </c>
      <c r="V1490" s="1275"/>
      <c r="W1490" s="1275"/>
      <c r="X1490" s="1275"/>
      <c r="Y1490" s="1275"/>
      <c r="Z1490" s="1275"/>
      <c r="AA1490" s="1275"/>
      <c r="AB1490" s="1275">
        <f ca="1">SUM('HL KNIHA VYPOC'!I231)</f>
        <v>0</v>
      </c>
      <c r="AC1490" s="1275"/>
      <c r="AD1490" s="1275"/>
      <c r="AE1490" s="1275"/>
      <c r="AF1490" s="1275"/>
      <c r="AG1490" s="1275"/>
      <c r="AH1490" s="1275"/>
      <c r="AI1490" s="1275"/>
      <c r="AJ1490" s="1275"/>
      <c r="AK1490" s="1275"/>
      <c r="AL1490" s="1275"/>
      <c r="AM1490" s="1275"/>
      <c r="AN1490" s="1275"/>
      <c r="AO1490" s="1275"/>
      <c r="AP1490" s="1276">
        <f>SUM(M1490+U1490-AB1490+AI1490)</f>
        <v>0</v>
      </c>
      <c r="AQ1490" s="1277"/>
      <c r="AR1490" s="1277"/>
      <c r="AS1490" s="1277"/>
      <c r="AT1490" s="1277"/>
      <c r="AU1490" s="1277"/>
      <c r="AV1490" s="1278"/>
      <c r="AW1490" s="190"/>
      <c r="AX1490" s="191"/>
      <c r="AY1490" s="191"/>
      <c r="AZ1490" s="191"/>
      <c r="BA1490" s="191"/>
      <c r="BB1490" s="191"/>
    </row>
    <row r="1491" spans="1:54" ht="12.6" customHeight="1">
      <c r="A1491" s="196" t="s">
        <v>2351</v>
      </c>
      <c r="B1491" s="197"/>
      <c r="C1491" s="197"/>
      <c r="D1491" s="197"/>
      <c r="E1491" s="197"/>
      <c r="F1491" s="197"/>
      <c r="G1491" s="197"/>
      <c r="H1491" s="197"/>
      <c r="I1491" s="197"/>
      <c r="J1491" s="197"/>
      <c r="K1491" s="197"/>
      <c r="L1491" s="198"/>
      <c r="M1491" s="1275"/>
      <c r="N1491" s="1275"/>
      <c r="O1491" s="1275"/>
      <c r="P1491" s="1275"/>
      <c r="Q1491" s="1275"/>
      <c r="R1491" s="1275"/>
      <c r="S1491" s="1275"/>
      <c r="T1491" s="1275"/>
      <c r="U1491" s="1275"/>
      <c r="V1491" s="1275"/>
      <c r="W1491" s="1275"/>
      <c r="X1491" s="1275"/>
      <c r="Y1491" s="1275"/>
      <c r="Z1491" s="1275"/>
      <c r="AA1491" s="1275"/>
      <c r="AB1491" s="1275"/>
      <c r="AC1491" s="1275"/>
      <c r="AD1491" s="1275"/>
      <c r="AE1491" s="1275"/>
      <c r="AF1491" s="1275"/>
      <c r="AG1491" s="1275"/>
      <c r="AH1491" s="1275"/>
      <c r="AI1491" s="1275"/>
      <c r="AJ1491" s="1275"/>
      <c r="AK1491" s="1275"/>
      <c r="AL1491" s="1275"/>
      <c r="AM1491" s="1275"/>
      <c r="AN1491" s="1275"/>
      <c r="AO1491" s="1275"/>
      <c r="AP1491" s="1279"/>
      <c r="AQ1491" s="1280"/>
      <c r="AR1491" s="1280"/>
      <c r="AS1491" s="1280"/>
      <c r="AT1491" s="1280"/>
      <c r="AU1491" s="1280"/>
      <c r="AV1491" s="1281"/>
      <c r="AW1491" s="190"/>
      <c r="AX1491" s="191"/>
      <c r="AY1491" s="191"/>
      <c r="AZ1491" s="191"/>
      <c r="BA1491" s="191"/>
      <c r="BB1491" s="191"/>
    </row>
    <row r="1492" spans="1:54" ht="12.6" customHeight="1">
      <c r="A1492" s="193" t="s">
        <v>3592</v>
      </c>
      <c r="B1492" s="194"/>
      <c r="C1492" s="194"/>
      <c r="D1492" s="194"/>
      <c r="E1492" s="194"/>
      <c r="F1492" s="194"/>
      <c r="G1492" s="194"/>
      <c r="H1492" s="194"/>
      <c r="I1492" s="194"/>
      <c r="J1492" s="194"/>
      <c r="K1492" s="194"/>
      <c r="L1492" s="195"/>
      <c r="M1492" s="1275"/>
      <c r="N1492" s="1275"/>
      <c r="O1492" s="1275"/>
      <c r="P1492" s="1275"/>
      <c r="Q1492" s="1275"/>
      <c r="R1492" s="1275"/>
      <c r="S1492" s="1275"/>
      <c r="T1492" s="1275"/>
      <c r="U1492" s="1275"/>
      <c r="V1492" s="1275"/>
      <c r="W1492" s="1275"/>
      <c r="X1492" s="1275"/>
      <c r="Y1492" s="1275"/>
      <c r="Z1492" s="1275"/>
      <c r="AA1492" s="1275"/>
      <c r="AB1492" s="1275"/>
      <c r="AC1492" s="1275"/>
      <c r="AD1492" s="1275"/>
      <c r="AE1492" s="1275"/>
      <c r="AF1492" s="1275"/>
      <c r="AG1492" s="1275"/>
      <c r="AH1492" s="1275"/>
      <c r="AI1492" s="1275"/>
      <c r="AJ1492" s="1275"/>
      <c r="AK1492" s="1275"/>
      <c r="AL1492" s="1275"/>
      <c r="AM1492" s="1275"/>
      <c r="AN1492" s="1275"/>
      <c r="AO1492" s="1275"/>
      <c r="AP1492" s="1276">
        <f ca="1">SUVAHAVUJ!$X$102</f>
        <v>0</v>
      </c>
      <c r="AQ1492" s="1277"/>
      <c r="AR1492" s="1277"/>
      <c r="AS1492" s="1277"/>
      <c r="AT1492" s="1277"/>
      <c r="AU1492" s="1277"/>
      <c r="AV1492" s="1278"/>
      <c r="AW1492" s="190"/>
      <c r="AX1492" s="191"/>
      <c r="AY1492" s="191"/>
      <c r="AZ1492" s="191"/>
      <c r="BA1492" s="191"/>
      <c r="BB1492" s="191"/>
    </row>
    <row r="1493" spans="1:54" ht="12.6" customHeight="1">
      <c r="A1493" s="256" t="s">
        <v>2352</v>
      </c>
      <c r="B1493" s="183"/>
      <c r="C1493" s="183"/>
      <c r="D1493" s="183"/>
      <c r="E1493" s="183"/>
      <c r="F1493" s="183"/>
      <c r="G1493" s="183"/>
      <c r="H1493" s="183"/>
      <c r="I1493" s="183"/>
      <c r="J1493" s="183"/>
      <c r="K1493" s="183"/>
      <c r="L1493" s="225"/>
      <c r="M1493" s="1275"/>
      <c r="N1493" s="1275"/>
      <c r="O1493" s="1275"/>
      <c r="P1493" s="1275"/>
      <c r="Q1493" s="1275"/>
      <c r="R1493" s="1275"/>
      <c r="S1493" s="1275"/>
      <c r="T1493" s="1275"/>
      <c r="U1493" s="1275"/>
      <c r="V1493" s="1275"/>
      <c r="W1493" s="1275"/>
      <c r="X1493" s="1275"/>
      <c r="Y1493" s="1275"/>
      <c r="Z1493" s="1275"/>
      <c r="AA1493" s="1275"/>
      <c r="AB1493" s="1275"/>
      <c r="AC1493" s="1275"/>
      <c r="AD1493" s="1275"/>
      <c r="AE1493" s="1275"/>
      <c r="AF1493" s="1275"/>
      <c r="AG1493" s="1275"/>
      <c r="AH1493" s="1275"/>
      <c r="AI1493" s="1275"/>
      <c r="AJ1493" s="1275"/>
      <c r="AK1493" s="1275"/>
      <c r="AL1493" s="1275"/>
      <c r="AM1493" s="1275"/>
      <c r="AN1493" s="1275"/>
      <c r="AO1493" s="1275"/>
      <c r="AP1493" s="1282"/>
      <c r="AQ1493" s="1283"/>
      <c r="AR1493" s="1283"/>
      <c r="AS1493" s="1283"/>
      <c r="AT1493" s="1283"/>
      <c r="AU1493" s="1283"/>
      <c r="AV1493" s="1284"/>
      <c r="AW1493" s="190"/>
      <c r="AX1493" s="191"/>
      <c r="AY1493" s="191"/>
      <c r="AZ1493" s="191"/>
      <c r="BA1493" s="191"/>
      <c r="BB1493" s="191"/>
    </row>
    <row r="1494" spans="1:54" ht="12.6" customHeight="1">
      <c r="A1494" s="196" t="s">
        <v>2358</v>
      </c>
      <c r="B1494" s="197"/>
      <c r="C1494" s="197"/>
      <c r="D1494" s="197"/>
      <c r="E1494" s="197"/>
      <c r="F1494" s="197"/>
      <c r="G1494" s="197"/>
      <c r="H1494" s="197" t="s">
        <v>2359</v>
      </c>
      <c r="I1494" s="197"/>
      <c r="J1494" s="197"/>
      <c r="K1494" s="197"/>
      <c r="L1494" s="198"/>
      <c r="M1494" s="1275"/>
      <c r="N1494" s="1275"/>
      <c r="O1494" s="1275"/>
      <c r="P1494" s="1275"/>
      <c r="Q1494" s="1275"/>
      <c r="R1494" s="1275"/>
      <c r="S1494" s="1275"/>
      <c r="T1494" s="1275"/>
      <c r="U1494" s="1275"/>
      <c r="V1494" s="1275"/>
      <c r="W1494" s="1275"/>
      <c r="X1494" s="1275"/>
      <c r="Y1494" s="1275"/>
      <c r="Z1494" s="1275"/>
      <c r="AA1494" s="1275"/>
      <c r="AB1494" s="1275"/>
      <c r="AC1494" s="1275"/>
      <c r="AD1494" s="1275"/>
      <c r="AE1494" s="1275"/>
      <c r="AF1494" s="1275"/>
      <c r="AG1494" s="1275"/>
      <c r="AH1494" s="1275"/>
      <c r="AI1494" s="1275"/>
      <c r="AJ1494" s="1275"/>
      <c r="AK1494" s="1275"/>
      <c r="AL1494" s="1275"/>
      <c r="AM1494" s="1275"/>
      <c r="AN1494" s="1275"/>
      <c r="AO1494" s="1275"/>
      <c r="AP1494" s="1279"/>
      <c r="AQ1494" s="1280"/>
      <c r="AR1494" s="1280"/>
      <c r="AS1494" s="1280"/>
      <c r="AT1494" s="1280"/>
      <c r="AU1494" s="1280"/>
      <c r="AV1494" s="1281"/>
      <c r="AW1494" s="190"/>
      <c r="AX1494" s="191"/>
      <c r="AY1494" s="191"/>
      <c r="AZ1494" s="191"/>
      <c r="BA1494" s="191"/>
      <c r="BB1494" s="191"/>
    </row>
    <row r="1495" spans="1:54" ht="12.6" customHeight="1">
      <c r="A1495" s="193" t="s">
        <v>2353</v>
      </c>
      <c r="B1495" s="194"/>
      <c r="C1495" s="194"/>
      <c r="D1495" s="194"/>
      <c r="E1495" s="194"/>
      <c r="F1495" s="194"/>
      <c r="G1495" s="194"/>
      <c r="H1495" s="194"/>
      <c r="I1495" s="194"/>
      <c r="J1495" s="194"/>
      <c r="K1495" s="194"/>
      <c r="L1495" s="195"/>
      <c r="M1495" s="1275"/>
      <c r="N1495" s="1275"/>
      <c r="O1495" s="1275"/>
      <c r="P1495" s="1275"/>
      <c r="Q1495" s="1275"/>
      <c r="R1495" s="1275"/>
      <c r="S1495" s="1275"/>
      <c r="T1495" s="1275"/>
      <c r="U1495" s="1275"/>
      <c r="V1495" s="1275"/>
      <c r="W1495" s="1275"/>
      <c r="X1495" s="1275"/>
      <c r="Y1495" s="1275"/>
      <c r="Z1495" s="1275"/>
      <c r="AA1495" s="1275"/>
      <c r="AB1495" s="1275"/>
      <c r="AC1495" s="1275"/>
      <c r="AD1495" s="1275"/>
      <c r="AE1495" s="1275"/>
      <c r="AF1495" s="1275"/>
      <c r="AG1495" s="1275"/>
      <c r="AH1495" s="1275"/>
      <c r="AI1495" s="1275"/>
      <c r="AJ1495" s="1275"/>
      <c r="AK1495" s="1275"/>
      <c r="AL1495" s="1275"/>
      <c r="AM1495" s="1275"/>
      <c r="AN1495" s="1275"/>
      <c r="AO1495" s="1275"/>
      <c r="AP1495" s="1276">
        <f>SUM(M1495+U1495-AB1495+AI1495)</f>
        <v>0</v>
      </c>
      <c r="AQ1495" s="1277"/>
      <c r="AR1495" s="1277"/>
      <c r="AS1495" s="1277"/>
      <c r="AT1495" s="1277"/>
      <c r="AU1495" s="1277"/>
      <c r="AV1495" s="1278"/>
      <c r="AW1495" s="190"/>
      <c r="AX1495" s="191"/>
      <c r="AY1495" s="191"/>
      <c r="AZ1495" s="191"/>
      <c r="BA1495" s="191"/>
      <c r="BB1495" s="191"/>
    </row>
    <row r="1496" spans="1:54" ht="12.6" customHeight="1">
      <c r="A1496" s="196" t="s">
        <v>2354</v>
      </c>
      <c r="B1496" s="197"/>
      <c r="C1496" s="197"/>
      <c r="D1496" s="197"/>
      <c r="E1496" s="197"/>
      <c r="F1496" s="197"/>
      <c r="G1496" s="197"/>
      <c r="H1496" s="197"/>
      <c r="I1496" s="197"/>
      <c r="J1496" s="197"/>
      <c r="K1496" s="197"/>
      <c r="L1496" s="198"/>
      <c r="M1496" s="1275"/>
      <c r="N1496" s="1275"/>
      <c r="O1496" s="1275"/>
      <c r="P1496" s="1275"/>
      <c r="Q1496" s="1275"/>
      <c r="R1496" s="1275"/>
      <c r="S1496" s="1275"/>
      <c r="T1496" s="1275"/>
      <c r="U1496" s="1275"/>
      <c r="V1496" s="1275"/>
      <c r="W1496" s="1275"/>
      <c r="X1496" s="1275"/>
      <c r="Y1496" s="1275"/>
      <c r="Z1496" s="1275"/>
      <c r="AA1496" s="1275"/>
      <c r="AB1496" s="1275"/>
      <c r="AC1496" s="1275"/>
      <c r="AD1496" s="1275"/>
      <c r="AE1496" s="1275"/>
      <c r="AF1496" s="1275"/>
      <c r="AG1496" s="1275"/>
      <c r="AH1496" s="1275"/>
      <c r="AI1496" s="1275"/>
      <c r="AJ1496" s="1275"/>
      <c r="AK1496" s="1275"/>
      <c r="AL1496" s="1275"/>
      <c r="AM1496" s="1275"/>
      <c r="AN1496" s="1275"/>
      <c r="AO1496" s="1275"/>
      <c r="AP1496" s="1279"/>
      <c r="AQ1496" s="1280"/>
      <c r="AR1496" s="1280"/>
      <c r="AS1496" s="1280"/>
      <c r="AT1496" s="1280"/>
      <c r="AU1496" s="1280"/>
      <c r="AV1496" s="1281"/>
      <c r="AW1496" s="190"/>
      <c r="AX1496" s="191"/>
      <c r="AY1496" s="191"/>
      <c r="AZ1496" s="191"/>
      <c r="BA1496" s="191"/>
      <c r="BB1496" s="191"/>
    </row>
    <row r="1497" spans="1:54" ht="12.6" customHeight="1">
      <c r="A1497" s="193" t="s">
        <v>2355</v>
      </c>
      <c r="B1497" s="194"/>
      <c r="C1497" s="194"/>
      <c r="D1497" s="194"/>
      <c r="E1497" s="194"/>
      <c r="F1497" s="194"/>
      <c r="G1497" s="194"/>
      <c r="H1497" s="194"/>
      <c r="I1497" s="194"/>
      <c r="J1497" s="194"/>
      <c r="K1497" s="194"/>
      <c r="L1497" s="195"/>
      <c r="M1497" s="1275"/>
      <c r="N1497" s="1275"/>
      <c r="O1497" s="1275"/>
      <c r="P1497" s="1275"/>
      <c r="Q1497" s="1275"/>
      <c r="R1497" s="1275"/>
      <c r="S1497" s="1275"/>
      <c r="T1497" s="1275"/>
      <c r="U1497" s="1275"/>
      <c r="V1497" s="1275"/>
      <c r="W1497" s="1275"/>
      <c r="X1497" s="1275"/>
      <c r="Y1497" s="1275"/>
      <c r="Z1497" s="1275"/>
      <c r="AA1497" s="1275"/>
      <c r="AB1497" s="1275"/>
      <c r="AC1497" s="1275"/>
      <c r="AD1497" s="1275"/>
      <c r="AE1497" s="1275"/>
      <c r="AF1497" s="1275"/>
      <c r="AG1497" s="1275"/>
      <c r="AH1497" s="1275"/>
      <c r="AI1497" s="1275"/>
      <c r="AJ1497" s="1275"/>
      <c r="AK1497" s="1275"/>
      <c r="AL1497" s="1275"/>
      <c r="AM1497" s="1275"/>
      <c r="AN1497" s="1275"/>
      <c r="AO1497" s="1275"/>
      <c r="AP1497" s="1276">
        <f>SUM(M1497+U1497-AB1497+AI1497)</f>
        <v>0</v>
      </c>
      <c r="AQ1497" s="1277"/>
      <c r="AR1497" s="1277"/>
      <c r="AS1497" s="1277"/>
      <c r="AT1497" s="1277"/>
      <c r="AU1497" s="1277"/>
      <c r="AV1497" s="1278"/>
      <c r="AW1497" s="190"/>
      <c r="AX1497" s="191"/>
      <c r="AY1497" s="191"/>
      <c r="AZ1497" s="191"/>
      <c r="BA1497" s="191"/>
      <c r="BB1497" s="191"/>
    </row>
    <row r="1498" spans="1:54" ht="12.6" customHeight="1">
      <c r="A1498" s="256" t="s">
        <v>2356</v>
      </c>
      <c r="B1498" s="183"/>
      <c r="C1498" s="183"/>
      <c r="D1498" s="183"/>
      <c r="E1498" s="183"/>
      <c r="F1498" s="183"/>
      <c r="G1498" s="183"/>
      <c r="H1498" s="183"/>
      <c r="I1498" s="183"/>
      <c r="J1498" s="183"/>
      <c r="K1498" s="183"/>
      <c r="L1498" s="225"/>
      <c r="M1498" s="1275"/>
      <c r="N1498" s="1275"/>
      <c r="O1498" s="1275"/>
      <c r="P1498" s="1275"/>
      <c r="Q1498" s="1275"/>
      <c r="R1498" s="1275"/>
      <c r="S1498" s="1275"/>
      <c r="T1498" s="1275"/>
      <c r="U1498" s="1275"/>
      <c r="V1498" s="1275"/>
      <c r="W1498" s="1275"/>
      <c r="X1498" s="1275"/>
      <c r="Y1498" s="1275"/>
      <c r="Z1498" s="1275"/>
      <c r="AA1498" s="1275"/>
      <c r="AB1498" s="1275"/>
      <c r="AC1498" s="1275"/>
      <c r="AD1498" s="1275"/>
      <c r="AE1498" s="1275"/>
      <c r="AF1498" s="1275"/>
      <c r="AG1498" s="1275"/>
      <c r="AH1498" s="1275"/>
      <c r="AI1498" s="1275"/>
      <c r="AJ1498" s="1275"/>
      <c r="AK1498" s="1275"/>
      <c r="AL1498" s="1275"/>
      <c r="AM1498" s="1275"/>
      <c r="AN1498" s="1275"/>
      <c r="AO1498" s="1275"/>
      <c r="AP1498" s="1282"/>
      <c r="AQ1498" s="1283"/>
      <c r="AR1498" s="1283"/>
      <c r="AS1498" s="1283"/>
      <c r="AT1498" s="1283"/>
      <c r="AU1498" s="1283"/>
      <c r="AV1498" s="1284"/>
      <c r="AW1498" s="190"/>
      <c r="AX1498" s="191"/>
      <c r="AY1498" s="191"/>
      <c r="AZ1498" s="191"/>
      <c r="BA1498" s="191"/>
      <c r="BB1498" s="191"/>
    </row>
    <row r="1499" spans="1:54" ht="12.6" customHeight="1">
      <c r="A1499" s="196" t="s">
        <v>2357</v>
      </c>
      <c r="B1499" s="197"/>
      <c r="C1499" s="197"/>
      <c r="D1499" s="197"/>
      <c r="E1499" s="197"/>
      <c r="F1499" s="197"/>
      <c r="G1499" s="197"/>
      <c r="H1499" s="197"/>
      <c r="I1499" s="197"/>
      <c r="J1499" s="197"/>
      <c r="K1499" s="197"/>
      <c r="L1499" s="198"/>
      <c r="M1499" s="1275"/>
      <c r="N1499" s="1275"/>
      <c r="O1499" s="1275"/>
      <c r="P1499" s="1275"/>
      <c r="Q1499" s="1275"/>
      <c r="R1499" s="1275"/>
      <c r="S1499" s="1275"/>
      <c r="T1499" s="1275"/>
      <c r="U1499" s="1275"/>
      <c r="V1499" s="1275"/>
      <c r="W1499" s="1275"/>
      <c r="X1499" s="1275"/>
      <c r="Y1499" s="1275"/>
      <c r="Z1499" s="1275"/>
      <c r="AA1499" s="1275"/>
      <c r="AB1499" s="1275"/>
      <c r="AC1499" s="1275"/>
      <c r="AD1499" s="1275"/>
      <c r="AE1499" s="1275"/>
      <c r="AF1499" s="1275"/>
      <c r="AG1499" s="1275"/>
      <c r="AH1499" s="1275"/>
      <c r="AI1499" s="1275"/>
      <c r="AJ1499" s="1275"/>
      <c r="AK1499" s="1275"/>
      <c r="AL1499" s="1275"/>
      <c r="AM1499" s="1275"/>
      <c r="AN1499" s="1275"/>
      <c r="AO1499" s="1275"/>
      <c r="AP1499" s="1279"/>
      <c r="AQ1499" s="1280"/>
      <c r="AR1499" s="1280"/>
      <c r="AS1499" s="1280"/>
      <c r="AT1499" s="1280"/>
      <c r="AU1499" s="1280"/>
      <c r="AV1499" s="1281"/>
      <c r="AW1499" s="190"/>
      <c r="AX1499" s="191"/>
      <c r="AY1499" s="191"/>
      <c r="AZ1499" s="191"/>
      <c r="BA1499" s="191"/>
      <c r="BB1499" s="191"/>
    </row>
    <row r="1500" spans="1:54" ht="12.6" customHeight="1">
      <c r="A1500" s="220" t="s">
        <v>2360</v>
      </c>
      <c r="B1500" s="220"/>
    </row>
    <row r="1501" spans="1:54" ht="15" customHeight="1">
      <c r="A1501" s="897"/>
      <c r="B1501" s="898"/>
      <c r="C1501" s="898"/>
      <c r="D1501" s="898"/>
      <c r="E1501" s="898"/>
      <c r="F1501" s="898"/>
      <c r="G1501" s="898"/>
      <c r="H1501" s="898"/>
      <c r="I1501" s="898"/>
      <c r="J1501" s="898"/>
      <c r="K1501" s="898"/>
      <c r="L1501" s="898"/>
      <c r="M1501" s="898"/>
      <c r="N1501" s="898"/>
      <c r="O1501" s="898"/>
      <c r="P1501" s="898"/>
      <c r="Q1501" s="898"/>
      <c r="R1501" s="898"/>
      <c r="S1501" s="898"/>
      <c r="T1501" s="898"/>
      <c r="U1501" s="898"/>
      <c r="V1501" s="898"/>
      <c r="W1501" s="898"/>
      <c r="X1501" s="898"/>
      <c r="Y1501" s="898"/>
      <c r="Z1501" s="898"/>
      <c r="AA1501" s="898"/>
      <c r="AB1501" s="898"/>
      <c r="AC1501" s="898"/>
      <c r="AD1501" s="898"/>
      <c r="AE1501" s="898"/>
      <c r="AF1501" s="898"/>
      <c r="AG1501" s="898"/>
      <c r="AH1501" s="898"/>
      <c r="AI1501" s="898"/>
      <c r="AJ1501" s="898"/>
      <c r="AK1501" s="898"/>
      <c r="AL1501" s="898"/>
      <c r="AM1501" s="898"/>
      <c r="AN1501" s="898"/>
      <c r="AO1501" s="898"/>
      <c r="AP1501" s="898"/>
      <c r="AQ1501" s="898"/>
      <c r="AR1501" s="898"/>
      <c r="AS1501" s="898"/>
      <c r="AT1501" s="898"/>
      <c r="AU1501" s="898"/>
      <c r="AV1501" s="898"/>
      <c r="AW1501" s="898"/>
      <c r="AX1501" s="898"/>
      <c r="AY1501" s="550"/>
      <c r="AZ1501" s="550"/>
      <c r="BA1501" s="550"/>
      <c r="BB1501" s="550"/>
    </row>
    <row r="1502" spans="1:54" ht="15" customHeight="1">
      <c r="A1502" s="899"/>
      <c r="B1502" s="900"/>
      <c r="C1502" s="900"/>
      <c r="D1502" s="900"/>
      <c r="E1502" s="900"/>
      <c r="F1502" s="900"/>
      <c r="G1502" s="900"/>
      <c r="H1502" s="900"/>
      <c r="I1502" s="900"/>
      <c r="J1502" s="900"/>
      <c r="K1502" s="900"/>
      <c r="L1502" s="900"/>
      <c r="M1502" s="900"/>
      <c r="N1502" s="900"/>
      <c r="O1502" s="900"/>
      <c r="P1502" s="900"/>
      <c r="Q1502" s="900"/>
      <c r="R1502" s="900"/>
      <c r="S1502" s="900"/>
      <c r="T1502" s="900"/>
      <c r="U1502" s="900"/>
      <c r="V1502" s="900"/>
      <c r="W1502" s="900"/>
      <c r="X1502" s="900"/>
      <c r="Y1502" s="900"/>
      <c r="Z1502" s="900"/>
      <c r="AA1502" s="900"/>
      <c r="AB1502" s="900"/>
      <c r="AC1502" s="900"/>
      <c r="AD1502" s="900"/>
      <c r="AE1502" s="900"/>
      <c r="AF1502" s="900"/>
      <c r="AG1502" s="900"/>
      <c r="AH1502" s="900"/>
      <c r="AI1502" s="900"/>
      <c r="AJ1502" s="900"/>
      <c r="AK1502" s="900"/>
      <c r="AL1502" s="900"/>
      <c r="AM1502" s="900"/>
      <c r="AN1502" s="900"/>
      <c r="AO1502" s="900"/>
      <c r="AP1502" s="900"/>
      <c r="AQ1502" s="900"/>
      <c r="AR1502" s="900"/>
      <c r="AS1502" s="900"/>
      <c r="AT1502" s="900"/>
      <c r="AU1502" s="900"/>
      <c r="AV1502" s="900"/>
      <c r="AW1502" s="900"/>
      <c r="AX1502" s="900"/>
      <c r="AY1502" s="550"/>
      <c r="AZ1502" s="550"/>
      <c r="BA1502" s="550"/>
      <c r="BB1502" s="550"/>
    </row>
    <row r="1503" spans="1:54" s="183" customFormat="1" ht="12.6" customHeight="1"/>
    <row r="1504" spans="1:54" s="183" customFormat="1" ht="12.6" customHeight="1"/>
    <row r="1505" spans="1:54" s="175" customFormat="1" ht="12.6" customHeight="1">
      <c r="A1505" s="204" t="s">
        <v>2361</v>
      </c>
      <c r="B1505" s="206"/>
      <c r="C1505" s="206"/>
      <c r="D1505" s="206"/>
      <c r="E1505" s="206"/>
      <c r="F1505" s="206"/>
      <c r="G1505" s="206"/>
      <c r="H1505" s="206"/>
      <c r="I1505" s="206"/>
      <c r="J1505" s="206"/>
      <c r="K1505" s="206"/>
      <c r="L1505" s="206"/>
      <c r="M1505" s="206"/>
      <c r="N1505" s="206"/>
      <c r="O1505" s="206"/>
      <c r="P1505" s="206"/>
      <c r="Q1505" s="206"/>
      <c r="R1505" s="206"/>
      <c r="S1505" s="206"/>
      <c r="T1505" s="206"/>
      <c r="U1505" s="206"/>
      <c r="V1505" s="206"/>
      <c r="W1505" s="206"/>
      <c r="X1505" s="206"/>
      <c r="Y1505" s="206"/>
      <c r="Z1505" s="206"/>
      <c r="AA1505" s="206"/>
      <c r="AB1505" s="206"/>
      <c r="AC1505" s="206"/>
      <c r="AD1505" s="206"/>
      <c r="AE1505" s="206"/>
      <c r="AF1505" s="206"/>
      <c r="AG1505" s="206"/>
      <c r="AH1505" s="206"/>
      <c r="AI1505" s="206"/>
      <c r="AJ1505" s="206"/>
      <c r="AK1505" s="206"/>
      <c r="AL1505" s="206"/>
      <c r="AM1505" s="206"/>
      <c r="AN1505" s="206"/>
      <c r="AO1505" s="206"/>
      <c r="AP1505" s="206"/>
      <c r="AQ1505" s="206"/>
      <c r="AR1505" s="206"/>
      <c r="AS1505" s="206"/>
      <c r="AT1505" s="206"/>
      <c r="AU1505" s="206"/>
      <c r="AV1505" s="206"/>
      <c r="AW1505" s="206"/>
      <c r="AX1505" s="206"/>
      <c r="AY1505" s="206"/>
      <c r="AZ1505" s="206"/>
      <c r="BA1505" s="206"/>
      <c r="BB1505" s="206"/>
    </row>
    <row r="1506" spans="1:54" ht="24.75" customHeight="1">
      <c r="A1506" s="1288" t="s">
        <v>2362</v>
      </c>
      <c r="B1506" s="1288"/>
      <c r="C1506" s="1288"/>
      <c r="D1506" s="1288"/>
      <c r="E1506" s="1288"/>
      <c r="F1506" s="1288"/>
      <c r="G1506" s="1288"/>
      <c r="H1506" s="1288"/>
      <c r="I1506" s="1288"/>
      <c r="J1506" s="1288"/>
      <c r="K1506" s="1288"/>
      <c r="L1506" s="1288"/>
      <c r="M1506" s="1288"/>
      <c r="N1506" s="1288"/>
      <c r="O1506" s="1288"/>
      <c r="P1506" s="1288"/>
      <c r="Q1506" s="1288"/>
      <c r="R1506" s="1288"/>
      <c r="S1506" s="1288"/>
      <c r="T1506" s="1288"/>
      <c r="U1506" s="1288"/>
      <c r="V1506" s="1288"/>
      <c r="W1506" s="1288"/>
      <c r="X1506" s="1288"/>
      <c r="Y1506" s="1288"/>
      <c r="Z1506" s="1288"/>
      <c r="AA1506" s="1288"/>
      <c r="AB1506" s="1288"/>
      <c r="AC1506" s="1288"/>
      <c r="AD1506" s="1288"/>
      <c r="AE1506" s="1288"/>
      <c r="AF1506" s="1288"/>
      <c r="AG1506" s="1288"/>
      <c r="AH1506" s="1288"/>
      <c r="AI1506" s="1288"/>
      <c r="AJ1506" s="1288"/>
      <c r="AK1506" s="1288"/>
      <c r="AL1506" s="1288"/>
      <c r="AM1506" s="1288"/>
      <c r="AN1506" s="1288"/>
      <c r="AO1506" s="1288"/>
      <c r="AP1506" s="1288"/>
      <c r="AQ1506" s="1288"/>
      <c r="AR1506" s="1288"/>
      <c r="AS1506" s="1288"/>
      <c r="AT1506" s="1288"/>
      <c r="AU1506" s="1288"/>
      <c r="AV1506" s="1288"/>
      <c r="AW1506" s="1288"/>
      <c r="AX1506" s="1288"/>
      <c r="AY1506" s="1288"/>
      <c r="AZ1506" s="1288"/>
      <c r="BA1506" s="1288"/>
      <c r="BB1506" s="1288"/>
    </row>
    <row r="1507" spans="1:54" s="310" customFormat="1" ht="27" customHeight="1">
      <c r="A1507" s="1289" t="s">
        <v>2363</v>
      </c>
      <c r="B1507" s="1289"/>
      <c r="C1507" s="1289"/>
      <c r="D1507" s="1289"/>
      <c r="E1507" s="1289"/>
      <c r="F1507" s="1289"/>
      <c r="G1507" s="1289"/>
      <c r="H1507" s="1289"/>
      <c r="I1507" s="1289"/>
      <c r="J1507" s="1289"/>
      <c r="K1507" s="1289"/>
      <c r="L1507" s="1289"/>
      <c r="M1507" s="1289"/>
      <c r="N1507" s="1289"/>
      <c r="O1507" s="1289"/>
      <c r="P1507" s="1289"/>
      <c r="Q1507" s="1289"/>
      <c r="R1507" s="1289"/>
      <c r="S1507" s="1289"/>
      <c r="T1507" s="1289"/>
      <c r="U1507" s="1289"/>
      <c r="V1507" s="1289"/>
      <c r="W1507" s="1289"/>
      <c r="X1507" s="1289"/>
      <c r="Y1507" s="1289"/>
      <c r="Z1507" s="1289"/>
      <c r="AA1507" s="1289"/>
      <c r="AB1507" s="1289"/>
      <c r="AC1507" s="1289"/>
      <c r="AD1507" s="1289"/>
      <c r="AE1507" s="1289"/>
      <c r="AF1507" s="1289"/>
      <c r="AG1507" s="1289"/>
      <c r="AH1507" s="1289"/>
      <c r="AI1507" s="1289"/>
      <c r="AJ1507" s="1289"/>
      <c r="AK1507" s="1289"/>
      <c r="AL1507" s="1289"/>
      <c r="AM1507" s="1289"/>
      <c r="AN1507" s="1289"/>
      <c r="AO1507" s="1289"/>
      <c r="AP1507" s="1289"/>
      <c r="AQ1507" s="1289"/>
      <c r="AR1507" s="1289"/>
      <c r="AS1507" s="1289"/>
      <c r="AT1507" s="1289"/>
      <c r="AU1507" s="1289"/>
      <c r="AV1507" s="1289"/>
      <c r="AW1507" s="1289"/>
      <c r="AX1507" s="1289"/>
      <c r="AY1507" s="1289"/>
      <c r="AZ1507" s="1289"/>
      <c r="BA1507" s="1289"/>
      <c r="BB1507" s="1289"/>
    </row>
    <row r="1508" spans="1:54" ht="12.6" customHeight="1">
      <c r="A1508" s="311" t="s">
        <v>2364</v>
      </c>
    </row>
    <row r="1509" spans="1:54" s="312" customFormat="1" ht="45" customHeight="1">
      <c r="A1509" s="1285"/>
      <c r="B1509" s="1286"/>
      <c r="C1509" s="1286"/>
      <c r="D1509" s="1286"/>
      <c r="E1509" s="1286"/>
      <c r="F1509" s="1286"/>
      <c r="G1509" s="1286"/>
      <c r="H1509" s="1286"/>
      <c r="I1509" s="1286"/>
      <c r="J1509" s="1286"/>
      <c r="K1509" s="1286"/>
      <c r="L1509" s="1286"/>
      <c r="M1509" s="1286"/>
      <c r="N1509" s="1286"/>
      <c r="O1509" s="1286"/>
      <c r="P1509" s="1286"/>
      <c r="Q1509" s="1286"/>
      <c r="R1509" s="1286"/>
      <c r="S1509" s="1286"/>
      <c r="T1509" s="1286"/>
      <c r="U1509" s="1286"/>
      <c r="V1509" s="1286"/>
      <c r="W1509" s="1286"/>
      <c r="X1509" s="1286"/>
      <c r="Y1509" s="1286"/>
      <c r="Z1509" s="1286"/>
      <c r="AA1509" s="1286"/>
      <c r="AB1509" s="1286"/>
      <c r="AC1509" s="1286"/>
      <c r="AD1509" s="1286"/>
      <c r="AE1509" s="1286"/>
      <c r="AF1509" s="1286"/>
      <c r="AG1509" s="1286"/>
      <c r="AH1509" s="1286"/>
      <c r="AI1509" s="1286"/>
      <c r="AJ1509" s="1286"/>
      <c r="AK1509" s="1286"/>
      <c r="AL1509" s="1286"/>
      <c r="AM1509" s="1286"/>
      <c r="AN1509" s="1286"/>
      <c r="AO1509" s="1286"/>
      <c r="AP1509" s="1286"/>
      <c r="AQ1509" s="1286"/>
      <c r="AR1509" s="1286"/>
      <c r="AS1509" s="1286"/>
      <c r="AT1509" s="1286"/>
      <c r="AU1509" s="1286"/>
      <c r="AV1509" s="1286"/>
      <c r="AW1509" s="1286"/>
      <c r="AX1509" s="1286"/>
      <c r="AY1509" s="1286"/>
      <c r="AZ1509" s="1286"/>
      <c r="BA1509" s="1286"/>
      <c r="BB1509" s="1287"/>
    </row>
    <row r="1510" spans="1:54" s="310" customFormat="1" ht="12.75">
      <c r="A1510" s="1289" t="s">
        <v>2365</v>
      </c>
      <c r="B1510" s="1289"/>
      <c r="C1510" s="1289"/>
      <c r="D1510" s="1289"/>
      <c r="E1510" s="1289"/>
      <c r="F1510" s="1289"/>
      <c r="G1510" s="1289"/>
      <c r="H1510" s="1289"/>
      <c r="I1510" s="1289"/>
      <c r="J1510" s="1289"/>
      <c r="K1510" s="1289"/>
      <c r="L1510" s="1289"/>
      <c r="M1510" s="1289"/>
      <c r="N1510" s="1289"/>
      <c r="O1510" s="1289"/>
      <c r="P1510" s="1289"/>
      <c r="Q1510" s="1289"/>
      <c r="R1510" s="1289"/>
      <c r="S1510" s="1289"/>
      <c r="T1510" s="1289"/>
      <c r="U1510" s="1289"/>
      <c r="V1510" s="1289"/>
      <c r="W1510" s="1289"/>
      <c r="X1510" s="1289"/>
      <c r="Y1510" s="1289"/>
      <c r="Z1510" s="1289"/>
      <c r="AA1510" s="1289"/>
      <c r="AB1510" s="1289"/>
      <c r="AC1510" s="1289"/>
      <c r="AD1510" s="1289"/>
      <c r="AE1510" s="1289"/>
      <c r="AF1510" s="1289"/>
      <c r="AG1510" s="1289"/>
      <c r="AH1510" s="1289"/>
      <c r="AI1510" s="1289"/>
      <c r="AJ1510" s="1289"/>
      <c r="AK1510" s="1289"/>
      <c r="AL1510" s="1289"/>
      <c r="AM1510" s="1289"/>
      <c r="AN1510" s="1289"/>
      <c r="AO1510" s="1289"/>
      <c r="AP1510" s="1289"/>
      <c r="AQ1510" s="1289"/>
      <c r="AR1510" s="1289"/>
      <c r="AS1510" s="1289"/>
      <c r="AT1510" s="1289"/>
      <c r="AU1510" s="1289"/>
      <c r="AV1510" s="1289"/>
      <c r="AW1510" s="1289"/>
      <c r="AX1510" s="1289"/>
      <c r="AY1510" s="1289"/>
      <c r="AZ1510" s="1289"/>
      <c r="BA1510" s="1289"/>
      <c r="BB1510" s="1289"/>
    </row>
    <row r="1511" spans="1:54" ht="12.6" customHeight="1">
      <c r="A1511" s="311" t="s">
        <v>2364</v>
      </c>
    </row>
    <row r="1512" spans="1:54" s="312" customFormat="1" ht="45" customHeight="1">
      <c r="A1512" s="1285"/>
      <c r="B1512" s="1286"/>
      <c r="C1512" s="1286"/>
      <c r="D1512" s="1286"/>
      <c r="E1512" s="1286"/>
      <c r="F1512" s="1286"/>
      <c r="G1512" s="1286"/>
      <c r="H1512" s="1286"/>
      <c r="I1512" s="1286"/>
      <c r="J1512" s="1286"/>
      <c r="K1512" s="1286"/>
      <c r="L1512" s="1286"/>
      <c r="M1512" s="1286"/>
      <c r="N1512" s="1286"/>
      <c r="O1512" s="1286"/>
      <c r="P1512" s="1286"/>
      <c r="Q1512" s="1286"/>
      <c r="R1512" s="1286"/>
      <c r="S1512" s="1286"/>
      <c r="T1512" s="1286"/>
      <c r="U1512" s="1286"/>
      <c r="V1512" s="1286"/>
      <c r="W1512" s="1286"/>
      <c r="X1512" s="1286"/>
      <c r="Y1512" s="1286"/>
      <c r="Z1512" s="1286"/>
      <c r="AA1512" s="1286"/>
      <c r="AB1512" s="1286"/>
      <c r="AC1512" s="1286"/>
      <c r="AD1512" s="1286"/>
      <c r="AE1512" s="1286"/>
      <c r="AF1512" s="1286"/>
      <c r="AG1512" s="1286"/>
      <c r="AH1512" s="1286"/>
      <c r="AI1512" s="1286"/>
      <c r="AJ1512" s="1286"/>
      <c r="AK1512" s="1286"/>
      <c r="AL1512" s="1286"/>
      <c r="AM1512" s="1286"/>
      <c r="AN1512" s="1286"/>
      <c r="AO1512" s="1286"/>
      <c r="AP1512" s="1286"/>
      <c r="AQ1512" s="1286"/>
      <c r="AR1512" s="1286"/>
      <c r="AS1512" s="1286"/>
      <c r="AT1512" s="1286"/>
      <c r="AU1512" s="1286"/>
      <c r="AV1512" s="1286"/>
      <c r="AW1512" s="1286"/>
      <c r="AX1512" s="1286"/>
      <c r="AY1512" s="1286"/>
      <c r="AZ1512" s="1286"/>
      <c r="BA1512" s="1286"/>
      <c r="BB1512" s="1287"/>
    </row>
    <row r="1513" spans="1:54" s="310" customFormat="1" ht="12.6" customHeight="1">
      <c r="A1513" s="310" t="s">
        <v>2366</v>
      </c>
    </row>
    <row r="1514" spans="1:54" ht="12.6" customHeight="1">
      <c r="A1514" s="311" t="s">
        <v>2364</v>
      </c>
    </row>
    <row r="1515" spans="1:54" s="312" customFormat="1" ht="45" customHeight="1">
      <c r="A1515" s="1285"/>
      <c r="B1515" s="1286"/>
      <c r="C1515" s="1286"/>
      <c r="D1515" s="1286"/>
      <c r="E1515" s="1286"/>
      <c r="F1515" s="1286"/>
      <c r="G1515" s="1286"/>
      <c r="H1515" s="1286"/>
      <c r="I1515" s="1286"/>
      <c r="J1515" s="1286"/>
      <c r="K1515" s="1286"/>
      <c r="L1515" s="1286"/>
      <c r="M1515" s="1286"/>
      <c r="N1515" s="1286"/>
      <c r="O1515" s="1286"/>
      <c r="P1515" s="1286"/>
      <c r="Q1515" s="1286"/>
      <c r="R1515" s="1286"/>
      <c r="S1515" s="1286"/>
      <c r="T1515" s="1286"/>
      <c r="U1515" s="1286"/>
      <c r="V1515" s="1286"/>
      <c r="W1515" s="1286"/>
      <c r="X1515" s="1286"/>
      <c r="Y1515" s="1286"/>
      <c r="Z1515" s="1286"/>
      <c r="AA1515" s="1286"/>
      <c r="AB1515" s="1286"/>
      <c r="AC1515" s="1286"/>
      <c r="AD1515" s="1286"/>
      <c r="AE1515" s="1286"/>
      <c r="AF1515" s="1286"/>
      <c r="AG1515" s="1286"/>
      <c r="AH1515" s="1286"/>
      <c r="AI1515" s="1286"/>
      <c r="AJ1515" s="1286"/>
      <c r="AK1515" s="1286"/>
      <c r="AL1515" s="1286"/>
      <c r="AM1515" s="1286"/>
      <c r="AN1515" s="1286"/>
      <c r="AO1515" s="1286"/>
      <c r="AP1515" s="1286"/>
      <c r="AQ1515" s="1286"/>
      <c r="AR1515" s="1286"/>
      <c r="AS1515" s="1286"/>
      <c r="AT1515" s="1286"/>
      <c r="AU1515" s="1286"/>
      <c r="AV1515" s="1286"/>
      <c r="AW1515" s="1286"/>
      <c r="AX1515" s="1286"/>
      <c r="AY1515" s="1286"/>
      <c r="AZ1515" s="1286"/>
      <c r="BA1515" s="1286"/>
      <c r="BB1515" s="1287"/>
    </row>
    <row r="1516" spans="1:54" s="310" customFormat="1" ht="12.6" customHeight="1">
      <c r="A1516" s="310" t="s">
        <v>2367</v>
      </c>
    </row>
    <row r="1517" spans="1:54" ht="12.6" customHeight="1">
      <c r="A1517" s="311" t="s">
        <v>2364</v>
      </c>
    </row>
    <row r="1518" spans="1:54" s="312" customFormat="1" ht="45" customHeight="1">
      <c r="A1518" s="1285"/>
      <c r="B1518" s="1286"/>
      <c r="C1518" s="1286"/>
      <c r="D1518" s="1286"/>
      <c r="E1518" s="1286"/>
      <c r="F1518" s="1286"/>
      <c r="G1518" s="1286"/>
      <c r="H1518" s="1286"/>
      <c r="I1518" s="1286"/>
      <c r="J1518" s="1286"/>
      <c r="K1518" s="1286"/>
      <c r="L1518" s="1286"/>
      <c r="M1518" s="1286"/>
      <c r="N1518" s="1286"/>
      <c r="O1518" s="1286"/>
      <c r="P1518" s="1286"/>
      <c r="Q1518" s="1286"/>
      <c r="R1518" s="1286"/>
      <c r="S1518" s="1286"/>
      <c r="T1518" s="1286"/>
      <c r="U1518" s="1286"/>
      <c r="V1518" s="1286"/>
      <c r="W1518" s="1286"/>
      <c r="X1518" s="1286"/>
      <c r="Y1518" s="1286"/>
      <c r="Z1518" s="1286"/>
      <c r="AA1518" s="1286"/>
      <c r="AB1518" s="1286"/>
      <c r="AC1518" s="1286"/>
      <c r="AD1518" s="1286"/>
      <c r="AE1518" s="1286"/>
      <c r="AF1518" s="1286"/>
      <c r="AG1518" s="1286"/>
      <c r="AH1518" s="1286"/>
      <c r="AI1518" s="1286"/>
      <c r="AJ1518" s="1286"/>
      <c r="AK1518" s="1286"/>
      <c r="AL1518" s="1286"/>
      <c r="AM1518" s="1286"/>
      <c r="AN1518" s="1286"/>
      <c r="AO1518" s="1286"/>
      <c r="AP1518" s="1286"/>
      <c r="AQ1518" s="1286"/>
      <c r="AR1518" s="1286"/>
      <c r="AS1518" s="1286"/>
      <c r="AT1518" s="1286"/>
      <c r="AU1518" s="1286"/>
      <c r="AV1518" s="1286"/>
      <c r="AW1518" s="1286"/>
      <c r="AX1518" s="1286"/>
      <c r="AY1518" s="1286"/>
      <c r="AZ1518" s="1286"/>
      <c r="BA1518" s="1286"/>
      <c r="BB1518" s="1287"/>
    </row>
    <row r="1519" spans="1:54" s="310" customFormat="1" ht="12.6" customHeight="1">
      <c r="A1519" s="310" t="s">
        <v>2368</v>
      </c>
    </row>
    <row r="1520" spans="1:54" ht="12.6" customHeight="1">
      <c r="A1520" s="311" t="s">
        <v>2364</v>
      </c>
    </row>
    <row r="1521" spans="1:54" s="312" customFormat="1" ht="45" customHeight="1">
      <c r="A1521" s="1285"/>
      <c r="B1521" s="1286"/>
      <c r="C1521" s="1286"/>
      <c r="D1521" s="1286"/>
      <c r="E1521" s="1286"/>
      <c r="F1521" s="1286"/>
      <c r="G1521" s="1286"/>
      <c r="H1521" s="1286"/>
      <c r="I1521" s="1286"/>
      <c r="J1521" s="1286"/>
      <c r="K1521" s="1286"/>
      <c r="L1521" s="1286"/>
      <c r="M1521" s="1286"/>
      <c r="N1521" s="1286"/>
      <c r="O1521" s="1286"/>
      <c r="P1521" s="1286"/>
      <c r="Q1521" s="1286"/>
      <c r="R1521" s="1286"/>
      <c r="S1521" s="1286"/>
      <c r="T1521" s="1286"/>
      <c r="U1521" s="1286"/>
      <c r="V1521" s="1286"/>
      <c r="W1521" s="1286"/>
      <c r="X1521" s="1286"/>
      <c r="Y1521" s="1286"/>
      <c r="Z1521" s="1286"/>
      <c r="AA1521" s="1286"/>
      <c r="AB1521" s="1286"/>
      <c r="AC1521" s="1286"/>
      <c r="AD1521" s="1286"/>
      <c r="AE1521" s="1286"/>
      <c r="AF1521" s="1286"/>
      <c r="AG1521" s="1286"/>
      <c r="AH1521" s="1286"/>
      <c r="AI1521" s="1286"/>
      <c r="AJ1521" s="1286"/>
      <c r="AK1521" s="1286"/>
      <c r="AL1521" s="1286"/>
      <c r="AM1521" s="1286"/>
      <c r="AN1521" s="1286"/>
      <c r="AO1521" s="1286"/>
      <c r="AP1521" s="1286"/>
      <c r="AQ1521" s="1286"/>
      <c r="AR1521" s="1286"/>
      <c r="AS1521" s="1286"/>
      <c r="AT1521" s="1286"/>
      <c r="AU1521" s="1286"/>
      <c r="AV1521" s="1286"/>
      <c r="AW1521" s="1286"/>
      <c r="AX1521" s="1286"/>
      <c r="AY1521" s="1286"/>
      <c r="AZ1521" s="1286"/>
      <c r="BA1521" s="1286"/>
      <c r="BB1521" s="1287"/>
    </row>
    <row r="1522" spans="1:54" s="310" customFormat="1" ht="12.6" customHeight="1">
      <c r="A1522" s="310" t="s">
        <v>2369</v>
      </c>
    </row>
    <row r="1523" spans="1:54" ht="12.6" customHeight="1">
      <c r="A1523" s="311" t="s">
        <v>2364</v>
      </c>
    </row>
    <row r="1524" spans="1:54" s="312" customFormat="1" ht="45" customHeight="1">
      <c r="A1524" s="1285"/>
      <c r="B1524" s="1286"/>
      <c r="C1524" s="1286"/>
      <c r="D1524" s="1286"/>
      <c r="E1524" s="1286"/>
      <c r="F1524" s="1286"/>
      <c r="G1524" s="1286"/>
      <c r="H1524" s="1286"/>
      <c r="I1524" s="1286"/>
      <c r="J1524" s="1286"/>
      <c r="K1524" s="1286"/>
      <c r="L1524" s="1286"/>
      <c r="M1524" s="1286"/>
      <c r="N1524" s="1286"/>
      <c r="O1524" s="1286"/>
      <c r="P1524" s="1286"/>
      <c r="Q1524" s="1286"/>
      <c r="R1524" s="1286"/>
      <c r="S1524" s="1286"/>
      <c r="T1524" s="1286"/>
      <c r="U1524" s="1286"/>
      <c r="V1524" s="1286"/>
      <c r="W1524" s="1286"/>
      <c r="X1524" s="1286"/>
      <c r="Y1524" s="1286"/>
      <c r="Z1524" s="1286"/>
      <c r="AA1524" s="1286"/>
      <c r="AB1524" s="1286"/>
      <c r="AC1524" s="1286"/>
      <c r="AD1524" s="1286"/>
      <c r="AE1524" s="1286"/>
      <c r="AF1524" s="1286"/>
      <c r="AG1524" s="1286"/>
      <c r="AH1524" s="1286"/>
      <c r="AI1524" s="1286"/>
      <c r="AJ1524" s="1286"/>
      <c r="AK1524" s="1286"/>
      <c r="AL1524" s="1286"/>
      <c r="AM1524" s="1286"/>
      <c r="AN1524" s="1286"/>
      <c r="AO1524" s="1286"/>
      <c r="AP1524" s="1286"/>
      <c r="AQ1524" s="1286"/>
      <c r="AR1524" s="1286"/>
      <c r="AS1524" s="1286"/>
      <c r="AT1524" s="1286"/>
      <c r="AU1524" s="1286"/>
      <c r="AV1524" s="1286"/>
      <c r="AW1524" s="1286"/>
      <c r="AX1524" s="1286"/>
      <c r="AY1524" s="1286"/>
      <c r="AZ1524" s="1286"/>
      <c r="BA1524" s="1286"/>
      <c r="BB1524" s="1287"/>
    </row>
    <row r="1525" spans="1:54" s="310" customFormat="1" ht="12.6" customHeight="1">
      <c r="A1525" s="310" t="s">
        <v>2370</v>
      </c>
    </row>
    <row r="1526" spans="1:54" ht="12.6" customHeight="1">
      <c r="A1526" s="311" t="s">
        <v>2364</v>
      </c>
    </row>
    <row r="1527" spans="1:54" s="312" customFormat="1" ht="45" customHeight="1">
      <c r="A1527" s="1285"/>
      <c r="B1527" s="1286"/>
      <c r="C1527" s="1286"/>
      <c r="D1527" s="1286"/>
      <c r="E1527" s="1286"/>
      <c r="F1527" s="1286"/>
      <c r="G1527" s="1286"/>
      <c r="H1527" s="1286"/>
      <c r="I1527" s="1286"/>
      <c r="J1527" s="1286"/>
      <c r="K1527" s="1286"/>
      <c r="L1527" s="1286"/>
      <c r="M1527" s="1286"/>
      <c r="N1527" s="1286"/>
      <c r="O1527" s="1286"/>
      <c r="P1527" s="1286"/>
      <c r="Q1527" s="1286"/>
      <c r="R1527" s="1286"/>
      <c r="S1527" s="1286"/>
      <c r="T1527" s="1286"/>
      <c r="U1527" s="1286"/>
      <c r="V1527" s="1286"/>
      <c r="W1527" s="1286"/>
      <c r="X1527" s="1286"/>
      <c r="Y1527" s="1286"/>
      <c r="Z1527" s="1286"/>
      <c r="AA1527" s="1286"/>
      <c r="AB1527" s="1286"/>
      <c r="AC1527" s="1286"/>
      <c r="AD1527" s="1286"/>
      <c r="AE1527" s="1286"/>
      <c r="AF1527" s="1286"/>
      <c r="AG1527" s="1286"/>
      <c r="AH1527" s="1286"/>
      <c r="AI1527" s="1286"/>
      <c r="AJ1527" s="1286"/>
      <c r="AK1527" s="1286"/>
      <c r="AL1527" s="1286"/>
      <c r="AM1527" s="1286"/>
      <c r="AN1527" s="1286"/>
      <c r="AO1527" s="1286"/>
      <c r="AP1527" s="1286"/>
      <c r="AQ1527" s="1286"/>
      <c r="AR1527" s="1286"/>
      <c r="AS1527" s="1286"/>
      <c r="AT1527" s="1286"/>
      <c r="AU1527" s="1286"/>
      <c r="AV1527" s="1286"/>
      <c r="AW1527" s="1286"/>
      <c r="AX1527" s="1286"/>
      <c r="AY1527" s="1286"/>
      <c r="AZ1527" s="1286"/>
      <c r="BA1527" s="1286"/>
      <c r="BB1527" s="1287"/>
    </row>
    <row r="1528" spans="1:54" s="183" customFormat="1" ht="12.6" customHeight="1"/>
    <row r="1529" spans="1:54" s="175" customFormat="1" ht="12.6" customHeight="1">
      <c r="A1529" s="204" t="s">
        <v>2371</v>
      </c>
      <c r="B1529" s="206"/>
      <c r="C1529" s="206"/>
      <c r="D1529" s="206"/>
      <c r="E1529" s="206"/>
      <c r="F1529" s="206"/>
      <c r="G1529" s="206"/>
      <c r="H1529" s="206"/>
      <c r="I1529" s="206"/>
      <c r="J1529" s="206"/>
      <c r="K1529" s="206"/>
      <c r="L1529" s="206"/>
      <c r="M1529" s="206"/>
      <c r="N1529" s="206"/>
      <c r="O1529" s="206"/>
      <c r="P1529" s="206"/>
      <c r="Q1529" s="206"/>
      <c r="R1529" s="206"/>
      <c r="S1529" s="206"/>
      <c r="T1529" s="206"/>
      <c r="U1529" s="206"/>
      <c r="V1529" s="206"/>
      <c r="W1529" s="206"/>
      <c r="X1529" s="206"/>
      <c r="Y1529" s="206"/>
      <c r="Z1529" s="206"/>
      <c r="AA1529" s="206"/>
      <c r="AB1529" s="206"/>
      <c r="AC1529" s="206"/>
      <c r="AD1529" s="206"/>
      <c r="AE1529" s="206"/>
      <c r="AF1529" s="206"/>
      <c r="AG1529" s="206"/>
      <c r="AH1529" s="206"/>
      <c r="AI1529" s="206"/>
      <c r="AJ1529" s="206"/>
      <c r="AK1529" s="206"/>
      <c r="AL1529" s="206"/>
      <c r="AM1529" s="206"/>
      <c r="AN1529" s="206"/>
      <c r="AO1529" s="206"/>
      <c r="AP1529" s="206"/>
      <c r="AQ1529" s="206"/>
      <c r="AR1529" s="206"/>
      <c r="AS1529" s="206"/>
      <c r="AT1529" s="206"/>
      <c r="AU1529" s="206"/>
      <c r="AV1529" s="206"/>
      <c r="AW1529" s="206"/>
      <c r="AX1529" s="206"/>
      <c r="AY1529" s="206"/>
      <c r="AZ1529" s="206"/>
      <c r="BA1529" s="206"/>
      <c r="BB1529" s="206"/>
    </row>
    <row r="1530" spans="1:54" ht="12.6" customHeight="1">
      <c r="A1530" s="170" t="s">
        <v>2372</v>
      </c>
    </row>
    <row r="1531" spans="1:54" ht="12.6" customHeight="1">
      <c r="A1531" s="220" t="s">
        <v>2373</v>
      </c>
    </row>
    <row r="1532" spans="1:54" ht="12.6" customHeight="1">
      <c r="A1532" s="311" t="s">
        <v>2364</v>
      </c>
    </row>
    <row r="1533" spans="1:54" s="312" customFormat="1" ht="45" customHeight="1">
      <c r="A1533" s="1285"/>
      <c r="B1533" s="1286"/>
      <c r="C1533" s="1286"/>
      <c r="D1533" s="1286"/>
      <c r="E1533" s="1286"/>
      <c r="F1533" s="1286"/>
      <c r="G1533" s="1286"/>
      <c r="H1533" s="1286"/>
      <c r="I1533" s="1286"/>
      <c r="J1533" s="1286"/>
      <c r="K1533" s="1286"/>
      <c r="L1533" s="1286"/>
      <c r="M1533" s="1286"/>
      <c r="N1533" s="1286"/>
      <c r="O1533" s="1286"/>
      <c r="P1533" s="1286"/>
      <c r="Q1533" s="1286"/>
      <c r="R1533" s="1286"/>
      <c r="S1533" s="1286"/>
      <c r="T1533" s="1286"/>
      <c r="U1533" s="1286"/>
      <c r="V1533" s="1286"/>
      <c r="W1533" s="1286"/>
      <c r="X1533" s="1286"/>
      <c r="Y1533" s="1286"/>
      <c r="Z1533" s="1286"/>
      <c r="AA1533" s="1286"/>
      <c r="AB1533" s="1286"/>
      <c r="AC1533" s="1286"/>
      <c r="AD1533" s="1286"/>
      <c r="AE1533" s="1286"/>
      <c r="AF1533" s="1286"/>
      <c r="AG1533" s="1286"/>
      <c r="AH1533" s="1286"/>
      <c r="AI1533" s="1286"/>
      <c r="AJ1533" s="1286"/>
      <c r="AK1533" s="1286"/>
      <c r="AL1533" s="1286"/>
      <c r="AM1533" s="1286"/>
      <c r="AN1533" s="1286"/>
      <c r="AO1533" s="1286"/>
      <c r="AP1533" s="1286"/>
      <c r="AQ1533" s="1286"/>
      <c r="AR1533" s="1286"/>
      <c r="AS1533" s="1286"/>
      <c r="AT1533" s="1286"/>
      <c r="AU1533" s="1286"/>
      <c r="AV1533" s="1286"/>
      <c r="AW1533" s="1286"/>
      <c r="AX1533" s="1286"/>
      <c r="AY1533" s="1286"/>
      <c r="AZ1533" s="1286"/>
      <c r="BA1533" s="1286"/>
      <c r="BB1533" s="1287"/>
    </row>
    <row r="1534" spans="1:54" s="310" customFormat="1" ht="12.6" customHeight="1">
      <c r="A1534" s="310" t="s">
        <v>2374</v>
      </c>
    </row>
    <row r="1535" spans="1:54" ht="12.6" customHeight="1">
      <c r="A1535" s="311" t="s">
        <v>2364</v>
      </c>
    </row>
    <row r="1536" spans="1:54" s="312" customFormat="1" ht="45" customHeight="1">
      <c r="A1536" s="1285"/>
      <c r="B1536" s="1286"/>
      <c r="C1536" s="1286"/>
      <c r="D1536" s="1286"/>
      <c r="E1536" s="1286"/>
      <c r="F1536" s="1286"/>
      <c r="G1536" s="1286"/>
      <c r="H1536" s="1286"/>
      <c r="I1536" s="1286"/>
      <c r="J1536" s="1286"/>
      <c r="K1536" s="1286"/>
      <c r="L1536" s="1286"/>
      <c r="M1536" s="1286"/>
      <c r="N1536" s="1286"/>
      <c r="O1536" s="1286"/>
      <c r="P1536" s="1286"/>
      <c r="Q1536" s="1286"/>
      <c r="R1536" s="1286"/>
      <c r="S1536" s="1286"/>
      <c r="T1536" s="1286"/>
      <c r="U1536" s="1286"/>
      <c r="V1536" s="1286"/>
      <c r="W1536" s="1286"/>
      <c r="X1536" s="1286"/>
      <c r="Y1536" s="1286"/>
      <c r="Z1536" s="1286"/>
      <c r="AA1536" s="1286"/>
      <c r="AB1536" s="1286"/>
      <c r="AC1536" s="1286"/>
      <c r="AD1536" s="1286"/>
      <c r="AE1536" s="1286"/>
      <c r="AF1536" s="1286"/>
      <c r="AG1536" s="1286"/>
      <c r="AH1536" s="1286"/>
      <c r="AI1536" s="1286"/>
      <c r="AJ1536" s="1286"/>
      <c r="AK1536" s="1286"/>
      <c r="AL1536" s="1286"/>
      <c r="AM1536" s="1286"/>
      <c r="AN1536" s="1286"/>
      <c r="AO1536" s="1286"/>
      <c r="AP1536" s="1286"/>
      <c r="AQ1536" s="1286"/>
      <c r="AR1536" s="1286"/>
      <c r="AS1536" s="1286"/>
      <c r="AT1536" s="1286"/>
      <c r="AU1536" s="1286"/>
      <c r="AV1536" s="1286"/>
      <c r="AW1536" s="1286"/>
      <c r="AX1536" s="1286"/>
      <c r="AY1536" s="1286"/>
      <c r="AZ1536" s="1286"/>
      <c r="BA1536" s="1286"/>
      <c r="BB1536" s="1287"/>
    </row>
    <row r="1537" spans="1:54" s="310" customFormat="1" ht="12.6" customHeight="1">
      <c r="A1537" s="310" t="s">
        <v>2375</v>
      </c>
    </row>
    <row r="1538" spans="1:54" ht="12.6" customHeight="1">
      <c r="A1538" s="311" t="s">
        <v>2364</v>
      </c>
    </row>
    <row r="1539" spans="1:54" s="312" customFormat="1" ht="45" customHeight="1">
      <c r="A1539" s="1285"/>
      <c r="B1539" s="1286"/>
      <c r="C1539" s="1286"/>
      <c r="D1539" s="1286"/>
      <c r="E1539" s="1286"/>
      <c r="F1539" s="1286"/>
      <c r="G1539" s="1286"/>
      <c r="H1539" s="1286"/>
      <c r="I1539" s="1286"/>
      <c r="J1539" s="1286"/>
      <c r="K1539" s="1286"/>
      <c r="L1539" s="1286"/>
      <c r="M1539" s="1286"/>
      <c r="N1539" s="1286"/>
      <c r="O1539" s="1286"/>
      <c r="P1539" s="1286"/>
      <c r="Q1539" s="1286"/>
      <c r="R1539" s="1286"/>
      <c r="S1539" s="1286"/>
      <c r="T1539" s="1286"/>
      <c r="U1539" s="1286"/>
      <c r="V1539" s="1286"/>
      <c r="W1539" s="1286"/>
      <c r="X1539" s="1286"/>
      <c r="Y1539" s="1286"/>
      <c r="Z1539" s="1286"/>
      <c r="AA1539" s="1286"/>
      <c r="AB1539" s="1286"/>
      <c r="AC1539" s="1286"/>
      <c r="AD1539" s="1286"/>
      <c r="AE1539" s="1286"/>
      <c r="AF1539" s="1286"/>
      <c r="AG1539" s="1286"/>
      <c r="AH1539" s="1286"/>
      <c r="AI1539" s="1286"/>
      <c r="AJ1539" s="1286"/>
      <c r="AK1539" s="1286"/>
      <c r="AL1539" s="1286"/>
      <c r="AM1539" s="1286"/>
      <c r="AN1539" s="1286"/>
      <c r="AO1539" s="1286"/>
      <c r="AP1539" s="1286"/>
      <c r="AQ1539" s="1286"/>
      <c r="AR1539" s="1286"/>
      <c r="AS1539" s="1286"/>
      <c r="AT1539" s="1286"/>
      <c r="AU1539" s="1286"/>
      <c r="AV1539" s="1286"/>
      <c r="AW1539" s="1286"/>
      <c r="AX1539" s="1286"/>
      <c r="AY1539" s="1286"/>
      <c r="AZ1539" s="1286"/>
      <c r="BA1539" s="1287"/>
    </row>
    <row r="1540" spans="1:54" s="310" customFormat="1" ht="12.6" customHeight="1">
      <c r="A1540" s="310" t="s">
        <v>2376</v>
      </c>
    </row>
    <row r="1541" spans="1:54" ht="12.6" customHeight="1">
      <c r="A1541" s="311" t="s">
        <v>2364</v>
      </c>
    </row>
    <row r="1542" spans="1:54" s="312" customFormat="1" ht="45" customHeight="1">
      <c r="A1542" s="1285"/>
      <c r="B1542" s="1286"/>
      <c r="C1542" s="1286"/>
      <c r="D1542" s="1286"/>
      <c r="E1542" s="1286"/>
      <c r="F1542" s="1286"/>
      <c r="G1542" s="1286"/>
      <c r="H1542" s="1286"/>
      <c r="I1542" s="1286"/>
      <c r="J1542" s="1286"/>
      <c r="K1542" s="1286"/>
      <c r="L1542" s="1286"/>
      <c r="M1542" s="1286"/>
      <c r="N1542" s="1286"/>
      <c r="O1542" s="1286"/>
      <c r="P1542" s="1286"/>
      <c r="Q1542" s="1286"/>
      <c r="R1542" s="1286"/>
      <c r="S1542" s="1286"/>
      <c r="T1542" s="1286"/>
      <c r="U1542" s="1286"/>
      <c r="V1542" s="1286"/>
      <c r="W1542" s="1286"/>
      <c r="X1542" s="1286"/>
      <c r="Y1542" s="1286"/>
      <c r="Z1542" s="1286"/>
      <c r="AA1542" s="1286"/>
      <c r="AB1542" s="1286"/>
      <c r="AC1542" s="1286"/>
      <c r="AD1542" s="1286"/>
      <c r="AE1542" s="1286"/>
      <c r="AF1542" s="1286"/>
      <c r="AG1542" s="1286"/>
      <c r="AH1542" s="1286"/>
      <c r="AI1542" s="1286"/>
      <c r="AJ1542" s="1286"/>
      <c r="AK1542" s="1286"/>
      <c r="AL1542" s="1286"/>
      <c r="AM1542" s="1286"/>
      <c r="AN1542" s="1286"/>
      <c r="AO1542" s="1286"/>
      <c r="AP1542" s="1286"/>
      <c r="AQ1542" s="1286"/>
      <c r="AR1542" s="1286"/>
      <c r="AS1542" s="1286"/>
      <c r="AT1542" s="1286"/>
      <c r="AU1542" s="1286"/>
      <c r="AV1542" s="1286"/>
      <c r="AW1542" s="1286"/>
      <c r="AX1542" s="1286"/>
      <c r="AY1542" s="1286"/>
      <c r="AZ1542" s="1286"/>
      <c r="BA1542" s="1286"/>
      <c r="BB1542" s="1287"/>
    </row>
    <row r="1543" spans="1:54" s="310" customFormat="1" ht="12.6" customHeight="1">
      <c r="A1543" s="310" t="s">
        <v>2377</v>
      </c>
    </row>
    <row r="1544" spans="1:54" ht="13.15" customHeight="1">
      <c r="A1544" s="311" t="s">
        <v>2364</v>
      </c>
    </row>
    <row r="1545" spans="1:54" s="312" customFormat="1" ht="45" customHeight="1">
      <c r="A1545" s="1285"/>
      <c r="B1545" s="1286"/>
      <c r="C1545" s="1286"/>
      <c r="D1545" s="1286"/>
      <c r="E1545" s="1286"/>
      <c r="F1545" s="1286"/>
      <c r="G1545" s="1286"/>
      <c r="H1545" s="1286"/>
      <c r="I1545" s="1286"/>
      <c r="J1545" s="1286"/>
      <c r="K1545" s="1286"/>
      <c r="L1545" s="1286"/>
      <c r="M1545" s="1286"/>
      <c r="N1545" s="1286"/>
      <c r="O1545" s="1286"/>
      <c r="P1545" s="1286"/>
      <c r="Q1545" s="1286"/>
      <c r="R1545" s="1286"/>
      <c r="S1545" s="1286"/>
      <c r="T1545" s="1286"/>
      <c r="U1545" s="1286"/>
      <c r="V1545" s="1286"/>
      <c r="W1545" s="1286"/>
      <c r="X1545" s="1286"/>
      <c r="Y1545" s="1286"/>
      <c r="Z1545" s="1286"/>
      <c r="AA1545" s="1286"/>
      <c r="AB1545" s="1286"/>
      <c r="AC1545" s="1286"/>
      <c r="AD1545" s="1286"/>
      <c r="AE1545" s="1286"/>
      <c r="AF1545" s="1286"/>
      <c r="AG1545" s="1286"/>
      <c r="AH1545" s="1286"/>
      <c r="AI1545" s="1286"/>
      <c r="AJ1545" s="1286"/>
      <c r="AK1545" s="1286"/>
      <c r="AL1545" s="1286"/>
      <c r="AM1545" s="1286"/>
      <c r="AN1545" s="1286"/>
      <c r="AO1545" s="1286"/>
      <c r="AP1545" s="1286"/>
      <c r="AQ1545" s="1286"/>
      <c r="AR1545" s="1286"/>
      <c r="AS1545" s="1286"/>
      <c r="AT1545" s="1286"/>
      <c r="AU1545" s="1286"/>
      <c r="AV1545" s="1286"/>
      <c r="AW1545" s="1286"/>
      <c r="AX1545" s="1286"/>
      <c r="AY1545" s="1286"/>
      <c r="AZ1545" s="1286"/>
      <c r="BA1545" s="1286"/>
      <c r="BB1545" s="1287"/>
    </row>
    <row r="1546" spans="1:54" s="310" customFormat="1" ht="12.6" customHeight="1">
      <c r="A1546" s="310" t="s">
        <v>2378</v>
      </c>
    </row>
    <row r="1547" spans="1:54" ht="12.6" customHeight="1">
      <c r="A1547" s="311" t="s">
        <v>2364</v>
      </c>
    </row>
    <row r="1548" spans="1:54" s="312" customFormat="1" ht="45" customHeight="1">
      <c r="A1548" s="1285"/>
      <c r="B1548" s="1286"/>
      <c r="C1548" s="1286"/>
      <c r="D1548" s="1286"/>
      <c r="E1548" s="1286"/>
      <c r="F1548" s="1286"/>
      <c r="G1548" s="1286"/>
      <c r="H1548" s="1286"/>
      <c r="I1548" s="1286"/>
      <c r="J1548" s="1286"/>
      <c r="K1548" s="1286"/>
      <c r="L1548" s="1286"/>
      <c r="M1548" s="1286"/>
      <c r="N1548" s="1286"/>
      <c r="O1548" s="1286"/>
      <c r="P1548" s="1286"/>
      <c r="Q1548" s="1286"/>
      <c r="R1548" s="1286"/>
      <c r="S1548" s="1286"/>
      <c r="T1548" s="1286"/>
      <c r="U1548" s="1286"/>
      <c r="V1548" s="1286"/>
      <c r="W1548" s="1286"/>
      <c r="X1548" s="1286"/>
      <c r="Y1548" s="1286"/>
      <c r="Z1548" s="1286"/>
      <c r="AA1548" s="1286"/>
      <c r="AB1548" s="1286"/>
      <c r="AC1548" s="1286"/>
      <c r="AD1548" s="1286"/>
      <c r="AE1548" s="1286"/>
      <c r="AF1548" s="1286"/>
      <c r="AG1548" s="1286"/>
      <c r="AH1548" s="1286"/>
      <c r="AI1548" s="1286"/>
      <c r="AJ1548" s="1286"/>
      <c r="AK1548" s="1286"/>
      <c r="AL1548" s="1286"/>
      <c r="AM1548" s="1286"/>
      <c r="AN1548" s="1286"/>
      <c r="AO1548" s="1286"/>
      <c r="AP1548" s="1286"/>
      <c r="AQ1548" s="1286"/>
      <c r="AR1548" s="1286"/>
      <c r="AS1548" s="1286"/>
      <c r="AT1548" s="1286"/>
      <c r="AU1548" s="1286"/>
      <c r="AV1548" s="1286"/>
      <c r="AW1548" s="1286"/>
      <c r="AX1548" s="1286"/>
      <c r="AY1548" s="1286"/>
      <c r="AZ1548" s="1286"/>
      <c r="BA1548" s="1286"/>
      <c r="BB1548" s="1287"/>
    </row>
    <row r="1550" spans="1:54" s="183" customFormat="1" ht="12.6" customHeight="1"/>
    <row r="1551" spans="1:54" s="175" customFormat="1" ht="28.5" customHeight="1">
      <c r="A1551" s="1232" t="s">
        <v>2379</v>
      </c>
      <c r="B1551" s="1232"/>
      <c r="C1551" s="1232"/>
      <c r="D1551" s="1232"/>
      <c r="E1551" s="1232"/>
      <c r="F1551" s="1232"/>
      <c r="G1551" s="1232"/>
      <c r="H1551" s="1232"/>
      <c r="I1551" s="1232"/>
      <c r="J1551" s="1232"/>
      <c r="K1551" s="1232"/>
      <c r="L1551" s="1232"/>
      <c r="M1551" s="1232"/>
      <c r="N1551" s="1232"/>
      <c r="O1551" s="1232"/>
      <c r="P1551" s="1232"/>
      <c r="Q1551" s="1232"/>
      <c r="R1551" s="1232"/>
      <c r="S1551" s="1232"/>
      <c r="T1551" s="1232"/>
      <c r="U1551" s="1232"/>
      <c r="V1551" s="1232"/>
      <c r="W1551" s="1232"/>
      <c r="X1551" s="1232"/>
      <c r="Y1551" s="1232"/>
      <c r="Z1551" s="1232"/>
      <c r="AA1551" s="1232"/>
      <c r="AB1551" s="1232"/>
      <c r="AC1551" s="1232"/>
      <c r="AD1551" s="1232"/>
      <c r="AE1551" s="1232"/>
      <c r="AF1551" s="1232"/>
      <c r="AG1551" s="1232"/>
      <c r="AH1551" s="1232"/>
      <c r="AI1551" s="1232"/>
      <c r="AJ1551" s="1232"/>
      <c r="AK1551" s="1232"/>
      <c r="AL1551" s="1232"/>
      <c r="AM1551" s="1232"/>
      <c r="AN1551" s="1232"/>
      <c r="AO1551" s="1232"/>
      <c r="AP1551" s="1232"/>
      <c r="AQ1551" s="1232"/>
      <c r="AR1551" s="1232"/>
      <c r="AS1551" s="1232"/>
      <c r="AT1551" s="1232"/>
      <c r="AU1551" s="1232"/>
      <c r="AV1551" s="1232"/>
      <c r="AW1551" s="1232"/>
      <c r="AX1551" s="1232"/>
      <c r="AY1551" s="1232"/>
      <c r="AZ1551" s="1232"/>
      <c r="BA1551" s="206"/>
      <c r="BB1551" s="206"/>
    </row>
    <row r="1552" spans="1:54" s="220" customFormat="1" ht="12.6" customHeight="1">
      <c r="A1552" s="220" t="s">
        <v>2380</v>
      </c>
    </row>
    <row r="1553" spans="1:54" ht="12.6" customHeight="1">
      <c r="A1553" s="311" t="s">
        <v>2364</v>
      </c>
    </row>
    <row r="1554" spans="1:54" ht="45" customHeight="1">
      <c r="A1554" s="1285"/>
      <c r="B1554" s="1286"/>
      <c r="C1554" s="1286"/>
      <c r="D1554" s="1286"/>
      <c r="E1554" s="1286"/>
      <c r="F1554" s="1286"/>
      <c r="G1554" s="1286"/>
      <c r="H1554" s="1286"/>
      <c r="I1554" s="1286"/>
      <c r="J1554" s="1286"/>
      <c r="K1554" s="1286"/>
      <c r="L1554" s="1286"/>
      <c r="M1554" s="1286"/>
      <c r="N1554" s="1286"/>
      <c r="O1554" s="1286"/>
      <c r="P1554" s="1286"/>
      <c r="Q1554" s="1286"/>
      <c r="R1554" s="1286"/>
      <c r="S1554" s="1286"/>
      <c r="T1554" s="1286"/>
      <c r="U1554" s="1286"/>
      <c r="V1554" s="1286"/>
      <c r="W1554" s="1286"/>
      <c r="X1554" s="1286"/>
      <c r="Y1554" s="1286"/>
      <c r="Z1554" s="1286"/>
      <c r="AA1554" s="1286"/>
      <c r="AB1554" s="1286"/>
      <c r="AC1554" s="1286"/>
      <c r="AD1554" s="1286"/>
      <c r="AE1554" s="1286"/>
      <c r="AF1554" s="1286"/>
      <c r="AG1554" s="1286"/>
      <c r="AH1554" s="1286"/>
      <c r="AI1554" s="1286"/>
      <c r="AJ1554" s="1286"/>
      <c r="AK1554" s="1286"/>
      <c r="AL1554" s="1286"/>
      <c r="AM1554" s="1286"/>
      <c r="AN1554" s="1286"/>
      <c r="AO1554" s="1286"/>
      <c r="AP1554" s="1286"/>
      <c r="AQ1554" s="1286"/>
      <c r="AR1554" s="1286"/>
      <c r="AS1554" s="1286"/>
      <c r="AT1554" s="1286"/>
      <c r="AU1554" s="1286"/>
      <c r="AV1554" s="1286"/>
      <c r="AW1554" s="1286"/>
      <c r="AX1554" s="1286"/>
      <c r="AY1554" s="1286"/>
      <c r="AZ1554" s="1286"/>
      <c r="BA1554" s="1286"/>
      <c r="BB1554" s="1287"/>
    </row>
    <row r="1555" spans="1:54" s="220" customFormat="1" ht="12.6" customHeight="1">
      <c r="A1555" s="220" t="s">
        <v>2381</v>
      </c>
    </row>
    <row r="1556" spans="1:54" ht="12.6" customHeight="1">
      <c r="A1556" s="311" t="s">
        <v>2364</v>
      </c>
    </row>
    <row r="1557" spans="1:54" ht="95.1" customHeight="1">
      <c r="A1557" s="1285"/>
      <c r="B1557" s="1286"/>
      <c r="C1557" s="1286"/>
      <c r="D1557" s="1286"/>
      <c r="E1557" s="1286"/>
      <c r="F1557" s="1286"/>
      <c r="G1557" s="1286"/>
      <c r="H1557" s="1286"/>
      <c r="I1557" s="1286"/>
      <c r="J1557" s="1286"/>
      <c r="K1557" s="1286"/>
      <c r="L1557" s="1286"/>
      <c r="M1557" s="1286"/>
      <c r="N1557" s="1286"/>
      <c r="O1557" s="1286"/>
      <c r="P1557" s="1286"/>
      <c r="Q1557" s="1286"/>
      <c r="R1557" s="1286"/>
      <c r="S1557" s="1286"/>
      <c r="T1557" s="1286"/>
      <c r="U1557" s="1286"/>
      <c r="V1557" s="1286"/>
      <c r="W1557" s="1286"/>
      <c r="X1557" s="1286"/>
      <c r="Y1557" s="1286"/>
      <c r="Z1557" s="1286"/>
      <c r="AA1557" s="1286"/>
      <c r="AB1557" s="1286"/>
      <c r="AC1557" s="1286"/>
      <c r="AD1557" s="1286"/>
      <c r="AE1557" s="1286"/>
      <c r="AF1557" s="1286"/>
      <c r="AG1557" s="1286"/>
      <c r="AH1557" s="1286"/>
      <c r="AI1557" s="1286"/>
      <c r="AJ1557" s="1286"/>
      <c r="AK1557" s="1286"/>
      <c r="AL1557" s="1286"/>
      <c r="AM1557" s="1286"/>
      <c r="AN1557" s="1286"/>
      <c r="AO1557" s="1286"/>
      <c r="AP1557" s="1286"/>
      <c r="AQ1557" s="1286"/>
      <c r="AR1557" s="1286"/>
      <c r="AS1557" s="1286"/>
      <c r="AT1557" s="1286"/>
      <c r="AU1557" s="1286"/>
      <c r="AV1557" s="1286"/>
      <c r="AW1557" s="1286"/>
      <c r="AX1557" s="1286"/>
      <c r="AY1557" s="1286"/>
      <c r="AZ1557" s="1286"/>
      <c r="BA1557" s="1286"/>
      <c r="BB1557" s="1287"/>
    </row>
    <row r="1558" spans="1:54" s="220" customFormat="1" ht="12.6" customHeight="1">
      <c r="A1558" s="220" t="s">
        <v>2382</v>
      </c>
    </row>
    <row r="1559" spans="1:54" ht="12.6" customHeight="1">
      <c r="A1559" s="311" t="s">
        <v>2364</v>
      </c>
    </row>
    <row r="1560" spans="1:54" ht="45" customHeight="1">
      <c r="A1560" s="1285"/>
      <c r="B1560" s="1286"/>
      <c r="C1560" s="1286"/>
      <c r="D1560" s="1286"/>
      <c r="E1560" s="1286"/>
      <c r="F1560" s="1286"/>
      <c r="G1560" s="1286"/>
      <c r="H1560" s="1286"/>
      <c r="I1560" s="1286"/>
      <c r="J1560" s="1286"/>
      <c r="K1560" s="1286"/>
      <c r="L1560" s="1286"/>
      <c r="M1560" s="1286"/>
      <c r="N1560" s="1286"/>
      <c r="O1560" s="1286"/>
      <c r="P1560" s="1286"/>
      <c r="Q1560" s="1286"/>
      <c r="R1560" s="1286"/>
      <c r="S1560" s="1286"/>
      <c r="T1560" s="1286"/>
      <c r="U1560" s="1286"/>
      <c r="V1560" s="1286"/>
      <c r="W1560" s="1286"/>
      <c r="X1560" s="1286"/>
      <c r="Y1560" s="1286"/>
      <c r="Z1560" s="1286"/>
      <c r="AA1560" s="1286"/>
      <c r="AB1560" s="1286"/>
      <c r="AC1560" s="1286"/>
      <c r="AD1560" s="1286"/>
      <c r="AE1560" s="1286"/>
      <c r="AF1560" s="1286"/>
      <c r="AG1560" s="1286"/>
      <c r="AH1560" s="1286"/>
      <c r="AI1560" s="1286"/>
      <c r="AJ1560" s="1286"/>
      <c r="AK1560" s="1286"/>
      <c r="AL1560" s="1286"/>
      <c r="AM1560" s="1286"/>
      <c r="AN1560" s="1286"/>
      <c r="AO1560" s="1286"/>
      <c r="AP1560" s="1286"/>
      <c r="AQ1560" s="1286"/>
      <c r="AR1560" s="1286"/>
      <c r="AS1560" s="1286"/>
      <c r="AT1560" s="1286"/>
      <c r="AU1560" s="1286"/>
      <c r="AV1560" s="1286"/>
      <c r="AW1560" s="1286"/>
      <c r="AX1560" s="1286"/>
      <c r="AY1560" s="1286"/>
      <c r="AZ1560" s="1286"/>
      <c r="BA1560" s="1286"/>
      <c r="BB1560" s="1287"/>
    </row>
    <row r="1561" spans="1:54" s="220" customFormat="1" ht="12.6" customHeight="1">
      <c r="A1561" s="220" t="s">
        <v>2383</v>
      </c>
    </row>
    <row r="1562" spans="1:54" ht="12.6" customHeight="1">
      <c r="A1562" s="311" t="s">
        <v>2364</v>
      </c>
    </row>
    <row r="1563" spans="1:54" ht="45" customHeight="1">
      <c r="A1563" s="1285"/>
      <c r="B1563" s="1286"/>
      <c r="C1563" s="1286"/>
      <c r="D1563" s="1286"/>
      <c r="E1563" s="1286"/>
      <c r="F1563" s="1286"/>
      <c r="G1563" s="1286"/>
      <c r="H1563" s="1286"/>
      <c r="I1563" s="1286"/>
      <c r="J1563" s="1286"/>
      <c r="K1563" s="1286"/>
      <c r="L1563" s="1286"/>
      <c r="M1563" s="1286"/>
      <c r="N1563" s="1286"/>
      <c r="O1563" s="1286"/>
      <c r="P1563" s="1286"/>
      <c r="Q1563" s="1286"/>
      <c r="R1563" s="1286"/>
      <c r="S1563" s="1286"/>
      <c r="T1563" s="1286"/>
      <c r="U1563" s="1286"/>
      <c r="V1563" s="1286"/>
      <c r="W1563" s="1286"/>
      <c r="X1563" s="1286"/>
      <c r="Y1563" s="1286"/>
      <c r="Z1563" s="1286"/>
      <c r="AA1563" s="1286"/>
      <c r="AB1563" s="1286"/>
      <c r="AC1563" s="1286"/>
      <c r="AD1563" s="1286"/>
      <c r="AE1563" s="1286"/>
      <c r="AF1563" s="1286"/>
      <c r="AG1563" s="1286"/>
      <c r="AH1563" s="1286"/>
      <c r="AI1563" s="1286"/>
      <c r="AJ1563" s="1286"/>
      <c r="AK1563" s="1286"/>
      <c r="AL1563" s="1286"/>
      <c r="AM1563" s="1286"/>
      <c r="AN1563" s="1286"/>
      <c r="AO1563" s="1286"/>
      <c r="AP1563" s="1286"/>
      <c r="AQ1563" s="1286"/>
      <c r="AR1563" s="1286"/>
      <c r="AS1563" s="1286"/>
      <c r="AT1563" s="1286"/>
      <c r="AU1563" s="1286"/>
      <c r="AV1563" s="1286"/>
      <c r="AW1563" s="1286"/>
      <c r="AX1563" s="1286"/>
      <c r="AY1563" s="1286"/>
      <c r="AZ1563" s="1286"/>
      <c r="BA1563" s="1286"/>
      <c r="BB1563" s="1287"/>
    </row>
  </sheetData>
  <sheetProtection selectLockedCells="1" selectUnlockedCells="1"/>
  <mergeCells count="4420">
    <mergeCell ref="A1368:AX1369"/>
    <mergeCell ref="A1110:AX1111"/>
    <mergeCell ref="A1127:AX1128"/>
    <mergeCell ref="A1152:AX1153"/>
    <mergeCell ref="A1174:AX1175"/>
    <mergeCell ref="A1189:AX1190"/>
    <mergeCell ref="A1224:AX1225"/>
    <mergeCell ref="I1365:N1365"/>
    <mergeCell ref="A976:AX977"/>
    <mergeCell ref="A1021:AX1022"/>
    <mergeCell ref="A1043:AX1044"/>
    <mergeCell ref="A1040:AE1040"/>
    <mergeCell ref="AF1040:AN1040"/>
    <mergeCell ref="AO1040:BB1040"/>
    <mergeCell ref="A1041:AE1041"/>
    <mergeCell ref="AF1041:AN1041"/>
    <mergeCell ref="AO1041:BB1041"/>
    <mergeCell ref="I1366:N1366"/>
    <mergeCell ref="O1366:V1366"/>
    <mergeCell ref="W1366:AB1366"/>
    <mergeCell ref="AC1366:AH1366"/>
    <mergeCell ref="AI1366:AP1366"/>
    <mergeCell ref="AQ1366:BB1366"/>
    <mergeCell ref="O1365:V1365"/>
    <mergeCell ref="W1365:AB1365"/>
    <mergeCell ref="AC1365:AH1365"/>
    <mergeCell ref="AI1365:AP1365"/>
    <mergeCell ref="A1081:AX1082"/>
    <mergeCell ref="A1095:AX1096"/>
    <mergeCell ref="AQ1365:BB1365"/>
    <mergeCell ref="A1365:H1366"/>
    <mergeCell ref="A1323:AX1324"/>
    <mergeCell ref="A1341:AX1342"/>
    <mergeCell ref="W1364:AB1364"/>
    <mergeCell ref="AC1364:AH1364"/>
    <mergeCell ref="AI1364:AP1364"/>
    <mergeCell ref="AQ1364:BB1364"/>
    <mergeCell ref="AC1363:AH1363"/>
    <mergeCell ref="AI1363:AP1363"/>
    <mergeCell ref="AH761:AP761"/>
    <mergeCell ref="AQ761:BB761"/>
    <mergeCell ref="A747:S747"/>
    <mergeCell ref="T747:AF747"/>
    <mergeCell ref="AG747:BB747"/>
    <mergeCell ref="A748:S748"/>
    <mergeCell ref="T748:AF748"/>
    <mergeCell ref="AG748:BB748"/>
    <mergeCell ref="A757:M757"/>
    <mergeCell ref="AQ757:BB757"/>
    <mergeCell ref="N756:S756"/>
    <mergeCell ref="T756:Z756"/>
    <mergeCell ref="AA756:AG756"/>
    <mergeCell ref="AH756:AP756"/>
    <mergeCell ref="AQ756:BB756"/>
    <mergeCell ref="N757:S757"/>
    <mergeCell ref="T757:Z757"/>
    <mergeCell ref="AA757:AG757"/>
    <mergeCell ref="AH757:AP757"/>
    <mergeCell ref="AH754:AP754"/>
    <mergeCell ref="AQ754:BB754"/>
    <mergeCell ref="A755:M755"/>
    <mergeCell ref="N755:S755"/>
    <mergeCell ref="T755:Z755"/>
    <mergeCell ref="AA755:AG755"/>
    <mergeCell ref="AC61:AI61"/>
    <mergeCell ref="AJ61:AQ61"/>
    <mergeCell ref="AH755:AP755"/>
    <mergeCell ref="AQ755:BB755"/>
    <mergeCell ref="N753:S753"/>
    <mergeCell ref="T753:Z753"/>
    <mergeCell ref="AA753:AG753"/>
    <mergeCell ref="AH753:AP753"/>
    <mergeCell ref="AQ753:BB753"/>
    <mergeCell ref="N754:S754"/>
    <mergeCell ref="T564:Z564"/>
    <mergeCell ref="AA564:AG564"/>
    <mergeCell ref="F67:BB67"/>
    <mergeCell ref="A18:T18"/>
    <mergeCell ref="A19:T19"/>
    <mergeCell ref="A20:T20"/>
    <mergeCell ref="A21:T21"/>
    <mergeCell ref="A61:O61"/>
    <mergeCell ref="P61:T61"/>
    <mergeCell ref="U61:AB61"/>
    <mergeCell ref="AH564:AP564"/>
    <mergeCell ref="AQ564:BB564"/>
    <mergeCell ref="A563:M563"/>
    <mergeCell ref="N563:S563"/>
    <mergeCell ref="T563:Z563"/>
    <mergeCell ref="AA563:AG563"/>
    <mergeCell ref="AH563:AP563"/>
    <mergeCell ref="AQ563:BB563"/>
    <mergeCell ref="A564:M564"/>
    <mergeCell ref="N564:S564"/>
    <mergeCell ref="AH560:AP561"/>
    <mergeCell ref="AQ560:BB561"/>
    <mergeCell ref="A562:M562"/>
    <mergeCell ref="N562:S562"/>
    <mergeCell ref="T562:Z562"/>
    <mergeCell ref="AA562:AG562"/>
    <mergeCell ref="A559:M559"/>
    <mergeCell ref="N559:S559"/>
    <mergeCell ref="T559:Z559"/>
    <mergeCell ref="AA559:AG559"/>
    <mergeCell ref="AH562:AP562"/>
    <mergeCell ref="AQ562:BB562"/>
    <mergeCell ref="A560:M561"/>
    <mergeCell ref="N560:S561"/>
    <mergeCell ref="T560:Z561"/>
    <mergeCell ref="AA560:AG561"/>
    <mergeCell ref="AH559:AP559"/>
    <mergeCell ref="AQ559:BB559"/>
    <mergeCell ref="A557:M557"/>
    <mergeCell ref="N557:S557"/>
    <mergeCell ref="T557:Z557"/>
    <mergeCell ref="AA557:AG557"/>
    <mergeCell ref="AH557:AP557"/>
    <mergeCell ref="AQ557:BB557"/>
    <mergeCell ref="A558:M558"/>
    <mergeCell ref="N558:S558"/>
    <mergeCell ref="AQ554:BB554"/>
    <mergeCell ref="AH553:AP553"/>
    <mergeCell ref="AA555:AG555"/>
    <mergeCell ref="AH555:AP555"/>
    <mergeCell ref="AQ555:BB555"/>
    <mergeCell ref="N556:S556"/>
    <mergeCell ref="AH556:AP556"/>
    <mergeCell ref="AQ556:BB556"/>
    <mergeCell ref="T558:Z558"/>
    <mergeCell ref="AA558:AG558"/>
    <mergeCell ref="AH558:AP558"/>
    <mergeCell ref="AQ558:BB558"/>
    <mergeCell ref="AQ553:BB553"/>
    <mergeCell ref="A554:M554"/>
    <mergeCell ref="N554:S554"/>
    <mergeCell ref="T554:Z554"/>
    <mergeCell ref="AA554:AG554"/>
    <mergeCell ref="AH554:AP554"/>
    <mergeCell ref="A500:AX501"/>
    <mergeCell ref="F450:AZ450"/>
    <mergeCell ref="F467:H467"/>
    <mergeCell ref="F468:H468"/>
    <mergeCell ref="F469:H471"/>
    <mergeCell ref="F473:H476"/>
    <mergeCell ref="F477:H477"/>
    <mergeCell ref="F478:H478"/>
    <mergeCell ref="AR539:BB541"/>
    <mergeCell ref="A540:K540"/>
    <mergeCell ref="A541:K541"/>
    <mergeCell ref="A542:K542"/>
    <mergeCell ref="L542:O543"/>
    <mergeCell ref="P542:V543"/>
    <mergeCell ref="W542:AC543"/>
    <mergeCell ref="AD542:AJ543"/>
    <mergeCell ref="AK542:AQ543"/>
    <mergeCell ref="AR537:BB538"/>
    <mergeCell ref="A536:K536"/>
    <mergeCell ref="L536:O536"/>
    <mergeCell ref="AR542:BB543"/>
    <mergeCell ref="A539:K539"/>
    <mergeCell ref="L539:O541"/>
    <mergeCell ref="P539:V541"/>
    <mergeCell ref="W539:AC541"/>
    <mergeCell ref="AD539:AJ541"/>
    <mergeCell ref="AK539:AQ541"/>
    <mergeCell ref="A537:K537"/>
    <mergeCell ref="L537:O538"/>
    <mergeCell ref="P537:V538"/>
    <mergeCell ref="W537:AC538"/>
    <mergeCell ref="AD537:AJ538"/>
    <mergeCell ref="AK537:AQ538"/>
    <mergeCell ref="F436:H438"/>
    <mergeCell ref="F440:H443"/>
    <mergeCell ref="F444:H446"/>
    <mergeCell ref="F451:H459"/>
    <mergeCell ref="F460:H460"/>
    <mergeCell ref="AR536:BB536"/>
    <mergeCell ref="F479:H479"/>
    <mergeCell ref="F480:H482"/>
    <mergeCell ref="F484:H487"/>
    <mergeCell ref="AW447:AY447"/>
    <mergeCell ref="F422:H422"/>
    <mergeCell ref="F423:H423"/>
    <mergeCell ref="F424:H424"/>
    <mergeCell ref="F462:H465"/>
    <mergeCell ref="F466:H466"/>
    <mergeCell ref="F425:H427"/>
    <mergeCell ref="F429:H432"/>
    <mergeCell ref="F433:H433"/>
    <mergeCell ref="F434:H434"/>
    <mergeCell ref="F435:H435"/>
    <mergeCell ref="A280:AX281"/>
    <mergeCell ref="A393:AX394"/>
    <mergeCell ref="AH397:AX397"/>
    <mergeCell ref="AT389:AX391"/>
    <mergeCell ref="AG389:AJ391"/>
    <mergeCell ref="AO385:AS388"/>
    <mergeCell ref="AT385:AX388"/>
    <mergeCell ref="AO380:AS380"/>
    <mergeCell ref="AT380:AX380"/>
    <mergeCell ref="AH399:AX399"/>
    <mergeCell ref="AW484:AZ487"/>
    <mergeCell ref="AW479:AZ479"/>
    <mergeCell ref="AW477:AZ477"/>
    <mergeCell ref="AW469:AZ471"/>
    <mergeCell ref="AW467:AZ467"/>
    <mergeCell ref="AW462:AZ465"/>
    <mergeCell ref="AK444:AN446"/>
    <mergeCell ref="AO444:AR446"/>
    <mergeCell ref="A409:E409"/>
    <mergeCell ref="A410:E410"/>
    <mergeCell ref="AK480:AN482"/>
    <mergeCell ref="AO480:AR482"/>
    <mergeCell ref="AS480:AV482"/>
    <mergeCell ref="AG479:AJ479"/>
    <mergeCell ref="AS479:AV479"/>
    <mergeCell ref="AG477:AJ477"/>
    <mergeCell ref="AK477:AN477"/>
    <mergeCell ref="F418:H421"/>
    <mergeCell ref="AW422:AY422"/>
    <mergeCell ref="AW423:AY423"/>
    <mergeCell ref="AW424:AY424"/>
    <mergeCell ref="AK479:AN479"/>
    <mergeCell ref="AO479:AR479"/>
    <mergeCell ref="AS444:AV446"/>
    <mergeCell ref="AC71:AN71"/>
    <mergeCell ref="AO69:AY69"/>
    <mergeCell ref="AO70:AY70"/>
    <mergeCell ref="AO71:AY71"/>
    <mergeCell ref="AO72:AY72"/>
    <mergeCell ref="AW480:AZ482"/>
    <mergeCell ref="AK478:AN478"/>
    <mergeCell ref="AW407:AY415"/>
    <mergeCell ref="AW416:AY416"/>
    <mergeCell ref="AW418:AY421"/>
    <mergeCell ref="AC69:AN69"/>
    <mergeCell ref="AO73:AY73"/>
    <mergeCell ref="A62:O62"/>
    <mergeCell ref="P62:T62"/>
    <mergeCell ref="U62:AB62"/>
    <mergeCell ref="AC62:AI62"/>
    <mergeCell ref="AJ62:AQ62"/>
    <mergeCell ref="AR62:AY62"/>
    <mergeCell ref="A71:T71"/>
    <mergeCell ref="U71:AB71"/>
    <mergeCell ref="AC60:AI60"/>
    <mergeCell ref="AJ60:AQ60"/>
    <mergeCell ref="AR60:AY60"/>
    <mergeCell ref="AO65:AP65"/>
    <mergeCell ref="AR61:AY61"/>
    <mergeCell ref="A70:T70"/>
    <mergeCell ref="U70:AB70"/>
    <mergeCell ref="AC70:AN70"/>
    <mergeCell ref="A68:T68"/>
    <mergeCell ref="U68:AB68"/>
    <mergeCell ref="A59:O59"/>
    <mergeCell ref="P59:T59"/>
    <mergeCell ref="U59:AB59"/>
    <mergeCell ref="AC59:AI59"/>
    <mergeCell ref="AO68:AY68"/>
    <mergeCell ref="A65:AG65"/>
    <mergeCell ref="AK65:AM65"/>
    <mergeCell ref="A60:O60"/>
    <mergeCell ref="P60:T60"/>
    <mergeCell ref="U60:AB60"/>
    <mergeCell ref="AJ59:AQ59"/>
    <mergeCell ref="AR59:AY59"/>
    <mergeCell ref="AR56:AY57"/>
    <mergeCell ref="A57:O57"/>
    <mergeCell ref="A58:O58"/>
    <mergeCell ref="P58:T58"/>
    <mergeCell ref="U58:AB58"/>
    <mergeCell ref="AC58:AI58"/>
    <mergeCell ref="AJ58:AQ58"/>
    <mergeCell ref="AR58:AY58"/>
    <mergeCell ref="AQ53:AY53"/>
    <mergeCell ref="AH51:AP51"/>
    <mergeCell ref="AC57:AI57"/>
    <mergeCell ref="U57:AB57"/>
    <mergeCell ref="P57:T57"/>
    <mergeCell ref="A56:T56"/>
    <mergeCell ref="U56:AI56"/>
    <mergeCell ref="P47:X47"/>
    <mergeCell ref="Y47:AG47"/>
    <mergeCell ref="AH47:AP47"/>
    <mergeCell ref="AJ56:AQ57"/>
    <mergeCell ref="AQ51:AY51"/>
    <mergeCell ref="P45:AG45"/>
    <mergeCell ref="AH45:AP46"/>
    <mergeCell ref="AQ45:AY46"/>
    <mergeCell ref="AQ47:AY47"/>
    <mergeCell ref="AQ52:AY52"/>
    <mergeCell ref="AQ49:AY49"/>
    <mergeCell ref="A50:O50"/>
    <mergeCell ref="P50:X50"/>
    <mergeCell ref="Y50:AG50"/>
    <mergeCell ref="AH50:AP50"/>
    <mergeCell ref="AQ50:AY50"/>
    <mergeCell ref="A1554:BB1554"/>
    <mergeCell ref="A1551:AZ1551"/>
    <mergeCell ref="A1515:BB1515"/>
    <mergeCell ref="A1518:BB1518"/>
    <mergeCell ref="A1521:BB1521"/>
    <mergeCell ref="A1524:BB1524"/>
    <mergeCell ref="A1527:BB1527"/>
    <mergeCell ref="A1557:BB1557"/>
    <mergeCell ref="A1560:BB1560"/>
    <mergeCell ref="A1563:BB1563"/>
    <mergeCell ref="P46:X46"/>
    <mergeCell ref="Y46:AG46"/>
    <mergeCell ref="A1536:BB1536"/>
    <mergeCell ref="A1539:BA1539"/>
    <mergeCell ref="A1542:BB1542"/>
    <mergeCell ref="A1545:BB1545"/>
    <mergeCell ref="A1548:BB1548"/>
    <mergeCell ref="A1533:BB1533"/>
    <mergeCell ref="A1506:BB1506"/>
    <mergeCell ref="A1507:BB1507"/>
    <mergeCell ref="A1509:BB1509"/>
    <mergeCell ref="A1510:BB1510"/>
    <mergeCell ref="A1512:BB1512"/>
    <mergeCell ref="A1501:AX1502"/>
    <mergeCell ref="M1495:T1496"/>
    <mergeCell ref="U1495:AA1496"/>
    <mergeCell ref="AB1495:AH1496"/>
    <mergeCell ref="AI1495:AO1496"/>
    <mergeCell ref="AP1495:AV1496"/>
    <mergeCell ref="M1497:T1499"/>
    <mergeCell ref="AI1497:AO1499"/>
    <mergeCell ref="AP1497:AV1499"/>
    <mergeCell ref="U1497:AA1499"/>
    <mergeCell ref="AB1497:AH1499"/>
    <mergeCell ref="M1490:T1491"/>
    <mergeCell ref="U1490:AA1491"/>
    <mergeCell ref="AB1490:AH1491"/>
    <mergeCell ref="M1484:T1487"/>
    <mergeCell ref="U1484:AA1487"/>
    <mergeCell ref="AB1484:AH1487"/>
    <mergeCell ref="AI1490:AO1491"/>
    <mergeCell ref="AP1490:AV1491"/>
    <mergeCell ref="M1492:T1494"/>
    <mergeCell ref="U1492:AA1494"/>
    <mergeCell ref="AB1492:AH1494"/>
    <mergeCell ref="AI1492:AO1494"/>
    <mergeCell ref="AP1492:AV1494"/>
    <mergeCell ref="AI1484:AO1487"/>
    <mergeCell ref="AP1484:AV1487"/>
    <mergeCell ref="M1488:T1489"/>
    <mergeCell ref="U1488:AA1489"/>
    <mergeCell ref="AB1488:AH1489"/>
    <mergeCell ref="AI1488:AO1489"/>
    <mergeCell ref="AP1488:AV1489"/>
    <mergeCell ref="AP1479:AV1481"/>
    <mergeCell ref="M1482:T1483"/>
    <mergeCell ref="U1482:AA1483"/>
    <mergeCell ref="AB1482:AH1483"/>
    <mergeCell ref="AI1482:AO1483"/>
    <mergeCell ref="AP1482:AV1483"/>
    <mergeCell ref="M1479:T1481"/>
    <mergeCell ref="U1479:AA1481"/>
    <mergeCell ref="AB1479:AH1481"/>
    <mergeCell ref="AI1479:AO1481"/>
    <mergeCell ref="AP1477:AV1477"/>
    <mergeCell ref="M1478:T1478"/>
    <mergeCell ref="U1478:AA1478"/>
    <mergeCell ref="AB1478:AH1478"/>
    <mergeCell ref="AI1478:AO1478"/>
    <mergeCell ref="AP1478:AV1478"/>
    <mergeCell ref="M1477:T1477"/>
    <mergeCell ref="U1477:AA1477"/>
    <mergeCell ref="AB1477:AH1477"/>
    <mergeCell ref="AI1477:AO1477"/>
    <mergeCell ref="AB1474:AH1474"/>
    <mergeCell ref="AI1474:AO1474"/>
    <mergeCell ref="AP1475:AV1475"/>
    <mergeCell ref="A1476:L1476"/>
    <mergeCell ref="M1476:T1476"/>
    <mergeCell ref="U1476:AA1476"/>
    <mergeCell ref="AB1476:AH1476"/>
    <mergeCell ref="AI1476:AO1476"/>
    <mergeCell ref="AP1476:AV1476"/>
    <mergeCell ref="AB1471:AH1472"/>
    <mergeCell ref="AI1471:AO1472"/>
    <mergeCell ref="AP1474:AV1474"/>
    <mergeCell ref="A1475:L1475"/>
    <mergeCell ref="M1475:T1475"/>
    <mergeCell ref="U1475:AA1475"/>
    <mergeCell ref="AB1475:AH1475"/>
    <mergeCell ref="AI1475:AO1475"/>
    <mergeCell ref="M1474:T1474"/>
    <mergeCell ref="U1474:AA1474"/>
    <mergeCell ref="AB1468:AH1469"/>
    <mergeCell ref="AI1468:AO1469"/>
    <mergeCell ref="AP1471:AV1472"/>
    <mergeCell ref="M1473:T1473"/>
    <mergeCell ref="U1473:AA1473"/>
    <mergeCell ref="AB1473:AH1473"/>
    <mergeCell ref="AI1473:AO1473"/>
    <mergeCell ref="AP1473:AV1473"/>
    <mergeCell ref="M1471:T1472"/>
    <mergeCell ref="U1471:AA1472"/>
    <mergeCell ref="AB1467:AH1467"/>
    <mergeCell ref="AI1467:AO1467"/>
    <mergeCell ref="AP1468:AV1469"/>
    <mergeCell ref="M1470:T1470"/>
    <mergeCell ref="U1470:AA1470"/>
    <mergeCell ref="AB1470:AH1470"/>
    <mergeCell ref="AI1470:AO1470"/>
    <mergeCell ref="AP1470:AV1470"/>
    <mergeCell ref="M1468:T1469"/>
    <mergeCell ref="U1468:AA1469"/>
    <mergeCell ref="AP1467:AV1467"/>
    <mergeCell ref="A1464:L1464"/>
    <mergeCell ref="M1464:T1464"/>
    <mergeCell ref="A1466:L1466"/>
    <mergeCell ref="M1466:T1466"/>
    <mergeCell ref="U1466:AA1466"/>
    <mergeCell ref="AB1466:AH1466"/>
    <mergeCell ref="AI1466:AO1466"/>
    <mergeCell ref="M1467:T1467"/>
    <mergeCell ref="U1467:AA1467"/>
    <mergeCell ref="AW1461:BA1461"/>
    <mergeCell ref="A1463:L1463"/>
    <mergeCell ref="M1463:T1463"/>
    <mergeCell ref="U1463:AA1463"/>
    <mergeCell ref="AB1463:AH1463"/>
    <mergeCell ref="AI1463:AO1463"/>
    <mergeCell ref="A1457:AX1458"/>
    <mergeCell ref="M1451:T1452"/>
    <mergeCell ref="U1451:AA1452"/>
    <mergeCell ref="AB1451:AH1452"/>
    <mergeCell ref="AI1451:AO1452"/>
    <mergeCell ref="AP1451:AV1452"/>
    <mergeCell ref="M1453:T1455"/>
    <mergeCell ref="U1453:AA1455"/>
    <mergeCell ref="AB1453:AH1455"/>
    <mergeCell ref="AI1453:AO1455"/>
    <mergeCell ref="AP1453:AV1455"/>
    <mergeCell ref="M1446:T1447"/>
    <mergeCell ref="U1446:AA1447"/>
    <mergeCell ref="AB1446:AH1447"/>
    <mergeCell ref="AI1446:AO1447"/>
    <mergeCell ref="AP1446:AV1447"/>
    <mergeCell ref="M1448:T1450"/>
    <mergeCell ref="U1448:AA1450"/>
    <mergeCell ref="AB1448:AH1450"/>
    <mergeCell ref="AI1448:AO1450"/>
    <mergeCell ref="AP1448:AV1450"/>
    <mergeCell ref="M1440:T1443"/>
    <mergeCell ref="U1440:AA1443"/>
    <mergeCell ref="AB1440:AH1443"/>
    <mergeCell ref="AI1440:AO1443"/>
    <mergeCell ref="AP1440:AV1443"/>
    <mergeCell ref="M1444:T1445"/>
    <mergeCell ref="U1444:AA1445"/>
    <mergeCell ref="AB1444:AH1445"/>
    <mergeCell ref="AI1444:AO1445"/>
    <mergeCell ref="AP1444:AV1445"/>
    <mergeCell ref="M1435:T1437"/>
    <mergeCell ref="U1435:AA1437"/>
    <mergeCell ref="AB1435:AH1437"/>
    <mergeCell ref="AI1435:AO1437"/>
    <mergeCell ref="AP1435:AV1437"/>
    <mergeCell ref="M1438:T1439"/>
    <mergeCell ref="U1438:AA1439"/>
    <mergeCell ref="AB1438:AH1439"/>
    <mergeCell ref="AI1438:AO1439"/>
    <mergeCell ref="AP1438:AV1439"/>
    <mergeCell ref="M1433:T1433"/>
    <mergeCell ref="U1433:AA1433"/>
    <mergeCell ref="AB1433:AH1433"/>
    <mergeCell ref="AI1433:AO1433"/>
    <mergeCell ref="AP1433:AV1433"/>
    <mergeCell ref="M1434:T1434"/>
    <mergeCell ref="U1434:AA1434"/>
    <mergeCell ref="AB1434:AH1434"/>
    <mergeCell ref="AI1434:AO1434"/>
    <mergeCell ref="AP1434:AV1434"/>
    <mergeCell ref="AP1431:AV1431"/>
    <mergeCell ref="A1432:L1432"/>
    <mergeCell ref="M1432:T1432"/>
    <mergeCell ref="U1432:AA1432"/>
    <mergeCell ref="AB1432:AH1432"/>
    <mergeCell ref="AI1432:AO1432"/>
    <mergeCell ref="AP1432:AV1432"/>
    <mergeCell ref="AP1430:AV1430"/>
    <mergeCell ref="A1431:L1431"/>
    <mergeCell ref="M1431:T1431"/>
    <mergeCell ref="U1431:AA1431"/>
    <mergeCell ref="AB1431:AH1431"/>
    <mergeCell ref="AI1431:AO1431"/>
    <mergeCell ref="M1430:T1430"/>
    <mergeCell ref="U1430:AA1430"/>
    <mergeCell ref="AB1430:AH1430"/>
    <mergeCell ref="AI1430:AO1430"/>
    <mergeCell ref="AP1427:AV1428"/>
    <mergeCell ref="M1429:T1429"/>
    <mergeCell ref="U1429:AA1429"/>
    <mergeCell ref="AB1429:AH1429"/>
    <mergeCell ref="AI1429:AO1429"/>
    <mergeCell ref="AP1429:AV1429"/>
    <mergeCell ref="M1427:T1428"/>
    <mergeCell ref="U1427:AA1428"/>
    <mergeCell ref="AB1427:AH1428"/>
    <mergeCell ref="AI1427:AO1428"/>
    <mergeCell ref="AP1424:AV1425"/>
    <mergeCell ref="M1426:T1426"/>
    <mergeCell ref="U1426:AA1426"/>
    <mergeCell ref="AB1426:AH1426"/>
    <mergeCell ref="AI1426:AO1426"/>
    <mergeCell ref="AP1426:AV1426"/>
    <mergeCell ref="M1424:T1425"/>
    <mergeCell ref="U1424:AA1425"/>
    <mergeCell ref="AB1424:AH1425"/>
    <mergeCell ref="AI1424:AO1425"/>
    <mergeCell ref="AB1422:AH1422"/>
    <mergeCell ref="AI1422:AO1422"/>
    <mergeCell ref="M1423:T1423"/>
    <mergeCell ref="U1423:AA1423"/>
    <mergeCell ref="AB1423:AH1423"/>
    <mergeCell ref="AI1423:AO1423"/>
    <mergeCell ref="A1419:L1419"/>
    <mergeCell ref="M1419:T1419"/>
    <mergeCell ref="U1419:AA1419"/>
    <mergeCell ref="AB1419:AH1419"/>
    <mergeCell ref="AP1423:AV1423"/>
    <mergeCell ref="A1420:L1420"/>
    <mergeCell ref="M1420:T1420"/>
    <mergeCell ref="A1422:L1422"/>
    <mergeCell ref="M1422:T1422"/>
    <mergeCell ref="U1422:AA1422"/>
    <mergeCell ref="AI1419:AO1419"/>
    <mergeCell ref="A1406:AX1407"/>
    <mergeCell ref="A1410:AX1411"/>
    <mergeCell ref="A1403:W1403"/>
    <mergeCell ref="X1403:AD1403"/>
    <mergeCell ref="AE1403:AO1403"/>
    <mergeCell ref="AP1403:AZ1403"/>
    <mergeCell ref="A1404:W1404"/>
    <mergeCell ref="X1404:AD1404"/>
    <mergeCell ref="AE1404:AO1404"/>
    <mergeCell ref="AP1404:AZ1404"/>
    <mergeCell ref="A1401:W1401"/>
    <mergeCell ref="X1401:AD1401"/>
    <mergeCell ref="AE1401:AO1401"/>
    <mergeCell ref="AP1401:AZ1401"/>
    <mergeCell ref="A1402:W1402"/>
    <mergeCell ref="X1402:AD1402"/>
    <mergeCell ref="AE1402:AO1402"/>
    <mergeCell ref="AP1402:AZ1402"/>
    <mergeCell ref="A1400:W1400"/>
    <mergeCell ref="X1400:AD1400"/>
    <mergeCell ref="AE1400:AO1400"/>
    <mergeCell ref="AP1400:AZ1400"/>
    <mergeCell ref="A1399:W1399"/>
    <mergeCell ref="X1399:AD1399"/>
    <mergeCell ref="AE1399:AO1399"/>
    <mergeCell ref="AP1399:AZ1399"/>
    <mergeCell ref="A1398:W1398"/>
    <mergeCell ref="X1398:AD1398"/>
    <mergeCell ref="AE1398:AO1398"/>
    <mergeCell ref="AP1398:AZ1398"/>
    <mergeCell ref="A1397:W1397"/>
    <mergeCell ref="X1397:AD1397"/>
    <mergeCell ref="AE1397:AO1397"/>
    <mergeCell ref="AP1397:AZ1397"/>
    <mergeCell ref="A1396:W1396"/>
    <mergeCell ref="X1396:AD1396"/>
    <mergeCell ref="AE1396:AO1396"/>
    <mergeCell ref="AP1396:AZ1396"/>
    <mergeCell ref="A1395:W1395"/>
    <mergeCell ref="X1395:AD1395"/>
    <mergeCell ref="AE1395:AO1395"/>
    <mergeCell ref="AP1395:AZ1395"/>
    <mergeCell ref="A1394:W1394"/>
    <mergeCell ref="X1394:AD1394"/>
    <mergeCell ref="AE1394:AO1394"/>
    <mergeCell ref="AP1394:AZ1394"/>
    <mergeCell ref="A1392:W1393"/>
    <mergeCell ref="X1392:AD1393"/>
    <mergeCell ref="AE1392:AZ1392"/>
    <mergeCell ref="AE1393:AO1393"/>
    <mergeCell ref="AP1393:AZ1393"/>
    <mergeCell ref="A1389:W1389"/>
    <mergeCell ref="X1389:AD1389"/>
    <mergeCell ref="AE1389:AO1389"/>
    <mergeCell ref="AP1389:AZ1389"/>
    <mergeCell ref="A1388:W1388"/>
    <mergeCell ref="X1388:AD1388"/>
    <mergeCell ref="AE1388:AO1388"/>
    <mergeCell ref="AP1388:AZ1388"/>
    <mergeCell ref="A1387:W1387"/>
    <mergeCell ref="X1387:AD1387"/>
    <mergeCell ref="AE1387:AO1387"/>
    <mergeCell ref="AP1387:AZ1387"/>
    <mergeCell ref="A1386:W1386"/>
    <mergeCell ref="X1386:AD1386"/>
    <mergeCell ref="AE1386:AO1386"/>
    <mergeCell ref="AP1386:AZ1386"/>
    <mergeCell ref="A1385:W1385"/>
    <mergeCell ref="X1385:AD1385"/>
    <mergeCell ref="AE1385:AO1385"/>
    <mergeCell ref="AP1385:AZ1385"/>
    <mergeCell ref="A1384:W1384"/>
    <mergeCell ref="X1384:AD1384"/>
    <mergeCell ref="AE1384:AO1384"/>
    <mergeCell ref="AP1384:AZ1384"/>
    <mergeCell ref="A1383:W1383"/>
    <mergeCell ref="X1383:AD1383"/>
    <mergeCell ref="AE1383:AO1383"/>
    <mergeCell ref="AP1383:AZ1383"/>
    <mergeCell ref="A1382:W1382"/>
    <mergeCell ref="X1382:AD1382"/>
    <mergeCell ref="AE1382:AO1382"/>
    <mergeCell ref="AP1382:AZ1382"/>
    <mergeCell ref="A1381:W1381"/>
    <mergeCell ref="X1381:AD1381"/>
    <mergeCell ref="AE1381:AO1381"/>
    <mergeCell ref="AP1381:AZ1381"/>
    <mergeCell ref="A1380:W1380"/>
    <mergeCell ref="X1380:AD1380"/>
    <mergeCell ref="AE1380:AO1380"/>
    <mergeCell ref="AP1380:AZ1380"/>
    <mergeCell ref="A1379:W1379"/>
    <mergeCell ref="X1379:AD1379"/>
    <mergeCell ref="AE1379:AO1379"/>
    <mergeCell ref="AP1379:AZ1379"/>
    <mergeCell ref="A1377:W1378"/>
    <mergeCell ref="X1377:AD1378"/>
    <mergeCell ref="AE1377:AZ1377"/>
    <mergeCell ref="AE1378:AO1378"/>
    <mergeCell ref="AP1378:AZ1378"/>
    <mergeCell ref="GW1373:IU1373"/>
    <mergeCell ref="IV1373"/>
    <mergeCell ref="A1371:AY1371"/>
    <mergeCell ref="A1373:AY1373"/>
    <mergeCell ref="AZ1373:CX1373"/>
    <mergeCell ref="CY1373:EW1373"/>
    <mergeCell ref="EX1373:GV1373"/>
    <mergeCell ref="AQ1362:BB1362"/>
    <mergeCell ref="AC1361:AH1361"/>
    <mergeCell ref="AI1361:AP1361"/>
    <mergeCell ref="A1363:H1364"/>
    <mergeCell ref="I1363:N1363"/>
    <mergeCell ref="O1363:V1363"/>
    <mergeCell ref="W1363:AB1363"/>
    <mergeCell ref="AQ1363:BB1363"/>
    <mergeCell ref="I1364:N1364"/>
    <mergeCell ref="O1364:V1364"/>
    <mergeCell ref="A1361:H1362"/>
    <mergeCell ref="I1361:N1361"/>
    <mergeCell ref="O1361:V1361"/>
    <mergeCell ref="W1361:AB1361"/>
    <mergeCell ref="AQ1361:BB1361"/>
    <mergeCell ref="I1362:N1362"/>
    <mergeCell ref="O1362:V1362"/>
    <mergeCell ref="W1362:AB1362"/>
    <mergeCell ref="AC1362:AH1362"/>
    <mergeCell ref="AI1362:AP1362"/>
    <mergeCell ref="W1360:AB1360"/>
    <mergeCell ref="AC1360:AH1360"/>
    <mergeCell ref="AI1360:AP1360"/>
    <mergeCell ref="AQ1360:BB1360"/>
    <mergeCell ref="AC1359:AH1359"/>
    <mergeCell ref="AI1359:AP1359"/>
    <mergeCell ref="AQ1358:BB1358"/>
    <mergeCell ref="AC1357:AH1357"/>
    <mergeCell ref="AI1357:AP1357"/>
    <mergeCell ref="A1359:H1360"/>
    <mergeCell ref="I1359:N1359"/>
    <mergeCell ref="O1359:V1359"/>
    <mergeCell ref="W1359:AB1359"/>
    <mergeCell ref="AQ1359:BB1359"/>
    <mergeCell ref="I1360:N1360"/>
    <mergeCell ref="O1360:V1360"/>
    <mergeCell ref="A1357:H1358"/>
    <mergeCell ref="I1357:N1357"/>
    <mergeCell ref="O1357:V1357"/>
    <mergeCell ref="W1357:AB1357"/>
    <mergeCell ref="AQ1357:BB1357"/>
    <mergeCell ref="I1358:N1358"/>
    <mergeCell ref="O1358:V1358"/>
    <mergeCell ref="W1358:AB1358"/>
    <mergeCell ref="AC1358:AH1358"/>
    <mergeCell ref="AI1358:AP1358"/>
    <mergeCell ref="AI1354:AP1354"/>
    <mergeCell ref="AI1355:AP1355"/>
    <mergeCell ref="AQ1355:BB1355"/>
    <mergeCell ref="I1356:N1356"/>
    <mergeCell ref="O1356:V1356"/>
    <mergeCell ref="W1356:AB1356"/>
    <mergeCell ref="AC1356:AH1356"/>
    <mergeCell ref="AI1356:AP1356"/>
    <mergeCell ref="AQ1356:BB1356"/>
    <mergeCell ref="A1355:H1356"/>
    <mergeCell ref="I1355:N1355"/>
    <mergeCell ref="O1355:V1355"/>
    <mergeCell ref="W1355:AB1355"/>
    <mergeCell ref="AC1355:AH1355"/>
    <mergeCell ref="O1354:V1354"/>
    <mergeCell ref="W1354:AB1354"/>
    <mergeCell ref="AC1354:AH1354"/>
    <mergeCell ref="AQ1352:BB1352"/>
    <mergeCell ref="A1353:H1354"/>
    <mergeCell ref="I1353:N1353"/>
    <mergeCell ref="O1353:V1353"/>
    <mergeCell ref="W1353:AB1353"/>
    <mergeCell ref="AC1353:AH1353"/>
    <mergeCell ref="AI1353:AP1353"/>
    <mergeCell ref="AQ1353:BB1353"/>
    <mergeCell ref="I1354:N1354"/>
    <mergeCell ref="AQ1354:BB1354"/>
    <mergeCell ref="A1352:H1352"/>
    <mergeCell ref="I1352:N1352"/>
    <mergeCell ref="O1352:V1352"/>
    <mergeCell ref="W1352:AB1352"/>
    <mergeCell ref="AQ1348:BB1348"/>
    <mergeCell ref="I1349:AB1350"/>
    <mergeCell ref="AC1349:BB1350"/>
    <mergeCell ref="I1351:AB1351"/>
    <mergeCell ref="AC1351:BB1351"/>
    <mergeCell ref="AI1352:AP1352"/>
    <mergeCell ref="AC1352:AH1352"/>
    <mergeCell ref="A1344:BA1344"/>
    <mergeCell ref="A1346:H1351"/>
    <mergeCell ref="I1346:AB1347"/>
    <mergeCell ref="AC1346:BB1347"/>
    <mergeCell ref="I1348:N1348"/>
    <mergeCell ref="O1348:V1348"/>
    <mergeCell ref="W1348:AB1348"/>
    <mergeCell ref="AC1348:AH1348"/>
    <mergeCell ref="AI1348:AP1348"/>
    <mergeCell ref="A1338:AE1338"/>
    <mergeCell ref="AF1338:AN1338"/>
    <mergeCell ref="AO1338:BB1338"/>
    <mergeCell ref="A1339:AE1339"/>
    <mergeCell ref="AF1339:AN1339"/>
    <mergeCell ref="AO1339:BB1339"/>
    <mergeCell ref="A1336:AE1336"/>
    <mergeCell ref="AF1336:AN1336"/>
    <mergeCell ref="AO1336:BB1336"/>
    <mergeCell ref="A1337:AE1337"/>
    <mergeCell ref="AF1337:AN1337"/>
    <mergeCell ref="AO1337:BB1337"/>
    <mergeCell ref="A1334:AE1334"/>
    <mergeCell ref="AF1334:AN1334"/>
    <mergeCell ref="AO1334:BB1334"/>
    <mergeCell ref="A1335:AE1335"/>
    <mergeCell ref="AF1335:AN1335"/>
    <mergeCell ref="AO1335:BB1335"/>
    <mergeCell ref="A1332:AE1332"/>
    <mergeCell ref="AF1332:AN1332"/>
    <mergeCell ref="AO1332:BB1332"/>
    <mergeCell ref="A1333:AE1333"/>
    <mergeCell ref="AF1333:AN1333"/>
    <mergeCell ref="AO1333:BB1333"/>
    <mergeCell ref="CY1330:EW1330"/>
    <mergeCell ref="EX1330:GV1330"/>
    <mergeCell ref="GW1330:IU1330"/>
    <mergeCell ref="IV1330"/>
    <mergeCell ref="A1331:AE1331"/>
    <mergeCell ref="AF1331:AN1331"/>
    <mergeCell ref="AO1331:BB1331"/>
    <mergeCell ref="A1330:AY1330"/>
    <mergeCell ref="AZ1330:CX1330"/>
    <mergeCell ref="A1329:BA1329"/>
    <mergeCell ref="IV1327"/>
    <mergeCell ref="A1327:AY1327"/>
    <mergeCell ref="AZ1327:CX1327"/>
    <mergeCell ref="CY1327:EW1327"/>
    <mergeCell ref="EX1327:GV1327"/>
    <mergeCell ref="GW1327:IU1327"/>
    <mergeCell ref="A1320:AE1320"/>
    <mergeCell ref="AF1320:AN1320"/>
    <mergeCell ref="AO1320:BB1320"/>
    <mergeCell ref="A1321:AE1321"/>
    <mergeCell ref="AF1321:AN1321"/>
    <mergeCell ref="AO1321:BB1321"/>
    <mergeCell ref="A1318:AE1318"/>
    <mergeCell ref="AF1318:AN1318"/>
    <mergeCell ref="AO1318:BB1318"/>
    <mergeCell ref="A1319:AE1319"/>
    <mergeCell ref="AF1319:AN1319"/>
    <mergeCell ref="AO1319:BB1319"/>
    <mergeCell ref="A1316:AE1316"/>
    <mergeCell ref="AF1316:AN1316"/>
    <mergeCell ref="AO1316:BB1316"/>
    <mergeCell ref="A1317:AE1317"/>
    <mergeCell ref="AF1317:AN1317"/>
    <mergeCell ref="AO1317:BB1317"/>
    <mergeCell ref="A1312:AE1312"/>
    <mergeCell ref="AF1312:AN1312"/>
    <mergeCell ref="AO1312:BB1312"/>
    <mergeCell ref="A1314:AE1315"/>
    <mergeCell ref="AF1314:BB1314"/>
    <mergeCell ref="AF1315:AN1315"/>
    <mergeCell ref="AO1315:BB1315"/>
    <mergeCell ref="A1310:AE1310"/>
    <mergeCell ref="AF1310:AN1310"/>
    <mergeCell ref="AO1310:BB1310"/>
    <mergeCell ref="A1311:AE1311"/>
    <mergeCell ref="AF1311:AN1311"/>
    <mergeCell ref="AO1311:BB1311"/>
    <mergeCell ref="A1308:AE1308"/>
    <mergeCell ref="AF1308:AN1308"/>
    <mergeCell ref="AO1308:BB1308"/>
    <mergeCell ref="A1309:AE1309"/>
    <mergeCell ref="AF1309:AN1309"/>
    <mergeCell ref="AO1309:BB1309"/>
    <mergeCell ref="A1307:AE1307"/>
    <mergeCell ref="AF1307:AN1307"/>
    <mergeCell ref="AO1307:BB1307"/>
    <mergeCell ref="EX1303:GV1303"/>
    <mergeCell ref="A1305:AE1306"/>
    <mergeCell ref="AF1305:BB1305"/>
    <mergeCell ref="AF1306:AN1306"/>
    <mergeCell ref="AO1306:BB1306"/>
    <mergeCell ref="GW1303:IU1303"/>
    <mergeCell ref="IV1303"/>
    <mergeCell ref="A1298:AY1298"/>
    <mergeCell ref="A1300:BA1300"/>
    <mergeCell ref="A1303:AY1303"/>
    <mergeCell ref="AZ1303:CX1303"/>
    <mergeCell ref="CY1303:EW1303"/>
    <mergeCell ref="A1291:AE1291"/>
    <mergeCell ref="AF1291:AN1291"/>
    <mergeCell ref="AO1291:BB1291"/>
    <mergeCell ref="A1292:AE1292"/>
    <mergeCell ref="AF1292:AN1292"/>
    <mergeCell ref="AO1292:BB1292"/>
    <mergeCell ref="A1288:AE1288"/>
    <mergeCell ref="AF1288:AN1288"/>
    <mergeCell ref="AO1288:BB1288"/>
    <mergeCell ref="A1294:AX1295"/>
    <mergeCell ref="A1289:AE1289"/>
    <mergeCell ref="AF1289:AN1289"/>
    <mergeCell ref="AO1289:BB1289"/>
    <mergeCell ref="A1290:AE1290"/>
    <mergeCell ref="AF1290:AN1290"/>
    <mergeCell ref="AO1290:BB1290"/>
    <mergeCell ref="A1286:AE1286"/>
    <mergeCell ref="AF1286:AN1286"/>
    <mergeCell ref="AO1286:BB1286"/>
    <mergeCell ref="A1287:AE1287"/>
    <mergeCell ref="AF1287:AN1287"/>
    <mergeCell ref="AO1287:BB1287"/>
    <mergeCell ref="A1283:AE1283"/>
    <mergeCell ref="AF1283:AN1283"/>
    <mergeCell ref="AO1283:BB1283"/>
    <mergeCell ref="A1285:AE1285"/>
    <mergeCell ref="AF1285:AN1285"/>
    <mergeCell ref="AO1285:BB1285"/>
    <mergeCell ref="A1284:AE1284"/>
    <mergeCell ref="AF1284:AN1284"/>
    <mergeCell ref="AO1284:BB1284"/>
    <mergeCell ref="P1275:X1275"/>
    <mergeCell ref="Y1275:AB1275"/>
    <mergeCell ref="AC1275:AF1275"/>
    <mergeCell ref="AG1275:AO1275"/>
    <mergeCell ref="AP1275:AU1275"/>
    <mergeCell ref="AV1275:BB1275"/>
    <mergeCell ref="A1280:BA1280"/>
    <mergeCell ref="A1277:AX1278"/>
    <mergeCell ref="P1273:X1273"/>
    <mergeCell ref="Y1273:AB1273"/>
    <mergeCell ref="AC1273:AF1273"/>
    <mergeCell ref="AG1273:AO1273"/>
    <mergeCell ref="AP1273:AU1273"/>
    <mergeCell ref="AV1273:BB1273"/>
    <mergeCell ref="P1274:X1274"/>
    <mergeCell ref="Y1274:AB1274"/>
    <mergeCell ref="AC1274:AF1274"/>
    <mergeCell ref="P1272:X1272"/>
    <mergeCell ref="Y1272:AB1272"/>
    <mergeCell ref="AC1272:AF1272"/>
    <mergeCell ref="AG1272:AO1272"/>
    <mergeCell ref="AP1274:AU1274"/>
    <mergeCell ref="AV1274:BB1274"/>
    <mergeCell ref="AG1274:AO1274"/>
    <mergeCell ref="AC1270:AF1270"/>
    <mergeCell ref="AG1270:AO1270"/>
    <mergeCell ref="AP1272:AU1272"/>
    <mergeCell ref="AV1272:BB1272"/>
    <mergeCell ref="P1271:X1271"/>
    <mergeCell ref="Y1271:AB1271"/>
    <mergeCell ref="AC1271:AF1271"/>
    <mergeCell ref="AG1271:AO1271"/>
    <mergeCell ref="AP1271:AU1271"/>
    <mergeCell ref="AV1271:BB1271"/>
    <mergeCell ref="AP1270:AU1270"/>
    <mergeCell ref="AV1270:BB1270"/>
    <mergeCell ref="P1269:X1269"/>
    <mergeCell ref="Y1269:AB1269"/>
    <mergeCell ref="AC1269:AF1269"/>
    <mergeCell ref="AG1269:AO1269"/>
    <mergeCell ref="AP1269:AU1269"/>
    <mergeCell ref="AV1269:BB1269"/>
    <mergeCell ref="P1270:X1270"/>
    <mergeCell ref="Y1270:AB1270"/>
    <mergeCell ref="AG1266:AO1266"/>
    <mergeCell ref="AP1266:AU1266"/>
    <mergeCell ref="AV1266:BB1266"/>
    <mergeCell ref="P1267:X1268"/>
    <mergeCell ref="Y1267:AB1268"/>
    <mergeCell ref="AC1267:AF1268"/>
    <mergeCell ref="AG1267:AO1268"/>
    <mergeCell ref="AV1264:BB1264"/>
    <mergeCell ref="P1265:X1265"/>
    <mergeCell ref="Y1265:AB1265"/>
    <mergeCell ref="AC1265:AF1265"/>
    <mergeCell ref="AG1265:AO1265"/>
    <mergeCell ref="AP1267:AU1268"/>
    <mergeCell ref="AV1267:BB1268"/>
    <mergeCell ref="P1266:X1266"/>
    <mergeCell ref="Y1266:AB1266"/>
    <mergeCell ref="AC1266:AF1266"/>
    <mergeCell ref="AV1262:BB1263"/>
    <mergeCell ref="A1261:O1261"/>
    <mergeCell ref="P1261:X1261"/>
    <mergeCell ref="AP1265:AU1265"/>
    <mergeCell ref="AV1265:BB1265"/>
    <mergeCell ref="P1264:X1264"/>
    <mergeCell ref="Y1264:AB1264"/>
    <mergeCell ref="AC1264:AF1264"/>
    <mergeCell ref="AG1264:AO1264"/>
    <mergeCell ref="AP1264:AU1264"/>
    <mergeCell ref="A1262:O1262"/>
    <mergeCell ref="P1262:X1263"/>
    <mergeCell ref="Y1262:AB1263"/>
    <mergeCell ref="AC1262:AF1263"/>
    <mergeCell ref="AG1262:AO1263"/>
    <mergeCell ref="AP1262:AU1263"/>
    <mergeCell ref="AP1259:AU1259"/>
    <mergeCell ref="Y1261:AB1261"/>
    <mergeCell ref="AC1261:AF1261"/>
    <mergeCell ref="AG1261:AO1261"/>
    <mergeCell ref="AP1261:AU1261"/>
    <mergeCell ref="AV1259:BB1259"/>
    <mergeCell ref="AC1260:AF1260"/>
    <mergeCell ref="AP1260:AU1260"/>
    <mergeCell ref="AV1260:BB1260"/>
    <mergeCell ref="AV1261:BB1261"/>
    <mergeCell ref="AF1246:AN1248"/>
    <mergeCell ref="AO1246:BB1248"/>
    <mergeCell ref="AG1257:BB1257"/>
    <mergeCell ref="P1258:AF1258"/>
    <mergeCell ref="AG1258:BB1258"/>
    <mergeCell ref="A1259:M1259"/>
    <mergeCell ref="P1259:X1259"/>
    <mergeCell ref="Y1259:AB1259"/>
    <mergeCell ref="AC1259:AF1259"/>
    <mergeCell ref="AG1259:AO1259"/>
    <mergeCell ref="AO1233:BB1234"/>
    <mergeCell ref="AF1235:AN1236"/>
    <mergeCell ref="AO1235:BB1236"/>
    <mergeCell ref="AF1237:AN1241"/>
    <mergeCell ref="AO1237:BB1241"/>
    <mergeCell ref="AF1242:AN1245"/>
    <mergeCell ref="AO1242:BB1245"/>
    <mergeCell ref="A1253:AX1254"/>
    <mergeCell ref="AO1230:BB1230"/>
    <mergeCell ref="A1231:AE1231"/>
    <mergeCell ref="AF1231:AN1231"/>
    <mergeCell ref="AO1231:BB1231"/>
    <mergeCell ref="AF1232:AN1232"/>
    <mergeCell ref="AO1232:BB1232"/>
    <mergeCell ref="AF1249:AN1251"/>
    <mergeCell ref="AO1249:BB1251"/>
    <mergeCell ref="AF1233:AN1234"/>
    <mergeCell ref="A1221:AE1221"/>
    <mergeCell ref="AF1221:AN1221"/>
    <mergeCell ref="AO1221:BB1221"/>
    <mergeCell ref="A1222:AE1222"/>
    <mergeCell ref="AF1222:AN1222"/>
    <mergeCell ref="AO1222:BB1222"/>
    <mergeCell ref="A1219:AE1219"/>
    <mergeCell ref="AF1219:AN1219"/>
    <mergeCell ref="AO1219:BB1219"/>
    <mergeCell ref="A1220:AE1220"/>
    <mergeCell ref="AF1220:AN1220"/>
    <mergeCell ref="AO1220:BB1220"/>
    <mergeCell ref="A1217:AE1217"/>
    <mergeCell ref="AF1217:AN1217"/>
    <mergeCell ref="AO1217:BB1217"/>
    <mergeCell ref="A1218:AE1218"/>
    <mergeCell ref="AF1218:AN1218"/>
    <mergeCell ref="AO1218:BB1218"/>
    <mergeCell ref="A1215:AE1215"/>
    <mergeCell ref="AF1215:AN1215"/>
    <mergeCell ref="AO1215:BB1215"/>
    <mergeCell ref="A1216:AE1216"/>
    <mergeCell ref="AF1216:AN1216"/>
    <mergeCell ref="AO1216:BB1216"/>
    <mergeCell ref="A1213:AE1213"/>
    <mergeCell ref="AF1213:AN1213"/>
    <mergeCell ref="AO1213:BB1213"/>
    <mergeCell ref="A1214:AE1214"/>
    <mergeCell ref="AF1214:AN1214"/>
    <mergeCell ref="AO1214:BB1214"/>
    <mergeCell ref="A1211:AE1211"/>
    <mergeCell ref="AF1211:AN1211"/>
    <mergeCell ref="AO1211:BB1211"/>
    <mergeCell ref="A1212:AE1212"/>
    <mergeCell ref="AF1212:AN1212"/>
    <mergeCell ref="AO1212:BB1212"/>
    <mergeCell ref="A1209:AE1209"/>
    <mergeCell ref="AF1209:AN1209"/>
    <mergeCell ref="AO1209:BB1209"/>
    <mergeCell ref="A1210:AE1210"/>
    <mergeCell ref="AF1210:AN1210"/>
    <mergeCell ref="AO1210:BB1210"/>
    <mergeCell ref="A1207:AE1207"/>
    <mergeCell ref="AF1207:AN1207"/>
    <mergeCell ref="AO1207:BB1207"/>
    <mergeCell ref="A1208:AE1208"/>
    <mergeCell ref="AF1208:AN1208"/>
    <mergeCell ref="AO1208:BB1208"/>
    <mergeCell ref="A1205:AE1205"/>
    <mergeCell ref="AF1205:AN1205"/>
    <mergeCell ref="AO1205:BB1205"/>
    <mergeCell ref="A1206:AE1206"/>
    <mergeCell ref="AF1206:AN1206"/>
    <mergeCell ref="AO1206:BB1206"/>
    <mergeCell ref="A1203:AE1203"/>
    <mergeCell ref="AF1203:AN1203"/>
    <mergeCell ref="AO1203:BB1203"/>
    <mergeCell ref="A1204:AE1204"/>
    <mergeCell ref="AF1204:AN1204"/>
    <mergeCell ref="AO1204:BB1204"/>
    <mergeCell ref="A1201:AE1201"/>
    <mergeCell ref="AF1201:AN1201"/>
    <mergeCell ref="AO1201:BB1201"/>
    <mergeCell ref="A1202:AE1202"/>
    <mergeCell ref="AF1202:AN1202"/>
    <mergeCell ref="AO1202:BB1202"/>
    <mergeCell ref="A1199:AE1199"/>
    <mergeCell ref="AF1199:AN1199"/>
    <mergeCell ref="AO1199:BB1199"/>
    <mergeCell ref="A1200:AE1200"/>
    <mergeCell ref="AF1200:AN1200"/>
    <mergeCell ref="AO1200:BB1200"/>
    <mergeCell ref="A1197:AE1197"/>
    <mergeCell ref="AF1197:AN1197"/>
    <mergeCell ref="AO1197:BB1197"/>
    <mergeCell ref="A1198:AE1198"/>
    <mergeCell ref="AF1198:AN1198"/>
    <mergeCell ref="AO1198:BB1198"/>
    <mergeCell ref="A1186:AE1186"/>
    <mergeCell ref="AF1186:AN1186"/>
    <mergeCell ref="AO1186:BB1186"/>
    <mergeCell ref="AO1194:BB1194"/>
    <mergeCell ref="A1195:AE1195"/>
    <mergeCell ref="AF1195:AN1195"/>
    <mergeCell ref="AO1195:BB1195"/>
    <mergeCell ref="A1185:AE1185"/>
    <mergeCell ref="AF1185:AN1185"/>
    <mergeCell ref="AO1185:BB1185"/>
    <mergeCell ref="AF1196:AN1196"/>
    <mergeCell ref="AO1196:BB1196"/>
    <mergeCell ref="BF1185:BN1185"/>
    <mergeCell ref="A1187:AE1187"/>
    <mergeCell ref="AF1187:AN1187"/>
    <mergeCell ref="AO1187:BB1187"/>
    <mergeCell ref="BF1187:BQ1187"/>
    <mergeCell ref="AF1182:AN1182"/>
    <mergeCell ref="AO1182:BB1182"/>
    <mergeCell ref="A1183:AE1183"/>
    <mergeCell ref="AF1183:AN1183"/>
    <mergeCell ref="AO1183:BB1183"/>
    <mergeCell ref="A1184:AE1184"/>
    <mergeCell ref="AF1184:AN1184"/>
    <mergeCell ref="AO1184:BB1184"/>
    <mergeCell ref="AF1178:AN1178"/>
    <mergeCell ref="AO1178:BB1178"/>
    <mergeCell ref="BF1186:BN1186"/>
    <mergeCell ref="A1180:AE1180"/>
    <mergeCell ref="AF1180:AN1180"/>
    <mergeCell ref="AO1180:BB1180"/>
    <mergeCell ref="A1181:AE1181"/>
    <mergeCell ref="AF1181:AN1181"/>
    <mergeCell ref="AO1181:BB1181"/>
    <mergeCell ref="A1182:AE1182"/>
    <mergeCell ref="AF1179:AN1179"/>
    <mergeCell ref="AO1179:BB1179"/>
    <mergeCell ref="A1171:AE1171"/>
    <mergeCell ref="AF1171:AN1171"/>
    <mergeCell ref="AO1171:BB1171"/>
    <mergeCell ref="A1172:AE1172"/>
    <mergeCell ref="AF1172:AN1172"/>
    <mergeCell ref="AO1172:BB1172"/>
    <mergeCell ref="AO1177:BB1177"/>
    <mergeCell ref="A1178:AE1178"/>
    <mergeCell ref="A1169:AE1169"/>
    <mergeCell ref="AF1169:AN1169"/>
    <mergeCell ref="AO1169:BB1169"/>
    <mergeCell ref="A1170:AE1170"/>
    <mergeCell ref="AF1170:AN1170"/>
    <mergeCell ref="AO1170:BB1170"/>
    <mergeCell ref="A1167:AE1167"/>
    <mergeCell ref="AF1167:AN1167"/>
    <mergeCell ref="AO1167:BB1167"/>
    <mergeCell ref="A1168:AE1168"/>
    <mergeCell ref="AF1168:AN1168"/>
    <mergeCell ref="AO1168:BB1168"/>
    <mergeCell ref="A1165:AE1165"/>
    <mergeCell ref="AF1165:AN1165"/>
    <mergeCell ref="AO1165:BB1165"/>
    <mergeCell ref="A1166:AE1166"/>
    <mergeCell ref="AF1166:AN1166"/>
    <mergeCell ref="AO1166:BB1166"/>
    <mergeCell ref="A1163:AE1163"/>
    <mergeCell ref="AF1163:AN1163"/>
    <mergeCell ref="AO1163:BB1163"/>
    <mergeCell ref="A1164:AE1164"/>
    <mergeCell ref="AF1164:AN1164"/>
    <mergeCell ref="AO1164:BB1164"/>
    <mergeCell ref="A1161:AE1161"/>
    <mergeCell ref="AF1161:AN1161"/>
    <mergeCell ref="AO1161:BB1161"/>
    <mergeCell ref="A1162:AE1162"/>
    <mergeCell ref="AF1162:AN1162"/>
    <mergeCell ref="AO1162:BB1162"/>
    <mergeCell ref="A1159:AE1159"/>
    <mergeCell ref="AF1159:AN1159"/>
    <mergeCell ref="AO1159:BB1159"/>
    <mergeCell ref="A1160:AE1160"/>
    <mergeCell ref="AF1160:AN1160"/>
    <mergeCell ref="AO1160:BB1160"/>
    <mergeCell ref="A1157:AE1157"/>
    <mergeCell ref="AF1157:AN1157"/>
    <mergeCell ref="AO1157:BB1157"/>
    <mergeCell ref="A1158:AE1158"/>
    <mergeCell ref="AF1158:AN1158"/>
    <mergeCell ref="AO1158:BB1158"/>
    <mergeCell ref="AO1156:BB1156"/>
    <mergeCell ref="M1147:S1150"/>
    <mergeCell ref="T1147:Z1150"/>
    <mergeCell ref="AA1147:AG1150"/>
    <mergeCell ref="AH1147:AN1150"/>
    <mergeCell ref="AO1147:BB1150"/>
    <mergeCell ref="A1154:BA1154"/>
    <mergeCell ref="A1155:AE1155"/>
    <mergeCell ref="AF1155:AN1155"/>
    <mergeCell ref="AO1155:BB1155"/>
    <mergeCell ref="M1145:S1145"/>
    <mergeCell ref="T1145:Z1145"/>
    <mergeCell ref="AA1145:AG1145"/>
    <mergeCell ref="AH1145:AN1145"/>
    <mergeCell ref="A1156:AE1156"/>
    <mergeCell ref="AF1156:AN1156"/>
    <mergeCell ref="M1143:S1143"/>
    <mergeCell ref="T1143:Z1143"/>
    <mergeCell ref="AA1143:AG1143"/>
    <mergeCell ref="AH1143:AN1143"/>
    <mergeCell ref="AO1145:BB1145"/>
    <mergeCell ref="M1146:S1146"/>
    <mergeCell ref="T1146:Z1146"/>
    <mergeCell ref="AA1146:AG1146"/>
    <mergeCell ref="AH1146:AN1146"/>
    <mergeCell ref="AO1146:BB1146"/>
    <mergeCell ref="M1141:S1141"/>
    <mergeCell ref="T1141:Z1141"/>
    <mergeCell ref="AA1141:AG1141"/>
    <mergeCell ref="AH1141:AN1141"/>
    <mergeCell ref="AO1143:BB1143"/>
    <mergeCell ref="M1144:S1144"/>
    <mergeCell ref="T1144:Z1144"/>
    <mergeCell ref="AA1144:AG1144"/>
    <mergeCell ref="AH1144:AN1144"/>
    <mergeCell ref="AO1144:BB1144"/>
    <mergeCell ref="M1138:S1139"/>
    <mergeCell ref="T1138:Z1139"/>
    <mergeCell ref="AA1138:AG1139"/>
    <mergeCell ref="AH1138:AN1139"/>
    <mergeCell ref="AO1141:BB1141"/>
    <mergeCell ref="M1142:S1142"/>
    <mergeCell ref="T1142:Z1142"/>
    <mergeCell ref="AA1142:AG1142"/>
    <mergeCell ref="AH1142:AN1142"/>
    <mergeCell ref="AO1142:BB1142"/>
    <mergeCell ref="A1137:L1137"/>
    <mergeCell ref="M1137:S1137"/>
    <mergeCell ref="T1137:Z1137"/>
    <mergeCell ref="AA1137:AG1137"/>
    <mergeCell ref="AO1138:BB1139"/>
    <mergeCell ref="M1140:S1140"/>
    <mergeCell ref="T1140:Z1140"/>
    <mergeCell ref="AA1140:AG1140"/>
    <mergeCell ref="AH1140:AN1140"/>
    <mergeCell ref="AO1140:BB1140"/>
    <mergeCell ref="AH1137:AN1137"/>
    <mergeCell ref="AO1137:BB1137"/>
    <mergeCell ref="M1135:S1135"/>
    <mergeCell ref="T1135:Z1135"/>
    <mergeCell ref="AA1135:AG1135"/>
    <mergeCell ref="AH1135:AN1135"/>
    <mergeCell ref="AO1135:BB1135"/>
    <mergeCell ref="M1136:S1136"/>
    <mergeCell ref="T1136:Z1136"/>
    <mergeCell ref="AA1136:AG1136"/>
    <mergeCell ref="M1133:S1133"/>
    <mergeCell ref="T1133:AG1133"/>
    <mergeCell ref="AH1136:AN1136"/>
    <mergeCell ref="AO1136:BB1136"/>
    <mergeCell ref="AH1133:BB1133"/>
    <mergeCell ref="M1134:S1134"/>
    <mergeCell ref="T1134:Z1134"/>
    <mergeCell ref="AA1134:AG1134"/>
    <mergeCell ref="AH1134:AN1134"/>
    <mergeCell ref="AO1134:BB1134"/>
    <mergeCell ref="AQ1125:BB1125"/>
    <mergeCell ref="A1124:H1124"/>
    <mergeCell ref="I1124:N1124"/>
    <mergeCell ref="A1131:L1136"/>
    <mergeCell ref="M1131:S1131"/>
    <mergeCell ref="T1131:AG1131"/>
    <mergeCell ref="AH1131:BB1131"/>
    <mergeCell ref="M1132:S1132"/>
    <mergeCell ref="T1132:AG1132"/>
    <mergeCell ref="AH1132:BB1132"/>
    <mergeCell ref="A1125:H1125"/>
    <mergeCell ref="I1125:N1125"/>
    <mergeCell ref="O1125:V1125"/>
    <mergeCell ref="W1125:AB1125"/>
    <mergeCell ref="AC1125:AH1125"/>
    <mergeCell ref="AI1125:AP1125"/>
    <mergeCell ref="AQ1123:BB1123"/>
    <mergeCell ref="A1122:H1122"/>
    <mergeCell ref="I1122:N1122"/>
    <mergeCell ref="O1124:V1124"/>
    <mergeCell ref="W1124:AB1124"/>
    <mergeCell ref="AC1124:AH1124"/>
    <mergeCell ref="AI1124:AP1124"/>
    <mergeCell ref="AQ1124:BB1124"/>
    <mergeCell ref="A1123:H1123"/>
    <mergeCell ref="I1123:N1123"/>
    <mergeCell ref="O1123:V1123"/>
    <mergeCell ref="W1123:AB1123"/>
    <mergeCell ref="AC1123:AH1123"/>
    <mergeCell ref="AI1123:AP1123"/>
    <mergeCell ref="AI1121:AP1121"/>
    <mergeCell ref="AQ1121:BB1121"/>
    <mergeCell ref="A1120:H1120"/>
    <mergeCell ref="I1120:N1120"/>
    <mergeCell ref="O1122:V1122"/>
    <mergeCell ref="W1122:AB1122"/>
    <mergeCell ref="AC1122:AH1122"/>
    <mergeCell ref="AI1122:AP1122"/>
    <mergeCell ref="AQ1122:BB1122"/>
    <mergeCell ref="O1120:V1120"/>
    <mergeCell ref="W1120:AB1120"/>
    <mergeCell ref="AC1120:AH1120"/>
    <mergeCell ref="AI1120:AP1120"/>
    <mergeCell ref="AQ1120:BB1120"/>
    <mergeCell ref="A1121:H1121"/>
    <mergeCell ref="I1121:N1121"/>
    <mergeCell ref="O1121:V1121"/>
    <mergeCell ref="W1121:AB1121"/>
    <mergeCell ref="AC1121:AH1121"/>
    <mergeCell ref="AI1116:AP1118"/>
    <mergeCell ref="AQ1116:BB1118"/>
    <mergeCell ref="A1119:H1119"/>
    <mergeCell ref="I1119:N1119"/>
    <mergeCell ref="O1119:V1119"/>
    <mergeCell ref="W1119:AB1119"/>
    <mergeCell ref="AC1119:AH1119"/>
    <mergeCell ref="AI1119:AP1119"/>
    <mergeCell ref="AQ1119:BB1119"/>
    <mergeCell ref="W1108:AB1108"/>
    <mergeCell ref="AC1108:AH1108"/>
    <mergeCell ref="A1114:H1118"/>
    <mergeCell ref="I1114:V1115"/>
    <mergeCell ref="W1114:AH1115"/>
    <mergeCell ref="AI1114:BB1115"/>
    <mergeCell ref="I1116:N1118"/>
    <mergeCell ref="O1116:V1118"/>
    <mergeCell ref="W1116:AB1118"/>
    <mergeCell ref="AC1116:AH1118"/>
    <mergeCell ref="AI1108:AP1108"/>
    <mergeCell ref="AQ1108:BB1108"/>
    <mergeCell ref="I1107:N1107"/>
    <mergeCell ref="O1107:V1107"/>
    <mergeCell ref="W1107:AB1107"/>
    <mergeCell ref="AC1107:AH1107"/>
    <mergeCell ref="AI1107:AP1107"/>
    <mergeCell ref="AQ1107:BB1107"/>
    <mergeCell ref="I1108:N1108"/>
    <mergeCell ref="O1108:V1108"/>
    <mergeCell ref="AQ1105:BB1105"/>
    <mergeCell ref="I1106:N1106"/>
    <mergeCell ref="O1106:V1106"/>
    <mergeCell ref="W1106:AB1106"/>
    <mergeCell ref="AC1106:AH1106"/>
    <mergeCell ref="AI1106:AP1106"/>
    <mergeCell ref="AQ1106:BB1106"/>
    <mergeCell ref="AC1105:AH1105"/>
    <mergeCell ref="AI1105:AP1105"/>
    <mergeCell ref="O1104:V1104"/>
    <mergeCell ref="W1104:AB1104"/>
    <mergeCell ref="AC1104:AH1104"/>
    <mergeCell ref="A1105:H1105"/>
    <mergeCell ref="I1105:N1105"/>
    <mergeCell ref="O1105:V1105"/>
    <mergeCell ref="W1105:AB1105"/>
    <mergeCell ref="AQ1102:BB1102"/>
    <mergeCell ref="AI1104:AP1104"/>
    <mergeCell ref="AQ1104:BB1104"/>
    <mergeCell ref="I1103:N1103"/>
    <mergeCell ref="O1103:V1103"/>
    <mergeCell ref="W1103:AB1103"/>
    <mergeCell ref="AC1103:AH1103"/>
    <mergeCell ref="AI1103:AP1103"/>
    <mergeCell ref="AQ1103:BB1103"/>
    <mergeCell ref="I1104:N1104"/>
    <mergeCell ref="A1102:H1102"/>
    <mergeCell ref="I1102:N1102"/>
    <mergeCell ref="O1102:V1102"/>
    <mergeCell ref="W1102:AB1102"/>
    <mergeCell ref="AC1102:AH1102"/>
    <mergeCell ref="AI1102:AP1102"/>
    <mergeCell ref="AD1093:AM1093"/>
    <mergeCell ref="AN1093:BB1093"/>
    <mergeCell ref="I1099:AB1099"/>
    <mergeCell ref="AC1099:BB1099"/>
    <mergeCell ref="A1101:H1101"/>
    <mergeCell ref="I1101:AB1101"/>
    <mergeCell ref="AC1101:BB1101"/>
    <mergeCell ref="A1088:AC1088"/>
    <mergeCell ref="AD1088:AM1088"/>
    <mergeCell ref="AN1088:BB1088"/>
    <mergeCell ref="AC1100:BB1100"/>
    <mergeCell ref="AD1090:AM1090"/>
    <mergeCell ref="AN1090:BB1090"/>
    <mergeCell ref="AD1091:AM1091"/>
    <mergeCell ref="AN1091:BB1091"/>
    <mergeCell ref="AD1092:AM1092"/>
    <mergeCell ref="AN1092:BB1092"/>
    <mergeCell ref="AJ1078:AQ1078"/>
    <mergeCell ref="AD1089:AM1089"/>
    <mergeCell ref="AN1089:BB1089"/>
    <mergeCell ref="AD1084:BB1084"/>
    <mergeCell ref="AD1085:AM1085"/>
    <mergeCell ref="AN1085:BB1085"/>
    <mergeCell ref="AD1086:AM1086"/>
    <mergeCell ref="AN1086:BB1086"/>
    <mergeCell ref="AD1087:AM1087"/>
    <mergeCell ref="AN1087:BB1087"/>
    <mergeCell ref="AR1076:BB1076"/>
    <mergeCell ref="AR1078:BB1078"/>
    <mergeCell ref="A1079:T1079"/>
    <mergeCell ref="U1079:AC1079"/>
    <mergeCell ref="AD1079:AI1079"/>
    <mergeCell ref="AJ1079:AQ1079"/>
    <mergeCell ref="AR1079:BB1079"/>
    <mergeCell ref="A1078:T1078"/>
    <mergeCell ref="U1078:AC1078"/>
    <mergeCell ref="AD1078:AI1078"/>
    <mergeCell ref="AJ1075:AQ1075"/>
    <mergeCell ref="A1077:T1077"/>
    <mergeCell ref="U1077:AC1077"/>
    <mergeCell ref="AD1077:AI1077"/>
    <mergeCell ref="AJ1077:AQ1077"/>
    <mergeCell ref="U1076:AC1076"/>
    <mergeCell ref="AD1076:AI1076"/>
    <mergeCell ref="AJ1076:AQ1076"/>
    <mergeCell ref="AR1073:BB1073"/>
    <mergeCell ref="AR1077:BB1077"/>
    <mergeCell ref="A1074:T1074"/>
    <mergeCell ref="U1074:AC1074"/>
    <mergeCell ref="AD1074:AI1074"/>
    <mergeCell ref="AJ1074:AQ1074"/>
    <mergeCell ref="AR1074:BB1074"/>
    <mergeCell ref="A1075:T1075"/>
    <mergeCell ref="U1075:AC1075"/>
    <mergeCell ref="AD1075:AI1075"/>
    <mergeCell ref="AR1070:BB1070"/>
    <mergeCell ref="A1073:T1073"/>
    <mergeCell ref="U1073:AC1073"/>
    <mergeCell ref="AD1073:AI1073"/>
    <mergeCell ref="AJ1073:AQ1073"/>
    <mergeCell ref="AR1075:BB1075"/>
    <mergeCell ref="U1072:AC1072"/>
    <mergeCell ref="AD1072:AI1072"/>
    <mergeCell ref="AJ1072:AQ1072"/>
    <mergeCell ref="AR1072:BB1072"/>
    <mergeCell ref="A1071:T1071"/>
    <mergeCell ref="U1071:AC1071"/>
    <mergeCell ref="AD1071:AI1071"/>
    <mergeCell ref="AJ1071:AQ1071"/>
    <mergeCell ref="U1070:AC1070"/>
    <mergeCell ref="AD1070:AI1070"/>
    <mergeCell ref="AJ1070:AQ1070"/>
    <mergeCell ref="A1065:T1065"/>
    <mergeCell ref="U1065:AI1065"/>
    <mergeCell ref="AJ1065:BB1065"/>
    <mergeCell ref="AR1071:BB1071"/>
    <mergeCell ref="U1067:AI1067"/>
    <mergeCell ref="AJ1067:BB1067"/>
    <mergeCell ref="U1069:AC1069"/>
    <mergeCell ref="AD1069:AI1069"/>
    <mergeCell ref="AJ1069:AQ1069"/>
    <mergeCell ref="AR1069:BB1069"/>
    <mergeCell ref="U1066:AI1066"/>
    <mergeCell ref="AJ1066:BB1066"/>
    <mergeCell ref="A1060:V1060"/>
    <mergeCell ref="W1060:AD1060"/>
    <mergeCell ref="AE1060:AL1060"/>
    <mergeCell ref="AM1060:BB1060"/>
    <mergeCell ref="U1063:AI1063"/>
    <mergeCell ref="AJ1063:BB1063"/>
    <mergeCell ref="U1064:AI1064"/>
    <mergeCell ref="AJ1064:BB1064"/>
    <mergeCell ref="A1059:V1059"/>
    <mergeCell ref="W1059:AD1059"/>
    <mergeCell ref="AE1059:AL1059"/>
    <mergeCell ref="AM1059:BB1059"/>
    <mergeCell ref="A1058:V1058"/>
    <mergeCell ref="W1058:AD1058"/>
    <mergeCell ref="AE1058:AL1058"/>
    <mergeCell ref="AM1058:BB1058"/>
    <mergeCell ref="A1057:V1057"/>
    <mergeCell ref="W1057:AD1057"/>
    <mergeCell ref="AE1057:AL1057"/>
    <mergeCell ref="AM1057:BB1057"/>
    <mergeCell ref="A1056:V1056"/>
    <mergeCell ref="W1056:AD1056"/>
    <mergeCell ref="AE1056:AL1056"/>
    <mergeCell ref="AM1056:BB1056"/>
    <mergeCell ref="A1055:V1055"/>
    <mergeCell ref="W1055:AD1055"/>
    <mergeCell ref="AE1055:AL1055"/>
    <mergeCell ref="AM1055:BB1055"/>
    <mergeCell ref="A1054:V1054"/>
    <mergeCell ref="W1054:AD1054"/>
    <mergeCell ref="AE1054:AL1054"/>
    <mergeCell ref="AM1054:BB1054"/>
    <mergeCell ref="A1053:V1053"/>
    <mergeCell ref="W1053:AD1053"/>
    <mergeCell ref="AE1053:AL1053"/>
    <mergeCell ref="AM1053:BB1053"/>
    <mergeCell ref="A1052:V1052"/>
    <mergeCell ref="W1052:AD1052"/>
    <mergeCell ref="AE1052:AL1052"/>
    <mergeCell ref="AM1052:BB1052"/>
    <mergeCell ref="A1051:V1051"/>
    <mergeCell ref="W1051:AD1051"/>
    <mergeCell ref="AE1051:AL1051"/>
    <mergeCell ref="AM1051:BB1051"/>
    <mergeCell ref="A1050:V1050"/>
    <mergeCell ref="W1050:AD1050"/>
    <mergeCell ref="AE1050:AL1050"/>
    <mergeCell ref="AM1050:BB1050"/>
    <mergeCell ref="A1048:V1049"/>
    <mergeCell ref="W1048:AL1048"/>
    <mergeCell ref="AM1048:BB1048"/>
    <mergeCell ref="W1049:AD1049"/>
    <mergeCell ref="AE1049:AL1049"/>
    <mergeCell ref="AM1049:BB1049"/>
    <mergeCell ref="A1038:AE1038"/>
    <mergeCell ref="AF1038:AN1038"/>
    <mergeCell ref="AO1038:BB1038"/>
    <mergeCell ref="A1039:AE1039"/>
    <mergeCell ref="AF1039:AN1039"/>
    <mergeCell ref="AO1039:BB1039"/>
    <mergeCell ref="A1036:AE1036"/>
    <mergeCell ref="AF1036:AN1036"/>
    <mergeCell ref="AO1036:BB1036"/>
    <mergeCell ref="A1037:AE1037"/>
    <mergeCell ref="AF1037:AN1037"/>
    <mergeCell ref="AO1037:BB1037"/>
    <mergeCell ref="A1034:AE1034"/>
    <mergeCell ref="AF1034:AN1034"/>
    <mergeCell ref="AO1034:BB1034"/>
    <mergeCell ref="A1035:AE1035"/>
    <mergeCell ref="AF1035:AN1035"/>
    <mergeCell ref="AO1035:BB1035"/>
    <mergeCell ref="A1032:AE1032"/>
    <mergeCell ref="AF1032:AN1032"/>
    <mergeCell ref="AO1032:BB1032"/>
    <mergeCell ref="A1033:AE1033"/>
    <mergeCell ref="AF1033:AN1033"/>
    <mergeCell ref="AO1033:BB1033"/>
    <mergeCell ref="A1030:AE1030"/>
    <mergeCell ref="AF1030:AN1030"/>
    <mergeCell ref="AO1030:BB1030"/>
    <mergeCell ref="A1031:AE1031"/>
    <mergeCell ref="AF1031:AN1031"/>
    <mergeCell ref="AO1031:BB1031"/>
    <mergeCell ref="A1028:AE1028"/>
    <mergeCell ref="AF1028:AN1028"/>
    <mergeCell ref="AO1028:BB1028"/>
    <mergeCell ref="A1029:AE1029"/>
    <mergeCell ref="AF1029:AN1029"/>
    <mergeCell ref="AO1029:BB1029"/>
    <mergeCell ref="A1026:AE1026"/>
    <mergeCell ref="AF1026:AN1026"/>
    <mergeCell ref="AO1026:BB1026"/>
    <mergeCell ref="A1027:AE1027"/>
    <mergeCell ref="AF1027:AN1027"/>
    <mergeCell ref="AO1027:BB1027"/>
    <mergeCell ref="AC1019:AH1019"/>
    <mergeCell ref="AI1019:AP1019"/>
    <mergeCell ref="AQ1019:BB1019"/>
    <mergeCell ref="A1024:AE1024"/>
    <mergeCell ref="AF1024:AN1024"/>
    <mergeCell ref="AO1024:BB1024"/>
    <mergeCell ref="AQ1018:BB1018"/>
    <mergeCell ref="A1017:M1017"/>
    <mergeCell ref="N1017:Q1017"/>
    <mergeCell ref="A1025:AE1025"/>
    <mergeCell ref="AF1025:AN1025"/>
    <mergeCell ref="AO1025:BB1025"/>
    <mergeCell ref="A1019:M1019"/>
    <mergeCell ref="N1019:Q1019"/>
    <mergeCell ref="R1019:V1019"/>
    <mergeCell ref="W1019:AB1019"/>
    <mergeCell ref="A1018:M1018"/>
    <mergeCell ref="N1018:Q1018"/>
    <mergeCell ref="R1018:V1018"/>
    <mergeCell ref="W1018:AB1018"/>
    <mergeCell ref="AC1018:AH1018"/>
    <mergeCell ref="AI1018:AP1018"/>
    <mergeCell ref="AQ1016:BB1016"/>
    <mergeCell ref="A1015:M1015"/>
    <mergeCell ref="N1015:Q1015"/>
    <mergeCell ref="R1017:V1017"/>
    <mergeCell ref="W1017:AB1017"/>
    <mergeCell ref="AC1017:AH1017"/>
    <mergeCell ref="AI1017:AP1017"/>
    <mergeCell ref="AQ1017:BB1017"/>
    <mergeCell ref="A1016:M1016"/>
    <mergeCell ref="N1016:Q1016"/>
    <mergeCell ref="R1016:V1016"/>
    <mergeCell ref="W1016:AB1016"/>
    <mergeCell ref="AC1016:AH1016"/>
    <mergeCell ref="AI1016:AP1016"/>
    <mergeCell ref="AQ1014:BB1014"/>
    <mergeCell ref="A1013:M1013"/>
    <mergeCell ref="N1013:Q1013"/>
    <mergeCell ref="R1015:V1015"/>
    <mergeCell ref="W1015:AB1015"/>
    <mergeCell ref="AC1015:AH1015"/>
    <mergeCell ref="AI1015:AP1015"/>
    <mergeCell ref="AQ1015:BB1015"/>
    <mergeCell ref="A1014:M1014"/>
    <mergeCell ref="N1014:Q1014"/>
    <mergeCell ref="R1014:V1014"/>
    <mergeCell ref="W1014:AB1014"/>
    <mergeCell ref="AC1014:AH1014"/>
    <mergeCell ref="AI1014:AP1014"/>
    <mergeCell ref="AQ1012:BB1012"/>
    <mergeCell ref="A1011:M1011"/>
    <mergeCell ref="N1011:Q1011"/>
    <mergeCell ref="R1013:V1013"/>
    <mergeCell ref="W1013:AB1013"/>
    <mergeCell ref="AC1013:AH1013"/>
    <mergeCell ref="AI1013:AP1013"/>
    <mergeCell ref="AQ1013:BB1013"/>
    <mergeCell ref="A1012:M1012"/>
    <mergeCell ref="N1012:Q1012"/>
    <mergeCell ref="R1012:V1012"/>
    <mergeCell ref="W1012:AB1012"/>
    <mergeCell ref="AC1012:AH1012"/>
    <mergeCell ref="AI1012:AP1012"/>
    <mergeCell ref="AQ1010:BB1010"/>
    <mergeCell ref="A1009:M1009"/>
    <mergeCell ref="N1009:Q1009"/>
    <mergeCell ref="R1011:V1011"/>
    <mergeCell ref="W1011:AB1011"/>
    <mergeCell ref="AC1011:AH1011"/>
    <mergeCell ref="AI1011:AP1011"/>
    <mergeCell ref="AQ1011:BB1011"/>
    <mergeCell ref="A1010:M1010"/>
    <mergeCell ref="N1010:Q1010"/>
    <mergeCell ref="R1010:V1010"/>
    <mergeCell ref="W1010:AB1010"/>
    <mergeCell ref="AC1010:AH1010"/>
    <mergeCell ref="AI1010:AP1010"/>
    <mergeCell ref="AQ1008:BB1008"/>
    <mergeCell ref="R1009:V1009"/>
    <mergeCell ref="W1009:AB1009"/>
    <mergeCell ref="AC1009:AH1009"/>
    <mergeCell ref="AI1009:AP1009"/>
    <mergeCell ref="AQ1009:BB1009"/>
    <mergeCell ref="A1008:M1008"/>
    <mergeCell ref="N1008:Q1008"/>
    <mergeCell ref="R1008:V1008"/>
    <mergeCell ref="W1008:AB1008"/>
    <mergeCell ref="AC1008:AH1008"/>
    <mergeCell ref="AI1008:AP1008"/>
    <mergeCell ref="AI1003:AP1003"/>
    <mergeCell ref="R1005:V1005"/>
    <mergeCell ref="AC1005:AH1005"/>
    <mergeCell ref="AI1005:AP1005"/>
    <mergeCell ref="AQ1005:BB1005"/>
    <mergeCell ref="AC1007:AH1007"/>
    <mergeCell ref="AI1007:AP1007"/>
    <mergeCell ref="AQ1007:BB1007"/>
    <mergeCell ref="AQ1002:BB1002"/>
    <mergeCell ref="R1004:V1004"/>
    <mergeCell ref="W1004:AB1004"/>
    <mergeCell ref="AC1004:AH1004"/>
    <mergeCell ref="AI1004:AP1004"/>
    <mergeCell ref="AC1006:AH1006"/>
    <mergeCell ref="AI1006:AP1006"/>
    <mergeCell ref="AQ1006:BB1006"/>
    <mergeCell ref="AQ1003:BB1003"/>
    <mergeCell ref="AQ1004:BB1004"/>
    <mergeCell ref="AC1000:AH1000"/>
    <mergeCell ref="AI1000:AP1000"/>
    <mergeCell ref="A1003:M1003"/>
    <mergeCell ref="N1003:Q1003"/>
    <mergeCell ref="R1003:V1003"/>
    <mergeCell ref="W1003:AB1003"/>
    <mergeCell ref="W1002:AB1002"/>
    <mergeCell ref="AC1002:AH1002"/>
    <mergeCell ref="AI1002:AP1002"/>
    <mergeCell ref="AC1003:AH1003"/>
    <mergeCell ref="AQ997:BB997"/>
    <mergeCell ref="A996:M996"/>
    <mergeCell ref="N996:Q996"/>
    <mergeCell ref="AQ1000:BB1000"/>
    <mergeCell ref="W1001:AB1001"/>
    <mergeCell ref="AC1001:AH1001"/>
    <mergeCell ref="AI1001:AP1001"/>
    <mergeCell ref="AQ1001:BB1001"/>
    <mergeCell ref="A1000:H1000"/>
    <mergeCell ref="W1000:AB1000"/>
    <mergeCell ref="A997:M997"/>
    <mergeCell ref="N997:Q997"/>
    <mergeCell ref="R997:V997"/>
    <mergeCell ref="W997:AB997"/>
    <mergeCell ref="AC997:AH997"/>
    <mergeCell ref="AI997:AP997"/>
    <mergeCell ref="AQ995:BB995"/>
    <mergeCell ref="A994:M994"/>
    <mergeCell ref="N994:Q994"/>
    <mergeCell ref="R996:V996"/>
    <mergeCell ref="W996:AB996"/>
    <mergeCell ref="AC996:AH996"/>
    <mergeCell ref="AI996:AP996"/>
    <mergeCell ref="AQ996:BB996"/>
    <mergeCell ref="A995:M995"/>
    <mergeCell ref="N995:Q995"/>
    <mergeCell ref="R995:V995"/>
    <mergeCell ref="W995:AB995"/>
    <mergeCell ref="AC995:AH995"/>
    <mergeCell ref="AI995:AP995"/>
    <mergeCell ref="AQ993:BB993"/>
    <mergeCell ref="A992:M992"/>
    <mergeCell ref="N992:Q992"/>
    <mergeCell ref="R994:V994"/>
    <mergeCell ref="W994:AB994"/>
    <mergeCell ref="AC994:AH994"/>
    <mergeCell ref="AI994:AP994"/>
    <mergeCell ref="AQ994:BB994"/>
    <mergeCell ref="A993:M993"/>
    <mergeCell ref="N993:Q993"/>
    <mergeCell ref="R993:V993"/>
    <mergeCell ref="W993:AB993"/>
    <mergeCell ref="AC993:AH993"/>
    <mergeCell ref="AI993:AP993"/>
    <mergeCell ref="AQ991:BB991"/>
    <mergeCell ref="A990:M990"/>
    <mergeCell ref="N990:Q990"/>
    <mergeCell ref="R992:V992"/>
    <mergeCell ref="W992:AB992"/>
    <mergeCell ref="AC992:AH992"/>
    <mergeCell ref="AI992:AP992"/>
    <mergeCell ref="AQ992:BB992"/>
    <mergeCell ref="A991:M991"/>
    <mergeCell ref="N991:Q991"/>
    <mergeCell ref="R991:V991"/>
    <mergeCell ref="W991:AB991"/>
    <mergeCell ref="AC991:AH991"/>
    <mergeCell ref="AI991:AP991"/>
    <mergeCell ref="AQ989:BB989"/>
    <mergeCell ref="R990:V990"/>
    <mergeCell ref="W990:AB990"/>
    <mergeCell ref="AC990:AH990"/>
    <mergeCell ref="AI990:AP990"/>
    <mergeCell ref="AQ990:BB990"/>
    <mergeCell ref="A989:M989"/>
    <mergeCell ref="N989:Q989"/>
    <mergeCell ref="R989:V989"/>
    <mergeCell ref="W989:AB989"/>
    <mergeCell ref="AC989:AH989"/>
    <mergeCell ref="AI989:AP989"/>
    <mergeCell ref="R986:V986"/>
    <mergeCell ref="AC986:AH986"/>
    <mergeCell ref="AI986:AP986"/>
    <mergeCell ref="AQ986:BB986"/>
    <mergeCell ref="AC988:AH988"/>
    <mergeCell ref="AI988:AP988"/>
    <mergeCell ref="AQ988:BB988"/>
    <mergeCell ref="AC985:AH985"/>
    <mergeCell ref="AI985:AP985"/>
    <mergeCell ref="AC987:AH987"/>
    <mergeCell ref="AI987:AP987"/>
    <mergeCell ref="AQ987:BB987"/>
    <mergeCell ref="AQ984:BB984"/>
    <mergeCell ref="AQ985:BB985"/>
    <mergeCell ref="AC984:AH984"/>
    <mergeCell ref="AI984:AP984"/>
    <mergeCell ref="A984:M984"/>
    <mergeCell ref="N984:Q984"/>
    <mergeCell ref="R984:V984"/>
    <mergeCell ref="W984:AB984"/>
    <mergeCell ref="R985:V985"/>
    <mergeCell ref="W985:AB985"/>
    <mergeCell ref="AI981:AP981"/>
    <mergeCell ref="W983:AB983"/>
    <mergeCell ref="AC983:AH983"/>
    <mergeCell ref="AI983:AP983"/>
    <mergeCell ref="AQ983:BB983"/>
    <mergeCell ref="W982:AB982"/>
    <mergeCell ref="AC982:AH982"/>
    <mergeCell ref="AI982:AP982"/>
    <mergeCell ref="AQ982:BB982"/>
    <mergeCell ref="AQ981:BB981"/>
    <mergeCell ref="A974:L974"/>
    <mergeCell ref="M974:T974"/>
    <mergeCell ref="U974:AA974"/>
    <mergeCell ref="AB974:AH974"/>
    <mergeCell ref="AI974:AO974"/>
    <mergeCell ref="AP974:BB974"/>
    <mergeCell ref="A981:H981"/>
    <mergeCell ref="W981:AB981"/>
    <mergeCell ref="AC981:AH981"/>
    <mergeCell ref="AI972:AO972"/>
    <mergeCell ref="AP972:BB972"/>
    <mergeCell ref="AB971:AH971"/>
    <mergeCell ref="A973:L973"/>
    <mergeCell ref="M973:T973"/>
    <mergeCell ref="U973:AA973"/>
    <mergeCell ref="AB973:AH973"/>
    <mergeCell ref="A971:L971"/>
    <mergeCell ref="M971:T971"/>
    <mergeCell ref="U971:AA971"/>
    <mergeCell ref="AI973:AO973"/>
    <mergeCell ref="AP973:BB973"/>
    <mergeCell ref="AP971:BB971"/>
    <mergeCell ref="A972:L972"/>
    <mergeCell ref="M972:T972"/>
    <mergeCell ref="U972:AA972"/>
    <mergeCell ref="AB972:AH972"/>
    <mergeCell ref="A969:L969"/>
    <mergeCell ref="M969:T969"/>
    <mergeCell ref="U969:AA970"/>
    <mergeCell ref="AB969:AH970"/>
    <mergeCell ref="AI969:AO970"/>
    <mergeCell ref="AP969:BB970"/>
    <mergeCell ref="A970:L970"/>
    <mergeCell ref="M970:T970"/>
    <mergeCell ref="T961:AF961"/>
    <mergeCell ref="AG961:BB961"/>
    <mergeCell ref="T962:AF962"/>
    <mergeCell ref="AG962:BB962"/>
    <mergeCell ref="AI971:AO971"/>
    <mergeCell ref="T964:AF964"/>
    <mergeCell ref="AG964:BB964"/>
    <mergeCell ref="A966:AX967"/>
    <mergeCell ref="T956:AF956"/>
    <mergeCell ref="AG956:BB956"/>
    <mergeCell ref="T963:AF963"/>
    <mergeCell ref="AG963:BB963"/>
    <mergeCell ref="T958:AF958"/>
    <mergeCell ref="AG958:BB958"/>
    <mergeCell ref="T959:AF959"/>
    <mergeCell ref="AG959:BB959"/>
    <mergeCell ref="T960:AF960"/>
    <mergeCell ref="AG960:BB960"/>
    <mergeCell ref="AG957:BB957"/>
    <mergeCell ref="A952:AX953"/>
    <mergeCell ref="Y948:AK948"/>
    <mergeCell ref="AL948:BB948"/>
    <mergeCell ref="Y949:AK949"/>
    <mergeCell ref="AL949:BB949"/>
    <mergeCell ref="Y950:AK950"/>
    <mergeCell ref="AL950:BB950"/>
    <mergeCell ref="AG955:BB955"/>
    <mergeCell ref="A956:S956"/>
    <mergeCell ref="Y944:AK944"/>
    <mergeCell ref="AL944:BB944"/>
    <mergeCell ref="Y945:AK945"/>
    <mergeCell ref="AL945:BB945"/>
    <mergeCell ref="Y946:AK946"/>
    <mergeCell ref="AL946:BB946"/>
    <mergeCell ref="Y939:AK939"/>
    <mergeCell ref="AL939:BB939"/>
    <mergeCell ref="Y940:AK940"/>
    <mergeCell ref="AL940:BB940"/>
    <mergeCell ref="Y947:AK947"/>
    <mergeCell ref="AL947:BB947"/>
    <mergeCell ref="Y942:AK942"/>
    <mergeCell ref="AL942:BB942"/>
    <mergeCell ref="Y943:AK943"/>
    <mergeCell ref="AL943:BB943"/>
    <mergeCell ref="Y933:AK933"/>
    <mergeCell ref="AL933:BB933"/>
    <mergeCell ref="Y941:AK941"/>
    <mergeCell ref="AL941:BB941"/>
    <mergeCell ref="Y935:AK936"/>
    <mergeCell ref="AL935:BB936"/>
    <mergeCell ref="Y937:AK937"/>
    <mergeCell ref="AL937:BB937"/>
    <mergeCell ref="Y938:AK938"/>
    <mergeCell ref="AL938:BB938"/>
    <mergeCell ref="Y934:AK934"/>
    <mergeCell ref="AL934:BB934"/>
    <mergeCell ref="AL928:BB928"/>
    <mergeCell ref="A929:X929"/>
    <mergeCell ref="Y929:AK929"/>
    <mergeCell ref="AL929:BB929"/>
    <mergeCell ref="Y930:AK930"/>
    <mergeCell ref="AL930:BB930"/>
    <mergeCell ref="Y931:AK932"/>
    <mergeCell ref="AL931:BB932"/>
    <mergeCell ref="T914:AF915"/>
    <mergeCell ref="AG914:BB915"/>
    <mergeCell ref="A926:BA926"/>
    <mergeCell ref="A923:AX924"/>
    <mergeCell ref="T918:AF918"/>
    <mergeCell ref="AG918:BB918"/>
    <mergeCell ref="T919:AF920"/>
    <mergeCell ref="AG919:BB920"/>
    <mergeCell ref="T921:AF921"/>
    <mergeCell ref="AG921:BB921"/>
    <mergeCell ref="T916:AF917"/>
    <mergeCell ref="AG916:BB917"/>
    <mergeCell ref="AG910:BB910"/>
    <mergeCell ref="A911:S911"/>
    <mergeCell ref="T911:AF911"/>
    <mergeCell ref="AG911:BB911"/>
    <mergeCell ref="AG912:BB912"/>
    <mergeCell ref="A913:S913"/>
    <mergeCell ref="T913:AF913"/>
    <mergeCell ref="AG913:BB913"/>
    <mergeCell ref="A907:AX908"/>
    <mergeCell ref="AB905:AE905"/>
    <mergeCell ref="AF905:AH905"/>
    <mergeCell ref="AI905:AL905"/>
    <mergeCell ref="AM905:AO905"/>
    <mergeCell ref="AP905:AV905"/>
    <mergeCell ref="AW905:BB905"/>
    <mergeCell ref="A905:L905"/>
    <mergeCell ref="M905:P905"/>
    <mergeCell ref="Q905:T905"/>
    <mergeCell ref="U905:X905"/>
    <mergeCell ref="Y905:AA905"/>
    <mergeCell ref="A904:L904"/>
    <mergeCell ref="M904:P904"/>
    <mergeCell ref="Q904:T904"/>
    <mergeCell ref="U904:X904"/>
    <mergeCell ref="AW903:BB903"/>
    <mergeCell ref="Y904:AA904"/>
    <mergeCell ref="AB904:AE904"/>
    <mergeCell ref="AB903:AE903"/>
    <mergeCell ref="AF903:AH903"/>
    <mergeCell ref="AW904:BB904"/>
    <mergeCell ref="AF904:AH904"/>
    <mergeCell ref="AI904:AL904"/>
    <mergeCell ref="AM904:AO904"/>
    <mergeCell ref="AP904:AV904"/>
    <mergeCell ref="AI902:AL902"/>
    <mergeCell ref="AM902:AO902"/>
    <mergeCell ref="AP902:AV902"/>
    <mergeCell ref="AI903:AL903"/>
    <mergeCell ref="AM903:AO903"/>
    <mergeCell ref="AP903:AV903"/>
    <mergeCell ref="A903:L903"/>
    <mergeCell ref="M903:P903"/>
    <mergeCell ref="Q903:T903"/>
    <mergeCell ref="U903:X903"/>
    <mergeCell ref="Y903:AA903"/>
    <mergeCell ref="A902:L902"/>
    <mergeCell ref="M902:P902"/>
    <mergeCell ref="Q902:T902"/>
    <mergeCell ref="U902:X902"/>
    <mergeCell ref="AI901:AL901"/>
    <mergeCell ref="AM901:AO901"/>
    <mergeCell ref="AP901:AV901"/>
    <mergeCell ref="AW901:BB901"/>
    <mergeCell ref="Y902:AA902"/>
    <mergeCell ref="AB902:AE902"/>
    <mergeCell ref="AB901:AE901"/>
    <mergeCell ref="AF901:AH901"/>
    <mergeCell ref="AW902:BB902"/>
    <mergeCell ref="AF902:AH902"/>
    <mergeCell ref="Q900:T900"/>
    <mergeCell ref="U900:X900"/>
    <mergeCell ref="AF900:AH900"/>
    <mergeCell ref="AI900:AL900"/>
    <mergeCell ref="AM900:AO900"/>
    <mergeCell ref="AP900:AV900"/>
    <mergeCell ref="AP899:AV899"/>
    <mergeCell ref="AW899:BB899"/>
    <mergeCell ref="AW900:BB900"/>
    <mergeCell ref="A901:L901"/>
    <mergeCell ref="M901:P901"/>
    <mergeCell ref="Q901:T901"/>
    <mergeCell ref="U901:X901"/>
    <mergeCell ref="Y901:AA901"/>
    <mergeCell ref="A900:L900"/>
    <mergeCell ref="M900:P900"/>
    <mergeCell ref="Y900:AA900"/>
    <mergeCell ref="AB900:AE900"/>
    <mergeCell ref="AI898:AL898"/>
    <mergeCell ref="AM898:AO898"/>
    <mergeCell ref="AI899:AL899"/>
    <mergeCell ref="AM899:AO899"/>
    <mergeCell ref="AP898:AV898"/>
    <mergeCell ref="AW898:BB898"/>
    <mergeCell ref="M899:P899"/>
    <mergeCell ref="Q899:T899"/>
    <mergeCell ref="U899:X899"/>
    <mergeCell ref="Y899:AA899"/>
    <mergeCell ref="AB899:AE899"/>
    <mergeCell ref="AF899:AH899"/>
    <mergeCell ref="M898:P898"/>
    <mergeCell ref="Q898:T898"/>
    <mergeCell ref="U898:X898"/>
    <mergeCell ref="Y898:AA898"/>
    <mergeCell ref="AB898:AE898"/>
    <mergeCell ref="AF898:AH898"/>
    <mergeCell ref="AI897:AL897"/>
    <mergeCell ref="AM897:AO897"/>
    <mergeCell ref="U897:X897"/>
    <mergeCell ref="Y897:AA897"/>
    <mergeCell ref="AI896:AL896"/>
    <mergeCell ref="AM896:AO896"/>
    <mergeCell ref="AP896:AV896"/>
    <mergeCell ref="AW896:BB896"/>
    <mergeCell ref="AP897:AV897"/>
    <mergeCell ref="AW897:BB897"/>
    <mergeCell ref="AB897:AE897"/>
    <mergeCell ref="AF897:AH897"/>
    <mergeCell ref="M896:P896"/>
    <mergeCell ref="Q896:T896"/>
    <mergeCell ref="U896:X896"/>
    <mergeCell ref="Y896:AA896"/>
    <mergeCell ref="AB896:AE896"/>
    <mergeCell ref="AF896:AH896"/>
    <mergeCell ref="M897:P897"/>
    <mergeCell ref="Q897:T897"/>
    <mergeCell ref="AF894:AH894"/>
    <mergeCell ref="AI894:AL894"/>
    <mergeCell ref="AM894:AO894"/>
    <mergeCell ref="AP894:AV894"/>
    <mergeCell ref="AW894:BB894"/>
    <mergeCell ref="AB895:AE895"/>
    <mergeCell ref="AF895:AH895"/>
    <mergeCell ref="AI895:AL895"/>
    <mergeCell ref="AM895:AO895"/>
    <mergeCell ref="A895:L895"/>
    <mergeCell ref="M895:P895"/>
    <mergeCell ref="Q895:T895"/>
    <mergeCell ref="U895:X895"/>
    <mergeCell ref="AP895:AV895"/>
    <mergeCell ref="AW895:BB895"/>
    <mergeCell ref="AB894:AE894"/>
    <mergeCell ref="AB893:AE893"/>
    <mergeCell ref="AF893:AH893"/>
    <mergeCell ref="AI893:AL893"/>
    <mergeCell ref="Y895:AA895"/>
    <mergeCell ref="A894:L894"/>
    <mergeCell ref="M894:P894"/>
    <mergeCell ref="Q894:T894"/>
    <mergeCell ref="U894:X894"/>
    <mergeCell ref="Y894:AA894"/>
    <mergeCell ref="AW893:BB893"/>
    <mergeCell ref="AF892:AH892"/>
    <mergeCell ref="AI892:AL892"/>
    <mergeCell ref="AM892:AO892"/>
    <mergeCell ref="AP892:AV892"/>
    <mergeCell ref="AW892:BB892"/>
    <mergeCell ref="A893:L893"/>
    <mergeCell ref="M893:P893"/>
    <mergeCell ref="Q893:T893"/>
    <mergeCell ref="U893:X893"/>
    <mergeCell ref="AM893:AO893"/>
    <mergeCell ref="AP893:AV893"/>
    <mergeCell ref="AB892:AE892"/>
    <mergeCell ref="AB891:AE891"/>
    <mergeCell ref="AF891:AH891"/>
    <mergeCell ref="AI891:AL891"/>
    <mergeCell ref="Y893:AA893"/>
    <mergeCell ref="A892:L892"/>
    <mergeCell ref="M892:P892"/>
    <mergeCell ref="Q892:T892"/>
    <mergeCell ref="U892:X892"/>
    <mergeCell ref="Y892:AA892"/>
    <mergeCell ref="AW891:BB891"/>
    <mergeCell ref="AF890:AH890"/>
    <mergeCell ref="AI890:AL890"/>
    <mergeCell ref="AM890:AO890"/>
    <mergeCell ref="AP890:AV890"/>
    <mergeCell ref="AW890:BB890"/>
    <mergeCell ref="Y891:AA891"/>
    <mergeCell ref="AI889:AL889"/>
    <mergeCell ref="AM889:AO889"/>
    <mergeCell ref="AP889:AV889"/>
    <mergeCell ref="A891:L891"/>
    <mergeCell ref="M891:P891"/>
    <mergeCell ref="Q891:T891"/>
    <mergeCell ref="U891:X891"/>
    <mergeCell ref="AM891:AO891"/>
    <mergeCell ref="AP891:AV891"/>
    <mergeCell ref="A890:L890"/>
    <mergeCell ref="M890:P890"/>
    <mergeCell ref="Q890:T890"/>
    <mergeCell ref="U890:X890"/>
    <mergeCell ref="Y890:AA890"/>
    <mergeCell ref="AB890:AE890"/>
    <mergeCell ref="AP888:BB888"/>
    <mergeCell ref="A889:L889"/>
    <mergeCell ref="M889:P889"/>
    <mergeCell ref="Q889:T889"/>
    <mergeCell ref="U889:X889"/>
    <mergeCell ref="Y889:AA889"/>
    <mergeCell ref="AB889:AE889"/>
    <mergeCell ref="AF889:AH889"/>
    <mergeCell ref="AW889:BB889"/>
    <mergeCell ref="A878:AX879"/>
    <mergeCell ref="A886:L886"/>
    <mergeCell ref="M886:T886"/>
    <mergeCell ref="U886:AA886"/>
    <mergeCell ref="AB886:AH886"/>
    <mergeCell ref="M887:T887"/>
    <mergeCell ref="AP887:BB887"/>
    <mergeCell ref="AI869:BB869"/>
    <mergeCell ref="AI870:BB870"/>
    <mergeCell ref="AI871:BB871"/>
    <mergeCell ref="AI886:AO886"/>
    <mergeCell ref="AP886:BB886"/>
    <mergeCell ref="AI874:BB874"/>
    <mergeCell ref="AI875:BB875"/>
    <mergeCell ref="AI876:BB876"/>
    <mergeCell ref="M884:BB884"/>
    <mergeCell ref="AP885:BB885"/>
    <mergeCell ref="AI872:BB872"/>
    <mergeCell ref="AI873:BB873"/>
    <mergeCell ref="AI862:BB862"/>
    <mergeCell ref="A865:AH865"/>
    <mergeCell ref="AI865:BB865"/>
    <mergeCell ref="A866:AH866"/>
    <mergeCell ref="AI866:BB866"/>
    <mergeCell ref="A867:AH867"/>
    <mergeCell ref="AI867:BB867"/>
    <mergeCell ref="AI868:BB868"/>
    <mergeCell ref="AI861:BB861"/>
    <mergeCell ref="A851:AH851"/>
    <mergeCell ref="AI851:BB851"/>
    <mergeCell ref="AI852:BB852"/>
    <mergeCell ref="AI853:BB853"/>
    <mergeCell ref="AI854:BB854"/>
    <mergeCell ref="AI855:BB855"/>
    <mergeCell ref="AI856:BB856"/>
    <mergeCell ref="AI857:BB857"/>
    <mergeCell ref="AI858:BB858"/>
    <mergeCell ref="A849:AH849"/>
    <mergeCell ref="AI849:BB849"/>
    <mergeCell ref="BG849:BK849"/>
    <mergeCell ref="A850:AH850"/>
    <mergeCell ref="AI850:BB850"/>
    <mergeCell ref="AI860:BB860"/>
    <mergeCell ref="AI859:BB859"/>
    <mergeCell ref="A843:AX844"/>
    <mergeCell ref="I841:N841"/>
    <mergeCell ref="O841:V841"/>
    <mergeCell ref="W841:AB841"/>
    <mergeCell ref="AC841:AH841"/>
    <mergeCell ref="AI841:AP841"/>
    <mergeCell ref="AQ841:BB841"/>
    <mergeCell ref="AC839:AH839"/>
    <mergeCell ref="AI839:AP839"/>
    <mergeCell ref="AQ839:BB839"/>
    <mergeCell ref="AC838:AH838"/>
    <mergeCell ref="I840:N840"/>
    <mergeCell ref="O840:V840"/>
    <mergeCell ref="W840:AB840"/>
    <mergeCell ref="AC840:AH840"/>
    <mergeCell ref="A838:H838"/>
    <mergeCell ref="I838:N838"/>
    <mergeCell ref="O838:V838"/>
    <mergeCell ref="W838:AB838"/>
    <mergeCell ref="AI840:AP840"/>
    <mergeCell ref="AQ840:BB840"/>
    <mergeCell ref="AQ838:BB838"/>
    <mergeCell ref="I839:N839"/>
    <mergeCell ref="O839:V839"/>
    <mergeCell ref="W839:AB839"/>
    <mergeCell ref="AI838:AP838"/>
    <mergeCell ref="I837:N837"/>
    <mergeCell ref="O837:V837"/>
    <mergeCell ref="W837:AB837"/>
    <mergeCell ref="AC837:AH837"/>
    <mergeCell ref="AI837:AP837"/>
    <mergeCell ref="AQ837:BB837"/>
    <mergeCell ref="AQ835:BB835"/>
    <mergeCell ref="I836:N836"/>
    <mergeCell ref="O836:V836"/>
    <mergeCell ref="W836:AB836"/>
    <mergeCell ref="AC836:AH836"/>
    <mergeCell ref="AI836:AP836"/>
    <mergeCell ref="AQ836:BB836"/>
    <mergeCell ref="AC835:AH835"/>
    <mergeCell ref="AI835:AP835"/>
    <mergeCell ref="A835:H835"/>
    <mergeCell ref="I835:N835"/>
    <mergeCell ref="O835:V835"/>
    <mergeCell ref="W835:AB835"/>
    <mergeCell ref="AC833:BB833"/>
    <mergeCell ref="A834:H834"/>
    <mergeCell ref="I834:AB834"/>
    <mergeCell ref="AC834:BB834"/>
    <mergeCell ref="A827:AE827"/>
    <mergeCell ref="AF827:AN827"/>
    <mergeCell ref="AO827:BB827"/>
    <mergeCell ref="I832:AB832"/>
    <mergeCell ref="AC832:BB832"/>
    <mergeCell ref="A829:AX830"/>
    <mergeCell ref="A825:AE825"/>
    <mergeCell ref="AF825:AN825"/>
    <mergeCell ref="AO825:BB825"/>
    <mergeCell ref="A826:AE826"/>
    <mergeCell ref="AF826:AN826"/>
    <mergeCell ref="AO826:BB826"/>
    <mergeCell ref="A823:AE823"/>
    <mergeCell ref="AF823:AN823"/>
    <mergeCell ref="AO823:BB823"/>
    <mergeCell ref="A824:AE824"/>
    <mergeCell ref="AF824:AN824"/>
    <mergeCell ref="AO824:BB824"/>
    <mergeCell ref="A821:AE821"/>
    <mergeCell ref="AF821:AN821"/>
    <mergeCell ref="AO821:BB821"/>
    <mergeCell ref="A822:AE822"/>
    <mergeCell ref="AF822:AN822"/>
    <mergeCell ref="AO822:BB822"/>
    <mergeCell ref="A819:AE819"/>
    <mergeCell ref="AF819:AN819"/>
    <mergeCell ref="AO819:BB819"/>
    <mergeCell ref="A820:AE820"/>
    <mergeCell ref="AF820:AN820"/>
    <mergeCell ref="AO820:BB820"/>
    <mergeCell ref="A817:AE817"/>
    <mergeCell ref="AF817:AN817"/>
    <mergeCell ref="AO817:BB817"/>
    <mergeCell ref="A818:AE818"/>
    <mergeCell ref="AF818:AN818"/>
    <mergeCell ref="AO818:BB818"/>
    <mergeCell ref="A815:AE815"/>
    <mergeCell ref="AF815:AN815"/>
    <mergeCell ref="AO815:BB815"/>
    <mergeCell ref="A816:AE816"/>
    <mergeCell ref="AF816:AN816"/>
    <mergeCell ref="AO816:BB816"/>
    <mergeCell ref="A813:AE813"/>
    <mergeCell ref="AF813:AN813"/>
    <mergeCell ref="AO813:BB813"/>
    <mergeCell ref="A814:AE814"/>
    <mergeCell ref="AF814:AN814"/>
    <mergeCell ref="AO814:BB814"/>
    <mergeCell ref="A812:AE812"/>
    <mergeCell ref="AF812:AN812"/>
    <mergeCell ref="AO812:BB812"/>
    <mergeCell ref="A809:AX810"/>
    <mergeCell ref="A807:S807"/>
    <mergeCell ref="T807:Z807"/>
    <mergeCell ref="AA807:AL807"/>
    <mergeCell ref="AM807:BB807"/>
    <mergeCell ref="A806:S806"/>
    <mergeCell ref="T806:Z806"/>
    <mergeCell ref="AA806:AL806"/>
    <mergeCell ref="AM806:BB806"/>
    <mergeCell ref="A805:S805"/>
    <mergeCell ref="T805:Z805"/>
    <mergeCell ref="AA805:AL805"/>
    <mergeCell ref="AM805:BB805"/>
    <mergeCell ref="A804:S804"/>
    <mergeCell ref="T804:Z804"/>
    <mergeCell ref="AA804:AL804"/>
    <mergeCell ref="AM804:BB804"/>
    <mergeCell ref="A803:S803"/>
    <mergeCell ref="T803:Z803"/>
    <mergeCell ref="AA803:AL803"/>
    <mergeCell ref="AM803:BB803"/>
    <mergeCell ref="A802:S802"/>
    <mergeCell ref="T802:Z802"/>
    <mergeCell ref="AA802:AL802"/>
    <mergeCell ref="AM802:BB802"/>
    <mergeCell ref="A801:S801"/>
    <mergeCell ref="T801:Z801"/>
    <mergeCell ref="AA801:AL801"/>
    <mergeCell ref="AM801:BB801"/>
    <mergeCell ref="A800:S800"/>
    <mergeCell ref="T800:Z800"/>
    <mergeCell ref="AA800:AL800"/>
    <mergeCell ref="AM800:BB800"/>
    <mergeCell ref="A799:S799"/>
    <mergeCell ref="T799:Z799"/>
    <mergeCell ref="AA799:AL799"/>
    <mergeCell ref="AM799:BB799"/>
    <mergeCell ref="AA795:AL795"/>
    <mergeCell ref="AM795:BB795"/>
    <mergeCell ref="A798:S798"/>
    <mergeCell ref="T798:Z798"/>
    <mergeCell ref="AA798:AL798"/>
    <mergeCell ref="AM798:BB798"/>
    <mergeCell ref="A797:S797"/>
    <mergeCell ref="T797:Z797"/>
    <mergeCell ref="AA797:AL797"/>
    <mergeCell ref="AM797:BB797"/>
    <mergeCell ref="A793:S793"/>
    <mergeCell ref="T793:Z793"/>
    <mergeCell ref="AA793:AL793"/>
    <mergeCell ref="AM793:BB793"/>
    <mergeCell ref="A796:S796"/>
    <mergeCell ref="T796:Z796"/>
    <mergeCell ref="AA796:AL796"/>
    <mergeCell ref="AM796:BB796"/>
    <mergeCell ref="A795:S795"/>
    <mergeCell ref="T795:Z795"/>
    <mergeCell ref="T794:Z794"/>
    <mergeCell ref="AA794:AL794"/>
    <mergeCell ref="AM794:BB794"/>
    <mergeCell ref="T791:Z792"/>
    <mergeCell ref="AA791:AL791"/>
    <mergeCell ref="AM791:BB791"/>
    <mergeCell ref="AA792:AL792"/>
    <mergeCell ref="AM792:BB792"/>
    <mergeCell ref="A778:AX779"/>
    <mergeCell ref="A780:BA780"/>
    <mergeCell ref="A784:AK784"/>
    <mergeCell ref="AL784:BB784"/>
    <mergeCell ref="A787:AX788"/>
    <mergeCell ref="A782:AK783"/>
    <mergeCell ref="AL782:BB782"/>
    <mergeCell ref="AL783:BB783"/>
    <mergeCell ref="A785:AK785"/>
    <mergeCell ref="AL785:BB785"/>
    <mergeCell ref="AJ775:AP775"/>
    <mergeCell ref="AQ775:BB775"/>
    <mergeCell ref="A776:P776"/>
    <mergeCell ref="Q776:V776"/>
    <mergeCell ref="W776:AB776"/>
    <mergeCell ref="AC776:AI776"/>
    <mergeCell ref="A774:P774"/>
    <mergeCell ref="Q774:V774"/>
    <mergeCell ref="W774:AB774"/>
    <mergeCell ref="AC774:AI774"/>
    <mergeCell ref="AJ776:AP776"/>
    <mergeCell ref="AQ776:BB776"/>
    <mergeCell ref="A775:P775"/>
    <mergeCell ref="Q775:V775"/>
    <mergeCell ref="W775:AB775"/>
    <mergeCell ref="AC775:AI775"/>
    <mergeCell ref="A773:P773"/>
    <mergeCell ref="Q773:V773"/>
    <mergeCell ref="W773:AB773"/>
    <mergeCell ref="AC773:AI773"/>
    <mergeCell ref="AJ773:AP773"/>
    <mergeCell ref="AQ773:BB773"/>
    <mergeCell ref="Q771:V771"/>
    <mergeCell ref="W771:AB771"/>
    <mergeCell ref="AC771:AI771"/>
    <mergeCell ref="AJ771:AP771"/>
    <mergeCell ref="AJ774:AP774"/>
    <mergeCell ref="AQ774:BB774"/>
    <mergeCell ref="Q769:V769"/>
    <mergeCell ref="W769:AB769"/>
    <mergeCell ref="AC769:AI769"/>
    <mergeCell ref="AJ769:AP769"/>
    <mergeCell ref="AQ771:BB771"/>
    <mergeCell ref="Q772:V772"/>
    <mergeCell ref="W772:AB772"/>
    <mergeCell ref="AC772:AI772"/>
    <mergeCell ref="AJ772:AP772"/>
    <mergeCell ref="AQ772:BB772"/>
    <mergeCell ref="Q768:V768"/>
    <mergeCell ref="W768:AB768"/>
    <mergeCell ref="AC768:AI768"/>
    <mergeCell ref="AJ768:AP768"/>
    <mergeCell ref="AQ769:BB769"/>
    <mergeCell ref="Q770:V770"/>
    <mergeCell ref="W770:AB770"/>
    <mergeCell ref="AC770:AI770"/>
    <mergeCell ref="AJ770:AP770"/>
    <mergeCell ref="AQ770:BB770"/>
    <mergeCell ref="AQ768:BB768"/>
    <mergeCell ref="A764:AX765"/>
    <mergeCell ref="N759:S759"/>
    <mergeCell ref="T759:Z759"/>
    <mergeCell ref="AA759:AG759"/>
    <mergeCell ref="AH759:AP759"/>
    <mergeCell ref="AQ759:BB759"/>
    <mergeCell ref="N760:S760"/>
    <mergeCell ref="T760:Z760"/>
    <mergeCell ref="AA760:AG760"/>
    <mergeCell ref="AH762:AP762"/>
    <mergeCell ref="AH760:AP760"/>
    <mergeCell ref="AQ760:BB760"/>
    <mergeCell ref="A758:M758"/>
    <mergeCell ref="N758:S758"/>
    <mergeCell ref="T758:Z758"/>
    <mergeCell ref="AA758:AG758"/>
    <mergeCell ref="AH758:AP758"/>
    <mergeCell ref="AQ758:BB758"/>
    <mergeCell ref="AA761:AG761"/>
    <mergeCell ref="AQ751:BB751"/>
    <mergeCell ref="AQ762:BB762"/>
    <mergeCell ref="A761:M761"/>
    <mergeCell ref="A762:M762"/>
    <mergeCell ref="A759:M759"/>
    <mergeCell ref="N761:S761"/>
    <mergeCell ref="T761:Z761"/>
    <mergeCell ref="N762:S762"/>
    <mergeCell ref="T762:Z762"/>
    <mergeCell ref="AA762:AG762"/>
    <mergeCell ref="A746:S746"/>
    <mergeCell ref="T746:AF746"/>
    <mergeCell ref="AG746:BB746"/>
    <mergeCell ref="A752:M752"/>
    <mergeCell ref="N752:S752"/>
    <mergeCell ref="T752:Z752"/>
    <mergeCell ref="AA752:AG752"/>
    <mergeCell ref="N750:BB750"/>
    <mergeCell ref="N751:S751"/>
    <mergeCell ref="AH751:AP751"/>
    <mergeCell ref="AG741:BB741"/>
    <mergeCell ref="A742:S742"/>
    <mergeCell ref="T742:AF742"/>
    <mergeCell ref="AG742:BB742"/>
    <mergeCell ref="AH752:AP752"/>
    <mergeCell ref="AQ752:BB752"/>
    <mergeCell ref="A744:BB744"/>
    <mergeCell ref="A745:S745"/>
    <mergeCell ref="T745:AF745"/>
    <mergeCell ref="AG745:BB745"/>
    <mergeCell ref="AG743:BB743"/>
    <mergeCell ref="A737:AX738"/>
    <mergeCell ref="W731:AI731"/>
    <mergeCell ref="AJ731:BB731"/>
    <mergeCell ref="W732:AI733"/>
    <mergeCell ref="AJ732:BB733"/>
    <mergeCell ref="W734:AI734"/>
    <mergeCell ref="AJ734:BB734"/>
    <mergeCell ref="A734:V734"/>
    <mergeCell ref="A735:V735"/>
    <mergeCell ref="W735:AI735"/>
    <mergeCell ref="AJ735:BB735"/>
    <mergeCell ref="P724:W724"/>
    <mergeCell ref="X724:AH724"/>
    <mergeCell ref="AI724:BB724"/>
    <mergeCell ref="W729:BB729"/>
    <mergeCell ref="A730:V730"/>
    <mergeCell ref="W730:AI730"/>
    <mergeCell ref="AJ730:BB730"/>
    <mergeCell ref="A726:AX727"/>
    <mergeCell ref="P722:W722"/>
    <mergeCell ref="X722:AH722"/>
    <mergeCell ref="AI722:BB722"/>
    <mergeCell ref="P723:W723"/>
    <mergeCell ref="X723:AH723"/>
    <mergeCell ref="AI723:BB723"/>
    <mergeCell ref="P720:W720"/>
    <mergeCell ref="X720:AH720"/>
    <mergeCell ref="AI720:BB720"/>
    <mergeCell ref="P721:W721"/>
    <mergeCell ref="X721:AH721"/>
    <mergeCell ref="AI721:BB721"/>
    <mergeCell ref="A719:O719"/>
    <mergeCell ref="P719:W719"/>
    <mergeCell ref="X719:AH719"/>
    <mergeCell ref="AI719:BB719"/>
    <mergeCell ref="A718:O718"/>
    <mergeCell ref="P718:W718"/>
    <mergeCell ref="X718:AH718"/>
    <mergeCell ref="AI718:BB718"/>
    <mergeCell ref="A717:O717"/>
    <mergeCell ref="P717:W717"/>
    <mergeCell ref="X717:AH717"/>
    <mergeCell ref="AI717:BB717"/>
    <mergeCell ref="A716:O716"/>
    <mergeCell ref="P716:W716"/>
    <mergeCell ref="X716:AH716"/>
    <mergeCell ref="AI716:BB716"/>
    <mergeCell ref="A715:O715"/>
    <mergeCell ref="P715:W715"/>
    <mergeCell ref="X715:AH715"/>
    <mergeCell ref="AI715:BB715"/>
    <mergeCell ref="A714:O714"/>
    <mergeCell ref="P714:W714"/>
    <mergeCell ref="X714:AH714"/>
    <mergeCell ref="AI714:BB714"/>
    <mergeCell ref="A713:O713"/>
    <mergeCell ref="P713:W713"/>
    <mergeCell ref="X713:AH713"/>
    <mergeCell ref="AI713:BB713"/>
    <mergeCell ref="A711:O711"/>
    <mergeCell ref="P711:W711"/>
    <mergeCell ref="X711:AH711"/>
    <mergeCell ref="AI711:BB711"/>
    <mergeCell ref="X707:AH707"/>
    <mergeCell ref="AI707:BB707"/>
    <mergeCell ref="A710:O710"/>
    <mergeCell ref="P710:W710"/>
    <mergeCell ref="X710:AH710"/>
    <mergeCell ref="AI710:BB710"/>
    <mergeCell ref="A709:O709"/>
    <mergeCell ref="P709:W709"/>
    <mergeCell ref="X709:AH709"/>
    <mergeCell ref="AI709:BB709"/>
    <mergeCell ref="A705:O706"/>
    <mergeCell ref="P705:W706"/>
    <mergeCell ref="X705:AH706"/>
    <mergeCell ref="AI705:BB706"/>
    <mergeCell ref="A708:O708"/>
    <mergeCell ref="P708:W708"/>
    <mergeCell ref="X708:AH708"/>
    <mergeCell ref="AI708:BB708"/>
    <mergeCell ref="A707:O707"/>
    <mergeCell ref="P707:W707"/>
    <mergeCell ref="A702:O702"/>
    <mergeCell ref="P702:W702"/>
    <mergeCell ref="X702:AH702"/>
    <mergeCell ref="AI702:BB702"/>
    <mergeCell ref="P704:W704"/>
    <mergeCell ref="X704:AH704"/>
    <mergeCell ref="AI704:BB704"/>
    <mergeCell ref="P703:W703"/>
    <mergeCell ref="X703:AH703"/>
    <mergeCell ref="AI703:BB703"/>
    <mergeCell ref="A699:O699"/>
    <mergeCell ref="P699:W699"/>
    <mergeCell ref="X699:AH699"/>
    <mergeCell ref="AI699:BB699"/>
    <mergeCell ref="A701:O701"/>
    <mergeCell ref="P701:W701"/>
    <mergeCell ref="X701:AH701"/>
    <mergeCell ref="AI701:BB701"/>
    <mergeCell ref="A697:O697"/>
    <mergeCell ref="X697:AH697"/>
    <mergeCell ref="AI697:BB697"/>
    <mergeCell ref="A698:O698"/>
    <mergeCell ref="P698:W698"/>
    <mergeCell ref="X698:AH698"/>
    <mergeCell ref="AI698:BB698"/>
    <mergeCell ref="N692:S692"/>
    <mergeCell ref="T692:Z692"/>
    <mergeCell ref="AA692:AG692"/>
    <mergeCell ref="AH692:AP692"/>
    <mergeCell ref="AQ692:BB692"/>
    <mergeCell ref="N691:S691"/>
    <mergeCell ref="T691:Z691"/>
    <mergeCell ref="AA691:AG691"/>
    <mergeCell ref="AH691:AP691"/>
    <mergeCell ref="A691:M691"/>
    <mergeCell ref="A692:M692"/>
    <mergeCell ref="A694:AX695"/>
    <mergeCell ref="A690:M690"/>
    <mergeCell ref="N690:S690"/>
    <mergeCell ref="T690:Z690"/>
    <mergeCell ref="AA690:AG690"/>
    <mergeCell ref="AH690:AP690"/>
    <mergeCell ref="AQ690:BB690"/>
    <mergeCell ref="AQ691:BB691"/>
    <mergeCell ref="AH688:AP688"/>
    <mergeCell ref="AQ688:BB688"/>
    <mergeCell ref="A689:M689"/>
    <mergeCell ref="N689:S689"/>
    <mergeCell ref="T689:Z689"/>
    <mergeCell ref="AA689:AG689"/>
    <mergeCell ref="A686:M687"/>
    <mergeCell ref="N686:S687"/>
    <mergeCell ref="T686:Z687"/>
    <mergeCell ref="AA686:AG687"/>
    <mergeCell ref="AH689:AP689"/>
    <mergeCell ref="AQ689:BB689"/>
    <mergeCell ref="A688:M688"/>
    <mergeCell ref="N688:S688"/>
    <mergeCell ref="T688:Z688"/>
    <mergeCell ref="AA688:AG688"/>
    <mergeCell ref="T683:Z684"/>
    <mergeCell ref="AA683:AG684"/>
    <mergeCell ref="AH686:AP687"/>
    <mergeCell ref="AQ686:BB687"/>
    <mergeCell ref="A685:M685"/>
    <mergeCell ref="N685:S685"/>
    <mergeCell ref="T685:Z685"/>
    <mergeCell ref="AA685:AG685"/>
    <mergeCell ref="AH685:AP685"/>
    <mergeCell ref="AQ685:BB685"/>
    <mergeCell ref="AH683:AP684"/>
    <mergeCell ref="AQ683:BB684"/>
    <mergeCell ref="A681:M682"/>
    <mergeCell ref="N681:S682"/>
    <mergeCell ref="T681:Z682"/>
    <mergeCell ref="AA681:AG682"/>
    <mergeCell ref="AH681:AP682"/>
    <mergeCell ref="AQ681:BB682"/>
    <mergeCell ref="A683:M684"/>
    <mergeCell ref="N683:S684"/>
    <mergeCell ref="N679:S679"/>
    <mergeCell ref="AH679:AP679"/>
    <mergeCell ref="AQ679:BB679"/>
    <mergeCell ref="A680:M680"/>
    <mergeCell ref="N680:S680"/>
    <mergeCell ref="T680:Z680"/>
    <mergeCell ref="AA680:AG680"/>
    <mergeCell ref="AH680:AP680"/>
    <mergeCell ref="AQ680:BB680"/>
    <mergeCell ref="AH675:AP675"/>
    <mergeCell ref="N676:S676"/>
    <mergeCell ref="AA676:AG676"/>
    <mergeCell ref="AH676:AP676"/>
    <mergeCell ref="AQ677:BB677"/>
    <mergeCell ref="N678:S678"/>
    <mergeCell ref="T678:Z678"/>
    <mergeCell ref="AA678:AG678"/>
    <mergeCell ref="AH678:AP678"/>
    <mergeCell ref="AQ678:BB678"/>
    <mergeCell ref="AQ676:BB676"/>
    <mergeCell ref="A677:M677"/>
    <mergeCell ref="N677:S677"/>
    <mergeCell ref="T677:Z677"/>
    <mergeCell ref="AA677:AG677"/>
    <mergeCell ref="AH677:AP677"/>
    <mergeCell ref="AH661:BB663"/>
    <mergeCell ref="U664:AG665"/>
    <mergeCell ref="AH664:BB665"/>
    <mergeCell ref="U666:AG666"/>
    <mergeCell ref="AH666:BB666"/>
    <mergeCell ref="U667:AG667"/>
    <mergeCell ref="AH667:BB667"/>
    <mergeCell ref="U657:AG657"/>
    <mergeCell ref="AH657:BB657"/>
    <mergeCell ref="U658:AG658"/>
    <mergeCell ref="AH658:BB658"/>
    <mergeCell ref="N674:BB674"/>
    <mergeCell ref="A670:AX671"/>
    <mergeCell ref="A660:T660"/>
    <mergeCell ref="U660:AG660"/>
    <mergeCell ref="AH660:BB660"/>
    <mergeCell ref="U661:AG663"/>
    <mergeCell ref="M652:W652"/>
    <mergeCell ref="X652:AH652"/>
    <mergeCell ref="AI652:BB652"/>
    <mergeCell ref="U659:AG659"/>
    <mergeCell ref="AH659:BB659"/>
    <mergeCell ref="U654:AG654"/>
    <mergeCell ref="AH654:BB654"/>
    <mergeCell ref="U655:AG655"/>
    <mergeCell ref="AH655:BB655"/>
    <mergeCell ref="A657:T657"/>
    <mergeCell ref="A647:L647"/>
    <mergeCell ref="M647:W647"/>
    <mergeCell ref="X647:AH647"/>
    <mergeCell ref="AI647:BB647"/>
    <mergeCell ref="A656:T656"/>
    <mergeCell ref="U656:AG656"/>
    <mergeCell ref="AH656:BB656"/>
    <mergeCell ref="M650:W651"/>
    <mergeCell ref="X650:AH651"/>
    <mergeCell ref="AI650:BB651"/>
    <mergeCell ref="A644:L644"/>
    <mergeCell ref="M644:W644"/>
    <mergeCell ref="X644:AH644"/>
    <mergeCell ref="AI644:BB644"/>
    <mergeCell ref="M645:W645"/>
    <mergeCell ref="X645:AH645"/>
    <mergeCell ref="AI645:BB645"/>
    <mergeCell ref="U640:AG640"/>
    <mergeCell ref="AH640:BB640"/>
    <mergeCell ref="AI642:BB642"/>
    <mergeCell ref="M648:W649"/>
    <mergeCell ref="X648:AH649"/>
    <mergeCell ref="AI648:BB649"/>
    <mergeCell ref="AI646:BB646"/>
    <mergeCell ref="X643:AH643"/>
    <mergeCell ref="AI643:BB643"/>
    <mergeCell ref="A637:T637"/>
    <mergeCell ref="U637:AG638"/>
    <mergeCell ref="AH637:BB638"/>
    <mergeCell ref="A638:T638"/>
    <mergeCell ref="A639:T639"/>
    <mergeCell ref="U639:AG639"/>
    <mergeCell ref="AH639:BB639"/>
    <mergeCell ref="A640:T640"/>
    <mergeCell ref="A634:T634"/>
    <mergeCell ref="U634:AG634"/>
    <mergeCell ref="AH634:BB634"/>
    <mergeCell ref="A635:T635"/>
    <mergeCell ref="U635:AG636"/>
    <mergeCell ref="AH635:BB636"/>
    <mergeCell ref="A636:T636"/>
    <mergeCell ref="A632:T632"/>
    <mergeCell ref="U632:AG632"/>
    <mergeCell ref="AH632:BB632"/>
    <mergeCell ref="A633:T633"/>
    <mergeCell ref="U633:AG633"/>
    <mergeCell ref="AH633:BB633"/>
    <mergeCell ref="A630:T630"/>
    <mergeCell ref="U630:AG630"/>
    <mergeCell ref="AH630:BB630"/>
    <mergeCell ref="A631:T631"/>
    <mergeCell ref="U631:AG631"/>
    <mergeCell ref="AH631:BB631"/>
    <mergeCell ref="A628:O628"/>
    <mergeCell ref="P628:Z628"/>
    <mergeCell ref="AA628:AK628"/>
    <mergeCell ref="AL628:BB628"/>
    <mergeCell ref="A627:O627"/>
    <mergeCell ref="P627:Z627"/>
    <mergeCell ref="AA627:AK627"/>
    <mergeCell ref="AL627:BB627"/>
    <mergeCell ref="A626:O626"/>
    <mergeCell ref="P626:Z626"/>
    <mergeCell ref="AA626:AK626"/>
    <mergeCell ref="AL626:BB626"/>
    <mergeCell ref="A625:O625"/>
    <mergeCell ref="P625:Z625"/>
    <mergeCell ref="AA625:AK625"/>
    <mergeCell ref="AL625:BB625"/>
    <mergeCell ref="A624:O624"/>
    <mergeCell ref="P624:Z624"/>
    <mergeCell ref="AA624:AK624"/>
    <mergeCell ref="AL624:BB624"/>
    <mergeCell ref="A623:O623"/>
    <mergeCell ref="P623:Z623"/>
    <mergeCell ref="AA623:AK623"/>
    <mergeCell ref="AL623:BB623"/>
    <mergeCell ref="A622:O622"/>
    <mergeCell ref="P622:Z622"/>
    <mergeCell ref="AA622:AK622"/>
    <mergeCell ref="AL622:BB622"/>
    <mergeCell ref="A621:O621"/>
    <mergeCell ref="P621:Z621"/>
    <mergeCell ref="AA621:AK621"/>
    <mergeCell ref="AL621:BB621"/>
    <mergeCell ref="A615:AK615"/>
    <mergeCell ref="AL615:BB615"/>
    <mergeCell ref="A617:AX618"/>
    <mergeCell ref="A608:AX609"/>
    <mergeCell ref="A611:BA611"/>
    <mergeCell ref="A612:AK613"/>
    <mergeCell ref="AL612:BB612"/>
    <mergeCell ref="AL613:BB613"/>
    <mergeCell ref="A614:AK614"/>
    <mergeCell ref="AL614:BB614"/>
    <mergeCell ref="AA601:AG601"/>
    <mergeCell ref="AH601:AP601"/>
    <mergeCell ref="AQ601:BB601"/>
    <mergeCell ref="A604:AK604"/>
    <mergeCell ref="AL604:BB604"/>
    <mergeCell ref="A605:AK605"/>
    <mergeCell ref="AL605:BB605"/>
    <mergeCell ref="AQ598:BB598"/>
    <mergeCell ref="A599:M599"/>
    <mergeCell ref="N599:S600"/>
    <mergeCell ref="T599:Z600"/>
    <mergeCell ref="AA599:AG600"/>
    <mergeCell ref="A606:AK606"/>
    <mergeCell ref="AL606:BB606"/>
    <mergeCell ref="A601:M601"/>
    <mergeCell ref="N601:S601"/>
    <mergeCell ref="T601:Z601"/>
    <mergeCell ref="T597:Z597"/>
    <mergeCell ref="AA597:AG597"/>
    <mergeCell ref="AH599:AP600"/>
    <mergeCell ref="AQ599:BB600"/>
    <mergeCell ref="A600:M600"/>
    <mergeCell ref="A598:M598"/>
    <mergeCell ref="N598:S598"/>
    <mergeCell ref="T598:Z598"/>
    <mergeCell ref="AA598:AG598"/>
    <mergeCell ref="AH598:AP598"/>
    <mergeCell ref="AH597:AP597"/>
    <mergeCell ref="AQ597:BB597"/>
    <mergeCell ref="A596:M596"/>
    <mergeCell ref="N596:S596"/>
    <mergeCell ref="T596:Z596"/>
    <mergeCell ref="AA596:AG596"/>
    <mergeCell ref="AH596:AP596"/>
    <mergeCell ref="AQ596:BB596"/>
    <mergeCell ref="A597:M597"/>
    <mergeCell ref="N597:S597"/>
    <mergeCell ref="AH593:AP594"/>
    <mergeCell ref="AQ593:BB594"/>
    <mergeCell ref="A594:M594"/>
    <mergeCell ref="A595:M595"/>
    <mergeCell ref="N595:S595"/>
    <mergeCell ref="T595:Z595"/>
    <mergeCell ref="AA595:AG595"/>
    <mergeCell ref="A592:M592"/>
    <mergeCell ref="N592:S592"/>
    <mergeCell ref="T592:Z592"/>
    <mergeCell ref="AA592:AG592"/>
    <mergeCell ref="AH595:AP595"/>
    <mergeCell ref="AQ595:BB595"/>
    <mergeCell ref="A593:M593"/>
    <mergeCell ref="N593:S594"/>
    <mergeCell ref="T593:Z594"/>
    <mergeCell ref="AA593:AG594"/>
    <mergeCell ref="AA589:AG589"/>
    <mergeCell ref="AH589:AP589"/>
    <mergeCell ref="AH592:AP592"/>
    <mergeCell ref="AQ592:BB592"/>
    <mergeCell ref="A591:M591"/>
    <mergeCell ref="N591:S591"/>
    <mergeCell ref="T591:Z591"/>
    <mergeCell ref="AA591:AG591"/>
    <mergeCell ref="AH591:AP591"/>
    <mergeCell ref="AQ591:BB591"/>
    <mergeCell ref="A588:M588"/>
    <mergeCell ref="N588:S588"/>
    <mergeCell ref="T588:Z588"/>
    <mergeCell ref="AA588:AG588"/>
    <mergeCell ref="AQ589:BB589"/>
    <mergeCell ref="N590:S590"/>
    <mergeCell ref="AH590:AP590"/>
    <mergeCell ref="AQ590:BB590"/>
    <mergeCell ref="N589:S589"/>
    <mergeCell ref="T589:Z589"/>
    <mergeCell ref="AH588:AP588"/>
    <mergeCell ref="AQ588:BB588"/>
    <mergeCell ref="N585:BB585"/>
    <mergeCell ref="AH586:AP586"/>
    <mergeCell ref="N587:S587"/>
    <mergeCell ref="AH587:AP587"/>
    <mergeCell ref="AQ587:BB587"/>
    <mergeCell ref="T577:Z578"/>
    <mergeCell ref="AA577:AG578"/>
    <mergeCell ref="A581:AX582"/>
    <mergeCell ref="A579:M579"/>
    <mergeCell ref="N579:S579"/>
    <mergeCell ref="T579:Z579"/>
    <mergeCell ref="AA579:AG579"/>
    <mergeCell ref="AH579:AP579"/>
    <mergeCell ref="AQ579:BB579"/>
    <mergeCell ref="AH577:AP578"/>
    <mergeCell ref="AQ577:BB578"/>
    <mergeCell ref="A576:M576"/>
    <mergeCell ref="N576:S576"/>
    <mergeCell ref="T576:Z576"/>
    <mergeCell ref="AA576:AG576"/>
    <mergeCell ref="AH576:AP576"/>
    <mergeCell ref="AQ576:BB576"/>
    <mergeCell ref="A577:M578"/>
    <mergeCell ref="N577:S578"/>
    <mergeCell ref="AH573:AP574"/>
    <mergeCell ref="AQ573:BB574"/>
    <mergeCell ref="A575:M575"/>
    <mergeCell ref="N575:S575"/>
    <mergeCell ref="T575:Z575"/>
    <mergeCell ref="AA575:AG575"/>
    <mergeCell ref="A572:M572"/>
    <mergeCell ref="N572:S572"/>
    <mergeCell ref="T572:Z572"/>
    <mergeCell ref="AA572:AG572"/>
    <mergeCell ref="AH575:AP575"/>
    <mergeCell ref="AQ575:BB575"/>
    <mergeCell ref="A573:M574"/>
    <mergeCell ref="N573:S574"/>
    <mergeCell ref="T573:Z574"/>
    <mergeCell ref="AA573:AG574"/>
    <mergeCell ref="AA569:AG569"/>
    <mergeCell ref="AH569:AP569"/>
    <mergeCell ref="AH572:AP572"/>
    <mergeCell ref="AQ572:BB572"/>
    <mergeCell ref="A571:M571"/>
    <mergeCell ref="N571:S571"/>
    <mergeCell ref="T571:Z571"/>
    <mergeCell ref="AA571:AG571"/>
    <mergeCell ref="AH571:AP571"/>
    <mergeCell ref="AQ571:BB571"/>
    <mergeCell ref="A568:M568"/>
    <mergeCell ref="N568:S568"/>
    <mergeCell ref="T568:Z568"/>
    <mergeCell ref="AA568:AG568"/>
    <mergeCell ref="AQ569:BB569"/>
    <mergeCell ref="N570:S570"/>
    <mergeCell ref="AH570:AP570"/>
    <mergeCell ref="AQ570:BB570"/>
    <mergeCell ref="N569:S569"/>
    <mergeCell ref="T569:Z569"/>
    <mergeCell ref="AH568:AP568"/>
    <mergeCell ref="AQ568:BB568"/>
    <mergeCell ref="A547:K547"/>
    <mergeCell ref="AH566:AP566"/>
    <mergeCell ref="N567:S567"/>
    <mergeCell ref="AH567:AP567"/>
    <mergeCell ref="AQ567:BB567"/>
    <mergeCell ref="A549:AX550"/>
    <mergeCell ref="AH552:AP552"/>
    <mergeCell ref="N553:S553"/>
    <mergeCell ref="AK544:AQ545"/>
    <mergeCell ref="AR544:BB545"/>
    <mergeCell ref="A545:K545"/>
    <mergeCell ref="A546:K546"/>
    <mergeCell ref="L546:O547"/>
    <mergeCell ref="P546:V547"/>
    <mergeCell ref="W546:AC547"/>
    <mergeCell ref="AD546:AJ547"/>
    <mergeCell ref="AK546:AQ547"/>
    <mergeCell ref="AR546:BB547"/>
    <mergeCell ref="AD544:AJ545"/>
    <mergeCell ref="N555:S555"/>
    <mergeCell ref="T555:Z555"/>
    <mergeCell ref="A538:K538"/>
    <mergeCell ref="A544:K544"/>
    <mergeCell ref="L544:O545"/>
    <mergeCell ref="P544:V545"/>
    <mergeCell ref="W544:AC545"/>
    <mergeCell ref="A543:K543"/>
    <mergeCell ref="AR535:BB535"/>
    <mergeCell ref="A534:K534"/>
    <mergeCell ref="L534:O534"/>
    <mergeCell ref="P536:V536"/>
    <mergeCell ref="W536:AC536"/>
    <mergeCell ref="AD536:AJ536"/>
    <mergeCell ref="AK536:AQ536"/>
    <mergeCell ref="A535:K535"/>
    <mergeCell ref="L535:O535"/>
    <mergeCell ref="P535:V535"/>
    <mergeCell ref="W535:AC535"/>
    <mergeCell ref="AD535:AJ535"/>
    <mergeCell ref="AK535:AQ535"/>
    <mergeCell ref="AK533:AQ533"/>
    <mergeCell ref="AR533:BB533"/>
    <mergeCell ref="A532:K532"/>
    <mergeCell ref="L532:O532"/>
    <mergeCell ref="P534:V534"/>
    <mergeCell ref="W534:AC534"/>
    <mergeCell ref="AD534:AJ534"/>
    <mergeCell ref="AK534:AQ534"/>
    <mergeCell ref="AR534:BB534"/>
    <mergeCell ref="P532:V532"/>
    <mergeCell ref="W532:AC532"/>
    <mergeCell ref="AD532:AJ532"/>
    <mergeCell ref="AK532:AQ532"/>
    <mergeCell ref="AR532:BB532"/>
    <mergeCell ref="A533:K533"/>
    <mergeCell ref="L533:O533"/>
    <mergeCell ref="P533:V533"/>
    <mergeCell ref="W533:AC533"/>
    <mergeCell ref="AD533:AJ533"/>
    <mergeCell ref="AD531:AJ531"/>
    <mergeCell ref="AK531:AQ531"/>
    <mergeCell ref="AR531:BB531"/>
    <mergeCell ref="A528:AX529"/>
    <mergeCell ref="A531:K531"/>
    <mergeCell ref="L531:O531"/>
    <mergeCell ref="P531:V531"/>
    <mergeCell ref="W531:AC531"/>
    <mergeCell ref="X525:AF525"/>
    <mergeCell ref="AG525:AO525"/>
    <mergeCell ref="AP525:BB525"/>
    <mergeCell ref="A526:J526"/>
    <mergeCell ref="K526:O526"/>
    <mergeCell ref="P526:W526"/>
    <mergeCell ref="X526:AF526"/>
    <mergeCell ref="AP523:BB523"/>
    <mergeCell ref="A524:J524"/>
    <mergeCell ref="K524:O524"/>
    <mergeCell ref="P524:W524"/>
    <mergeCell ref="X524:AF524"/>
    <mergeCell ref="AG526:AO526"/>
    <mergeCell ref="AP526:BB526"/>
    <mergeCell ref="A525:J525"/>
    <mergeCell ref="K525:O525"/>
    <mergeCell ref="P525:W525"/>
    <mergeCell ref="P521:W521"/>
    <mergeCell ref="X521:AF521"/>
    <mergeCell ref="AG524:AO524"/>
    <mergeCell ref="AP524:BB524"/>
    <mergeCell ref="A522:J522"/>
    <mergeCell ref="K522:O522"/>
    <mergeCell ref="P522:W522"/>
    <mergeCell ref="X522:AF522"/>
    <mergeCell ref="AG522:AO522"/>
    <mergeCell ref="AP522:BB522"/>
    <mergeCell ref="AG521:AO521"/>
    <mergeCell ref="AP521:BB521"/>
    <mergeCell ref="A520:J520"/>
    <mergeCell ref="K520:O520"/>
    <mergeCell ref="P520:W520"/>
    <mergeCell ref="X520:AF520"/>
    <mergeCell ref="AG520:AO520"/>
    <mergeCell ref="AP520:BB520"/>
    <mergeCell ref="A521:J521"/>
    <mergeCell ref="K521:O521"/>
    <mergeCell ref="AG517:AO517"/>
    <mergeCell ref="AP517:BB517"/>
    <mergeCell ref="A518:J518"/>
    <mergeCell ref="K518:O518"/>
    <mergeCell ref="P518:W518"/>
    <mergeCell ref="X518:AF518"/>
    <mergeCell ref="A516:J516"/>
    <mergeCell ref="K516:O516"/>
    <mergeCell ref="P516:W516"/>
    <mergeCell ref="X516:AF516"/>
    <mergeCell ref="AG518:AO518"/>
    <mergeCell ref="AP518:BB518"/>
    <mergeCell ref="A517:J517"/>
    <mergeCell ref="K517:O517"/>
    <mergeCell ref="P517:W517"/>
    <mergeCell ref="X517:AF517"/>
    <mergeCell ref="P513:W513"/>
    <mergeCell ref="X513:AF513"/>
    <mergeCell ref="AG516:AO516"/>
    <mergeCell ref="AP516:BB516"/>
    <mergeCell ref="A514:J514"/>
    <mergeCell ref="K514:O514"/>
    <mergeCell ref="P514:W514"/>
    <mergeCell ref="X514:AF514"/>
    <mergeCell ref="AG514:AO514"/>
    <mergeCell ref="AP514:BB514"/>
    <mergeCell ref="AG513:AO513"/>
    <mergeCell ref="AP513:BB513"/>
    <mergeCell ref="A512:J512"/>
    <mergeCell ref="K512:O512"/>
    <mergeCell ref="P512:W512"/>
    <mergeCell ref="X512:AF512"/>
    <mergeCell ref="AG512:AO512"/>
    <mergeCell ref="AP512:BB512"/>
    <mergeCell ref="A513:J513"/>
    <mergeCell ref="K513:O513"/>
    <mergeCell ref="AG509:AO509"/>
    <mergeCell ref="AP509:BB509"/>
    <mergeCell ref="A510:J510"/>
    <mergeCell ref="K510:O510"/>
    <mergeCell ref="P510:W510"/>
    <mergeCell ref="X510:AF510"/>
    <mergeCell ref="A508:J508"/>
    <mergeCell ref="K508:O508"/>
    <mergeCell ref="P508:W508"/>
    <mergeCell ref="X508:AF508"/>
    <mergeCell ref="AG510:AO510"/>
    <mergeCell ref="AP510:BB510"/>
    <mergeCell ref="A509:J509"/>
    <mergeCell ref="K509:O509"/>
    <mergeCell ref="P509:W509"/>
    <mergeCell ref="X509:AF509"/>
    <mergeCell ref="P506:W506"/>
    <mergeCell ref="X506:AF506"/>
    <mergeCell ref="AG508:AO508"/>
    <mergeCell ref="AP508:BB508"/>
    <mergeCell ref="A507:J507"/>
    <mergeCell ref="K507:O507"/>
    <mergeCell ref="P507:W507"/>
    <mergeCell ref="X507:AF507"/>
    <mergeCell ref="AG507:AO507"/>
    <mergeCell ref="AP507:BB507"/>
    <mergeCell ref="AG506:AO506"/>
    <mergeCell ref="AP506:BB506"/>
    <mergeCell ref="A505:J505"/>
    <mergeCell ref="K505:O505"/>
    <mergeCell ref="P505:W505"/>
    <mergeCell ref="X505:AF505"/>
    <mergeCell ref="AG505:AO505"/>
    <mergeCell ref="AP505:BB505"/>
    <mergeCell ref="A506:J506"/>
    <mergeCell ref="K506:O506"/>
    <mergeCell ref="A498:AG498"/>
    <mergeCell ref="F488:H490"/>
    <mergeCell ref="A495:AG495"/>
    <mergeCell ref="AH495:BB495"/>
    <mergeCell ref="AH496:BB496"/>
    <mergeCell ref="AH497:BB497"/>
    <mergeCell ref="A492:AX493"/>
    <mergeCell ref="Y484:AB487"/>
    <mergeCell ref="AC484:AF487"/>
    <mergeCell ref="A504:J504"/>
    <mergeCell ref="K504:BB504"/>
    <mergeCell ref="AK488:AN490"/>
    <mergeCell ref="AO488:AR490"/>
    <mergeCell ref="AS488:AV490"/>
    <mergeCell ref="AW488:AZ490"/>
    <mergeCell ref="BA488:BE490"/>
    <mergeCell ref="AH498:BB498"/>
    <mergeCell ref="AO484:AR487"/>
    <mergeCell ref="AS484:AV487"/>
    <mergeCell ref="BA484:BE487"/>
    <mergeCell ref="I488:L490"/>
    <mergeCell ref="M488:P490"/>
    <mergeCell ref="Q488:T490"/>
    <mergeCell ref="U488:X490"/>
    <mergeCell ref="Y488:AB490"/>
    <mergeCell ref="AC488:AF490"/>
    <mergeCell ref="AG488:AJ490"/>
    <mergeCell ref="AG480:AJ482"/>
    <mergeCell ref="Y479:AB479"/>
    <mergeCell ref="AC479:AF479"/>
    <mergeCell ref="BA480:BE482"/>
    <mergeCell ref="I484:L487"/>
    <mergeCell ref="M484:P487"/>
    <mergeCell ref="Q484:T487"/>
    <mergeCell ref="U484:X487"/>
    <mergeCell ref="AG484:AJ487"/>
    <mergeCell ref="AK484:AN487"/>
    <mergeCell ref="I480:L482"/>
    <mergeCell ref="M480:P482"/>
    <mergeCell ref="Q480:T482"/>
    <mergeCell ref="U480:X482"/>
    <mergeCell ref="Y480:AB482"/>
    <mergeCell ref="AC480:AF482"/>
    <mergeCell ref="BA478:BE478"/>
    <mergeCell ref="I479:L479"/>
    <mergeCell ref="M479:P479"/>
    <mergeCell ref="Q479:T479"/>
    <mergeCell ref="U479:X479"/>
    <mergeCell ref="AW478:AZ478"/>
    <mergeCell ref="BA479:BE479"/>
    <mergeCell ref="BA477:BE477"/>
    <mergeCell ref="I478:L478"/>
    <mergeCell ref="M478:P478"/>
    <mergeCell ref="Q478:T478"/>
    <mergeCell ref="U478:X478"/>
    <mergeCell ref="Y478:AB478"/>
    <mergeCell ref="AC478:AF478"/>
    <mergeCell ref="AG478:AJ478"/>
    <mergeCell ref="Y477:AB477"/>
    <mergeCell ref="AC477:AF477"/>
    <mergeCell ref="AS473:AV476"/>
    <mergeCell ref="AW473:AZ476"/>
    <mergeCell ref="AO477:AR477"/>
    <mergeCell ref="AS477:AV477"/>
    <mergeCell ref="AO478:AR478"/>
    <mergeCell ref="AS478:AV478"/>
    <mergeCell ref="AG473:AJ476"/>
    <mergeCell ref="Y469:AB471"/>
    <mergeCell ref="AC469:AF471"/>
    <mergeCell ref="BA473:BE476"/>
    <mergeCell ref="I477:L477"/>
    <mergeCell ref="M477:P477"/>
    <mergeCell ref="Q477:T477"/>
    <mergeCell ref="U477:X477"/>
    <mergeCell ref="AK473:AN476"/>
    <mergeCell ref="AO473:AR476"/>
    <mergeCell ref="AK469:AN471"/>
    <mergeCell ref="AO469:AR471"/>
    <mergeCell ref="AS469:AV471"/>
    <mergeCell ref="BA469:BE471"/>
    <mergeCell ref="I473:L476"/>
    <mergeCell ref="M473:P476"/>
    <mergeCell ref="Q473:T476"/>
    <mergeCell ref="U473:X476"/>
    <mergeCell ref="Y473:AB476"/>
    <mergeCell ref="AC473:AF476"/>
    <mergeCell ref="BA468:BE468"/>
    <mergeCell ref="I469:L471"/>
    <mergeCell ref="M469:P471"/>
    <mergeCell ref="Q469:T471"/>
    <mergeCell ref="U469:X471"/>
    <mergeCell ref="AK468:AN468"/>
    <mergeCell ref="AO468:AR468"/>
    <mergeCell ref="AS468:AV468"/>
    <mergeCell ref="AW468:AZ468"/>
    <mergeCell ref="AG469:AJ471"/>
    <mergeCell ref="BA467:BE467"/>
    <mergeCell ref="I468:L468"/>
    <mergeCell ref="M468:P468"/>
    <mergeCell ref="Q468:T468"/>
    <mergeCell ref="U468:X468"/>
    <mergeCell ref="Y468:AB468"/>
    <mergeCell ref="AC468:AF468"/>
    <mergeCell ref="AG468:AJ468"/>
    <mergeCell ref="Y467:AB467"/>
    <mergeCell ref="AC467:AF467"/>
    <mergeCell ref="AS466:AV466"/>
    <mergeCell ref="AW466:AZ466"/>
    <mergeCell ref="AG467:AJ467"/>
    <mergeCell ref="AK467:AN467"/>
    <mergeCell ref="AO467:AR467"/>
    <mergeCell ref="AS467:AV467"/>
    <mergeCell ref="AG466:AJ466"/>
    <mergeCell ref="Y462:AB465"/>
    <mergeCell ref="AC462:AF465"/>
    <mergeCell ref="BA466:BE466"/>
    <mergeCell ref="I467:L467"/>
    <mergeCell ref="M467:P467"/>
    <mergeCell ref="Q467:T467"/>
    <mergeCell ref="U467:X467"/>
    <mergeCell ref="AK466:AN466"/>
    <mergeCell ref="AO466:AR466"/>
    <mergeCell ref="AK462:AN465"/>
    <mergeCell ref="AO462:AR465"/>
    <mergeCell ref="AS462:AV465"/>
    <mergeCell ref="BA462:BE465"/>
    <mergeCell ref="I466:L466"/>
    <mergeCell ref="M466:P466"/>
    <mergeCell ref="Q466:T466"/>
    <mergeCell ref="U466:X466"/>
    <mergeCell ref="Y466:AB466"/>
    <mergeCell ref="AC466:AF466"/>
    <mergeCell ref="BA460:BE460"/>
    <mergeCell ref="I462:L465"/>
    <mergeCell ref="M462:P465"/>
    <mergeCell ref="Q462:T465"/>
    <mergeCell ref="U462:X465"/>
    <mergeCell ref="AK460:AN460"/>
    <mergeCell ref="AO460:AR460"/>
    <mergeCell ref="AS460:AV460"/>
    <mergeCell ref="AW460:AZ460"/>
    <mergeCell ref="AG462:AJ465"/>
    <mergeCell ref="BA451:BE459"/>
    <mergeCell ref="A460:E460"/>
    <mergeCell ref="I460:L460"/>
    <mergeCell ref="M460:P460"/>
    <mergeCell ref="Q460:T460"/>
    <mergeCell ref="U460:X460"/>
    <mergeCell ref="Y460:AB460"/>
    <mergeCell ref="AC460:AF460"/>
    <mergeCell ref="AG460:AJ460"/>
    <mergeCell ref="AC451:AF459"/>
    <mergeCell ref="AW451:AZ459"/>
    <mergeCell ref="I451:L459"/>
    <mergeCell ref="M451:P459"/>
    <mergeCell ref="Q451:T459"/>
    <mergeCell ref="U451:X459"/>
    <mergeCell ref="Y451:AB459"/>
    <mergeCell ref="AG451:AJ459"/>
    <mergeCell ref="AK451:AN459"/>
    <mergeCell ref="AO451:AR459"/>
    <mergeCell ref="AS451:AV459"/>
    <mergeCell ref="BA444:BE446"/>
    <mergeCell ref="AW444:AY446"/>
    <mergeCell ref="BA440:BE443"/>
    <mergeCell ref="I444:L446"/>
    <mergeCell ref="M444:P446"/>
    <mergeCell ref="Q444:T446"/>
    <mergeCell ref="U444:X446"/>
    <mergeCell ref="Y444:AB446"/>
    <mergeCell ref="AC444:AF446"/>
    <mergeCell ref="AG444:AJ446"/>
    <mergeCell ref="AO440:AR443"/>
    <mergeCell ref="AS440:AV443"/>
    <mergeCell ref="AK436:AN438"/>
    <mergeCell ref="AO436:AR438"/>
    <mergeCell ref="AS436:AV438"/>
    <mergeCell ref="Y440:AB443"/>
    <mergeCell ref="AC440:AF443"/>
    <mergeCell ref="AG440:AJ443"/>
    <mergeCell ref="AK440:AN443"/>
    <mergeCell ref="AG436:AJ438"/>
    <mergeCell ref="Y435:AB435"/>
    <mergeCell ref="AC435:AF435"/>
    <mergeCell ref="BA436:BE438"/>
    <mergeCell ref="I440:L443"/>
    <mergeCell ref="M440:P443"/>
    <mergeCell ref="Q440:T443"/>
    <mergeCell ref="U440:X443"/>
    <mergeCell ref="AW436:AY438"/>
    <mergeCell ref="AW440:AY443"/>
    <mergeCell ref="I436:L438"/>
    <mergeCell ref="M436:P438"/>
    <mergeCell ref="Q436:T438"/>
    <mergeCell ref="U436:X438"/>
    <mergeCell ref="Y436:AB438"/>
    <mergeCell ref="AC436:AF438"/>
    <mergeCell ref="AS434:AV434"/>
    <mergeCell ref="BA434:BE434"/>
    <mergeCell ref="AW434:AY434"/>
    <mergeCell ref="AG435:AJ435"/>
    <mergeCell ref="AK435:AN435"/>
    <mergeCell ref="AO435:AR435"/>
    <mergeCell ref="AS435:AV435"/>
    <mergeCell ref="BA435:BE435"/>
    <mergeCell ref="I435:L435"/>
    <mergeCell ref="M435:P435"/>
    <mergeCell ref="Q435:T435"/>
    <mergeCell ref="U435:X435"/>
    <mergeCell ref="AK434:AN434"/>
    <mergeCell ref="AO434:AR434"/>
    <mergeCell ref="AW435:AY435"/>
    <mergeCell ref="BA433:BE433"/>
    <mergeCell ref="I434:L434"/>
    <mergeCell ref="M434:P434"/>
    <mergeCell ref="Q434:T434"/>
    <mergeCell ref="U434:X434"/>
    <mergeCell ref="Y434:AB434"/>
    <mergeCell ref="AC434:AF434"/>
    <mergeCell ref="AG434:AJ434"/>
    <mergeCell ref="Y433:AB433"/>
    <mergeCell ref="AS433:AV433"/>
    <mergeCell ref="AK429:AN432"/>
    <mergeCell ref="AO429:AR432"/>
    <mergeCell ref="AS429:AV432"/>
    <mergeCell ref="AC433:AF433"/>
    <mergeCell ref="AG433:AJ433"/>
    <mergeCell ref="AK433:AN433"/>
    <mergeCell ref="AO433:AR433"/>
    <mergeCell ref="AG429:AJ432"/>
    <mergeCell ref="Y425:AB427"/>
    <mergeCell ref="AC425:AF427"/>
    <mergeCell ref="BA429:BE432"/>
    <mergeCell ref="I433:L433"/>
    <mergeCell ref="M433:P433"/>
    <mergeCell ref="Q433:T433"/>
    <mergeCell ref="U433:X433"/>
    <mergeCell ref="AW429:AY432"/>
    <mergeCell ref="AW433:AY433"/>
    <mergeCell ref="I429:L432"/>
    <mergeCell ref="M429:P432"/>
    <mergeCell ref="Q429:T432"/>
    <mergeCell ref="U429:X432"/>
    <mergeCell ref="Y429:AB432"/>
    <mergeCell ref="AC429:AF432"/>
    <mergeCell ref="AS424:AV424"/>
    <mergeCell ref="BA424:BE424"/>
    <mergeCell ref="AG425:AJ427"/>
    <mergeCell ref="AK425:AN427"/>
    <mergeCell ref="AO425:AR427"/>
    <mergeCell ref="AS425:AV427"/>
    <mergeCell ref="BA425:BE427"/>
    <mergeCell ref="I425:L427"/>
    <mergeCell ref="M425:P427"/>
    <mergeCell ref="Q425:T427"/>
    <mergeCell ref="U425:X427"/>
    <mergeCell ref="AK424:AN424"/>
    <mergeCell ref="AO424:AR424"/>
    <mergeCell ref="AW425:AY427"/>
    <mergeCell ref="BA423:BE423"/>
    <mergeCell ref="I424:L424"/>
    <mergeCell ref="M424:P424"/>
    <mergeCell ref="Q424:T424"/>
    <mergeCell ref="U424:X424"/>
    <mergeCell ref="Y424:AB424"/>
    <mergeCell ref="AC424:AF424"/>
    <mergeCell ref="AG424:AJ424"/>
    <mergeCell ref="Y423:AB423"/>
    <mergeCell ref="AO422:AR422"/>
    <mergeCell ref="AS422:AV422"/>
    <mergeCell ref="AC423:AF423"/>
    <mergeCell ref="AG423:AJ423"/>
    <mergeCell ref="AK423:AN423"/>
    <mergeCell ref="AO423:AR423"/>
    <mergeCell ref="AG422:AJ422"/>
    <mergeCell ref="Y418:AB421"/>
    <mergeCell ref="AC418:AF421"/>
    <mergeCell ref="BA422:BE422"/>
    <mergeCell ref="I423:L423"/>
    <mergeCell ref="M423:P423"/>
    <mergeCell ref="Q423:T423"/>
    <mergeCell ref="U423:X423"/>
    <mergeCell ref="AS423:AV423"/>
    <mergeCell ref="AK422:AN422"/>
    <mergeCell ref="I422:L422"/>
    <mergeCell ref="M422:P422"/>
    <mergeCell ref="Q422:T422"/>
    <mergeCell ref="U422:X422"/>
    <mergeCell ref="Y422:AB422"/>
    <mergeCell ref="AC422:AF422"/>
    <mergeCell ref="AK416:AN416"/>
    <mergeCell ref="AO416:AR416"/>
    <mergeCell ref="AS416:AV416"/>
    <mergeCell ref="BA416:BE416"/>
    <mergeCell ref="AG418:AJ421"/>
    <mergeCell ref="AK418:AN421"/>
    <mergeCell ref="AO418:AR421"/>
    <mergeCell ref="AS418:AV421"/>
    <mergeCell ref="BA418:BE421"/>
    <mergeCell ref="M416:P416"/>
    <mergeCell ref="Q416:T416"/>
    <mergeCell ref="U416:X416"/>
    <mergeCell ref="Y416:AB416"/>
    <mergeCell ref="I418:L421"/>
    <mergeCell ref="M418:P421"/>
    <mergeCell ref="Q418:T421"/>
    <mergeCell ref="U418:X421"/>
    <mergeCell ref="BA407:BE415"/>
    <mergeCell ref="AC416:AF416"/>
    <mergeCell ref="AG416:AJ416"/>
    <mergeCell ref="A411:E411"/>
    <mergeCell ref="A416:E416"/>
    <mergeCell ref="I416:L416"/>
    <mergeCell ref="AG407:AJ415"/>
    <mergeCell ref="I407:L415"/>
    <mergeCell ref="M407:P415"/>
    <mergeCell ref="Q407:T415"/>
    <mergeCell ref="AK389:AN391"/>
    <mergeCell ref="AO389:AS391"/>
    <mergeCell ref="A397:AG398"/>
    <mergeCell ref="H389:L391"/>
    <mergeCell ref="M389:Q391"/>
    <mergeCell ref="R389:V391"/>
    <mergeCell ref="W389:AA391"/>
    <mergeCell ref="AB389:AF391"/>
    <mergeCell ref="AH398:AX398"/>
    <mergeCell ref="F406:AY406"/>
    <mergeCell ref="AH400:AX400"/>
    <mergeCell ref="A400:AG400"/>
    <mergeCell ref="A402:AX403"/>
    <mergeCell ref="Y407:AB415"/>
    <mergeCell ref="AC407:AF415"/>
    <mergeCell ref="AK407:AN415"/>
    <mergeCell ref="AO407:AR415"/>
    <mergeCell ref="AS407:AV415"/>
    <mergeCell ref="U407:X415"/>
    <mergeCell ref="F407:H415"/>
    <mergeCell ref="F416:H416"/>
    <mergeCell ref="AT381:AX383"/>
    <mergeCell ref="H385:L388"/>
    <mergeCell ref="M385:Q388"/>
    <mergeCell ref="R385:V388"/>
    <mergeCell ref="W385:AA388"/>
    <mergeCell ref="AB385:AF388"/>
    <mergeCell ref="AG385:AJ388"/>
    <mergeCell ref="AK385:AN388"/>
    <mergeCell ref="AK380:AN380"/>
    <mergeCell ref="AB381:AF383"/>
    <mergeCell ref="AG381:AJ383"/>
    <mergeCell ref="AK381:AN383"/>
    <mergeCell ref="AO381:AS383"/>
    <mergeCell ref="H381:L383"/>
    <mergeCell ref="M381:Q383"/>
    <mergeCell ref="R381:V383"/>
    <mergeCell ref="W381:AA383"/>
    <mergeCell ref="H380:L380"/>
    <mergeCell ref="M380:Q380"/>
    <mergeCell ref="R380:V380"/>
    <mergeCell ref="W380:AA380"/>
    <mergeCell ref="AB380:AF380"/>
    <mergeCell ref="AG380:AJ380"/>
    <mergeCell ref="H379:L379"/>
    <mergeCell ref="M379:Q379"/>
    <mergeCell ref="R379:V379"/>
    <mergeCell ref="W379:AA379"/>
    <mergeCell ref="AK379:AN379"/>
    <mergeCell ref="AO379:AS379"/>
    <mergeCell ref="H378:L378"/>
    <mergeCell ref="M378:Q378"/>
    <mergeCell ref="R378:V378"/>
    <mergeCell ref="W378:AA378"/>
    <mergeCell ref="AB378:AF378"/>
    <mergeCell ref="AG378:AJ378"/>
    <mergeCell ref="AO378:AS378"/>
    <mergeCell ref="AT378:AX378"/>
    <mergeCell ref="AO370:AS372"/>
    <mergeCell ref="AT370:AX372"/>
    <mergeCell ref="AB379:AF379"/>
    <mergeCell ref="AG379:AJ379"/>
    <mergeCell ref="AT374:AX377"/>
    <mergeCell ref="AK378:AN378"/>
    <mergeCell ref="AT379:AX379"/>
    <mergeCell ref="AK370:AN372"/>
    <mergeCell ref="AB374:AF377"/>
    <mergeCell ref="AG374:AJ377"/>
    <mergeCell ref="AK374:AN377"/>
    <mergeCell ref="AO374:AS377"/>
    <mergeCell ref="H374:L377"/>
    <mergeCell ref="M374:Q377"/>
    <mergeCell ref="R374:V377"/>
    <mergeCell ref="W374:AA377"/>
    <mergeCell ref="H370:L372"/>
    <mergeCell ref="M370:Q372"/>
    <mergeCell ref="R370:V372"/>
    <mergeCell ref="W370:AA372"/>
    <mergeCell ref="AB370:AF372"/>
    <mergeCell ref="AG370:AJ372"/>
    <mergeCell ref="H369:L369"/>
    <mergeCell ref="M369:Q369"/>
    <mergeCell ref="R369:V369"/>
    <mergeCell ref="W369:AA369"/>
    <mergeCell ref="AK369:AN369"/>
    <mergeCell ref="AO369:AS369"/>
    <mergeCell ref="H368:L368"/>
    <mergeCell ref="M368:Q368"/>
    <mergeCell ref="R368:V368"/>
    <mergeCell ref="W368:AA368"/>
    <mergeCell ref="AB368:AF368"/>
    <mergeCell ref="AG368:AJ368"/>
    <mergeCell ref="AO368:AS368"/>
    <mergeCell ref="AT368:AX368"/>
    <mergeCell ref="AO363:AS366"/>
    <mergeCell ref="AT363:AX366"/>
    <mergeCell ref="AB369:AF369"/>
    <mergeCell ref="AG369:AJ369"/>
    <mergeCell ref="AT367:AX367"/>
    <mergeCell ref="AK368:AN368"/>
    <mergeCell ref="AT369:AX369"/>
    <mergeCell ref="AB367:AF367"/>
    <mergeCell ref="AG367:AJ367"/>
    <mergeCell ref="AK367:AN367"/>
    <mergeCell ref="AO367:AS367"/>
    <mergeCell ref="H367:L367"/>
    <mergeCell ref="M367:Q367"/>
    <mergeCell ref="R367:V367"/>
    <mergeCell ref="W367:AA367"/>
    <mergeCell ref="AT359:AX361"/>
    <mergeCell ref="H363:L366"/>
    <mergeCell ref="M363:Q366"/>
    <mergeCell ref="R363:V366"/>
    <mergeCell ref="W363:AA366"/>
    <mergeCell ref="AB363:AF366"/>
    <mergeCell ref="AG363:AJ366"/>
    <mergeCell ref="AK363:AN366"/>
    <mergeCell ref="H359:L361"/>
    <mergeCell ref="M359:Q361"/>
    <mergeCell ref="R359:V361"/>
    <mergeCell ref="W359:AA361"/>
    <mergeCell ref="AK359:AN361"/>
    <mergeCell ref="AO359:AS361"/>
    <mergeCell ref="AT356:AX356"/>
    <mergeCell ref="AB359:AF361"/>
    <mergeCell ref="AG359:AJ361"/>
    <mergeCell ref="AT357:AX357"/>
    <mergeCell ref="H358:L358"/>
    <mergeCell ref="M358:Q358"/>
    <mergeCell ref="R358:V358"/>
    <mergeCell ref="W358:AA358"/>
    <mergeCell ref="AB358:AF358"/>
    <mergeCell ref="AG358:AJ358"/>
    <mergeCell ref="H357:L357"/>
    <mergeCell ref="M357:Q357"/>
    <mergeCell ref="R357:V357"/>
    <mergeCell ref="W357:AA357"/>
    <mergeCell ref="AO358:AS358"/>
    <mergeCell ref="AT358:AX358"/>
    <mergeCell ref="AK358:AN358"/>
    <mergeCell ref="AG356:AJ356"/>
    <mergeCell ref="AK356:AN356"/>
    <mergeCell ref="AB357:AF357"/>
    <mergeCell ref="AG357:AJ357"/>
    <mergeCell ref="AK357:AN357"/>
    <mergeCell ref="AO357:AS357"/>
    <mergeCell ref="AO356:AS356"/>
    <mergeCell ref="AO350:AS350"/>
    <mergeCell ref="AT350:AW350"/>
    <mergeCell ref="AK352:AN355"/>
    <mergeCell ref="AO352:AS355"/>
    <mergeCell ref="AT352:AX355"/>
    <mergeCell ref="H356:L356"/>
    <mergeCell ref="M356:Q356"/>
    <mergeCell ref="R356:V356"/>
    <mergeCell ref="W356:AA356"/>
    <mergeCell ref="AB356:AF356"/>
    <mergeCell ref="H352:L355"/>
    <mergeCell ref="M352:Q355"/>
    <mergeCell ref="R352:V355"/>
    <mergeCell ref="W352:AA355"/>
    <mergeCell ref="AG350:AJ350"/>
    <mergeCell ref="AK350:AN350"/>
    <mergeCell ref="R348:V348"/>
    <mergeCell ref="W348:AA348"/>
    <mergeCell ref="AB352:AF355"/>
    <mergeCell ref="AG352:AJ355"/>
    <mergeCell ref="A350:G350"/>
    <mergeCell ref="H350:L350"/>
    <mergeCell ref="M350:Q350"/>
    <mergeCell ref="R350:V350"/>
    <mergeCell ref="W350:AA350"/>
    <mergeCell ref="AB350:AF350"/>
    <mergeCell ref="AK347:AN347"/>
    <mergeCell ref="AO347:AS347"/>
    <mergeCell ref="AB348:AF348"/>
    <mergeCell ref="H349:L349"/>
    <mergeCell ref="M349:Q349"/>
    <mergeCell ref="R349:V349"/>
    <mergeCell ref="W349:AA349"/>
    <mergeCell ref="AB349:AF349"/>
    <mergeCell ref="H348:L348"/>
    <mergeCell ref="M348:Q348"/>
    <mergeCell ref="H347:L347"/>
    <mergeCell ref="M347:Q347"/>
    <mergeCell ref="R347:V347"/>
    <mergeCell ref="W347:AA347"/>
    <mergeCell ref="AB347:AF347"/>
    <mergeCell ref="AG347:AJ347"/>
    <mergeCell ref="H346:L346"/>
    <mergeCell ref="M346:Q346"/>
    <mergeCell ref="R346:V346"/>
    <mergeCell ref="W346:AA346"/>
    <mergeCell ref="AK346:AN346"/>
    <mergeCell ref="AO346:AS346"/>
    <mergeCell ref="AB346:AF346"/>
    <mergeCell ref="AG346:AJ346"/>
    <mergeCell ref="AT344:AW344"/>
    <mergeCell ref="H345:L345"/>
    <mergeCell ref="M345:Q345"/>
    <mergeCell ref="R345:V345"/>
    <mergeCell ref="W345:AA345"/>
    <mergeCell ref="AB345:AF345"/>
    <mergeCell ref="AG345:AJ345"/>
    <mergeCell ref="AK345:AN345"/>
    <mergeCell ref="AO345:AS345"/>
    <mergeCell ref="AO343:AS343"/>
    <mergeCell ref="A344:G344"/>
    <mergeCell ref="H344:L344"/>
    <mergeCell ref="M344:Q344"/>
    <mergeCell ref="R344:V344"/>
    <mergeCell ref="W344:AA344"/>
    <mergeCell ref="AB344:AF344"/>
    <mergeCell ref="AG344:AJ344"/>
    <mergeCell ref="AK344:AN344"/>
    <mergeCell ref="AO344:AS344"/>
    <mergeCell ref="A343:G343"/>
    <mergeCell ref="H343:L343"/>
    <mergeCell ref="M343:Q343"/>
    <mergeCell ref="R343:V343"/>
    <mergeCell ref="W343:AA343"/>
    <mergeCell ref="AB343:AF343"/>
    <mergeCell ref="AB342:AF342"/>
    <mergeCell ref="AO342:AS342"/>
    <mergeCell ref="AK335:AN337"/>
    <mergeCell ref="AO335:AS337"/>
    <mergeCell ref="H342:L342"/>
    <mergeCell ref="M342:Q342"/>
    <mergeCell ref="R342:V342"/>
    <mergeCell ref="W342:AA342"/>
    <mergeCell ref="AT335:AX337"/>
    <mergeCell ref="H340:AX340"/>
    <mergeCell ref="H341:L341"/>
    <mergeCell ref="M341:Q341"/>
    <mergeCell ref="R341:V341"/>
    <mergeCell ref="W341:AA341"/>
    <mergeCell ref="AB341:AF341"/>
    <mergeCell ref="H335:L337"/>
    <mergeCell ref="M335:Q337"/>
    <mergeCell ref="R335:V337"/>
    <mergeCell ref="AT327:AX329"/>
    <mergeCell ref="AB331:AF334"/>
    <mergeCell ref="AG331:AJ334"/>
    <mergeCell ref="AK331:AN334"/>
    <mergeCell ref="AO331:AS334"/>
    <mergeCell ref="AT331:AX334"/>
    <mergeCell ref="AO327:AS329"/>
    <mergeCell ref="H331:L334"/>
    <mergeCell ref="M331:Q334"/>
    <mergeCell ref="R331:V334"/>
    <mergeCell ref="W331:AA334"/>
    <mergeCell ref="W335:AA337"/>
    <mergeCell ref="AB335:AF337"/>
    <mergeCell ref="AG335:AJ337"/>
    <mergeCell ref="AK326:AN326"/>
    <mergeCell ref="AO326:AS326"/>
    <mergeCell ref="AT326:AX326"/>
    <mergeCell ref="H327:L329"/>
    <mergeCell ref="M327:Q329"/>
    <mergeCell ref="R327:V329"/>
    <mergeCell ref="W327:AA329"/>
    <mergeCell ref="AB327:AF329"/>
    <mergeCell ref="AG327:AJ329"/>
    <mergeCell ref="AK327:AN329"/>
    <mergeCell ref="H326:L326"/>
    <mergeCell ref="M326:Q326"/>
    <mergeCell ref="R326:V326"/>
    <mergeCell ref="W326:AA326"/>
    <mergeCell ref="AB326:AF326"/>
    <mergeCell ref="AG326:AJ326"/>
    <mergeCell ref="H325:L325"/>
    <mergeCell ref="M325:Q325"/>
    <mergeCell ref="R325:V325"/>
    <mergeCell ref="W325:AA325"/>
    <mergeCell ref="AK325:AN325"/>
    <mergeCell ref="AO325:AS325"/>
    <mergeCell ref="H324:L324"/>
    <mergeCell ref="M324:Q324"/>
    <mergeCell ref="R324:V324"/>
    <mergeCell ref="W324:AA324"/>
    <mergeCell ref="AB324:AF324"/>
    <mergeCell ref="AG324:AJ324"/>
    <mergeCell ref="AO324:AS324"/>
    <mergeCell ref="AT324:AX324"/>
    <mergeCell ref="AO316:AS318"/>
    <mergeCell ref="AT316:AX318"/>
    <mergeCell ref="AB325:AF325"/>
    <mergeCell ref="AG325:AJ325"/>
    <mergeCell ref="AT320:AX323"/>
    <mergeCell ref="AK324:AN324"/>
    <mergeCell ref="AT325:AX325"/>
    <mergeCell ref="AK316:AN318"/>
    <mergeCell ref="AB320:AF323"/>
    <mergeCell ref="AG320:AJ323"/>
    <mergeCell ref="AK320:AN323"/>
    <mergeCell ref="AO320:AS323"/>
    <mergeCell ref="H320:L323"/>
    <mergeCell ref="M320:Q323"/>
    <mergeCell ref="R320:V323"/>
    <mergeCell ref="W320:AA323"/>
    <mergeCell ref="H316:L318"/>
    <mergeCell ref="M316:Q318"/>
    <mergeCell ref="R316:V318"/>
    <mergeCell ref="W316:AA318"/>
    <mergeCell ref="AB316:AF318"/>
    <mergeCell ref="AG316:AJ318"/>
    <mergeCell ref="H315:L315"/>
    <mergeCell ref="M315:Q315"/>
    <mergeCell ref="R315:V315"/>
    <mergeCell ref="W315:AA315"/>
    <mergeCell ref="AK315:AN315"/>
    <mergeCell ref="AO315:AS315"/>
    <mergeCell ref="H314:L314"/>
    <mergeCell ref="M314:Q314"/>
    <mergeCell ref="R314:V314"/>
    <mergeCell ref="W314:AA314"/>
    <mergeCell ref="AB314:AF314"/>
    <mergeCell ref="AG314:AJ314"/>
    <mergeCell ref="AO314:AS314"/>
    <mergeCell ref="AT314:AX314"/>
    <mergeCell ref="AO309:AS312"/>
    <mergeCell ref="AT309:AX312"/>
    <mergeCell ref="AB315:AF315"/>
    <mergeCell ref="AG315:AJ315"/>
    <mergeCell ref="AT313:AX313"/>
    <mergeCell ref="AK314:AN314"/>
    <mergeCell ref="AT315:AX315"/>
    <mergeCell ref="AB313:AF313"/>
    <mergeCell ref="AG313:AJ313"/>
    <mergeCell ref="AK313:AN313"/>
    <mergeCell ref="AO313:AS313"/>
    <mergeCell ref="H313:L313"/>
    <mergeCell ref="M313:Q313"/>
    <mergeCell ref="R313:V313"/>
    <mergeCell ref="W313:AA313"/>
    <mergeCell ref="AT305:AX307"/>
    <mergeCell ref="H309:L312"/>
    <mergeCell ref="M309:Q312"/>
    <mergeCell ref="R309:V312"/>
    <mergeCell ref="W309:AA312"/>
    <mergeCell ref="AB309:AF312"/>
    <mergeCell ref="AG309:AJ312"/>
    <mergeCell ref="AK309:AN312"/>
    <mergeCell ref="H305:L307"/>
    <mergeCell ref="M305:Q307"/>
    <mergeCell ref="R305:V307"/>
    <mergeCell ref="W305:AA307"/>
    <mergeCell ref="AK305:AN307"/>
    <mergeCell ref="AO305:AS307"/>
    <mergeCell ref="AT302:AX302"/>
    <mergeCell ref="AB305:AF307"/>
    <mergeCell ref="AG305:AJ307"/>
    <mergeCell ref="AT303:AX303"/>
    <mergeCell ref="H304:L304"/>
    <mergeCell ref="M304:Q304"/>
    <mergeCell ref="R304:V304"/>
    <mergeCell ref="W304:AA304"/>
    <mergeCell ref="AB304:AF304"/>
    <mergeCell ref="AG304:AJ304"/>
    <mergeCell ref="H303:L303"/>
    <mergeCell ref="M303:Q303"/>
    <mergeCell ref="R303:V303"/>
    <mergeCell ref="W303:AA303"/>
    <mergeCell ref="AO304:AS304"/>
    <mergeCell ref="AT304:AX304"/>
    <mergeCell ref="AK304:AN304"/>
    <mergeCell ref="AG302:AJ302"/>
    <mergeCell ref="AK302:AN302"/>
    <mergeCell ref="AB303:AF303"/>
    <mergeCell ref="AG303:AJ303"/>
    <mergeCell ref="AK303:AN303"/>
    <mergeCell ref="AO303:AS303"/>
    <mergeCell ref="AO302:AS302"/>
    <mergeCell ref="AO296:AS296"/>
    <mergeCell ref="AT296:AW296"/>
    <mergeCell ref="AK298:AN301"/>
    <mergeCell ref="AO298:AS301"/>
    <mergeCell ref="AT298:AX301"/>
    <mergeCell ref="H302:L302"/>
    <mergeCell ref="M302:Q302"/>
    <mergeCell ref="R302:V302"/>
    <mergeCell ref="W302:AA302"/>
    <mergeCell ref="AB302:AF302"/>
    <mergeCell ref="H298:L301"/>
    <mergeCell ref="M298:Q301"/>
    <mergeCell ref="R298:V301"/>
    <mergeCell ref="W298:AA301"/>
    <mergeCell ref="AG296:AJ296"/>
    <mergeCell ref="AK296:AN296"/>
    <mergeCell ref="R294:V294"/>
    <mergeCell ref="W294:AA294"/>
    <mergeCell ref="AB298:AF301"/>
    <mergeCell ref="AG298:AJ301"/>
    <mergeCell ref="A296:G296"/>
    <mergeCell ref="H296:L296"/>
    <mergeCell ref="M296:Q296"/>
    <mergeCell ref="R296:V296"/>
    <mergeCell ref="W296:AA296"/>
    <mergeCell ref="AB296:AF296"/>
    <mergeCell ref="AK293:AN293"/>
    <mergeCell ref="AO293:AS293"/>
    <mergeCell ref="AB294:AF294"/>
    <mergeCell ref="H295:L295"/>
    <mergeCell ref="M295:Q295"/>
    <mergeCell ref="R295:V295"/>
    <mergeCell ref="W295:AA295"/>
    <mergeCell ref="AB295:AF295"/>
    <mergeCell ref="H294:L294"/>
    <mergeCell ref="M294:Q294"/>
    <mergeCell ref="H293:L293"/>
    <mergeCell ref="M293:Q293"/>
    <mergeCell ref="R293:V293"/>
    <mergeCell ref="W293:AA293"/>
    <mergeCell ref="AB293:AF293"/>
    <mergeCell ref="AG293:AJ293"/>
    <mergeCell ref="H292:L292"/>
    <mergeCell ref="M292:Q292"/>
    <mergeCell ref="R292:V292"/>
    <mergeCell ref="W292:AA292"/>
    <mergeCell ref="AK292:AN292"/>
    <mergeCell ref="AO292:AS292"/>
    <mergeCell ref="AB292:AF292"/>
    <mergeCell ref="AG292:AJ292"/>
    <mergeCell ref="AT290:AW290"/>
    <mergeCell ref="H291:L291"/>
    <mergeCell ref="M291:Q291"/>
    <mergeCell ref="R291:V291"/>
    <mergeCell ref="W291:AA291"/>
    <mergeCell ref="AB291:AF291"/>
    <mergeCell ref="AG291:AJ291"/>
    <mergeCell ref="AK291:AN291"/>
    <mergeCell ref="AO291:AS291"/>
    <mergeCell ref="AO289:AS289"/>
    <mergeCell ref="A290:G290"/>
    <mergeCell ref="H290:L290"/>
    <mergeCell ref="M290:Q290"/>
    <mergeCell ref="R290:V290"/>
    <mergeCell ref="W290:AA290"/>
    <mergeCell ref="AB290:AF290"/>
    <mergeCell ref="AG290:AJ290"/>
    <mergeCell ref="AK290:AN290"/>
    <mergeCell ref="R288:V288"/>
    <mergeCell ref="W288:AA288"/>
    <mergeCell ref="AO290:AS290"/>
    <mergeCell ref="A289:G289"/>
    <mergeCell ref="H289:L289"/>
    <mergeCell ref="M289:Q289"/>
    <mergeCell ref="R289:V289"/>
    <mergeCell ref="W289:AA289"/>
    <mergeCell ref="AB289:AF289"/>
    <mergeCell ref="AB288:AF288"/>
    <mergeCell ref="AO288:AS288"/>
    <mergeCell ref="H286:AX286"/>
    <mergeCell ref="H287:L287"/>
    <mergeCell ref="M287:Q287"/>
    <mergeCell ref="R287:V287"/>
    <mergeCell ref="W287:AA287"/>
    <mergeCell ref="AB287:AF287"/>
    <mergeCell ref="H288:L288"/>
    <mergeCell ref="M288:Q288"/>
    <mergeCell ref="A275:AG276"/>
    <mergeCell ref="A271:AX272"/>
    <mergeCell ref="AH275:AX275"/>
    <mergeCell ref="AH276:AX276"/>
    <mergeCell ref="AH278:AX278"/>
    <mergeCell ref="AH277:AX277"/>
    <mergeCell ref="A278:AG278"/>
    <mergeCell ref="AM266:AS267"/>
    <mergeCell ref="AT266:AX267"/>
    <mergeCell ref="AC263:AG264"/>
    <mergeCell ref="AH263:AL264"/>
    <mergeCell ref="L268:O269"/>
    <mergeCell ref="P268:S269"/>
    <mergeCell ref="T268:W269"/>
    <mergeCell ref="X268:AB269"/>
    <mergeCell ref="AM268:AS269"/>
    <mergeCell ref="AT268:AX269"/>
    <mergeCell ref="L266:O267"/>
    <mergeCell ref="P266:S267"/>
    <mergeCell ref="T266:W267"/>
    <mergeCell ref="X266:AB267"/>
    <mergeCell ref="AC268:AG269"/>
    <mergeCell ref="AH268:AL269"/>
    <mergeCell ref="AC266:AG267"/>
    <mergeCell ref="AH266:AL267"/>
    <mergeCell ref="AM262:AS262"/>
    <mergeCell ref="AT262:AX262"/>
    <mergeCell ref="L263:O264"/>
    <mergeCell ref="P263:S264"/>
    <mergeCell ref="T263:W264"/>
    <mergeCell ref="X263:AB264"/>
    <mergeCell ref="AM263:AS264"/>
    <mergeCell ref="AT263:AX264"/>
    <mergeCell ref="L262:O262"/>
    <mergeCell ref="P262:S262"/>
    <mergeCell ref="T262:W262"/>
    <mergeCell ref="X262:AB262"/>
    <mergeCell ref="AC262:AG262"/>
    <mergeCell ref="AH262:AL262"/>
    <mergeCell ref="AM260:AS260"/>
    <mergeCell ref="AT260:AX260"/>
    <mergeCell ref="AC258:AG259"/>
    <mergeCell ref="AH258:AL259"/>
    <mergeCell ref="L261:O261"/>
    <mergeCell ref="P261:S261"/>
    <mergeCell ref="T261:W261"/>
    <mergeCell ref="X261:AB261"/>
    <mergeCell ref="AM261:AS261"/>
    <mergeCell ref="AT261:AX261"/>
    <mergeCell ref="L260:O260"/>
    <mergeCell ref="P260:S260"/>
    <mergeCell ref="T260:W260"/>
    <mergeCell ref="X260:AB260"/>
    <mergeCell ref="AC261:AG261"/>
    <mergeCell ref="AH261:AL261"/>
    <mergeCell ref="AC260:AG260"/>
    <mergeCell ref="AH260:AL260"/>
    <mergeCell ref="AM255:AS256"/>
    <mergeCell ref="AT255:AX256"/>
    <mergeCell ref="L258:O259"/>
    <mergeCell ref="P258:S259"/>
    <mergeCell ref="T258:W259"/>
    <mergeCell ref="X258:AB259"/>
    <mergeCell ref="AM258:AS259"/>
    <mergeCell ref="AT258:AX259"/>
    <mergeCell ref="L255:O256"/>
    <mergeCell ref="P255:S256"/>
    <mergeCell ref="T255:W256"/>
    <mergeCell ref="X255:AB256"/>
    <mergeCell ref="AC255:AG256"/>
    <mergeCell ref="AH255:AL256"/>
    <mergeCell ref="AM253:AS253"/>
    <mergeCell ref="AT253:AX253"/>
    <mergeCell ref="AC252:AG252"/>
    <mergeCell ref="AH252:AL252"/>
    <mergeCell ref="L254:O254"/>
    <mergeCell ref="P254:S254"/>
    <mergeCell ref="T254:W254"/>
    <mergeCell ref="X254:AB254"/>
    <mergeCell ref="AM254:AS254"/>
    <mergeCell ref="AT254:AX254"/>
    <mergeCell ref="L253:O253"/>
    <mergeCell ref="P253:S253"/>
    <mergeCell ref="T253:W253"/>
    <mergeCell ref="X253:AB253"/>
    <mergeCell ref="AC254:AG254"/>
    <mergeCell ref="AH254:AL254"/>
    <mergeCell ref="AC253:AG253"/>
    <mergeCell ref="AH253:AL253"/>
    <mergeCell ref="AM250:AS251"/>
    <mergeCell ref="AT250:AX251"/>
    <mergeCell ref="L252:O252"/>
    <mergeCell ref="P252:S252"/>
    <mergeCell ref="T252:W252"/>
    <mergeCell ref="X252:AB252"/>
    <mergeCell ref="AM252:AS252"/>
    <mergeCell ref="AT252:AX252"/>
    <mergeCell ref="L250:O251"/>
    <mergeCell ref="P250:S251"/>
    <mergeCell ref="T250:W251"/>
    <mergeCell ref="X250:AB251"/>
    <mergeCell ref="AC250:AG251"/>
    <mergeCell ref="AH250:AL251"/>
    <mergeCell ref="AM246:AS246"/>
    <mergeCell ref="AT246:AX246"/>
    <mergeCell ref="AC245:AG245"/>
    <mergeCell ref="AH245:AL245"/>
    <mergeCell ref="L247:O248"/>
    <mergeCell ref="P247:S248"/>
    <mergeCell ref="T247:W248"/>
    <mergeCell ref="X247:AB248"/>
    <mergeCell ref="AM247:AS248"/>
    <mergeCell ref="AT247:AX248"/>
    <mergeCell ref="L246:O246"/>
    <mergeCell ref="P246:S246"/>
    <mergeCell ref="T246:W246"/>
    <mergeCell ref="X246:AB246"/>
    <mergeCell ref="AC247:AG248"/>
    <mergeCell ref="AH247:AL248"/>
    <mergeCell ref="AC246:AG246"/>
    <mergeCell ref="AH246:AL246"/>
    <mergeCell ref="AM244:AS244"/>
    <mergeCell ref="AT244:AX244"/>
    <mergeCell ref="L245:O245"/>
    <mergeCell ref="P245:S245"/>
    <mergeCell ref="T245:W245"/>
    <mergeCell ref="X245:AB245"/>
    <mergeCell ref="AM245:AS245"/>
    <mergeCell ref="AT245:AX245"/>
    <mergeCell ref="L244:O244"/>
    <mergeCell ref="P244:S244"/>
    <mergeCell ref="T244:W244"/>
    <mergeCell ref="X244:AB244"/>
    <mergeCell ref="AC244:AG244"/>
    <mergeCell ref="AH244:AL244"/>
    <mergeCell ref="AM240:AS240"/>
    <mergeCell ref="AT240:AW240"/>
    <mergeCell ref="L242:O243"/>
    <mergeCell ref="P242:S243"/>
    <mergeCell ref="T242:W243"/>
    <mergeCell ref="X242:AB243"/>
    <mergeCell ref="AC242:AG243"/>
    <mergeCell ref="AH242:AL243"/>
    <mergeCell ref="AM242:AS243"/>
    <mergeCell ref="AT242:AX243"/>
    <mergeCell ref="X240:AB240"/>
    <mergeCell ref="AC240:AG240"/>
    <mergeCell ref="AC238:AG238"/>
    <mergeCell ref="AH238:AL238"/>
    <mergeCell ref="A240:K240"/>
    <mergeCell ref="L240:O240"/>
    <mergeCell ref="P240:S240"/>
    <mergeCell ref="T240:W240"/>
    <mergeCell ref="AH240:AL240"/>
    <mergeCell ref="A238:K238"/>
    <mergeCell ref="L238:O238"/>
    <mergeCell ref="T238:W238"/>
    <mergeCell ref="AM238:AS238"/>
    <mergeCell ref="L239:O239"/>
    <mergeCell ref="T239:W239"/>
    <mergeCell ref="AC239:AG239"/>
    <mergeCell ref="AH239:AL239"/>
    <mergeCell ref="AM239:AS239"/>
    <mergeCell ref="A237:K237"/>
    <mergeCell ref="L237:O237"/>
    <mergeCell ref="T237:W237"/>
    <mergeCell ref="AC237:AG237"/>
    <mergeCell ref="AH237:AL237"/>
    <mergeCell ref="AM237:AS237"/>
    <mergeCell ref="L235:AX235"/>
    <mergeCell ref="L236:O236"/>
    <mergeCell ref="P236:S239"/>
    <mergeCell ref="T236:W236"/>
    <mergeCell ref="X236:AB239"/>
    <mergeCell ref="AC236:AG236"/>
    <mergeCell ref="AH236:AL236"/>
    <mergeCell ref="AM236:AS236"/>
    <mergeCell ref="AT236:AW239"/>
    <mergeCell ref="AM229:AS230"/>
    <mergeCell ref="AT229:AX230"/>
    <mergeCell ref="AC226:AG227"/>
    <mergeCell ref="AH226:AL227"/>
    <mergeCell ref="L231:O232"/>
    <mergeCell ref="P231:S232"/>
    <mergeCell ref="T231:W232"/>
    <mergeCell ref="X231:AB232"/>
    <mergeCell ref="AM231:AS232"/>
    <mergeCell ref="AT231:AX232"/>
    <mergeCell ref="L229:O230"/>
    <mergeCell ref="P229:S230"/>
    <mergeCell ref="T229:W230"/>
    <mergeCell ref="X229:AB230"/>
    <mergeCell ref="AC231:AG232"/>
    <mergeCell ref="AH231:AL232"/>
    <mergeCell ref="AC229:AG230"/>
    <mergeCell ref="AH229:AL230"/>
    <mergeCell ref="AM225:AS225"/>
    <mergeCell ref="AT225:AX225"/>
    <mergeCell ref="L226:O227"/>
    <mergeCell ref="P226:S227"/>
    <mergeCell ref="T226:W227"/>
    <mergeCell ref="X226:AB227"/>
    <mergeCell ref="AM226:AS227"/>
    <mergeCell ref="AT226:AX227"/>
    <mergeCell ref="L225:O225"/>
    <mergeCell ref="P225:S225"/>
    <mergeCell ref="T225:W225"/>
    <mergeCell ref="X225:AB225"/>
    <mergeCell ref="AC225:AG225"/>
    <mergeCell ref="AH225:AL225"/>
    <mergeCell ref="AM223:AS223"/>
    <mergeCell ref="AT223:AX223"/>
    <mergeCell ref="AC221:AG222"/>
    <mergeCell ref="AH221:AL222"/>
    <mergeCell ref="L224:O224"/>
    <mergeCell ref="P224:S224"/>
    <mergeCell ref="T224:W224"/>
    <mergeCell ref="X224:AB224"/>
    <mergeCell ref="AM224:AS224"/>
    <mergeCell ref="AT224:AX224"/>
    <mergeCell ref="L223:O223"/>
    <mergeCell ref="P223:S223"/>
    <mergeCell ref="T223:W223"/>
    <mergeCell ref="X223:AB223"/>
    <mergeCell ref="AC224:AG224"/>
    <mergeCell ref="AH224:AL224"/>
    <mergeCell ref="AC223:AG223"/>
    <mergeCell ref="AH223:AL223"/>
    <mergeCell ref="AM218:AS219"/>
    <mergeCell ref="AT218:AX219"/>
    <mergeCell ref="L221:O222"/>
    <mergeCell ref="P221:S222"/>
    <mergeCell ref="T221:W222"/>
    <mergeCell ref="X221:AB222"/>
    <mergeCell ref="AM221:AS222"/>
    <mergeCell ref="AT221:AX222"/>
    <mergeCell ref="L218:O219"/>
    <mergeCell ref="P218:S219"/>
    <mergeCell ref="T218:W219"/>
    <mergeCell ref="X218:AB219"/>
    <mergeCell ref="AC218:AG219"/>
    <mergeCell ref="AH218:AL219"/>
    <mergeCell ref="AM216:AS216"/>
    <mergeCell ref="AT216:AX216"/>
    <mergeCell ref="AC215:AG215"/>
    <mergeCell ref="AH215:AL215"/>
    <mergeCell ref="L217:O217"/>
    <mergeCell ref="P217:S217"/>
    <mergeCell ref="T217:W217"/>
    <mergeCell ref="X217:AB217"/>
    <mergeCell ref="AM217:AS217"/>
    <mergeCell ref="AT217:AX217"/>
    <mergeCell ref="L216:O216"/>
    <mergeCell ref="P216:S216"/>
    <mergeCell ref="T216:W216"/>
    <mergeCell ref="X216:AB216"/>
    <mergeCell ref="AC217:AG217"/>
    <mergeCell ref="AH217:AL217"/>
    <mergeCell ref="AC216:AG216"/>
    <mergeCell ref="AH216:AL216"/>
    <mergeCell ref="AM213:AS214"/>
    <mergeCell ref="AT213:AX214"/>
    <mergeCell ref="L215:O215"/>
    <mergeCell ref="P215:S215"/>
    <mergeCell ref="T215:W215"/>
    <mergeCell ref="X215:AB215"/>
    <mergeCell ref="AM215:AS215"/>
    <mergeCell ref="AT215:AX215"/>
    <mergeCell ref="L213:O214"/>
    <mergeCell ref="P213:S214"/>
    <mergeCell ref="T213:W214"/>
    <mergeCell ref="X213:AB214"/>
    <mergeCell ref="AC213:AG214"/>
    <mergeCell ref="AH213:AL214"/>
    <mergeCell ref="AM209:AS209"/>
    <mergeCell ref="AT209:AX209"/>
    <mergeCell ref="AC208:AG208"/>
    <mergeCell ref="AH208:AL208"/>
    <mergeCell ref="L210:O211"/>
    <mergeCell ref="P210:S211"/>
    <mergeCell ref="T210:W211"/>
    <mergeCell ref="X210:AB211"/>
    <mergeCell ref="AM210:AS211"/>
    <mergeCell ref="AT210:AX211"/>
    <mergeCell ref="L209:O209"/>
    <mergeCell ref="P209:S209"/>
    <mergeCell ref="T209:W209"/>
    <mergeCell ref="X209:AB209"/>
    <mergeCell ref="AC210:AG211"/>
    <mergeCell ref="AH210:AL211"/>
    <mergeCell ref="AC209:AG209"/>
    <mergeCell ref="AH209:AL209"/>
    <mergeCell ref="AM207:AS207"/>
    <mergeCell ref="AT207:AX207"/>
    <mergeCell ref="L208:O208"/>
    <mergeCell ref="P208:S208"/>
    <mergeCell ref="T208:W208"/>
    <mergeCell ref="X208:AB208"/>
    <mergeCell ref="AM208:AS208"/>
    <mergeCell ref="AT208:AX208"/>
    <mergeCell ref="L207:O207"/>
    <mergeCell ref="P207:S207"/>
    <mergeCell ref="T207:W207"/>
    <mergeCell ref="X207:AB207"/>
    <mergeCell ref="AC207:AG207"/>
    <mergeCell ref="AH207:AL207"/>
    <mergeCell ref="AT203:AW203"/>
    <mergeCell ref="L205:O206"/>
    <mergeCell ref="P205:S206"/>
    <mergeCell ref="T205:W206"/>
    <mergeCell ref="X205:AB206"/>
    <mergeCell ref="AC205:AG206"/>
    <mergeCell ref="AH205:AL206"/>
    <mergeCell ref="AM205:AS206"/>
    <mergeCell ref="AT205:AX206"/>
    <mergeCell ref="L202:O202"/>
    <mergeCell ref="T202:W202"/>
    <mergeCell ref="AC202:AG202"/>
    <mergeCell ref="AH202:AL202"/>
    <mergeCell ref="AH203:AL203"/>
    <mergeCell ref="AM203:AS203"/>
    <mergeCell ref="X203:AB203"/>
    <mergeCell ref="AC203:AG203"/>
    <mergeCell ref="A201:K201"/>
    <mergeCell ref="L201:O201"/>
    <mergeCell ref="T201:W201"/>
    <mergeCell ref="AC201:AG201"/>
    <mergeCell ref="A203:K203"/>
    <mergeCell ref="L203:O203"/>
    <mergeCell ref="P203:S203"/>
    <mergeCell ref="T203:W203"/>
    <mergeCell ref="AM201:AS201"/>
    <mergeCell ref="A200:K200"/>
    <mergeCell ref="L200:O200"/>
    <mergeCell ref="T200:W200"/>
    <mergeCell ref="AC200:AG200"/>
    <mergeCell ref="AH200:AL200"/>
    <mergeCell ref="AM200:AS200"/>
    <mergeCell ref="L198:AX198"/>
    <mergeCell ref="L199:O199"/>
    <mergeCell ref="P199:S202"/>
    <mergeCell ref="T199:W199"/>
    <mergeCell ref="X199:AB202"/>
    <mergeCell ref="AC199:AG199"/>
    <mergeCell ref="AH199:AL199"/>
    <mergeCell ref="AM199:AS199"/>
    <mergeCell ref="AT199:AW202"/>
    <mergeCell ref="AH201:AL201"/>
    <mergeCell ref="EX195:GV195"/>
    <mergeCell ref="GW195:IU195"/>
    <mergeCell ref="IV195"/>
    <mergeCell ref="A190:AY190"/>
    <mergeCell ref="A192:B192"/>
    <mergeCell ref="C192:D192"/>
    <mergeCell ref="E192:AM192"/>
    <mergeCell ref="A195:AY195"/>
    <mergeCell ref="CY195:EW195"/>
    <mergeCell ref="A189:AY189"/>
    <mergeCell ref="IV188"/>
    <mergeCell ref="A186:AY186"/>
    <mergeCell ref="A187:AY187"/>
    <mergeCell ref="A188:AY188"/>
    <mergeCell ref="CY188:EW188"/>
    <mergeCell ref="EX188:GV188"/>
    <mergeCell ref="GW188:IU188"/>
    <mergeCell ref="EX182:GV182"/>
    <mergeCell ref="GW182:IU182"/>
    <mergeCell ref="IV182"/>
    <mergeCell ref="A183:AY183"/>
    <mergeCell ref="A184:AY184"/>
    <mergeCell ref="A185:AY185"/>
    <mergeCell ref="A182:AY182"/>
    <mergeCell ref="A175:AY175"/>
    <mergeCell ref="A176:AY176"/>
    <mergeCell ref="A177:AY177"/>
    <mergeCell ref="A178:AY178"/>
    <mergeCell ref="A179:AY179"/>
    <mergeCell ref="CY182:EW182"/>
    <mergeCell ref="A164:AY164"/>
    <mergeCell ref="A165:AY165"/>
    <mergeCell ref="A166:AY166"/>
    <mergeCell ref="A180:AY180"/>
    <mergeCell ref="A181:AY181"/>
    <mergeCell ref="A170:AY170"/>
    <mergeCell ref="A171:AY171"/>
    <mergeCell ref="A172:AY172"/>
    <mergeCell ref="A173:AY173"/>
    <mergeCell ref="A174:AY174"/>
    <mergeCell ref="A154:AY154"/>
    <mergeCell ref="A167:AY167"/>
    <mergeCell ref="A169:AY169"/>
    <mergeCell ref="A157:AY157"/>
    <mergeCell ref="A158:AY158"/>
    <mergeCell ref="A159:AY159"/>
    <mergeCell ref="A160:AY160"/>
    <mergeCell ref="A161:AY161"/>
    <mergeCell ref="A162:AY162"/>
    <mergeCell ref="A163:AY163"/>
    <mergeCell ref="A155:AY155"/>
    <mergeCell ref="A156:AY156"/>
    <mergeCell ref="A143:AY143"/>
    <mergeCell ref="A144:AY144"/>
    <mergeCell ref="A148:AY148"/>
    <mergeCell ref="A149:AY149"/>
    <mergeCell ref="A150:AY150"/>
    <mergeCell ref="A151:AY151"/>
    <mergeCell ref="A152:AY152"/>
    <mergeCell ref="A153:AY153"/>
    <mergeCell ref="A141:AX141"/>
    <mergeCell ref="AV134:AX134"/>
    <mergeCell ref="AV137:AX137"/>
    <mergeCell ref="AV139:AX139"/>
    <mergeCell ref="A136:AX136"/>
    <mergeCell ref="A137:AU138"/>
    <mergeCell ref="A139:AU139"/>
    <mergeCell ref="AV127:AX127"/>
    <mergeCell ref="A129:AY129"/>
    <mergeCell ref="A131:AY131"/>
    <mergeCell ref="AV132:AX132"/>
    <mergeCell ref="A127:AU127"/>
    <mergeCell ref="A132:AU132"/>
    <mergeCell ref="AC119:AJ119"/>
    <mergeCell ref="AK119:AU119"/>
    <mergeCell ref="A121:AY121"/>
    <mergeCell ref="AV122:AX122"/>
    <mergeCell ref="A124:AW124"/>
    <mergeCell ref="AV125:AX125"/>
    <mergeCell ref="A122:AU122"/>
    <mergeCell ref="A125:AU125"/>
    <mergeCell ref="A118:S118"/>
    <mergeCell ref="T118:AB118"/>
    <mergeCell ref="AC118:AJ118"/>
    <mergeCell ref="AK118:AU118"/>
    <mergeCell ref="A120:S120"/>
    <mergeCell ref="T120:AB120"/>
    <mergeCell ref="AC120:AJ120"/>
    <mergeCell ref="AK120:AU120"/>
    <mergeCell ref="A119:S119"/>
    <mergeCell ref="T119:AB119"/>
    <mergeCell ref="EC117:EM117"/>
    <mergeCell ref="EN117:EX117"/>
    <mergeCell ref="II117:IS117"/>
    <mergeCell ref="IT117:IV117"/>
    <mergeCell ref="FU117:GE117"/>
    <mergeCell ref="GF117:GP117"/>
    <mergeCell ref="GQ117:HA117"/>
    <mergeCell ref="HB117:HL117"/>
    <mergeCell ref="HM117:HW117"/>
    <mergeCell ref="HX117:IH117"/>
    <mergeCell ref="EY117:FI117"/>
    <mergeCell ref="FJ117:FT117"/>
    <mergeCell ref="AZ117:BC117"/>
    <mergeCell ref="BD117:BN117"/>
    <mergeCell ref="BO117:BY117"/>
    <mergeCell ref="BZ117:CJ117"/>
    <mergeCell ref="CK117:CU117"/>
    <mergeCell ref="CV117:DF117"/>
    <mergeCell ref="DG117:DQ117"/>
    <mergeCell ref="DR117:EB117"/>
    <mergeCell ref="A117:S117"/>
    <mergeCell ref="T117:AB117"/>
    <mergeCell ref="AC117:AJ117"/>
    <mergeCell ref="AK117:AU117"/>
    <mergeCell ref="A116:S116"/>
    <mergeCell ref="T116:AB116"/>
    <mergeCell ref="AC116:AJ116"/>
    <mergeCell ref="AK116:AU116"/>
    <mergeCell ref="A89:BB89"/>
    <mergeCell ref="A115:S115"/>
    <mergeCell ref="U115:AB115"/>
    <mergeCell ref="AC115:AJ115"/>
    <mergeCell ref="AK115:AU115"/>
    <mergeCell ref="A112:AY112"/>
    <mergeCell ref="AZ112:BB112"/>
    <mergeCell ref="A113:AY113"/>
    <mergeCell ref="A114:AY114"/>
    <mergeCell ref="A87:N87"/>
    <mergeCell ref="O87:AA87"/>
    <mergeCell ref="AB87:AO87"/>
    <mergeCell ref="AP86:AY86"/>
    <mergeCell ref="A88:N88"/>
    <mergeCell ref="O88:AA88"/>
    <mergeCell ref="AB88:AO88"/>
    <mergeCell ref="O85:AA85"/>
    <mergeCell ref="AB85:AO85"/>
    <mergeCell ref="AP84:AY84"/>
    <mergeCell ref="AP85:AY85"/>
    <mergeCell ref="A90:AY90"/>
    <mergeCell ref="AZ90:BB90"/>
    <mergeCell ref="AP88:AY88"/>
    <mergeCell ref="A86:N86"/>
    <mergeCell ref="O86:AA86"/>
    <mergeCell ref="AB86:AO86"/>
    <mergeCell ref="A82:BB82"/>
    <mergeCell ref="A83:N83"/>
    <mergeCell ref="O83:AA83"/>
    <mergeCell ref="AB83:AO83"/>
    <mergeCell ref="AP83:AY83"/>
    <mergeCell ref="AP87:AY87"/>
    <mergeCell ref="A84:N84"/>
    <mergeCell ref="O84:AA84"/>
    <mergeCell ref="AB84:AO84"/>
    <mergeCell ref="A85:N85"/>
    <mergeCell ref="AT79:AU79"/>
    <mergeCell ref="AZ79:BB79"/>
    <mergeCell ref="A80:BB80"/>
    <mergeCell ref="A81:AY81"/>
    <mergeCell ref="CY81:EW81"/>
    <mergeCell ref="EX81:GV81"/>
    <mergeCell ref="A73:T73"/>
    <mergeCell ref="U73:AB73"/>
    <mergeCell ref="AC73:AN73"/>
    <mergeCell ref="GW81:IU81"/>
    <mergeCell ref="IV81"/>
    <mergeCell ref="A78:BB78"/>
    <mergeCell ref="A79:AK79"/>
    <mergeCell ref="AM79:AN79"/>
    <mergeCell ref="AO79:AP79"/>
    <mergeCell ref="AR79:AS79"/>
    <mergeCell ref="AS65:AT65"/>
    <mergeCell ref="AV65:AW65"/>
    <mergeCell ref="A67:C67"/>
    <mergeCell ref="D67:E67"/>
    <mergeCell ref="A72:T72"/>
    <mergeCell ref="U72:AB72"/>
    <mergeCell ref="AC72:AN72"/>
    <mergeCell ref="AC68:AN68"/>
    <mergeCell ref="A69:T69"/>
    <mergeCell ref="U69:AB69"/>
    <mergeCell ref="A64:AG64"/>
    <mergeCell ref="AK64:AM64"/>
    <mergeCell ref="AO64:AP64"/>
    <mergeCell ref="AS64:AT64"/>
    <mergeCell ref="AV64:AW64"/>
    <mergeCell ref="AZ64:BB64"/>
    <mergeCell ref="AH49:AP49"/>
    <mergeCell ref="A51:O51"/>
    <mergeCell ref="P51:X51"/>
    <mergeCell ref="Y51:AG51"/>
    <mergeCell ref="AZ52:BB52"/>
    <mergeCell ref="AZ53:BB53"/>
    <mergeCell ref="Y52:AG52"/>
    <mergeCell ref="AH52:AP52"/>
    <mergeCell ref="A52:O52"/>
    <mergeCell ref="P52:X52"/>
    <mergeCell ref="A53:O53"/>
    <mergeCell ref="P53:X53"/>
    <mergeCell ref="Y53:AG53"/>
    <mergeCell ref="AH53:AP53"/>
    <mergeCell ref="AZ49:BB49"/>
    <mergeCell ref="AZ50:BB50"/>
    <mergeCell ref="AZ51:BB51"/>
    <mergeCell ref="A49:O49"/>
    <mergeCell ref="P49:X49"/>
    <mergeCell ref="Y49:AG49"/>
    <mergeCell ref="AZ46:BB46"/>
    <mergeCell ref="AZ47:BB47"/>
    <mergeCell ref="AZ48:BB48"/>
    <mergeCell ref="A47:O47"/>
    <mergeCell ref="AH48:AP48"/>
    <mergeCell ref="AQ48:AY48"/>
    <mergeCell ref="A48:O48"/>
    <mergeCell ref="P48:X48"/>
    <mergeCell ref="Y48:AG48"/>
    <mergeCell ref="A45:O46"/>
    <mergeCell ref="A39:AY39"/>
    <mergeCell ref="AZ39:BB39"/>
    <mergeCell ref="A41:AZ41"/>
    <mergeCell ref="A43:AY43"/>
    <mergeCell ref="AZ43:BB43"/>
    <mergeCell ref="AZ45:BB45"/>
    <mergeCell ref="A40:AZ40"/>
    <mergeCell ref="A35:I35"/>
    <mergeCell ref="J35:W35"/>
    <mergeCell ref="X35:AS35"/>
    <mergeCell ref="AT35:AY35"/>
    <mergeCell ref="A36:AY36"/>
    <mergeCell ref="AZ36:BB36"/>
    <mergeCell ref="A37:AY37"/>
    <mergeCell ref="A38:AY38"/>
    <mergeCell ref="AZ38:BB38"/>
    <mergeCell ref="A34:I34"/>
    <mergeCell ref="J34:W34"/>
    <mergeCell ref="X34:AS34"/>
    <mergeCell ref="AT34:AY34"/>
    <mergeCell ref="A33:I33"/>
    <mergeCell ref="J33:W33"/>
    <mergeCell ref="X33:AS33"/>
    <mergeCell ref="AT33:AY33"/>
    <mergeCell ref="HM30:HW30"/>
    <mergeCell ref="HX30:IH30"/>
    <mergeCell ref="A31:AX31"/>
    <mergeCell ref="A32:I32"/>
    <mergeCell ref="J32:W32"/>
    <mergeCell ref="X32:AS32"/>
    <mergeCell ref="AT32:AY32"/>
    <mergeCell ref="II30:IS30"/>
    <mergeCell ref="IT30:IV30"/>
    <mergeCell ref="EC30:EM30"/>
    <mergeCell ref="EN30:EX30"/>
    <mergeCell ref="EY30:FI30"/>
    <mergeCell ref="FJ30:FT30"/>
    <mergeCell ref="FU30:GE30"/>
    <mergeCell ref="GF30:GP30"/>
    <mergeCell ref="GQ30:HA30"/>
    <mergeCell ref="HB30:HL30"/>
    <mergeCell ref="AS30:BC30"/>
    <mergeCell ref="BD30:BN30"/>
    <mergeCell ref="BO30:BY30"/>
    <mergeCell ref="BZ30:CJ30"/>
    <mergeCell ref="CK30:CU30"/>
    <mergeCell ref="CV30:DF30"/>
    <mergeCell ref="A28:O28"/>
    <mergeCell ref="P28:R28"/>
    <mergeCell ref="S28:AX28"/>
    <mergeCell ref="AZ28:BB28"/>
    <mergeCell ref="DG30:DQ30"/>
    <mergeCell ref="DR30:EB30"/>
    <mergeCell ref="A30:K30"/>
    <mergeCell ref="L30:V30"/>
    <mergeCell ref="W30:AG30"/>
    <mergeCell ref="AH30:AR30"/>
    <mergeCell ref="A29:K29"/>
    <mergeCell ref="L29:O29"/>
    <mergeCell ref="P29:AY29"/>
    <mergeCell ref="AZ7:BB7"/>
    <mergeCell ref="A8:AY8"/>
    <mergeCell ref="AZ8:BB8"/>
    <mergeCell ref="A25:B25"/>
    <mergeCell ref="C25:D25"/>
    <mergeCell ref="E25:BA25"/>
    <mergeCell ref="A26:AY26"/>
    <mergeCell ref="AZ26:BB26"/>
    <mergeCell ref="A27:AY27"/>
    <mergeCell ref="U19:AG20"/>
    <mergeCell ref="AH19:AY20"/>
    <mergeCell ref="U21:AG21"/>
    <mergeCell ref="AH21:AY21"/>
    <mergeCell ref="A22:BA23"/>
    <mergeCell ref="A24:AY24"/>
    <mergeCell ref="AZ24:BB24"/>
    <mergeCell ref="AM5:AY5"/>
    <mergeCell ref="A15:AY15"/>
    <mergeCell ref="U18:AG18"/>
    <mergeCell ref="AH18:AY18"/>
    <mergeCell ref="AP511:BB511"/>
    <mergeCell ref="AP515:BB515"/>
    <mergeCell ref="A16:T17"/>
    <mergeCell ref="U16:AG17"/>
    <mergeCell ref="AH16:AY16"/>
    <mergeCell ref="AH17:AY17"/>
    <mergeCell ref="A1:J1"/>
    <mergeCell ref="AQ1:AY1"/>
    <mergeCell ref="P2:AY2"/>
    <mergeCell ref="A3:J3"/>
    <mergeCell ref="K3:AY3"/>
    <mergeCell ref="AP519:BB519"/>
    <mergeCell ref="A4:J4"/>
    <mergeCell ref="K4:AY4"/>
    <mergeCell ref="A5:J5"/>
    <mergeCell ref="K5:Q5"/>
    <mergeCell ref="AZ3:BB3"/>
    <mergeCell ref="A12:AY12"/>
    <mergeCell ref="AZ12:BB12"/>
    <mergeCell ref="A13:AY13"/>
    <mergeCell ref="AZ13:BB13"/>
    <mergeCell ref="A6:AY6"/>
    <mergeCell ref="A7:AY7"/>
    <mergeCell ref="S5:X5"/>
    <mergeCell ref="Y5:AE5"/>
    <mergeCell ref="AG5:AL5"/>
    <mergeCell ref="AZ15:BB15"/>
    <mergeCell ref="A9:AY9"/>
    <mergeCell ref="AZ9:BB9"/>
    <mergeCell ref="A10:AY10"/>
    <mergeCell ref="AZ10:BB10"/>
    <mergeCell ref="A11:AY11"/>
    <mergeCell ref="AZ11:BB11"/>
  </mergeCells>
  <phoneticPr fontId="66" type="noConversion"/>
  <dataValidations count="3">
    <dataValidation type="list" allowBlank="1" showInputMessage="1" showErrorMessage="1" sqref="AK64:AM65 AM79:AN79 AV122:AX122 AV125:AX125 AV127:AX127 AV132:AX132 AV139:AX139 AV137:AX137 AV134:AX134">
      <formula1>$BN$1:$BN$3</formula1>
    </dataValidation>
    <dataValidation type="list" allowBlank="1" showInputMessage="1" showErrorMessage="1" sqref="D67:E67">
      <formula1>$BL$1:$BL$3</formula1>
    </dataValidation>
    <dataValidation type="list" allowBlank="1" showInputMessage="1" showErrorMessage="1" sqref="C25:D25 C192:D192 P28:R28 AT33:AY35">
      <formula1>$BH$1:$BH$3</formula1>
    </dataValidation>
  </dataValidations>
  <printOptions horizontalCentered="1" verticalCentered="1"/>
  <pageMargins left="0.70866141732283472" right="0.70866141732283472" top="0.98425196850393704" bottom="0.74803149606299213" header="0.31496062992125984" footer="0.31496062992125984"/>
  <pageSetup paperSize="9" scale="90" orientation="portrait" horizontalDpi="1200" verticalDpi="1200" r:id="rId1"/>
  <headerFooter differentFirst="1">
    <oddHeader xml:space="preserve">&amp;RIČO :                
</oddHeader>
    <oddFooter>&amp;C&amp;P&amp;R&amp;8Verlag Dashöfer, vydavateľstvo s.r.o.</oddFooter>
    <firstFooter>&amp;R&amp;"-,Tučné"&amp;10&amp;K002060Verlag Dashöfer, vydavateľstvo s.r.o.</firstFooter>
  </headerFooter>
  <rowBreaks count="29" manualBreakCount="29">
    <brk id="54" max="53" man="1"/>
    <brk id="106" max="53" man="1"/>
    <brk id="146" max="53" man="1"/>
    <brk id="171" max="53" man="1"/>
    <brk id="193" max="53" man="1"/>
    <brk id="253" max="53" man="1"/>
    <brk id="313" max="53" man="1"/>
    <brk id="373" max="53" man="1"/>
    <brk id="432" max="53" man="1"/>
    <brk id="491" max="53" man="1"/>
    <brk id="606" max="53" man="1"/>
    <brk id="668" max="53" man="1"/>
    <brk id="719" max="53" man="1"/>
    <brk id="776" max="53" man="1"/>
    <brk id="827" max="53" man="1"/>
    <brk id="889" max="53" man="1"/>
    <brk id="948" max="53" man="1"/>
    <brk id="1008" max="53" man="1"/>
    <brk id="1061" max="53" man="1"/>
    <brk id="1111" max="53" man="1"/>
    <brk id="1162" max="53" man="1"/>
    <brk id="1222" max="53" man="1"/>
    <brk id="1285" max="53" man="1"/>
    <brk id="1342" max="53" man="1"/>
    <brk id="1404" max="53" man="1"/>
    <brk id="1458" max="53" man="1"/>
    <brk id="1503" max="53" man="1"/>
    <brk id="1536" max="53" man="1"/>
    <brk id="1564" max="48" man="1"/>
  </rowBreaks>
  <drawing r:id="rId2"/>
  <legacyDrawing r:id="rId3"/>
</worksheet>
</file>

<file path=xl/worksheets/sheet8.xml><?xml version="1.0" encoding="utf-8"?>
<worksheet xmlns="http://schemas.openxmlformats.org/spreadsheetml/2006/main" xmlns:r="http://schemas.openxmlformats.org/officeDocument/2006/relationships">
  <sheetPr>
    <tabColor theme="5" tint="0.39997558519241921"/>
  </sheetPr>
  <dimension ref="A1:AV227"/>
  <sheetViews>
    <sheetView topLeftCell="B1" workbookViewId="0">
      <selection activeCell="D3" sqref="D3"/>
    </sheetView>
  </sheetViews>
  <sheetFormatPr defaultColWidth="15.7109375" defaultRowHeight="12.75" outlineLevelRow="1"/>
  <cols>
    <col min="1" max="1" width="2.7109375" style="316" hidden="1" customWidth="1"/>
    <col min="2" max="2" width="5.7109375" style="316" customWidth="1"/>
    <col min="3" max="3" width="4.85546875" style="316" customWidth="1"/>
    <col min="4" max="4" width="45.42578125" style="316" customWidth="1"/>
    <col min="5" max="5" width="3.42578125" style="348" customWidth="1"/>
    <col min="6" max="6" width="0.140625" style="352" customWidth="1"/>
    <col min="7" max="7" width="6.28515625" style="320" hidden="1" customWidth="1"/>
    <col min="8" max="8" width="5.42578125" style="320" hidden="1" customWidth="1"/>
    <col min="9" max="9" width="10.42578125" style="316" customWidth="1"/>
    <col min="10" max="10" width="3.5703125" style="316" hidden="1" customWidth="1"/>
    <col min="11" max="11" width="11.42578125" style="316" customWidth="1"/>
    <col min="12" max="12" width="3.5703125" style="316" hidden="1" customWidth="1"/>
    <col min="13" max="13" width="0.140625" style="316" customWidth="1"/>
    <col min="14" max="14" width="11.5703125" style="318" customWidth="1"/>
    <col min="15" max="15" width="5.5703125" style="318" hidden="1" customWidth="1"/>
    <col min="16" max="16" width="3.5703125" style="351" hidden="1" customWidth="1"/>
    <col min="17" max="17" width="3.5703125" style="318" hidden="1" customWidth="1"/>
    <col min="18" max="18" width="10.7109375" style="318" hidden="1" customWidth="1"/>
    <col min="19" max="19" width="9.5703125" style="318" hidden="1" customWidth="1"/>
    <col min="20" max="20" width="3.5703125" style="318" hidden="1" customWidth="1"/>
    <col min="21" max="21" width="6.5703125" style="318" hidden="1" customWidth="1"/>
    <col min="22" max="22" width="3.5703125" style="318" hidden="1" customWidth="1"/>
    <col min="23" max="23" width="12.28515625" style="318" hidden="1" customWidth="1"/>
    <col min="24" max="24" width="15.7109375" style="318" customWidth="1"/>
    <col min="25" max="25" width="0.140625" style="316" hidden="1" customWidth="1"/>
    <col min="26" max="26" width="3.5703125" style="316" hidden="1" customWidth="1"/>
    <col min="27" max="27" width="1.7109375" style="316" hidden="1" customWidth="1"/>
    <col min="28" max="28" width="1.85546875" style="320" hidden="1" customWidth="1"/>
    <col min="29" max="29" width="1.7109375" style="320" hidden="1" customWidth="1"/>
    <col min="30" max="31" width="10.5703125" style="321" hidden="1" customWidth="1"/>
    <col min="32" max="33" width="6" style="321" hidden="1" customWidth="1"/>
    <col min="34" max="35" width="15.7109375" style="316" hidden="1" customWidth="1"/>
    <col min="36" max="36" width="0.140625" style="316" hidden="1" customWidth="1"/>
    <col min="37" max="37" width="3.5703125" style="352" hidden="1" customWidth="1"/>
    <col min="38" max="38" width="3.5703125" style="320" hidden="1" customWidth="1"/>
    <col min="39" max="39" width="6.140625" style="320" hidden="1" customWidth="1"/>
    <col min="40" max="40" width="9.5703125" style="316" hidden="1" customWidth="1"/>
    <col min="41" max="41" width="3.5703125" style="316" hidden="1" customWidth="1"/>
    <col min="42" max="42" width="6.5703125" style="316" hidden="1" customWidth="1"/>
    <col min="43" max="43" width="3.5703125" style="316" hidden="1" customWidth="1"/>
    <col min="44" max="44" width="12.28515625" style="316" hidden="1" customWidth="1"/>
    <col min="45" max="45" width="4.42578125" style="316" hidden="1" customWidth="1"/>
    <col min="46" max="46" width="15.7109375" style="316" hidden="1" customWidth="1"/>
    <col min="47" max="16384" width="15.7109375" style="316"/>
  </cols>
  <sheetData>
    <row r="1" spans="2:48" ht="27.75" customHeight="1">
      <c r="B1" s="313">
        <f>IF(D225=D1,C225,IF(D226=D1,C226,IF(D227=D1,C227,)))</f>
        <v>3</v>
      </c>
      <c r="C1" s="314"/>
      <c r="D1" s="315" t="s">
        <v>4236</v>
      </c>
      <c r="E1" s="316"/>
      <c r="F1" s="317"/>
      <c r="G1" s="317"/>
      <c r="H1" s="317"/>
      <c r="I1" s="1314" t="str">
        <f>$D$216</f>
        <v>Bežné účtovné obdobie</v>
      </c>
      <c r="J1" s="1314"/>
      <c r="K1" s="1314"/>
      <c r="L1" s="1314"/>
      <c r="M1" s="1314"/>
      <c r="N1" s="1314"/>
      <c r="P1" s="319"/>
      <c r="Q1" s="319"/>
      <c r="R1" s="319"/>
      <c r="S1" s="1315" t="str">
        <f>$D$217</f>
        <v>Bezprostredne predchádzajúce účtovné obdobie</v>
      </c>
      <c r="T1" s="1315"/>
      <c r="U1" s="1315"/>
      <c r="V1" s="1315"/>
      <c r="W1" s="1315"/>
      <c r="X1" s="1315"/>
      <c r="AD1" s="321" t="str">
        <f>$D$213</f>
        <v>STRANA AKTÍV</v>
      </c>
      <c r="AE1" s="321" t="str">
        <f>$D$214</f>
        <v>STRANA PASÍV</v>
      </c>
      <c r="AK1" s="322"/>
      <c r="AL1" s="322"/>
      <c r="AM1" s="322"/>
      <c r="AN1" s="1316" t="str">
        <f>$D$217</f>
        <v>Bezprostredne predchádzajúce účtovné obdobie</v>
      </c>
      <c r="AO1" s="1316"/>
      <c r="AP1" s="1316"/>
      <c r="AQ1" s="1316"/>
      <c r="AR1" s="1316"/>
      <c r="AS1" s="1316"/>
    </row>
    <row r="2" spans="2:48" ht="24.75" customHeight="1">
      <c r="C2" s="323" t="str">
        <f>$D$212</f>
        <v>Označenie</v>
      </c>
      <c r="D2" s="323" t="str">
        <f>$D$223</f>
        <v>Text</v>
      </c>
      <c r="E2" s="324" t="str">
        <f>$D$215</f>
        <v>Číslo riadku</v>
      </c>
      <c r="F2" s="325"/>
      <c r="G2" s="325"/>
      <c r="H2" s="325"/>
      <c r="I2" s="326" t="str">
        <f>$D$218</f>
        <v>Brutto-časť 1</v>
      </c>
      <c r="J2" s="327"/>
      <c r="K2" s="326" t="str">
        <f>$D$219</f>
        <v>Oprávky</v>
      </c>
      <c r="L2" s="327"/>
      <c r="M2" s="326" t="str">
        <f>$D$220</f>
        <v>Opravné položky</v>
      </c>
      <c r="N2" s="328" t="str">
        <f>$D$221</f>
        <v>Netto</v>
      </c>
      <c r="P2" s="319"/>
      <c r="Q2" s="319"/>
      <c r="R2" s="319"/>
      <c r="S2" s="328" t="str">
        <f>$D$218</f>
        <v>Brutto-časť 1</v>
      </c>
      <c r="T2" s="329"/>
      <c r="U2" s="328" t="str">
        <f>$D$219</f>
        <v>Oprávky</v>
      </c>
      <c r="V2" s="329"/>
      <c r="W2" s="328" t="str">
        <f>$D$220</f>
        <v>Opravné položky</v>
      </c>
      <c r="X2" s="328" t="str">
        <f>$D$221</f>
        <v>Netto</v>
      </c>
      <c r="AK2" s="322"/>
      <c r="AL2" s="322"/>
      <c r="AM2" s="322"/>
      <c r="AN2" s="326" t="str">
        <f>$D$218</f>
        <v>Brutto-časť 1</v>
      </c>
      <c r="AO2" s="327"/>
      <c r="AP2" s="326" t="str">
        <f>$D$219</f>
        <v>Oprávky</v>
      </c>
      <c r="AQ2" s="327"/>
      <c r="AR2" s="326" t="str">
        <f>$D$220</f>
        <v>Opravné položky</v>
      </c>
      <c r="AS2" s="326" t="str">
        <f>$D$221</f>
        <v>Netto</v>
      </c>
    </row>
    <row r="3" spans="2:48">
      <c r="B3" s="330" t="s">
        <v>2384</v>
      </c>
      <c r="D3" s="317" t="str">
        <f ca="1">IF(VLOOKUP($B3,suvaha_p!$A:$G,1)=$B3,VLOOKUP($B3,suvaha_p!$A:$G,$B$1),0)</f>
        <v>Spolu majetok r. 02 + r. 33 + r. 74</v>
      </c>
      <c r="E3" s="331" t="s">
        <v>2384</v>
      </c>
      <c r="F3" s="332"/>
      <c r="I3" s="333">
        <f>SUM(I4+I35+I76)</f>
        <v>0</v>
      </c>
      <c r="J3" s="334"/>
      <c r="K3" s="335">
        <f>SUM(K4+K35+K76)</f>
        <v>0</v>
      </c>
      <c r="L3" s="335"/>
      <c r="M3" s="335">
        <f>SUM(M4+M35+M76)</f>
        <v>0</v>
      </c>
      <c r="N3" s="333">
        <f>SUM(N4+N35+N76)</f>
        <v>0</v>
      </c>
      <c r="O3" s="336"/>
      <c r="P3" s="337"/>
      <c r="Q3" s="336"/>
      <c r="R3" s="336"/>
      <c r="S3" s="333">
        <f>SUM(S4+S35+S76)</f>
        <v>0</v>
      </c>
      <c r="T3" s="333"/>
      <c r="U3" s="333">
        <f>SUM(U4+U35+U76)</f>
        <v>0</v>
      </c>
      <c r="V3" s="333"/>
      <c r="W3" s="333">
        <f>SUM(W4+W35+W76)</f>
        <v>0</v>
      </c>
      <c r="X3" s="338">
        <f>SUM(X4+X35+X76)</f>
        <v>0</v>
      </c>
      <c r="Z3" s="339">
        <f>ROUND(I3,0)</f>
        <v>0</v>
      </c>
      <c r="AA3" s="339">
        <f>ROUND(K3+M3,0)</f>
        <v>0</v>
      </c>
      <c r="AB3" s="340">
        <f>ROUND(N3,0)</f>
        <v>0</v>
      </c>
      <c r="AC3" s="339">
        <f>ROUND(X3,0)</f>
        <v>0</v>
      </c>
      <c r="AD3" s="321" t="str">
        <f>REPT(" ",11-LEN(Z3))&amp;Z3</f>
        <v xml:space="preserve">          0</v>
      </c>
      <c r="AE3" s="321" t="str">
        <f>REPT(" ",11-LEN(AA3))&amp;AA3</f>
        <v xml:space="preserve">          0</v>
      </c>
      <c r="AF3" s="321" t="str">
        <f>REPT(" ",11-LEN(AB3))&amp;AB3</f>
        <v xml:space="preserve">          0</v>
      </c>
      <c r="AG3" s="321" t="str">
        <f>REPT(" ",11-LEN(AC3))&amp;AC3</f>
        <v xml:space="preserve">          0</v>
      </c>
      <c r="AK3" s="332"/>
      <c r="AN3" s="341">
        <f>SUM(AN4+AN35+AN76)</f>
        <v>0</v>
      </c>
      <c r="AO3" s="342"/>
      <c r="AP3" s="341">
        <f>SUM(AP4+AP35+AP76)</f>
        <v>0</v>
      </c>
      <c r="AQ3" s="341"/>
      <c r="AR3" s="341">
        <f>SUM(AR4+AR35+AR76)</f>
        <v>0</v>
      </c>
      <c r="AS3" s="341">
        <f>SUM(AS4+AS35+AS76)</f>
        <v>0</v>
      </c>
      <c r="AV3" s="343"/>
    </row>
    <row r="4" spans="2:48">
      <c r="B4" s="330" t="s">
        <v>2385</v>
      </c>
      <c r="C4" s="316" t="s">
        <v>2386</v>
      </c>
      <c r="D4" s="317" t="str">
        <f ca="1">IF(VLOOKUP($B4,suvaha_p!$A:$G,1)=$B4,VLOOKUP($B4,suvaha_p!$A:$G,$B$1),0)</f>
        <v>Neobežný majetok r. 03 + r. 11 + r. 21</v>
      </c>
      <c r="E4" s="331" t="s">
        <v>2385</v>
      </c>
      <c r="F4" s="332"/>
      <c r="I4" s="341">
        <f>SUM(I5+I13+I23)</f>
        <v>0</v>
      </c>
      <c r="J4" s="342"/>
      <c r="K4" s="341">
        <f>SUM(K5+K13+K23)</f>
        <v>0</v>
      </c>
      <c r="L4" s="341"/>
      <c r="M4" s="341">
        <f>SUM(M5+M13+M23)</f>
        <v>0</v>
      </c>
      <c r="N4" s="344">
        <f>SUM(N5+N13+N23)</f>
        <v>0</v>
      </c>
      <c r="P4" s="345"/>
      <c r="S4" s="344">
        <f>SUM(S5+S13+S23)</f>
        <v>0</v>
      </c>
      <c r="T4" s="344"/>
      <c r="U4" s="344">
        <f>SUM(U5+U13+U23)</f>
        <v>0</v>
      </c>
      <c r="V4" s="344"/>
      <c r="W4" s="344">
        <f>SUM(W5+W13+W23)</f>
        <v>0</v>
      </c>
      <c r="X4" s="344">
        <f>SUM(X5+X13+X23)</f>
        <v>0</v>
      </c>
      <c r="Z4" s="339">
        <f t="shared" ref="Z4:Z67" si="0">ROUND(I4,0)</f>
        <v>0</v>
      </c>
      <c r="AA4" s="339">
        <f t="shared" ref="AA4:AA67" si="1">ROUND(K4+M4,0)</f>
        <v>0</v>
      </c>
      <c r="AB4" s="339">
        <f t="shared" ref="AB4:AB67" si="2">ROUND(N4,0)</f>
        <v>0</v>
      </c>
      <c r="AC4" s="339">
        <f t="shared" ref="AC4:AC67" si="3">ROUND(X4,0)</f>
        <v>0</v>
      </c>
      <c r="AD4" s="321" t="str">
        <f t="shared" ref="AD4:AG67" si="4">REPT(" ",11-LEN(Z4))&amp;Z4</f>
        <v xml:space="preserve">          0</v>
      </c>
      <c r="AE4" s="321" t="str">
        <f t="shared" si="4"/>
        <v xml:space="preserve">          0</v>
      </c>
      <c r="AF4" s="321" t="str">
        <f t="shared" si="4"/>
        <v xml:space="preserve">          0</v>
      </c>
      <c r="AG4" s="321" t="str">
        <f t="shared" si="4"/>
        <v xml:space="preserve">          0</v>
      </c>
      <c r="AK4" s="332"/>
      <c r="AN4" s="341">
        <f>SUM(AN5+AN13+AN23)</f>
        <v>0</v>
      </c>
      <c r="AO4" s="342"/>
      <c r="AP4" s="341">
        <f>SUM(AP5+AP13+AP23)</f>
        <v>0</v>
      </c>
      <c r="AQ4" s="341"/>
      <c r="AR4" s="341">
        <f>SUM(AR5+AR13+AR23)</f>
        <v>0</v>
      </c>
      <c r="AS4" s="341">
        <f>SUM(AS5+AS13+AS23)</f>
        <v>0</v>
      </c>
    </row>
    <row r="5" spans="2:48" outlineLevel="1">
      <c r="B5" s="330" t="s">
        <v>2387</v>
      </c>
      <c r="C5" s="316" t="s">
        <v>2388</v>
      </c>
      <c r="D5" s="317" t="str">
        <f ca="1">IF(VLOOKUP($B5,suvaha_p!$A:$G,1)=$B5,VLOOKUP($B5,suvaha_p!$A:$G,$B$1),0)</f>
        <v>Dlhodobý nehmotný majetok súčet  (r. 04 až r. 10)</v>
      </c>
      <c r="E5" s="331" t="s">
        <v>2387</v>
      </c>
      <c r="F5" s="332"/>
      <c r="G5" s="346"/>
      <c r="I5" s="341">
        <f>SUM(I6:I12)</f>
        <v>0</v>
      </c>
      <c r="J5" s="341"/>
      <c r="K5" s="341">
        <f>SUM(K6:K12)</f>
        <v>0</v>
      </c>
      <c r="L5" s="344"/>
      <c r="M5" s="341">
        <f>SUM(M6:M12)</f>
        <v>0</v>
      </c>
      <c r="N5" s="344">
        <f>SUM(N6:N12)</f>
        <v>0</v>
      </c>
      <c r="P5" s="345"/>
      <c r="Q5" s="344"/>
      <c r="S5" s="344">
        <f>SUM(S6:S12)</f>
        <v>0</v>
      </c>
      <c r="T5" s="344"/>
      <c r="U5" s="344">
        <f>SUM(U6:U12)</f>
        <v>0</v>
      </c>
      <c r="V5" s="344"/>
      <c r="W5" s="344">
        <f>SUM(W6:W12)</f>
        <v>0</v>
      </c>
      <c r="X5" s="344">
        <f>SUM(X6:X12)</f>
        <v>0</v>
      </c>
      <c r="Z5" s="339">
        <f t="shared" si="0"/>
        <v>0</v>
      </c>
      <c r="AA5" s="339">
        <f t="shared" si="1"/>
        <v>0</v>
      </c>
      <c r="AB5" s="339">
        <f t="shared" si="2"/>
        <v>0</v>
      </c>
      <c r="AC5" s="339">
        <f t="shared" si="3"/>
        <v>0</v>
      </c>
      <c r="AD5" s="321" t="str">
        <f t="shared" si="4"/>
        <v xml:space="preserve">          0</v>
      </c>
      <c r="AE5" s="321" t="str">
        <f t="shared" si="4"/>
        <v xml:space="preserve">          0</v>
      </c>
      <c r="AF5" s="321" t="str">
        <f t="shared" si="4"/>
        <v xml:space="preserve">          0</v>
      </c>
      <c r="AG5" s="321" t="str">
        <f t="shared" si="4"/>
        <v xml:space="preserve">          0</v>
      </c>
      <c r="AK5" s="332"/>
      <c r="AL5" s="346"/>
      <c r="AN5" s="341">
        <f>SUM(AN6:AN12)</f>
        <v>0</v>
      </c>
      <c r="AO5" s="341"/>
      <c r="AP5" s="341">
        <f>SUM(AP6:AP12)</f>
        <v>0</v>
      </c>
      <c r="AQ5" s="344"/>
      <c r="AR5" s="341">
        <f>SUM(AR6:AR12)</f>
        <v>0</v>
      </c>
      <c r="AS5" s="341">
        <f>SUM(AS6:AS12)</f>
        <v>0</v>
      </c>
    </row>
    <row r="6" spans="2:48" outlineLevel="1">
      <c r="B6" s="330" t="s">
        <v>4096</v>
      </c>
      <c r="C6" s="316" t="s">
        <v>2389</v>
      </c>
      <c r="D6" s="347" t="str">
        <f ca="1">IF(VLOOKUP($B6,suvaha_p!$A:$G,1)=$B6,VLOOKUP($B6,suvaha_p!$A:$G,$B$1),0)</f>
        <v>Aktivované náklady na vývoj (012) - /072, 091A/</v>
      </c>
      <c r="E6" s="348" t="s">
        <v>4096</v>
      </c>
      <c r="F6" s="349">
        <f ca="1">SUM('HL KNIHA VYPOC'!G8)</f>
        <v>0</v>
      </c>
      <c r="I6" s="350">
        <f>ROUND(SUM(F6:H6),0)</f>
        <v>0</v>
      </c>
      <c r="J6" s="350">
        <f ca="1">SUM('HL KNIHA VYPOC'!G53)*-1</f>
        <v>0</v>
      </c>
      <c r="K6" s="318">
        <f ca="1">ROUND(SUM(J6),0)</f>
        <v>0</v>
      </c>
      <c r="L6" s="318">
        <f ca="1">SUM(ANALYTIKAVUJ!C26)*-1</f>
        <v>0</v>
      </c>
      <c r="M6" s="318">
        <f>ROUND(SUM(L6),0)</f>
        <v>0</v>
      </c>
      <c r="N6" s="318">
        <f>SUM(I6-K6-M6)</f>
        <v>0</v>
      </c>
      <c r="P6" s="351">
        <f ca="1">SUM('HL KNIHA VYPOC'!K8)</f>
        <v>0</v>
      </c>
      <c r="S6" s="318">
        <f>SUM(P6:R6)</f>
        <v>0</v>
      </c>
      <c r="T6" s="318">
        <f ca="1">SUM('HL KNIHA VYPOC'!K53)*-1</f>
        <v>0</v>
      </c>
      <c r="U6" s="318">
        <f ca="1">SUM(T6)</f>
        <v>0</v>
      </c>
      <c r="V6" s="318">
        <f ca="1">SUM(ANALYTIKAVUJ!D26)*-1</f>
        <v>0</v>
      </c>
      <c r="W6" s="318">
        <f>SUM(V6)</f>
        <v>0</v>
      </c>
      <c r="X6" s="318">
        <f>ROUND((S6-U6-W6),0)</f>
        <v>0</v>
      </c>
      <c r="Z6" s="339">
        <f t="shared" si="0"/>
        <v>0</v>
      </c>
      <c r="AA6" s="339">
        <f t="shared" si="1"/>
        <v>0</v>
      </c>
      <c r="AB6" s="339">
        <f t="shared" si="2"/>
        <v>0</v>
      </c>
      <c r="AC6" s="339">
        <f t="shared" si="3"/>
        <v>0</v>
      </c>
      <c r="AD6" s="321" t="str">
        <f t="shared" si="4"/>
        <v xml:space="preserve">          0</v>
      </c>
      <c r="AE6" s="321" t="str">
        <f t="shared" si="4"/>
        <v xml:space="preserve">          0</v>
      </c>
      <c r="AF6" s="321" t="str">
        <f t="shared" si="4"/>
        <v xml:space="preserve">          0</v>
      </c>
      <c r="AG6" s="321" t="str">
        <f t="shared" si="4"/>
        <v xml:space="preserve">          0</v>
      </c>
      <c r="AK6" s="349">
        <f ca="1">SUM('HL KNIHA VYPOC'!H8)</f>
        <v>0</v>
      </c>
      <c r="AN6" s="350">
        <f>SUM(AK6:AM6)</f>
        <v>0</v>
      </c>
      <c r="AO6" s="350">
        <f ca="1">SUM('HL KNIHA VYPOC'!H53)*-1</f>
        <v>0</v>
      </c>
      <c r="AP6" s="318">
        <f ca="1">SUM(AO6)</f>
        <v>0</v>
      </c>
      <c r="AQ6" s="318">
        <f ca="1">SUM(ANALYTIKAVUJ!E26)*-1</f>
        <v>0</v>
      </c>
      <c r="AR6" s="318">
        <f>SUM(AQ6)</f>
        <v>0</v>
      </c>
      <c r="AS6" s="350">
        <f>ROUND((AN6-AP6-AR6),0)</f>
        <v>0</v>
      </c>
    </row>
    <row r="7" spans="2:48" outlineLevel="1">
      <c r="B7" s="330" t="s">
        <v>4097</v>
      </c>
      <c r="C7" s="316" t="s">
        <v>2390</v>
      </c>
      <c r="D7" s="347" t="str">
        <f ca="1">IF(VLOOKUP($B7,suvaha_p!$A:$G,1)=$B7,VLOOKUP($B7,suvaha_p!$A:$G,$B$1),0)</f>
        <v>Softvér (013)-/073, 091A/</v>
      </c>
      <c r="E7" s="348" t="s">
        <v>4097</v>
      </c>
      <c r="F7" s="349">
        <f ca="1">SUM('HL KNIHA VYPOC'!G9)</f>
        <v>0</v>
      </c>
      <c r="I7" s="350">
        <f>ROUND(SUM(F7:H7),0)</f>
        <v>0</v>
      </c>
      <c r="J7" s="350">
        <f ca="1">SUM('HL KNIHA VYPOC'!G54)*-1</f>
        <v>0</v>
      </c>
      <c r="K7" s="318">
        <f t="shared" ref="K7:K34" si="5">ROUND(SUM(J7),0)</f>
        <v>0</v>
      </c>
      <c r="L7" s="318">
        <f ca="1">SUM(ANALYTIKAVUJ!C27)*-1</f>
        <v>0</v>
      </c>
      <c r="M7" s="318">
        <f t="shared" ref="M7:M34" si="6">ROUND(SUM(L7),0)</f>
        <v>0</v>
      </c>
      <c r="N7" s="318">
        <f t="shared" ref="N7:N70" si="7">SUM(I7-K7-M7)</f>
        <v>0</v>
      </c>
      <c r="P7" s="351">
        <f ca="1">SUM('HL KNIHA VYPOC'!K9)</f>
        <v>0</v>
      </c>
      <c r="S7" s="318">
        <f t="shared" ref="S7:S12" si="8">SUM(P7:R7)</f>
        <v>0</v>
      </c>
      <c r="T7" s="318">
        <f ca="1">SUM('HL KNIHA VYPOC'!K54)*-1</f>
        <v>0</v>
      </c>
      <c r="U7" s="318">
        <f t="shared" ref="U7:U12" si="9">SUM(T7)</f>
        <v>0</v>
      </c>
      <c r="V7" s="318">
        <f ca="1">SUM(ANALYTIKAVUJ!D27)*-1</f>
        <v>0</v>
      </c>
      <c r="W7" s="318">
        <f t="shared" ref="W7:W12" si="10">SUM(V7)</f>
        <v>0</v>
      </c>
      <c r="X7" s="318">
        <f t="shared" ref="X7:X22" si="11">ROUND((S7-U7-W7),0)</f>
        <v>0</v>
      </c>
      <c r="Z7" s="339">
        <f t="shared" si="0"/>
        <v>0</v>
      </c>
      <c r="AA7" s="339">
        <f t="shared" si="1"/>
        <v>0</v>
      </c>
      <c r="AB7" s="339">
        <f t="shared" si="2"/>
        <v>0</v>
      </c>
      <c r="AC7" s="339">
        <f t="shared" si="3"/>
        <v>0</v>
      </c>
      <c r="AD7" s="321" t="str">
        <f t="shared" si="4"/>
        <v xml:space="preserve">          0</v>
      </c>
      <c r="AE7" s="321" t="str">
        <f t="shared" si="4"/>
        <v xml:space="preserve">          0</v>
      </c>
      <c r="AF7" s="321" t="str">
        <f t="shared" si="4"/>
        <v xml:space="preserve">          0</v>
      </c>
      <c r="AG7" s="321" t="str">
        <f t="shared" si="4"/>
        <v xml:space="preserve">          0</v>
      </c>
      <c r="AK7" s="349">
        <f ca="1">SUM('HL KNIHA VYPOC'!H9)</f>
        <v>0</v>
      </c>
      <c r="AN7" s="350">
        <f t="shared" ref="AN7:AN12" si="12">SUM(AK7:AM7)</f>
        <v>0</v>
      </c>
      <c r="AO7" s="350">
        <f ca="1">SUM('HL KNIHA VYPOC'!H54)*-1</f>
        <v>0</v>
      </c>
      <c r="AP7" s="318">
        <f t="shared" ref="AP7:AP12" si="13">SUM(AO7)</f>
        <v>0</v>
      </c>
      <c r="AQ7" s="318">
        <f ca="1">SUM(ANALYTIKAVUJ!E27)*-1</f>
        <v>0</v>
      </c>
      <c r="AR7" s="318">
        <f t="shared" ref="AR7:AR12" si="14">SUM(AQ7)</f>
        <v>0</v>
      </c>
      <c r="AS7" s="350">
        <f t="shared" ref="AS7:AS12" si="15">ROUND((AN7-AP7-AR7),0)</f>
        <v>0</v>
      </c>
    </row>
    <row r="8" spans="2:48" outlineLevel="1">
      <c r="B8" s="330" t="s">
        <v>4098</v>
      </c>
      <c r="C8" s="316" t="s">
        <v>2391</v>
      </c>
      <c r="D8" s="347" t="str">
        <f ca="1">IF(VLOOKUP($B8,suvaha_p!$A:$G,1)=$B8,VLOOKUP($B8,suvaha_p!$A:$G,$B$1),0)</f>
        <v>Oceniteľné práva (014)-/074, 091A/</v>
      </c>
      <c r="E8" s="348" t="s">
        <v>4098</v>
      </c>
      <c r="F8" s="349">
        <f ca="1">SUM('HL KNIHA VYPOC'!G10)</f>
        <v>0</v>
      </c>
      <c r="I8" s="350">
        <f t="shared" ref="I8:I34" si="16">ROUND(SUM(F8:H8),0)</f>
        <v>0</v>
      </c>
      <c r="J8" s="350">
        <f ca="1">SUM('HL KNIHA VYPOC'!G55)*-1</f>
        <v>0</v>
      </c>
      <c r="K8" s="318">
        <f t="shared" si="5"/>
        <v>0</v>
      </c>
      <c r="L8" s="318">
        <f ca="1">SUM(ANALYTIKAVUJ!C28)*-1</f>
        <v>0</v>
      </c>
      <c r="M8" s="318">
        <f t="shared" si="6"/>
        <v>0</v>
      </c>
      <c r="N8" s="318">
        <f t="shared" si="7"/>
        <v>0</v>
      </c>
      <c r="P8" s="351">
        <f ca="1">SUM('HL KNIHA VYPOC'!K10)</f>
        <v>0</v>
      </c>
      <c r="S8" s="318">
        <f t="shared" si="8"/>
        <v>0</v>
      </c>
      <c r="T8" s="318">
        <f ca="1">SUM('HL KNIHA VYPOC'!K55)*-1</f>
        <v>0</v>
      </c>
      <c r="U8" s="318">
        <f t="shared" si="9"/>
        <v>0</v>
      </c>
      <c r="V8" s="318">
        <f ca="1">SUM(ANALYTIKAVUJ!D28)*-1</f>
        <v>0</v>
      </c>
      <c r="W8" s="318">
        <f t="shared" si="10"/>
        <v>0</v>
      </c>
      <c r="X8" s="318">
        <f t="shared" si="11"/>
        <v>0</v>
      </c>
      <c r="Z8" s="339">
        <f t="shared" si="0"/>
        <v>0</v>
      </c>
      <c r="AA8" s="339">
        <f t="shared" si="1"/>
        <v>0</v>
      </c>
      <c r="AB8" s="339">
        <f t="shared" si="2"/>
        <v>0</v>
      </c>
      <c r="AC8" s="339">
        <f t="shared" si="3"/>
        <v>0</v>
      </c>
      <c r="AD8" s="321" t="str">
        <f t="shared" si="4"/>
        <v xml:space="preserve">          0</v>
      </c>
      <c r="AE8" s="321" t="str">
        <f t="shared" si="4"/>
        <v xml:space="preserve">          0</v>
      </c>
      <c r="AF8" s="321" t="str">
        <f t="shared" si="4"/>
        <v xml:space="preserve">          0</v>
      </c>
      <c r="AG8" s="321" t="str">
        <f t="shared" si="4"/>
        <v xml:space="preserve">          0</v>
      </c>
      <c r="AK8" s="349">
        <f ca="1">SUM('HL KNIHA VYPOC'!H10)</f>
        <v>0</v>
      </c>
      <c r="AN8" s="350">
        <f t="shared" si="12"/>
        <v>0</v>
      </c>
      <c r="AO8" s="350">
        <f ca="1">SUM('HL KNIHA VYPOC'!H55)*-1</f>
        <v>0</v>
      </c>
      <c r="AP8" s="318">
        <f t="shared" si="13"/>
        <v>0</v>
      </c>
      <c r="AQ8" s="318">
        <f ca="1">SUM(ANALYTIKAVUJ!E28)*-1</f>
        <v>0</v>
      </c>
      <c r="AR8" s="318">
        <f t="shared" si="14"/>
        <v>0</v>
      </c>
      <c r="AS8" s="350">
        <f t="shared" si="15"/>
        <v>0</v>
      </c>
    </row>
    <row r="9" spans="2:48" outlineLevel="1">
      <c r="B9" s="330" t="s">
        <v>4099</v>
      </c>
      <c r="C9" s="316" t="s">
        <v>2392</v>
      </c>
      <c r="D9" s="347" t="str">
        <f ca="1">IF(VLOOKUP($B9,suvaha_p!$A:$G,1)=$B9,VLOOKUP($B9,suvaha_p!$A:$G,$B$1),0)</f>
        <v>Goodwill (015) - /075, 091A/</v>
      </c>
      <c r="E9" s="348" t="s">
        <v>4099</v>
      </c>
      <c r="F9" s="349">
        <f ca="1">SUM('HL KNIHA VYPOC'!G11)</f>
        <v>0</v>
      </c>
      <c r="I9" s="350">
        <f t="shared" si="16"/>
        <v>0</v>
      </c>
      <c r="J9" s="350">
        <f ca="1">SUM('HL KNIHA VYPOC'!G56)*-1</f>
        <v>0</v>
      </c>
      <c r="K9" s="318">
        <f t="shared" si="5"/>
        <v>0</v>
      </c>
      <c r="L9" s="318">
        <f ca="1">SUM(ANALYTIKAVUJ!C29)*-1</f>
        <v>0</v>
      </c>
      <c r="M9" s="318">
        <f t="shared" si="6"/>
        <v>0</v>
      </c>
      <c r="N9" s="318">
        <f t="shared" si="7"/>
        <v>0</v>
      </c>
      <c r="P9" s="351">
        <f ca="1">SUM('HL KNIHA VYPOC'!K11)</f>
        <v>0</v>
      </c>
      <c r="S9" s="318">
        <f t="shared" si="8"/>
        <v>0</v>
      </c>
      <c r="T9" s="318">
        <f ca="1">SUM('HL KNIHA VYPOC'!K56)*-1</f>
        <v>0</v>
      </c>
      <c r="U9" s="318">
        <f t="shared" si="9"/>
        <v>0</v>
      </c>
      <c r="V9" s="318">
        <f ca="1">SUM(ANALYTIKAVUJ!D29)*-1</f>
        <v>0</v>
      </c>
      <c r="W9" s="318">
        <f t="shared" si="10"/>
        <v>0</v>
      </c>
      <c r="X9" s="318">
        <f t="shared" si="11"/>
        <v>0</v>
      </c>
      <c r="Z9" s="339">
        <f t="shared" si="0"/>
        <v>0</v>
      </c>
      <c r="AA9" s="339">
        <f t="shared" si="1"/>
        <v>0</v>
      </c>
      <c r="AB9" s="339">
        <f t="shared" si="2"/>
        <v>0</v>
      </c>
      <c r="AC9" s="339">
        <f t="shared" si="3"/>
        <v>0</v>
      </c>
      <c r="AD9" s="321" t="str">
        <f t="shared" si="4"/>
        <v xml:space="preserve">          0</v>
      </c>
      <c r="AE9" s="321" t="str">
        <f t="shared" si="4"/>
        <v xml:space="preserve">          0</v>
      </c>
      <c r="AF9" s="321" t="str">
        <f t="shared" si="4"/>
        <v xml:space="preserve">          0</v>
      </c>
      <c r="AG9" s="321" t="str">
        <f t="shared" si="4"/>
        <v xml:space="preserve">          0</v>
      </c>
      <c r="AK9" s="349">
        <f ca="1">SUM('HL KNIHA VYPOC'!H11)</f>
        <v>0</v>
      </c>
      <c r="AN9" s="350">
        <f t="shared" si="12"/>
        <v>0</v>
      </c>
      <c r="AO9" s="350">
        <f ca="1">SUM('HL KNIHA VYPOC'!H56)*-1</f>
        <v>0</v>
      </c>
      <c r="AP9" s="318">
        <f t="shared" si="13"/>
        <v>0</v>
      </c>
      <c r="AQ9" s="318">
        <f ca="1">SUM(ANALYTIKAVUJ!E29)*-1</f>
        <v>0</v>
      </c>
      <c r="AR9" s="318">
        <f t="shared" si="14"/>
        <v>0</v>
      </c>
      <c r="AS9" s="350">
        <f t="shared" si="15"/>
        <v>0</v>
      </c>
    </row>
    <row r="10" spans="2:48" outlineLevel="1">
      <c r="B10" s="330" t="s">
        <v>4100</v>
      </c>
      <c r="C10" s="316" t="s">
        <v>2393</v>
      </c>
      <c r="D10" s="347" t="str">
        <f ca="1">IF(VLOOKUP($B10,suvaha_p!$A:$G,1)=$B10,VLOOKUP($B10,suvaha_p!$A:$G,$B$1),0)</f>
        <v>Ostatný dlhodobý nehmotný majetok (019, 01X)
- /079, 07X, 091A/</v>
      </c>
      <c r="E10" s="348" t="s">
        <v>4100</v>
      </c>
      <c r="F10" s="349">
        <f ca="1">SUM('HL KNIHA VYPOC'!G13)</f>
        <v>0</v>
      </c>
      <c r="I10" s="350">
        <f t="shared" si="16"/>
        <v>0</v>
      </c>
      <c r="J10" s="350">
        <f ca="1">SUM('HL KNIHA VYPOC'!G58)*-1</f>
        <v>0</v>
      </c>
      <c r="K10" s="318">
        <f t="shared" si="5"/>
        <v>0</v>
      </c>
      <c r="L10" s="318">
        <f ca="1">SUM(ANALYTIKAVUJ!C30)*-1</f>
        <v>0</v>
      </c>
      <c r="M10" s="318">
        <f t="shared" si="6"/>
        <v>0</v>
      </c>
      <c r="N10" s="318">
        <f t="shared" si="7"/>
        <v>0</v>
      </c>
      <c r="P10" s="351">
        <f ca="1">SUM('HL KNIHA VYPOC'!K13)</f>
        <v>0</v>
      </c>
      <c r="S10" s="318">
        <f t="shared" si="8"/>
        <v>0</v>
      </c>
      <c r="T10" s="318">
        <f ca="1">SUM('HL KNIHA VYPOC'!K58)*-1</f>
        <v>0</v>
      </c>
      <c r="U10" s="318">
        <f t="shared" si="9"/>
        <v>0</v>
      </c>
      <c r="V10" s="318">
        <f ca="1">SUM(ANALYTIKAVUJ!D30)*-1</f>
        <v>0</v>
      </c>
      <c r="W10" s="318">
        <f t="shared" si="10"/>
        <v>0</v>
      </c>
      <c r="X10" s="318">
        <f t="shared" si="11"/>
        <v>0</v>
      </c>
      <c r="Z10" s="339">
        <f t="shared" si="0"/>
        <v>0</v>
      </c>
      <c r="AA10" s="339">
        <f t="shared" si="1"/>
        <v>0</v>
      </c>
      <c r="AB10" s="339">
        <f t="shared" si="2"/>
        <v>0</v>
      </c>
      <c r="AC10" s="339">
        <f t="shared" si="3"/>
        <v>0</v>
      </c>
      <c r="AD10" s="321" t="str">
        <f t="shared" si="4"/>
        <v xml:space="preserve">          0</v>
      </c>
      <c r="AE10" s="321" t="str">
        <f t="shared" si="4"/>
        <v xml:space="preserve">          0</v>
      </c>
      <c r="AF10" s="321" t="str">
        <f t="shared" si="4"/>
        <v xml:space="preserve">          0</v>
      </c>
      <c r="AG10" s="321" t="str">
        <f t="shared" si="4"/>
        <v xml:space="preserve">          0</v>
      </c>
      <c r="AK10" s="349">
        <f ca="1">SUM('HL KNIHA VYPOC'!H13)</f>
        <v>0</v>
      </c>
      <c r="AN10" s="350">
        <f t="shared" si="12"/>
        <v>0</v>
      </c>
      <c r="AO10" s="350">
        <f ca="1">SUM('HL KNIHA VYPOC'!H58)*-1</f>
        <v>0</v>
      </c>
      <c r="AP10" s="318">
        <f t="shared" si="13"/>
        <v>0</v>
      </c>
      <c r="AQ10" s="318">
        <f ca="1">SUM(ANALYTIKAVUJ!E30)*-1</f>
        <v>0</v>
      </c>
      <c r="AR10" s="318">
        <f t="shared" si="14"/>
        <v>0</v>
      </c>
      <c r="AS10" s="350">
        <f t="shared" si="15"/>
        <v>0</v>
      </c>
    </row>
    <row r="11" spans="2:48" outlineLevel="1">
      <c r="B11" s="330" t="s">
        <v>2394</v>
      </c>
      <c r="C11" s="316" t="s">
        <v>2395</v>
      </c>
      <c r="D11" s="347" t="str">
        <f ca="1">IF(VLOOKUP($B11,suvaha_p!$A:$G,1)=$B11,VLOOKUP($B11,suvaha_p!$A:$G,$B$1),0)</f>
        <v>Obstarávaný dlhodobý nehmotný majetok (041)
- /093/</v>
      </c>
      <c r="E11" s="348" t="s">
        <v>2394</v>
      </c>
      <c r="F11" s="349">
        <f ca="1">SUM('HL KNIHA VYPOC'!G31)</f>
        <v>0</v>
      </c>
      <c r="I11" s="350">
        <f t="shared" si="16"/>
        <v>0</v>
      </c>
      <c r="J11" s="350"/>
      <c r="K11" s="318">
        <f t="shared" si="5"/>
        <v>0</v>
      </c>
      <c r="L11" s="318">
        <f ca="1">SUM('HL KNIHA VYPOC'!G73)*-1</f>
        <v>0</v>
      </c>
      <c r="M11" s="318">
        <f t="shared" si="6"/>
        <v>0</v>
      </c>
      <c r="N11" s="318">
        <f t="shared" si="7"/>
        <v>0</v>
      </c>
      <c r="P11" s="351">
        <f ca="1">SUM('HL KNIHA VYPOC'!K31)</f>
        <v>0</v>
      </c>
      <c r="S11" s="318">
        <f t="shared" si="8"/>
        <v>0</v>
      </c>
      <c r="U11" s="318">
        <f t="shared" si="9"/>
        <v>0</v>
      </c>
      <c r="V11" s="318">
        <f ca="1">SUM('HL KNIHA VYPOC'!K73)*-1</f>
        <v>0</v>
      </c>
      <c r="W11" s="318">
        <f t="shared" si="10"/>
        <v>0</v>
      </c>
      <c r="X11" s="318">
        <f t="shared" si="11"/>
        <v>0</v>
      </c>
      <c r="Z11" s="339">
        <f t="shared" si="0"/>
        <v>0</v>
      </c>
      <c r="AA11" s="339">
        <f t="shared" si="1"/>
        <v>0</v>
      </c>
      <c r="AB11" s="339">
        <f t="shared" si="2"/>
        <v>0</v>
      </c>
      <c r="AC11" s="339">
        <f t="shared" si="3"/>
        <v>0</v>
      </c>
      <c r="AD11" s="321" t="str">
        <f t="shared" si="4"/>
        <v xml:space="preserve">          0</v>
      </c>
      <c r="AE11" s="321" t="str">
        <f t="shared" si="4"/>
        <v xml:space="preserve">          0</v>
      </c>
      <c r="AF11" s="321" t="str">
        <f t="shared" si="4"/>
        <v xml:space="preserve">          0</v>
      </c>
      <c r="AG11" s="321" t="str">
        <f t="shared" si="4"/>
        <v xml:space="preserve">          0</v>
      </c>
      <c r="AK11" s="349">
        <f ca="1">SUM('HL KNIHA VYPOC'!H31)</f>
        <v>0</v>
      </c>
      <c r="AN11" s="350">
        <f t="shared" si="12"/>
        <v>0</v>
      </c>
      <c r="AO11" s="350"/>
      <c r="AP11" s="318">
        <f t="shared" si="13"/>
        <v>0</v>
      </c>
      <c r="AQ11" s="318">
        <f ca="1">SUM('HL KNIHA VYPOC'!H73)*-1</f>
        <v>0</v>
      </c>
      <c r="AR11" s="318">
        <f t="shared" si="14"/>
        <v>0</v>
      </c>
      <c r="AS11" s="350">
        <f t="shared" si="15"/>
        <v>0</v>
      </c>
    </row>
    <row r="12" spans="2:48" outlineLevel="1">
      <c r="B12" s="330">
        <v>10</v>
      </c>
      <c r="C12" s="316" t="s">
        <v>2396</v>
      </c>
      <c r="D12" s="347" t="str">
        <f ca="1">IF(VLOOKUP($B12,suvaha_p!$A:$G,1)=$B12,VLOOKUP($B12,suvaha_p!$A:$G,$B$1),0)</f>
        <v>Poskytnuté preddavky na dlhodobý nehmotný majetok (051) - /095A/</v>
      </c>
      <c r="E12" s="348" t="s">
        <v>4109</v>
      </c>
      <c r="F12" s="349">
        <f ca="1">SUM('HL KNIHA VYPOC'!G37)</f>
        <v>0</v>
      </c>
      <c r="I12" s="350">
        <f t="shared" si="16"/>
        <v>0</v>
      </c>
      <c r="J12" s="318"/>
      <c r="K12" s="318">
        <f t="shared" si="5"/>
        <v>0</v>
      </c>
      <c r="L12" s="318">
        <f ca="1">SUM(ANALYTIKAVUJ!C41)*-1</f>
        <v>0</v>
      </c>
      <c r="M12" s="318">
        <f t="shared" si="6"/>
        <v>0</v>
      </c>
      <c r="N12" s="318">
        <f t="shared" si="7"/>
        <v>0</v>
      </c>
      <c r="P12" s="351">
        <f ca="1">SUM('HL KNIHA VYPOC'!K37)</f>
        <v>0</v>
      </c>
      <c r="S12" s="318">
        <f t="shared" si="8"/>
        <v>0</v>
      </c>
      <c r="U12" s="318">
        <f t="shared" si="9"/>
        <v>0</v>
      </c>
      <c r="V12" s="318">
        <f ca="1">SUM(ANALYTIKAVUJ!D41)*-1</f>
        <v>0</v>
      </c>
      <c r="W12" s="318">
        <f t="shared" si="10"/>
        <v>0</v>
      </c>
      <c r="X12" s="318">
        <f t="shared" si="11"/>
        <v>0</v>
      </c>
      <c r="Z12" s="339">
        <f t="shared" si="0"/>
        <v>0</v>
      </c>
      <c r="AA12" s="339">
        <f t="shared" si="1"/>
        <v>0</v>
      </c>
      <c r="AB12" s="339">
        <f t="shared" si="2"/>
        <v>0</v>
      </c>
      <c r="AC12" s="339">
        <f t="shared" si="3"/>
        <v>0</v>
      </c>
      <c r="AD12" s="321" t="str">
        <f t="shared" si="4"/>
        <v xml:space="preserve">          0</v>
      </c>
      <c r="AE12" s="321" t="str">
        <f t="shared" si="4"/>
        <v xml:space="preserve">          0</v>
      </c>
      <c r="AF12" s="321" t="str">
        <f t="shared" si="4"/>
        <v xml:space="preserve">          0</v>
      </c>
      <c r="AG12" s="321" t="str">
        <f t="shared" si="4"/>
        <v xml:space="preserve">          0</v>
      </c>
      <c r="AK12" s="349">
        <f ca="1">SUM('HL KNIHA VYPOC'!H37)</f>
        <v>0</v>
      </c>
      <c r="AN12" s="350">
        <f t="shared" si="12"/>
        <v>0</v>
      </c>
      <c r="AO12" s="318"/>
      <c r="AP12" s="318">
        <f t="shared" si="13"/>
        <v>0</v>
      </c>
      <c r="AQ12" s="318">
        <f ca="1">SUM(ANALYTIKAVUJ!E41)*-1</f>
        <v>0</v>
      </c>
      <c r="AR12" s="318">
        <f t="shared" si="14"/>
        <v>0</v>
      </c>
      <c r="AS12" s="350">
        <f t="shared" si="15"/>
        <v>0</v>
      </c>
    </row>
    <row r="13" spans="2:48" outlineLevel="1">
      <c r="B13" s="330">
        <v>11</v>
      </c>
      <c r="C13" s="316" t="s">
        <v>2397</v>
      </c>
      <c r="D13" s="317" t="str">
        <f ca="1">IF(VLOOKUP($B13,suvaha_p!$A:$G,1)=$B13,VLOOKUP($B13,suvaha_p!$A:$G,$B$1),0)</f>
        <v>Dlhodobý hmotný majetok súčet (r. 12 až r. 20)</v>
      </c>
      <c r="E13" s="331" t="s">
        <v>2398</v>
      </c>
      <c r="F13" s="332"/>
      <c r="G13" s="346"/>
      <c r="H13" s="346"/>
      <c r="I13" s="341">
        <f>SUM(I14:I22)</f>
        <v>0</v>
      </c>
      <c r="J13" s="341"/>
      <c r="K13" s="341">
        <f>SUM(K14:K22)</f>
        <v>0</v>
      </c>
      <c r="L13" s="344"/>
      <c r="M13" s="341">
        <f>SUM(M14:M22)</f>
        <v>0</v>
      </c>
      <c r="N13" s="344">
        <f>SUM(N14:N22)</f>
        <v>0</v>
      </c>
      <c r="P13" s="345"/>
      <c r="Q13" s="344"/>
      <c r="R13" s="344"/>
      <c r="S13" s="344">
        <f>SUM(S14:S22)</f>
        <v>0</v>
      </c>
      <c r="T13" s="344"/>
      <c r="U13" s="344">
        <f>SUM(U14:U22)</f>
        <v>0</v>
      </c>
      <c r="V13" s="344"/>
      <c r="W13" s="344">
        <f>SUM(W14:W22)</f>
        <v>0</v>
      </c>
      <c r="X13" s="344">
        <f>SUM(X14:X22)</f>
        <v>0</v>
      </c>
      <c r="Z13" s="339">
        <f t="shared" si="0"/>
        <v>0</v>
      </c>
      <c r="AA13" s="339">
        <f t="shared" si="1"/>
        <v>0</v>
      </c>
      <c r="AB13" s="339">
        <f t="shared" si="2"/>
        <v>0</v>
      </c>
      <c r="AC13" s="339">
        <f t="shared" si="3"/>
        <v>0</v>
      </c>
      <c r="AD13" s="321" t="str">
        <f t="shared" si="4"/>
        <v xml:space="preserve">          0</v>
      </c>
      <c r="AE13" s="321" t="str">
        <f t="shared" si="4"/>
        <v xml:space="preserve">          0</v>
      </c>
      <c r="AF13" s="321" t="str">
        <f t="shared" si="4"/>
        <v xml:space="preserve">          0</v>
      </c>
      <c r="AG13" s="321" t="str">
        <f t="shared" si="4"/>
        <v xml:space="preserve">          0</v>
      </c>
      <c r="AK13" s="332"/>
      <c r="AL13" s="346"/>
      <c r="AM13" s="346"/>
      <c r="AN13" s="341">
        <f>SUM(AN14:AN22)</f>
        <v>0</v>
      </c>
      <c r="AO13" s="341"/>
      <c r="AP13" s="341">
        <f>SUM(AP14:AP22)</f>
        <v>0</v>
      </c>
      <c r="AQ13" s="344"/>
      <c r="AR13" s="341">
        <f>SUM(AR14:AR22)</f>
        <v>0</v>
      </c>
      <c r="AS13" s="341">
        <f>SUM(AS14:AS22)</f>
        <v>0</v>
      </c>
    </row>
    <row r="14" spans="2:48" outlineLevel="1">
      <c r="B14" s="330">
        <v>12</v>
      </c>
      <c r="C14" s="316" t="s">
        <v>2399</v>
      </c>
      <c r="D14" s="347" t="str">
        <f ca="1">IF(VLOOKUP($B14,suvaha_p!$A:$G,1)=$B14,VLOOKUP($B14,suvaha_p!$A:$G,$B$1),0)</f>
        <v>Pozemky (031) - /092A/</v>
      </c>
      <c r="E14" s="348" t="s">
        <v>4101</v>
      </c>
      <c r="F14" s="349">
        <f ca="1">SUM('HL KNIHA VYPOC'!G26)</f>
        <v>0</v>
      </c>
      <c r="I14" s="350">
        <f t="shared" si="16"/>
        <v>0</v>
      </c>
      <c r="J14" s="318"/>
      <c r="K14" s="318">
        <f t="shared" si="5"/>
        <v>0</v>
      </c>
      <c r="L14" s="318">
        <f ca="1">SUM(ANALYTIKAVUJ!C33)*-1</f>
        <v>0</v>
      </c>
      <c r="M14" s="318">
        <f t="shared" si="6"/>
        <v>0</v>
      </c>
      <c r="N14" s="318">
        <f t="shared" si="7"/>
        <v>0</v>
      </c>
      <c r="P14" s="351">
        <f ca="1">SUM('HL KNIHA VYPOC'!K26)</f>
        <v>0</v>
      </c>
      <c r="S14" s="318">
        <f t="shared" ref="S14:S22" si="17">SUM(P14:R14)</f>
        <v>0</v>
      </c>
      <c r="U14" s="318">
        <f t="shared" ref="U14:U22" si="18">SUM(T14)</f>
        <v>0</v>
      </c>
      <c r="V14" s="318">
        <f ca="1">SUM(ANALYTIKAVUJ!D33)*-1</f>
        <v>0</v>
      </c>
      <c r="W14" s="318">
        <f t="shared" ref="W14:W22" si="19">SUM(V14)</f>
        <v>0</v>
      </c>
      <c r="X14" s="318">
        <f t="shared" si="11"/>
        <v>0</v>
      </c>
      <c r="Z14" s="339">
        <f t="shared" si="0"/>
        <v>0</v>
      </c>
      <c r="AA14" s="339">
        <f t="shared" si="1"/>
        <v>0</v>
      </c>
      <c r="AB14" s="339">
        <f t="shared" si="2"/>
        <v>0</v>
      </c>
      <c r="AC14" s="339">
        <f t="shared" si="3"/>
        <v>0</v>
      </c>
      <c r="AD14" s="321" t="str">
        <f t="shared" si="4"/>
        <v xml:space="preserve">          0</v>
      </c>
      <c r="AE14" s="321" t="str">
        <f t="shared" si="4"/>
        <v xml:space="preserve">          0</v>
      </c>
      <c r="AF14" s="321" t="str">
        <f t="shared" si="4"/>
        <v xml:space="preserve">          0</v>
      </c>
      <c r="AG14" s="321" t="str">
        <f t="shared" si="4"/>
        <v xml:space="preserve">          0</v>
      </c>
      <c r="AK14" s="349">
        <f ca="1">SUM('HL KNIHA VYPOC'!H26)</f>
        <v>0</v>
      </c>
      <c r="AN14" s="350">
        <f t="shared" ref="AN14:AN22" si="20">SUM(AK14:AM14)</f>
        <v>0</v>
      </c>
      <c r="AO14" s="318"/>
      <c r="AP14" s="318">
        <f t="shared" ref="AP14:AP22" si="21">SUM(AO14)</f>
        <v>0</v>
      </c>
      <c r="AQ14" s="318">
        <f ca="1">SUM(ANALYTIKAVUJ!E33)*-1</f>
        <v>0</v>
      </c>
      <c r="AR14" s="318">
        <f t="shared" ref="AR14:AR22" si="22">SUM(AQ14)</f>
        <v>0</v>
      </c>
      <c r="AS14" s="350">
        <f t="shared" ref="AS14:AS22" si="23">ROUND((AN14-AP14-AR14),0)</f>
        <v>0</v>
      </c>
    </row>
    <row r="15" spans="2:48" outlineLevel="1">
      <c r="B15" s="330">
        <v>13</v>
      </c>
      <c r="C15" s="316" t="s">
        <v>2390</v>
      </c>
      <c r="D15" s="347" t="str">
        <f ca="1">IF(VLOOKUP($B15,suvaha_p!$A:$G,1)=$B15,VLOOKUP($B15,suvaha_p!$A:$G,$B$1),0)</f>
        <v>Stavby (021) - /081, 092A/</v>
      </c>
      <c r="E15" s="348" t="s">
        <v>4102</v>
      </c>
      <c r="F15" s="349">
        <f ca="1">SUM('HL KNIHA VYPOC'!G16)</f>
        <v>0</v>
      </c>
      <c r="I15" s="350">
        <f t="shared" si="16"/>
        <v>0</v>
      </c>
      <c r="J15" s="350">
        <f ca="1">SUM('HL KNIHA VYPOC'!G61)*-1</f>
        <v>0</v>
      </c>
      <c r="K15" s="318">
        <f t="shared" si="5"/>
        <v>0</v>
      </c>
      <c r="L15" s="318">
        <f ca="1">SUM(ANALYTIKAVUJ!C34)*-1</f>
        <v>0</v>
      </c>
      <c r="M15" s="318">
        <f t="shared" si="6"/>
        <v>0</v>
      </c>
      <c r="N15" s="318">
        <f t="shared" si="7"/>
        <v>0</v>
      </c>
      <c r="P15" s="351">
        <f ca="1">SUM('HL KNIHA VYPOC'!K16)</f>
        <v>0</v>
      </c>
      <c r="S15" s="318">
        <f t="shared" si="17"/>
        <v>0</v>
      </c>
      <c r="T15" s="318">
        <f ca="1">SUM('HL KNIHA VYPOC'!K61)*-1</f>
        <v>0</v>
      </c>
      <c r="U15" s="318">
        <f t="shared" si="18"/>
        <v>0</v>
      </c>
      <c r="V15" s="318">
        <f ca="1">SUM(ANALYTIKAVUJ!D34)*-1</f>
        <v>0</v>
      </c>
      <c r="W15" s="318">
        <f t="shared" si="19"/>
        <v>0</v>
      </c>
      <c r="X15" s="318">
        <f t="shared" si="11"/>
        <v>0</v>
      </c>
      <c r="Z15" s="339">
        <f t="shared" si="0"/>
        <v>0</v>
      </c>
      <c r="AA15" s="339">
        <f t="shared" si="1"/>
        <v>0</v>
      </c>
      <c r="AB15" s="339">
        <f t="shared" si="2"/>
        <v>0</v>
      </c>
      <c r="AC15" s="339">
        <f t="shared" si="3"/>
        <v>0</v>
      </c>
      <c r="AD15" s="321" t="str">
        <f t="shared" si="4"/>
        <v xml:space="preserve">          0</v>
      </c>
      <c r="AE15" s="321" t="str">
        <f t="shared" si="4"/>
        <v xml:space="preserve">          0</v>
      </c>
      <c r="AF15" s="321" t="str">
        <f t="shared" si="4"/>
        <v xml:space="preserve">          0</v>
      </c>
      <c r="AG15" s="321" t="str">
        <f t="shared" si="4"/>
        <v xml:space="preserve">          0</v>
      </c>
      <c r="AK15" s="349">
        <f ca="1">SUM('HL KNIHA VYPOC'!H16)</f>
        <v>0</v>
      </c>
      <c r="AN15" s="350">
        <f t="shared" si="20"/>
        <v>0</v>
      </c>
      <c r="AO15" s="350">
        <f ca="1">SUM('HL KNIHA VYPOC'!H61)*-1</f>
        <v>0</v>
      </c>
      <c r="AP15" s="318">
        <f t="shared" si="21"/>
        <v>0</v>
      </c>
      <c r="AQ15" s="318">
        <f ca="1">SUM(ANALYTIKAVUJ!E34)*-1</f>
        <v>0</v>
      </c>
      <c r="AR15" s="318">
        <f t="shared" si="22"/>
        <v>0</v>
      </c>
      <c r="AS15" s="350">
        <f t="shared" si="23"/>
        <v>0</v>
      </c>
    </row>
    <row r="16" spans="2:48" ht="13.5" customHeight="1" outlineLevel="1">
      <c r="B16" s="330">
        <v>14</v>
      </c>
      <c r="C16" s="316" t="s">
        <v>2391</v>
      </c>
      <c r="D16" s="347" t="str">
        <f ca="1">IF(VLOOKUP($B16,suvaha_p!$A:$G,1)=$B16,VLOOKUP($B16,suvaha_p!$A:$G,$B$1),0)</f>
        <v>Samostatné hnuteľné veci a súbory hnuteľných vecí (022) - /082, 092A/</v>
      </c>
      <c r="E16" s="348" t="s">
        <v>4103</v>
      </c>
      <c r="F16" s="349">
        <f ca="1">SUM('HL KNIHA VYPOC'!G17)</f>
        <v>0</v>
      </c>
      <c r="I16" s="350">
        <f t="shared" si="16"/>
        <v>0</v>
      </c>
      <c r="J16" s="350">
        <f ca="1">SUM('HL KNIHA VYPOC'!G62)*-1</f>
        <v>0</v>
      </c>
      <c r="K16" s="318">
        <f t="shared" si="5"/>
        <v>0</v>
      </c>
      <c r="L16" s="318">
        <f ca="1">SUM(ANALYTIKAVUJ!C35)*-1</f>
        <v>0</v>
      </c>
      <c r="M16" s="318">
        <f t="shared" si="6"/>
        <v>0</v>
      </c>
      <c r="N16" s="318">
        <f t="shared" si="7"/>
        <v>0</v>
      </c>
      <c r="P16" s="351">
        <f ca="1">SUM('HL KNIHA VYPOC'!K17)</f>
        <v>0</v>
      </c>
      <c r="S16" s="318">
        <f t="shared" si="17"/>
        <v>0</v>
      </c>
      <c r="T16" s="318">
        <f ca="1">SUM('HL KNIHA VYPOC'!K62)*-1</f>
        <v>0</v>
      </c>
      <c r="U16" s="318">
        <f t="shared" si="18"/>
        <v>0</v>
      </c>
      <c r="V16" s="318">
        <f ca="1">SUM(ANALYTIKAVUJ!D35)*-1</f>
        <v>0</v>
      </c>
      <c r="W16" s="318">
        <f t="shared" si="19"/>
        <v>0</v>
      </c>
      <c r="X16" s="318">
        <f t="shared" si="11"/>
        <v>0</v>
      </c>
      <c r="Z16" s="339">
        <f t="shared" si="0"/>
        <v>0</v>
      </c>
      <c r="AA16" s="339">
        <f t="shared" si="1"/>
        <v>0</v>
      </c>
      <c r="AB16" s="339">
        <f t="shared" si="2"/>
        <v>0</v>
      </c>
      <c r="AC16" s="339">
        <f t="shared" si="3"/>
        <v>0</v>
      </c>
      <c r="AD16" s="321" t="str">
        <f t="shared" si="4"/>
        <v xml:space="preserve">          0</v>
      </c>
      <c r="AE16" s="321" t="str">
        <f t="shared" si="4"/>
        <v xml:space="preserve">          0</v>
      </c>
      <c r="AF16" s="321" t="str">
        <f t="shared" si="4"/>
        <v xml:space="preserve">          0</v>
      </c>
      <c r="AG16" s="321" t="str">
        <f t="shared" si="4"/>
        <v xml:space="preserve">          0</v>
      </c>
      <c r="AK16" s="349">
        <f ca="1">SUM('HL KNIHA VYPOC'!H17)</f>
        <v>0</v>
      </c>
      <c r="AN16" s="350">
        <f t="shared" si="20"/>
        <v>0</v>
      </c>
      <c r="AO16" s="350">
        <f ca="1">SUM('HL KNIHA VYPOC'!H62)*-1</f>
        <v>0</v>
      </c>
      <c r="AP16" s="318">
        <f t="shared" si="21"/>
        <v>0</v>
      </c>
      <c r="AQ16" s="318">
        <f ca="1">SUM(ANALYTIKAVUJ!E35)*-1</f>
        <v>0</v>
      </c>
      <c r="AR16" s="318">
        <f t="shared" si="22"/>
        <v>0</v>
      </c>
      <c r="AS16" s="350">
        <f t="shared" si="23"/>
        <v>0</v>
      </c>
    </row>
    <row r="17" spans="2:45" outlineLevel="1">
      <c r="B17" s="330">
        <v>15</v>
      </c>
      <c r="C17" s="316" t="s">
        <v>2392</v>
      </c>
      <c r="D17" s="347" t="str">
        <f ca="1">IF(VLOOKUP($B17,suvaha_p!$A:$G,1)=$B17,VLOOKUP($B17,suvaha_p!$A:$G,$B$1),0)</f>
        <v>Pestovateľské celky trvalých porastov (025)
- /085, 092A/</v>
      </c>
      <c r="E17" s="348" t="s">
        <v>4104</v>
      </c>
      <c r="F17" s="349">
        <f ca="1">SUM('HL KNIHA VYPOC'!G20)</f>
        <v>0</v>
      </c>
      <c r="I17" s="350">
        <f t="shared" si="16"/>
        <v>0</v>
      </c>
      <c r="J17" s="350">
        <f ca="1">SUM('HL KNIHA VYPOC'!G65)*-1</f>
        <v>0</v>
      </c>
      <c r="K17" s="318">
        <f t="shared" si="5"/>
        <v>0</v>
      </c>
      <c r="L17" s="318">
        <f ca="1">SUM(ANALYTIKAVUJ!C36)*-1</f>
        <v>0</v>
      </c>
      <c r="M17" s="318">
        <f t="shared" si="6"/>
        <v>0</v>
      </c>
      <c r="N17" s="318">
        <f t="shared" si="7"/>
        <v>0</v>
      </c>
      <c r="P17" s="351">
        <f ca="1">SUM('HL KNIHA VYPOC'!K20)</f>
        <v>0</v>
      </c>
      <c r="S17" s="318">
        <f t="shared" si="17"/>
        <v>0</v>
      </c>
      <c r="T17" s="318">
        <f ca="1">SUM('HL KNIHA VYPOC'!K65)*-1</f>
        <v>0</v>
      </c>
      <c r="U17" s="318">
        <f t="shared" si="18"/>
        <v>0</v>
      </c>
      <c r="V17" s="318">
        <f ca="1">SUM(ANALYTIKAVUJ!D36)*-1</f>
        <v>0</v>
      </c>
      <c r="W17" s="318">
        <f t="shared" si="19"/>
        <v>0</v>
      </c>
      <c r="X17" s="318">
        <f t="shared" si="11"/>
        <v>0</v>
      </c>
      <c r="Z17" s="339">
        <f t="shared" si="0"/>
        <v>0</v>
      </c>
      <c r="AA17" s="339">
        <f t="shared" si="1"/>
        <v>0</v>
      </c>
      <c r="AB17" s="339">
        <f t="shared" si="2"/>
        <v>0</v>
      </c>
      <c r="AC17" s="339">
        <f t="shared" si="3"/>
        <v>0</v>
      </c>
      <c r="AD17" s="321" t="str">
        <f t="shared" si="4"/>
        <v xml:space="preserve">          0</v>
      </c>
      <c r="AE17" s="321" t="str">
        <f t="shared" si="4"/>
        <v xml:space="preserve">          0</v>
      </c>
      <c r="AF17" s="321" t="str">
        <f t="shared" si="4"/>
        <v xml:space="preserve">          0</v>
      </c>
      <c r="AG17" s="321" t="str">
        <f t="shared" si="4"/>
        <v xml:space="preserve">          0</v>
      </c>
      <c r="AK17" s="349">
        <f ca="1">SUM('HL KNIHA VYPOC'!H20)</f>
        <v>0</v>
      </c>
      <c r="AN17" s="350">
        <f t="shared" si="20"/>
        <v>0</v>
      </c>
      <c r="AO17" s="350">
        <f ca="1">SUM('HL KNIHA VYPOC'!H65)*-1</f>
        <v>0</v>
      </c>
      <c r="AP17" s="318">
        <f t="shared" si="21"/>
        <v>0</v>
      </c>
      <c r="AQ17" s="318">
        <f ca="1">SUM(ANALYTIKAVUJ!E36)*-1</f>
        <v>0</v>
      </c>
      <c r="AR17" s="318">
        <f t="shared" si="22"/>
        <v>0</v>
      </c>
      <c r="AS17" s="350">
        <f t="shared" si="23"/>
        <v>0</v>
      </c>
    </row>
    <row r="18" spans="2:45" outlineLevel="1">
      <c r="B18" s="330">
        <v>16</v>
      </c>
      <c r="C18" s="316" t="s">
        <v>2393</v>
      </c>
      <c r="D18" s="347" t="str">
        <f ca="1">IF(VLOOKUP($B18,suvaha_p!$A:$G,1)=$B18,VLOOKUP($B18,suvaha_p!$A:$G,$B$1),0)</f>
        <v>Základné stádo a ťažné zvieratá (026) - /086, 092A/</v>
      </c>
      <c r="E18" s="348" t="s">
        <v>4105</v>
      </c>
      <c r="F18" s="349">
        <f ca="1">SUM('HL KNIHA VYPOC'!G21)</f>
        <v>0</v>
      </c>
      <c r="I18" s="350">
        <f t="shared" si="16"/>
        <v>0</v>
      </c>
      <c r="J18" s="350">
        <f ca="1">SUM('HL KNIHA VYPOC'!G66)*-1</f>
        <v>0</v>
      </c>
      <c r="K18" s="318">
        <f t="shared" si="5"/>
        <v>0</v>
      </c>
      <c r="L18" s="318">
        <f ca="1">SUM(ANALYTIKAVUJ!C37)*-1</f>
        <v>0</v>
      </c>
      <c r="M18" s="318">
        <f t="shared" si="6"/>
        <v>0</v>
      </c>
      <c r="N18" s="318">
        <f t="shared" si="7"/>
        <v>0</v>
      </c>
      <c r="P18" s="351">
        <f ca="1">SUM('HL KNIHA VYPOC'!K21)</f>
        <v>0</v>
      </c>
      <c r="S18" s="318">
        <f t="shared" si="17"/>
        <v>0</v>
      </c>
      <c r="T18" s="318">
        <f ca="1">SUM('HL KNIHA VYPOC'!K66)*-1</f>
        <v>0</v>
      </c>
      <c r="U18" s="318">
        <f t="shared" si="18"/>
        <v>0</v>
      </c>
      <c r="V18" s="318">
        <f ca="1">SUM(ANALYTIKAVUJ!D37)*-1</f>
        <v>0</v>
      </c>
      <c r="W18" s="318">
        <f t="shared" si="19"/>
        <v>0</v>
      </c>
      <c r="X18" s="318">
        <f t="shared" si="11"/>
        <v>0</v>
      </c>
      <c r="Z18" s="339">
        <f t="shared" si="0"/>
        <v>0</v>
      </c>
      <c r="AA18" s="339">
        <f t="shared" si="1"/>
        <v>0</v>
      </c>
      <c r="AB18" s="339">
        <f t="shared" si="2"/>
        <v>0</v>
      </c>
      <c r="AC18" s="339">
        <f t="shared" si="3"/>
        <v>0</v>
      </c>
      <c r="AD18" s="321" t="str">
        <f t="shared" si="4"/>
        <v xml:space="preserve">          0</v>
      </c>
      <c r="AE18" s="321" t="str">
        <f t="shared" si="4"/>
        <v xml:space="preserve">          0</v>
      </c>
      <c r="AF18" s="321" t="str">
        <f t="shared" si="4"/>
        <v xml:space="preserve">          0</v>
      </c>
      <c r="AG18" s="321" t="str">
        <f t="shared" si="4"/>
        <v xml:space="preserve">          0</v>
      </c>
      <c r="AK18" s="349">
        <f ca="1">SUM('HL KNIHA VYPOC'!H21)</f>
        <v>0</v>
      </c>
      <c r="AN18" s="350">
        <f t="shared" si="20"/>
        <v>0</v>
      </c>
      <c r="AO18" s="350">
        <f ca="1">SUM('HL KNIHA VYPOC'!H66)*-1</f>
        <v>0</v>
      </c>
      <c r="AP18" s="318">
        <f t="shared" si="21"/>
        <v>0</v>
      </c>
      <c r="AQ18" s="318">
        <f ca="1">SUM(ANALYTIKAVUJ!E37)*-1</f>
        <v>0</v>
      </c>
      <c r="AR18" s="318">
        <f t="shared" si="22"/>
        <v>0</v>
      </c>
      <c r="AS18" s="350">
        <f t="shared" si="23"/>
        <v>0</v>
      </c>
    </row>
    <row r="19" spans="2:45" outlineLevel="1">
      <c r="B19" s="330">
        <v>17</v>
      </c>
      <c r="C19" s="316" t="s">
        <v>2395</v>
      </c>
      <c r="D19" s="347" t="str">
        <f ca="1">IF(VLOOKUP($B19,suvaha_p!$A:$G,1)=$B19,VLOOKUP($B19,suvaha_p!$A:$G,$B$1),0)</f>
        <v>Ostatný dlhodobý hmotný majetok
(029, 02X, 032) - /089, 08X, 092A/</v>
      </c>
      <c r="E19" s="348" t="s">
        <v>4106</v>
      </c>
      <c r="F19" s="349">
        <f ca="1">SUM('HL KNIHA VYPOC'!G23+'HL KNIHA VYPOC'!G27)</f>
        <v>0</v>
      </c>
      <c r="I19" s="350">
        <f t="shared" si="16"/>
        <v>0</v>
      </c>
      <c r="J19" s="350">
        <f ca="1">SUM('HL KNIHA VYPOC'!G68)*-1</f>
        <v>0</v>
      </c>
      <c r="K19" s="318">
        <f t="shared" si="5"/>
        <v>0</v>
      </c>
      <c r="L19" s="318">
        <f ca="1">SUM(ANALYTIKAVUJ!C38)*-1</f>
        <v>0</v>
      </c>
      <c r="M19" s="318">
        <f t="shared" si="6"/>
        <v>0</v>
      </c>
      <c r="N19" s="318">
        <f t="shared" si="7"/>
        <v>0</v>
      </c>
      <c r="P19" s="351">
        <f ca="1">SUM('HL KNIHA VYPOC'!K23+'HL KNIHA VYPOC'!K27)</f>
        <v>0</v>
      </c>
      <c r="S19" s="318">
        <f t="shared" si="17"/>
        <v>0</v>
      </c>
      <c r="T19" s="318">
        <f ca="1">SUM('HL KNIHA VYPOC'!K68)*-1</f>
        <v>0</v>
      </c>
      <c r="U19" s="318">
        <f t="shared" si="18"/>
        <v>0</v>
      </c>
      <c r="V19" s="318">
        <f ca="1">SUM(ANALYTIKAVUJ!D38)*-1</f>
        <v>0</v>
      </c>
      <c r="W19" s="318">
        <f t="shared" si="19"/>
        <v>0</v>
      </c>
      <c r="X19" s="318">
        <f t="shared" si="11"/>
        <v>0</v>
      </c>
      <c r="Z19" s="339">
        <f t="shared" si="0"/>
        <v>0</v>
      </c>
      <c r="AA19" s="339">
        <f t="shared" si="1"/>
        <v>0</v>
      </c>
      <c r="AB19" s="339">
        <f t="shared" si="2"/>
        <v>0</v>
      </c>
      <c r="AC19" s="339">
        <f t="shared" si="3"/>
        <v>0</v>
      </c>
      <c r="AD19" s="321" t="str">
        <f t="shared" si="4"/>
        <v xml:space="preserve">          0</v>
      </c>
      <c r="AE19" s="321" t="str">
        <f t="shared" si="4"/>
        <v xml:space="preserve">          0</v>
      </c>
      <c r="AF19" s="321" t="str">
        <f t="shared" si="4"/>
        <v xml:space="preserve">          0</v>
      </c>
      <c r="AG19" s="321" t="str">
        <f t="shared" si="4"/>
        <v xml:space="preserve">          0</v>
      </c>
      <c r="AK19" s="349">
        <f ca="1">SUM('HL KNIHA VYPOC'!H23+'HL KNIHA VYPOC'!H27)</f>
        <v>0</v>
      </c>
      <c r="AN19" s="350">
        <f t="shared" si="20"/>
        <v>0</v>
      </c>
      <c r="AO19" s="350">
        <f ca="1">SUM('HL KNIHA VYPOC'!H68)*-1</f>
        <v>0</v>
      </c>
      <c r="AP19" s="318">
        <f t="shared" si="21"/>
        <v>0</v>
      </c>
      <c r="AQ19" s="318">
        <f ca="1">SUM(ANALYTIKAVUJ!E38)*-1</f>
        <v>0</v>
      </c>
      <c r="AR19" s="318">
        <f t="shared" si="22"/>
        <v>0</v>
      </c>
      <c r="AS19" s="350">
        <f t="shared" si="23"/>
        <v>0</v>
      </c>
    </row>
    <row r="20" spans="2:45" outlineLevel="1">
      <c r="B20" s="330">
        <v>18</v>
      </c>
      <c r="C20" s="316" t="s">
        <v>2396</v>
      </c>
      <c r="D20" s="347" t="str">
        <f ca="1">IF(VLOOKUP($B20,suvaha_p!$A:$G,1)=$B20,VLOOKUP($B20,suvaha_p!$A:$G,$B$1),0)</f>
        <v>Obstarávaný dlhodobý hmotný majetok
(042) - /094/</v>
      </c>
      <c r="E20" s="348" t="s">
        <v>2400</v>
      </c>
      <c r="F20" s="349">
        <f ca="1">SUM('HL KNIHA VYPOC'!G32)</f>
        <v>0</v>
      </c>
      <c r="I20" s="350">
        <f t="shared" si="16"/>
        <v>0</v>
      </c>
      <c r="J20" s="350"/>
      <c r="K20" s="318">
        <f t="shared" si="5"/>
        <v>0</v>
      </c>
      <c r="L20" s="318">
        <f ca="1">SUM('HL KNIHA VYPOC'!G74)*-1</f>
        <v>0</v>
      </c>
      <c r="M20" s="318">
        <f t="shared" si="6"/>
        <v>0</v>
      </c>
      <c r="N20" s="318">
        <f t="shared" si="7"/>
        <v>0</v>
      </c>
      <c r="P20" s="351">
        <f ca="1">SUM('HL KNIHA VYPOC'!K32)</f>
        <v>0</v>
      </c>
      <c r="S20" s="318">
        <f t="shared" si="17"/>
        <v>0</v>
      </c>
      <c r="U20" s="318">
        <f t="shared" si="18"/>
        <v>0</v>
      </c>
      <c r="V20" s="318">
        <f ca="1">SUM('HL KNIHA VYPOC'!K74)*-1</f>
        <v>0</v>
      </c>
      <c r="W20" s="318">
        <f t="shared" si="19"/>
        <v>0</v>
      </c>
      <c r="X20" s="318">
        <f t="shared" si="11"/>
        <v>0</v>
      </c>
      <c r="Z20" s="339">
        <f t="shared" si="0"/>
        <v>0</v>
      </c>
      <c r="AA20" s="339">
        <f t="shared" si="1"/>
        <v>0</v>
      </c>
      <c r="AB20" s="339">
        <f t="shared" si="2"/>
        <v>0</v>
      </c>
      <c r="AC20" s="339">
        <f t="shared" si="3"/>
        <v>0</v>
      </c>
      <c r="AD20" s="321" t="str">
        <f t="shared" si="4"/>
        <v xml:space="preserve">          0</v>
      </c>
      <c r="AE20" s="321" t="str">
        <f t="shared" si="4"/>
        <v xml:space="preserve">          0</v>
      </c>
      <c r="AF20" s="321" t="str">
        <f t="shared" si="4"/>
        <v xml:space="preserve">          0</v>
      </c>
      <c r="AG20" s="321" t="str">
        <f t="shared" si="4"/>
        <v xml:space="preserve">          0</v>
      </c>
      <c r="AK20" s="349">
        <f ca="1">SUM('HL KNIHA VYPOC'!H32)</f>
        <v>0</v>
      </c>
      <c r="AN20" s="350">
        <f t="shared" si="20"/>
        <v>0</v>
      </c>
      <c r="AO20" s="350"/>
      <c r="AP20" s="318">
        <f t="shared" si="21"/>
        <v>0</v>
      </c>
      <c r="AQ20" s="318">
        <f ca="1">SUM('HL KNIHA VYPOC'!H74)*-1</f>
        <v>0</v>
      </c>
      <c r="AR20" s="318">
        <f t="shared" si="22"/>
        <v>0</v>
      </c>
      <c r="AS20" s="350">
        <f t="shared" si="23"/>
        <v>0</v>
      </c>
    </row>
    <row r="21" spans="2:45" outlineLevel="1">
      <c r="B21" s="330">
        <v>19</v>
      </c>
      <c r="C21" s="316" t="s">
        <v>2401</v>
      </c>
      <c r="D21" s="347" t="str">
        <f ca="1">IF(VLOOKUP($B21,suvaha_p!$A:$G,1)=$B21,VLOOKUP($B21,suvaha_p!$A:$G,$B$1),0)</f>
        <v>Poskytnuté preddavky na dlhodobý hmotný majetok (052) - /095A/</v>
      </c>
      <c r="E21" s="348" t="s">
        <v>4110</v>
      </c>
      <c r="F21" s="349">
        <f ca="1">SUM('HL KNIHA VYPOC'!G38)</f>
        <v>0</v>
      </c>
      <c r="I21" s="350">
        <f t="shared" si="16"/>
        <v>0</v>
      </c>
      <c r="J21" s="318"/>
      <c r="K21" s="318">
        <f t="shared" si="5"/>
        <v>0</v>
      </c>
      <c r="L21" s="318">
        <f ca="1">SUM(ANALYTIKAVUJ!C42)*-1</f>
        <v>0</v>
      </c>
      <c r="M21" s="318">
        <f t="shared" si="6"/>
        <v>0</v>
      </c>
      <c r="N21" s="318">
        <f t="shared" si="7"/>
        <v>0</v>
      </c>
      <c r="P21" s="351">
        <f ca="1">SUM('HL KNIHA VYPOC'!K38)</f>
        <v>0</v>
      </c>
      <c r="S21" s="318">
        <f t="shared" si="17"/>
        <v>0</v>
      </c>
      <c r="U21" s="318">
        <f t="shared" si="18"/>
        <v>0</v>
      </c>
      <c r="V21" s="318">
        <f ca="1">SUM(ANALYTIKAVUJ!D42)*-1</f>
        <v>0</v>
      </c>
      <c r="W21" s="318">
        <f t="shared" si="19"/>
        <v>0</v>
      </c>
      <c r="X21" s="318">
        <f t="shared" si="11"/>
        <v>0</v>
      </c>
      <c r="Z21" s="339">
        <f t="shared" si="0"/>
        <v>0</v>
      </c>
      <c r="AA21" s="339">
        <f t="shared" si="1"/>
        <v>0</v>
      </c>
      <c r="AB21" s="339">
        <f t="shared" si="2"/>
        <v>0</v>
      </c>
      <c r="AC21" s="339">
        <f t="shared" si="3"/>
        <v>0</v>
      </c>
      <c r="AD21" s="321" t="str">
        <f t="shared" si="4"/>
        <v xml:space="preserve">          0</v>
      </c>
      <c r="AE21" s="321" t="str">
        <f t="shared" si="4"/>
        <v xml:space="preserve">          0</v>
      </c>
      <c r="AF21" s="321" t="str">
        <f t="shared" si="4"/>
        <v xml:space="preserve">          0</v>
      </c>
      <c r="AG21" s="321" t="str">
        <f t="shared" si="4"/>
        <v xml:space="preserve">          0</v>
      </c>
      <c r="AK21" s="349">
        <f ca="1">SUM('HL KNIHA VYPOC'!H38)</f>
        <v>0</v>
      </c>
      <c r="AN21" s="350">
        <f t="shared" si="20"/>
        <v>0</v>
      </c>
      <c r="AO21" s="318"/>
      <c r="AP21" s="318">
        <f t="shared" si="21"/>
        <v>0</v>
      </c>
      <c r="AQ21" s="318">
        <f ca="1">SUM(ANALYTIKAVUJ!E42)*-1</f>
        <v>0</v>
      </c>
      <c r="AR21" s="318">
        <f t="shared" si="22"/>
        <v>0</v>
      </c>
      <c r="AS21" s="350">
        <f t="shared" si="23"/>
        <v>0</v>
      </c>
    </row>
    <row r="22" spans="2:45" outlineLevel="1">
      <c r="B22" s="330">
        <v>20</v>
      </c>
      <c r="C22" s="316" t="s">
        <v>2402</v>
      </c>
      <c r="D22" s="347" t="str">
        <f ca="1">IF(VLOOKUP($B22,suvaha_p!$A:$G,1)=$B22,VLOOKUP($B22,suvaha_p!$A:$G,$B$1),0)</f>
        <v>Opravná položka k nadobudnutému majetku 
(+/- 097) +/- 098</v>
      </c>
      <c r="E22" s="348" t="s">
        <v>2403</v>
      </c>
      <c r="F22" s="349">
        <f ca="1">SUM('HL KNIHA VYPOC'!G77+'HL KNIHA VYPOC'!G78)</f>
        <v>0</v>
      </c>
      <c r="I22" s="350">
        <f t="shared" si="16"/>
        <v>0</v>
      </c>
      <c r="J22" s="350"/>
      <c r="K22" s="318">
        <f t="shared" si="5"/>
        <v>0</v>
      </c>
      <c r="L22" s="318"/>
      <c r="M22" s="318">
        <f t="shared" si="6"/>
        <v>0</v>
      </c>
      <c r="N22" s="318">
        <f t="shared" si="7"/>
        <v>0</v>
      </c>
      <c r="P22" s="351">
        <f ca="1">SUM('HL KNIHA VYPOC'!K77+'HL KNIHA VYPOC'!K78)</f>
        <v>0</v>
      </c>
      <c r="S22" s="318">
        <f t="shared" si="17"/>
        <v>0</v>
      </c>
      <c r="U22" s="318">
        <f t="shared" si="18"/>
        <v>0</v>
      </c>
      <c r="W22" s="318">
        <f t="shared" si="19"/>
        <v>0</v>
      </c>
      <c r="X22" s="318">
        <f t="shared" si="11"/>
        <v>0</v>
      </c>
      <c r="Z22" s="339">
        <f t="shared" si="0"/>
        <v>0</v>
      </c>
      <c r="AA22" s="339">
        <f t="shared" si="1"/>
        <v>0</v>
      </c>
      <c r="AB22" s="339">
        <f t="shared" si="2"/>
        <v>0</v>
      </c>
      <c r="AC22" s="339">
        <f t="shared" si="3"/>
        <v>0</v>
      </c>
      <c r="AD22" s="321" t="str">
        <f t="shared" si="4"/>
        <v xml:space="preserve">          0</v>
      </c>
      <c r="AE22" s="321" t="str">
        <f t="shared" si="4"/>
        <v xml:space="preserve">          0</v>
      </c>
      <c r="AF22" s="321" t="str">
        <f t="shared" si="4"/>
        <v xml:space="preserve">          0</v>
      </c>
      <c r="AG22" s="321" t="str">
        <f t="shared" si="4"/>
        <v xml:space="preserve">          0</v>
      </c>
      <c r="AK22" s="349">
        <f ca="1">SUM('HL KNIHA VYPOC'!H77+'HL KNIHA VYPOC'!H78)</f>
        <v>0</v>
      </c>
      <c r="AN22" s="350">
        <f t="shared" si="20"/>
        <v>0</v>
      </c>
      <c r="AO22" s="350"/>
      <c r="AP22" s="318">
        <f t="shared" si="21"/>
        <v>0</v>
      </c>
      <c r="AQ22" s="318"/>
      <c r="AR22" s="318">
        <f t="shared" si="22"/>
        <v>0</v>
      </c>
      <c r="AS22" s="350">
        <f t="shared" si="23"/>
        <v>0</v>
      </c>
    </row>
    <row r="23" spans="2:45" outlineLevel="1">
      <c r="B23" s="330">
        <v>21</v>
      </c>
      <c r="C23" s="316" t="s">
        <v>2404</v>
      </c>
      <c r="D23" s="317" t="str">
        <f ca="1">IF(VLOOKUP($B23,suvaha_p!$A:$G,1)=$B23,VLOOKUP($B23,suvaha_p!$A:$G,$B$1),0)</f>
        <v>Dlhodobý finančný majetok súčet (r. 22 až r. 32)</v>
      </c>
      <c r="E23" s="331" t="s">
        <v>2405</v>
      </c>
      <c r="F23" s="332"/>
      <c r="G23" s="346"/>
      <c r="H23" s="346"/>
      <c r="I23" s="341">
        <f>SUM(I24:I34)</f>
        <v>0</v>
      </c>
      <c r="J23" s="342"/>
      <c r="K23" s="341">
        <f>SUM(K24:K34)</f>
        <v>0</v>
      </c>
      <c r="L23" s="344"/>
      <c r="M23" s="341">
        <f>SUM(M24:M34)</f>
        <v>0</v>
      </c>
      <c r="N23" s="344">
        <f>SUM(N24:N34)</f>
        <v>0</v>
      </c>
      <c r="P23" s="345"/>
      <c r="Q23" s="344"/>
      <c r="R23" s="344"/>
      <c r="S23" s="344">
        <f>SUM(S24:S34)</f>
        <v>0</v>
      </c>
      <c r="T23" s="344"/>
      <c r="U23" s="344">
        <f>SUM(U24:U34)</f>
        <v>0</v>
      </c>
      <c r="V23" s="344"/>
      <c r="W23" s="344">
        <f>SUM(W24:W34)</f>
        <v>0</v>
      </c>
      <c r="X23" s="344">
        <f>SUM(X24:X34)</f>
        <v>0</v>
      </c>
      <c r="Z23" s="339">
        <f t="shared" si="0"/>
        <v>0</v>
      </c>
      <c r="AA23" s="339">
        <f t="shared" si="1"/>
        <v>0</v>
      </c>
      <c r="AB23" s="339">
        <f t="shared" si="2"/>
        <v>0</v>
      </c>
      <c r="AC23" s="339">
        <f t="shared" si="3"/>
        <v>0</v>
      </c>
      <c r="AD23" s="321" t="str">
        <f t="shared" si="4"/>
        <v xml:space="preserve">          0</v>
      </c>
      <c r="AE23" s="321" t="str">
        <f t="shared" si="4"/>
        <v xml:space="preserve">          0</v>
      </c>
      <c r="AF23" s="321" t="str">
        <f t="shared" si="4"/>
        <v xml:space="preserve">          0</v>
      </c>
      <c r="AG23" s="321" t="str">
        <f t="shared" si="4"/>
        <v xml:space="preserve">          0</v>
      </c>
      <c r="AK23" s="332"/>
      <c r="AL23" s="346"/>
      <c r="AM23" s="346"/>
      <c r="AN23" s="341">
        <f>SUM(AN24:AN34)</f>
        <v>0</v>
      </c>
      <c r="AO23" s="342"/>
      <c r="AP23" s="341">
        <f>SUM(AP24:AP34)</f>
        <v>0</v>
      </c>
      <c r="AQ23" s="344"/>
      <c r="AR23" s="341">
        <f>SUM(AR24:AR34)</f>
        <v>0</v>
      </c>
      <c r="AS23" s="341">
        <f>SUM(AS24:AS34)</f>
        <v>0</v>
      </c>
    </row>
    <row r="24" spans="2:45" outlineLevel="1">
      <c r="B24" s="330">
        <v>22</v>
      </c>
      <c r="C24" s="316" t="s">
        <v>2406</v>
      </c>
      <c r="D24" s="347" t="str">
        <f ca="1">IF(VLOOKUP($B24,suvaha_p!$A:$G,1)=$B24,VLOOKUP($B24,suvaha_p!$A:$G,$B$1),0)</f>
        <v>Podielové cenné papiere a podiely v prepojených účtovných jednotkách (061A, 062A, 063A) - /096A/</v>
      </c>
      <c r="E24" s="348" t="s">
        <v>4081</v>
      </c>
      <c r="F24" s="349">
        <f ca="1">SUM('HL KNIHA VYPOC'!G42)</f>
        <v>0</v>
      </c>
      <c r="G24" s="350">
        <f ca="1">SUM(ANALYTIKAVUJ!C5+ANALYTIKAVUJ!C9)</f>
        <v>0</v>
      </c>
      <c r="I24" s="350">
        <f t="shared" si="16"/>
        <v>0</v>
      </c>
      <c r="J24" s="318"/>
      <c r="K24" s="318">
        <f t="shared" si="5"/>
        <v>0</v>
      </c>
      <c r="L24" s="318">
        <f ca="1">SUM(ANALYTIKAVUJ!C46)*-1</f>
        <v>0</v>
      </c>
      <c r="M24" s="318">
        <f t="shared" si="6"/>
        <v>0</v>
      </c>
      <c r="N24" s="318">
        <f t="shared" si="7"/>
        <v>0</v>
      </c>
      <c r="P24" s="351">
        <f ca="1">SUM('HL KNIHA VYPOC'!K42)</f>
        <v>0</v>
      </c>
      <c r="Q24" s="318">
        <f ca="1">SUM(ANALYTIKAVUJ!D5+ANALYTIKAVUJ!D9)</f>
        <v>0</v>
      </c>
      <c r="S24" s="318">
        <f t="shared" ref="S24:S34" si="24">SUM(P24:R24)</f>
        <v>0</v>
      </c>
      <c r="U24" s="318">
        <f t="shared" ref="U24:U35" si="25">SUM(T24)</f>
        <v>0</v>
      </c>
      <c r="V24" s="318">
        <f ca="1">SUM(ANALYTIKAVUJ!D46)*-1</f>
        <v>0</v>
      </c>
      <c r="W24" s="318">
        <f t="shared" ref="W24:W35" si="26">SUM(V24)</f>
        <v>0</v>
      </c>
      <c r="X24" s="318">
        <f t="shared" ref="X24:X34" si="27">ROUND((S24-U24-W24),0)</f>
        <v>0</v>
      </c>
      <c r="Z24" s="339">
        <f t="shared" si="0"/>
        <v>0</v>
      </c>
      <c r="AA24" s="339">
        <f t="shared" si="1"/>
        <v>0</v>
      </c>
      <c r="AB24" s="339">
        <f t="shared" si="2"/>
        <v>0</v>
      </c>
      <c r="AC24" s="339">
        <f t="shared" si="3"/>
        <v>0</v>
      </c>
      <c r="AD24" s="321" t="str">
        <f t="shared" si="4"/>
        <v xml:space="preserve">          0</v>
      </c>
      <c r="AE24" s="321" t="str">
        <f t="shared" si="4"/>
        <v xml:space="preserve">          0</v>
      </c>
      <c r="AF24" s="321" t="str">
        <f t="shared" si="4"/>
        <v xml:space="preserve">          0</v>
      </c>
      <c r="AG24" s="321" t="str">
        <f t="shared" si="4"/>
        <v xml:space="preserve">          0</v>
      </c>
      <c r="AK24" s="349">
        <f ca="1">SUM('HL KNIHA VYPOC'!H42)</f>
        <v>0</v>
      </c>
      <c r="AL24" s="350">
        <f ca="1">SUM(ANALYTIKAVUJ!E5+ANALYTIKAVUJ!E9)</f>
        <v>0</v>
      </c>
      <c r="AN24" s="350">
        <f t="shared" ref="AN24:AN34" si="28">SUM(AK24:AM24)</f>
        <v>0</v>
      </c>
      <c r="AO24" s="318"/>
      <c r="AP24" s="318">
        <f t="shared" ref="AP24:AP35" si="29">SUM(AO24)</f>
        <v>0</v>
      </c>
      <c r="AQ24" s="318">
        <f ca="1">SUM(ANALYTIKAVUJ!E46)*-1</f>
        <v>0</v>
      </c>
      <c r="AR24" s="318">
        <f t="shared" ref="AR24:AR35" si="30">SUM(AQ24)</f>
        <v>0</v>
      </c>
      <c r="AS24" s="350">
        <f t="shared" ref="AS24:AS34" si="31">ROUND((AN24-AP24-AR24),0)</f>
        <v>0</v>
      </c>
    </row>
    <row r="25" spans="2:45" outlineLevel="1">
      <c r="B25" s="330">
        <v>23</v>
      </c>
      <c r="C25" s="316" t="s">
        <v>2390</v>
      </c>
      <c r="D25" s="347" t="str">
        <f ca="1">IF(VLOOKUP($B25,suvaha_p!$A:$G,1)=$B25,VLOOKUP($B25,suvaha_p!$A:$G,$B$1),0)</f>
        <v>Podielové cenné papiere a podiely s podielovou účasťou okrem v prepojených účtovných jednotkách 
(062A) - /096A/</v>
      </c>
      <c r="E25" s="348" t="s">
        <v>4083</v>
      </c>
      <c r="G25" s="350">
        <f ca="1">SUM(ANALYTIKAVUJ!C6)</f>
        <v>0</v>
      </c>
      <c r="I25" s="350">
        <f t="shared" si="16"/>
        <v>0</v>
      </c>
      <c r="J25" s="318"/>
      <c r="K25" s="318">
        <f t="shared" si="5"/>
        <v>0</v>
      </c>
      <c r="L25" s="318">
        <f ca="1">SUM(ANALYTIKAVUJ!C47)*-1</f>
        <v>0</v>
      </c>
      <c r="M25" s="318">
        <f t="shared" si="6"/>
        <v>0</v>
      </c>
      <c r="N25" s="318">
        <f t="shared" si="7"/>
        <v>0</v>
      </c>
      <c r="Q25" s="318">
        <f ca="1">SUM(ANALYTIKAVUJ!D6)</f>
        <v>0</v>
      </c>
      <c r="S25" s="318">
        <f t="shared" si="24"/>
        <v>0</v>
      </c>
      <c r="U25" s="318">
        <f t="shared" si="25"/>
        <v>0</v>
      </c>
      <c r="V25" s="318">
        <f ca="1">SUM(ANALYTIKAVUJ!D47)*-1</f>
        <v>0</v>
      </c>
      <c r="W25" s="318">
        <f t="shared" si="26"/>
        <v>0</v>
      </c>
      <c r="X25" s="318">
        <f t="shared" si="27"/>
        <v>0</v>
      </c>
      <c r="Z25" s="339">
        <f t="shared" si="0"/>
        <v>0</v>
      </c>
      <c r="AA25" s="339">
        <f t="shared" si="1"/>
        <v>0</v>
      </c>
      <c r="AB25" s="339">
        <f t="shared" si="2"/>
        <v>0</v>
      </c>
      <c r="AC25" s="339">
        <f t="shared" si="3"/>
        <v>0</v>
      </c>
      <c r="AD25" s="321" t="str">
        <f t="shared" si="4"/>
        <v xml:space="preserve">          0</v>
      </c>
      <c r="AE25" s="321" t="str">
        <f t="shared" si="4"/>
        <v xml:space="preserve">          0</v>
      </c>
      <c r="AF25" s="321" t="str">
        <f t="shared" si="4"/>
        <v xml:space="preserve">          0</v>
      </c>
      <c r="AG25" s="321" t="str">
        <f t="shared" si="4"/>
        <v xml:space="preserve">          0</v>
      </c>
      <c r="AL25" s="350">
        <f ca="1">SUM(ANALYTIKAVUJ!E6)</f>
        <v>0</v>
      </c>
      <c r="AN25" s="350">
        <f t="shared" si="28"/>
        <v>0</v>
      </c>
      <c r="AO25" s="318"/>
      <c r="AP25" s="318">
        <f t="shared" si="29"/>
        <v>0</v>
      </c>
      <c r="AQ25" s="318">
        <f ca="1">SUM(ANALYTIKAVUJ!E47)*-1</f>
        <v>0</v>
      </c>
      <c r="AR25" s="318">
        <f t="shared" si="30"/>
        <v>0</v>
      </c>
      <c r="AS25" s="350">
        <f t="shared" si="31"/>
        <v>0</v>
      </c>
    </row>
    <row r="26" spans="2:45" outlineLevel="1">
      <c r="B26" s="330">
        <v>24</v>
      </c>
      <c r="C26" s="316" t="s">
        <v>2391</v>
      </c>
      <c r="D26" s="347" t="str">
        <f ca="1">IF(VLOOKUP($B26,suvaha_p!$A:$G,1)=$B26,VLOOKUP($B26,suvaha_p!$A:$G,$B$1),0)</f>
        <v>Ostatné realizovateľné cenné papiere a podiely
(063A) - /096A/</v>
      </c>
      <c r="E26" s="348" t="s">
        <v>4086</v>
      </c>
      <c r="G26" s="350">
        <f ca="1">SUM(ANALYTIKAVUJ!C10)</f>
        <v>0</v>
      </c>
      <c r="I26" s="350">
        <f t="shared" si="16"/>
        <v>0</v>
      </c>
      <c r="J26" s="318"/>
      <c r="K26" s="318">
        <f t="shared" si="5"/>
        <v>0</v>
      </c>
      <c r="L26" s="318">
        <f ca="1">SUM(ANALYTIKAVUJ!C48)*-1</f>
        <v>0</v>
      </c>
      <c r="M26" s="318">
        <f t="shared" si="6"/>
        <v>0</v>
      </c>
      <c r="N26" s="318">
        <f t="shared" si="7"/>
        <v>0</v>
      </c>
      <c r="Q26" s="318">
        <f ca="1">SUM(ANALYTIKAVUJ!D10)</f>
        <v>0</v>
      </c>
      <c r="S26" s="318">
        <f t="shared" si="24"/>
        <v>0</v>
      </c>
      <c r="U26" s="318">
        <f t="shared" si="25"/>
        <v>0</v>
      </c>
      <c r="V26" s="318">
        <f ca="1">SUM(ANALYTIKAVUJ!D48)*-1</f>
        <v>0</v>
      </c>
      <c r="W26" s="318">
        <f t="shared" si="26"/>
        <v>0</v>
      </c>
      <c r="X26" s="318">
        <f t="shared" si="27"/>
        <v>0</v>
      </c>
      <c r="Z26" s="339">
        <f t="shared" si="0"/>
        <v>0</v>
      </c>
      <c r="AA26" s="339">
        <f t="shared" si="1"/>
        <v>0</v>
      </c>
      <c r="AB26" s="339">
        <f t="shared" si="2"/>
        <v>0</v>
      </c>
      <c r="AC26" s="339">
        <f t="shared" si="3"/>
        <v>0</v>
      </c>
      <c r="AD26" s="321" t="str">
        <f t="shared" si="4"/>
        <v xml:space="preserve">          0</v>
      </c>
      <c r="AE26" s="321" t="str">
        <f t="shared" si="4"/>
        <v xml:space="preserve">          0</v>
      </c>
      <c r="AF26" s="321" t="str">
        <f t="shared" si="4"/>
        <v xml:space="preserve">          0</v>
      </c>
      <c r="AG26" s="321" t="str">
        <f t="shared" si="4"/>
        <v xml:space="preserve">          0</v>
      </c>
      <c r="AL26" s="350">
        <f ca="1">SUM(ANALYTIKAVUJ!E10)</f>
        <v>0</v>
      </c>
      <c r="AN26" s="350">
        <f t="shared" si="28"/>
        <v>0</v>
      </c>
      <c r="AO26" s="318"/>
      <c r="AP26" s="318">
        <f t="shared" si="29"/>
        <v>0</v>
      </c>
      <c r="AQ26" s="318">
        <f ca="1">SUM(ANALYTIKAVUJ!E48)*-1</f>
        <v>0</v>
      </c>
      <c r="AR26" s="318">
        <f t="shared" si="30"/>
        <v>0</v>
      </c>
      <c r="AS26" s="350">
        <f t="shared" si="31"/>
        <v>0</v>
      </c>
    </row>
    <row r="27" spans="2:45" outlineLevel="1">
      <c r="B27" s="330">
        <v>25</v>
      </c>
      <c r="C27" s="316" t="s">
        <v>2392</v>
      </c>
      <c r="D27" s="347" t="str">
        <f ca="1">IF(VLOOKUP($B27,suvaha_p!$A:$G,1)=$B27,VLOOKUP($B27,suvaha_p!$A:$G,$B$1),0)</f>
        <v>Pôžičky prepojeným účtovným jednotkám (066A)
- /096A/</v>
      </c>
      <c r="E27" s="348" t="s">
        <v>4089</v>
      </c>
      <c r="G27" s="350">
        <f ca="1">SUM(ANALYTIKAVUJ!C13)</f>
        <v>0</v>
      </c>
      <c r="I27" s="350">
        <f t="shared" si="16"/>
        <v>0</v>
      </c>
      <c r="J27" s="318"/>
      <c r="K27" s="318">
        <f t="shared" si="5"/>
        <v>0</v>
      </c>
      <c r="L27" s="318">
        <f ca="1">SUM(ANALYTIKAVUJ!C49)*-1</f>
        <v>0</v>
      </c>
      <c r="M27" s="318">
        <f t="shared" si="6"/>
        <v>0</v>
      </c>
      <c r="N27" s="318">
        <f t="shared" si="7"/>
        <v>0</v>
      </c>
      <c r="Q27" s="318">
        <f ca="1">SUM(ANALYTIKAVUJ!D13)</f>
        <v>0</v>
      </c>
      <c r="S27" s="318">
        <f t="shared" si="24"/>
        <v>0</v>
      </c>
      <c r="U27" s="318">
        <f t="shared" si="25"/>
        <v>0</v>
      </c>
      <c r="V27" s="318">
        <f ca="1">SUM(ANALYTIKAVUJ!D49)*-1</f>
        <v>0</v>
      </c>
      <c r="W27" s="318">
        <f t="shared" si="26"/>
        <v>0</v>
      </c>
      <c r="X27" s="318">
        <f t="shared" si="27"/>
        <v>0</v>
      </c>
      <c r="Z27" s="339">
        <f t="shared" si="0"/>
        <v>0</v>
      </c>
      <c r="AA27" s="339">
        <f t="shared" si="1"/>
        <v>0</v>
      </c>
      <c r="AB27" s="339">
        <f t="shared" si="2"/>
        <v>0</v>
      </c>
      <c r="AC27" s="339">
        <f t="shared" si="3"/>
        <v>0</v>
      </c>
      <c r="AD27" s="321" t="str">
        <f t="shared" si="4"/>
        <v xml:space="preserve">          0</v>
      </c>
      <c r="AE27" s="321" t="str">
        <f t="shared" si="4"/>
        <v xml:space="preserve">          0</v>
      </c>
      <c r="AF27" s="321" t="str">
        <f t="shared" si="4"/>
        <v xml:space="preserve">          0</v>
      </c>
      <c r="AG27" s="321" t="str">
        <f t="shared" si="4"/>
        <v xml:space="preserve">          0</v>
      </c>
      <c r="AL27" s="350">
        <f ca="1">SUM(ANALYTIKAVUJ!E13)</f>
        <v>0</v>
      </c>
      <c r="AN27" s="350">
        <f t="shared" si="28"/>
        <v>0</v>
      </c>
      <c r="AO27" s="318"/>
      <c r="AP27" s="318">
        <f t="shared" si="29"/>
        <v>0</v>
      </c>
      <c r="AQ27" s="318">
        <f ca="1">SUM(ANALYTIKAVUJ!E49)*-1</f>
        <v>0</v>
      </c>
      <c r="AR27" s="318">
        <f t="shared" si="30"/>
        <v>0</v>
      </c>
      <c r="AS27" s="350">
        <f t="shared" si="31"/>
        <v>0</v>
      </c>
    </row>
    <row r="28" spans="2:45" outlineLevel="1">
      <c r="B28" s="330">
        <v>26</v>
      </c>
      <c r="C28" s="316" t="s">
        <v>2393</v>
      </c>
      <c r="D28" s="347" t="str">
        <f ca="1">IF(VLOOKUP($B28,suvaha_p!$A:$G,1)=$B28,VLOOKUP($B28,suvaha_p!$A:$G,$B$1),0)</f>
        <v>Pôžičky v rámci podielovej účasti okrem prepojeným účtovným jednotkám (066A) - /096A/</v>
      </c>
      <c r="E28" s="348" t="s">
        <v>4090</v>
      </c>
      <c r="G28" s="350">
        <f ca="1">SUM(ANALYTIKAVUJ!C14)</f>
        <v>0</v>
      </c>
      <c r="I28" s="350">
        <f t="shared" si="16"/>
        <v>0</v>
      </c>
      <c r="J28" s="318"/>
      <c r="K28" s="318">
        <f t="shared" si="5"/>
        <v>0</v>
      </c>
      <c r="L28" s="318">
        <f ca="1">SUM(ANALYTIKAVUJ!C50)*-1</f>
        <v>0</v>
      </c>
      <c r="M28" s="318">
        <f t="shared" si="6"/>
        <v>0</v>
      </c>
      <c r="N28" s="318">
        <f t="shared" si="7"/>
        <v>0</v>
      </c>
      <c r="Q28" s="318">
        <f ca="1">SUM(ANALYTIKAVUJ!D14)</f>
        <v>0</v>
      </c>
      <c r="S28" s="318">
        <f t="shared" si="24"/>
        <v>0</v>
      </c>
      <c r="U28" s="318">
        <f t="shared" si="25"/>
        <v>0</v>
      </c>
      <c r="V28" s="318">
        <f ca="1">SUM(ANALYTIKAVUJ!D50)*-1</f>
        <v>0</v>
      </c>
      <c r="W28" s="318">
        <f t="shared" si="26"/>
        <v>0</v>
      </c>
      <c r="X28" s="318">
        <f t="shared" si="27"/>
        <v>0</v>
      </c>
      <c r="Z28" s="339">
        <f t="shared" si="0"/>
        <v>0</v>
      </c>
      <c r="AA28" s="339">
        <f t="shared" si="1"/>
        <v>0</v>
      </c>
      <c r="AB28" s="339">
        <f t="shared" si="2"/>
        <v>0</v>
      </c>
      <c r="AC28" s="339">
        <f t="shared" si="3"/>
        <v>0</v>
      </c>
      <c r="AD28" s="321" t="str">
        <f t="shared" si="4"/>
        <v xml:space="preserve">          0</v>
      </c>
      <c r="AE28" s="321" t="str">
        <f t="shared" si="4"/>
        <v xml:space="preserve">          0</v>
      </c>
      <c r="AF28" s="321" t="str">
        <f t="shared" si="4"/>
        <v xml:space="preserve">          0</v>
      </c>
      <c r="AG28" s="321" t="str">
        <f t="shared" si="4"/>
        <v xml:space="preserve">          0</v>
      </c>
      <c r="AL28" s="350">
        <f ca="1">SUM(ANALYTIKAVUJ!E14)</f>
        <v>0</v>
      </c>
      <c r="AN28" s="350">
        <f t="shared" si="28"/>
        <v>0</v>
      </c>
      <c r="AO28" s="318"/>
      <c r="AP28" s="318">
        <f t="shared" si="29"/>
        <v>0</v>
      </c>
      <c r="AQ28" s="318">
        <f ca="1">SUM(ANALYTIKAVUJ!E50)*-1</f>
        <v>0</v>
      </c>
      <c r="AR28" s="318">
        <f t="shared" si="30"/>
        <v>0</v>
      </c>
      <c r="AS28" s="350">
        <f t="shared" si="31"/>
        <v>0</v>
      </c>
    </row>
    <row r="29" spans="2:45" ht="12.75" customHeight="1" outlineLevel="1">
      <c r="B29" s="330">
        <v>27</v>
      </c>
      <c r="C29" s="316" t="s">
        <v>2395</v>
      </c>
      <c r="D29" s="347" t="str">
        <f ca="1">IF(VLOOKUP($B29,suvaha_p!$A:$G,1)=$B29,VLOOKUP($B29,suvaha_p!$A:$G,$B$1),0)</f>
        <v>Ostatné pôžičky (067A) - /096A/</v>
      </c>
      <c r="E29" s="348" t="s">
        <v>4094</v>
      </c>
      <c r="G29" s="350">
        <f ca="1">SUM(ANALYTIKAVUJ!C18)</f>
        <v>0</v>
      </c>
      <c r="I29" s="350">
        <f t="shared" si="16"/>
        <v>0</v>
      </c>
      <c r="J29" s="318"/>
      <c r="K29" s="318">
        <f t="shared" si="5"/>
        <v>0</v>
      </c>
      <c r="L29" s="318">
        <f ca="1">SUM(ANALYTIKAVUJ!C51)*-1</f>
        <v>0</v>
      </c>
      <c r="M29" s="318">
        <f t="shared" si="6"/>
        <v>0</v>
      </c>
      <c r="N29" s="318">
        <f t="shared" si="7"/>
        <v>0</v>
      </c>
      <c r="Q29" s="318">
        <f ca="1">SUM(ANALYTIKAVUJ!D18)</f>
        <v>0</v>
      </c>
      <c r="S29" s="318">
        <f t="shared" si="24"/>
        <v>0</v>
      </c>
      <c r="U29" s="318">
        <f t="shared" si="25"/>
        <v>0</v>
      </c>
      <c r="V29" s="318">
        <f ca="1">SUM(ANALYTIKAVUJ!D51)*-1</f>
        <v>0</v>
      </c>
      <c r="W29" s="318">
        <f t="shared" si="26"/>
        <v>0</v>
      </c>
      <c r="X29" s="318">
        <f t="shared" si="27"/>
        <v>0</v>
      </c>
      <c r="Z29" s="339">
        <f t="shared" si="0"/>
        <v>0</v>
      </c>
      <c r="AA29" s="339">
        <f t="shared" si="1"/>
        <v>0</v>
      </c>
      <c r="AB29" s="339">
        <f t="shared" si="2"/>
        <v>0</v>
      </c>
      <c r="AC29" s="339">
        <f t="shared" si="3"/>
        <v>0</v>
      </c>
      <c r="AD29" s="321" t="str">
        <f t="shared" si="4"/>
        <v xml:space="preserve">          0</v>
      </c>
      <c r="AE29" s="321" t="str">
        <f t="shared" si="4"/>
        <v xml:space="preserve">          0</v>
      </c>
      <c r="AF29" s="321" t="str">
        <f t="shared" si="4"/>
        <v xml:space="preserve">          0</v>
      </c>
      <c r="AG29" s="321" t="str">
        <f t="shared" si="4"/>
        <v xml:space="preserve">          0</v>
      </c>
      <c r="AL29" s="350">
        <f ca="1">SUM(ANALYTIKAVUJ!E18)</f>
        <v>0</v>
      </c>
      <c r="AN29" s="350">
        <f t="shared" si="28"/>
        <v>0</v>
      </c>
      <c r="AO29" s="318"/>
      <c r="AP29" s="318">
        <f t="shared" si="29"/>
        <v>0</v>
      </c>
      <c r="AQ29" s="318">
        <f ca="1">SUM(ANALYTIKAVUJ!E51)*-1</f>
        <v>0</v>
      </c>
      <c r="AR29" s="318">
        <f t="shared" si="30"/>
        <v>0</v>
      </c>
      <c r="AS29" s="350">
        <f t="shared" si="31"/>
        <v>0</v>
      </c>
    </row>
    <row r="30" spans="2:45" outlineLevel="1">
      <c r="B30" s="330">
        <v>28</v>
      </c>
      <c r="C30" s="316" t="s">
        <v>2396</v>
      </c>
      <c r="D30" s="347" t="str">
        <f ca="1">IF(VLOOKUP($B30,suvaha_p!$A:$G,1)=$B30,VLOOKUP($B30,suvaha_p!$A:$G,$B$1),0)</f>
        <v>Dlhové cenné papiere a ostatný dlhodobý finančný majetok (065A, 069A, 06XA) - /096A/</v>
      </c>
      <c r="E30" s="348" t="s">
        <v>4095</v>
      </c>
      <c r="F30" s="349">
        <f ca="1">SUM('HL KNIHA VYPOC'!G45)</f>
        <v>0</v>
      </c>
      <c r="G30" s="350">
        <f ca="1">SUM(ANALYTIKAVUJ!C22)</f>
        <v>0</v>
      </c>
      <c r="I30" s="350">
        <f t="shared" si="16"/>
        <v>0</v>
      </c>
      <c r="J30" s="318"/>
      <c r="K30" s="318">
        <f t="shared" si="5"/>
        <v>0</v>
      </c>
      <c r="L30" s="318">
        <f ca="1">SUM(ANALYTIKAVUJ!C52)*-1</f>
        <v>0</v>
      </c>
      <c r="M30" s="318">
        <f t="shared" si="6"/>
        <v>0</v>
      </c>
      <c r="N30" s="318">
        <f t="shared" si="7"/>
        <v>0</v>
      </c>
      <c r="P30" s="351">
        <f ca="1">SUM('HL KNIHA VYPOC'!K45)</f>
        <v>0</v>
      </c>
      <c r="Q30" s="318">
        <f ca="1">SUM(ANALYTIKAVUJ!D22)</f>
        <v>0</v>
      </c>
      <c r="S30" s="318">
        <f t="shared" si="24"/>
        <v>0</v>
      </c>
      <c r="U30" s="318">
        <f t="shared" si="25"/>
        <v>0</v>
      </c>
      <c r="V30" s="318">
        <f ca="1">SUM(ANALYTIKAVUJ!D52)*-1</f>
        <v>0</v>
      </c>
      <c r="W30" s="318">
        <f t="shared" si="26"/>
        <v>0</v>
      </c>
      <c r="X30" s="318">
        <f t="shared" si="27"/>
        <v>0</v>
      </c>
      <c r="Z30" s="339">
        <f t="shared" si="0"/>
        <v>0</v>
      </c>
      <c r="AA30" s="339">
        <f t="shared" si="1"/>
        <v>0</v>
      </c>
      <c r="AB30" s="339">
        <f t="shared" si="2"/>
        <v>0</v>
      </c>
      <c r="AC30" s="339">
        <f t="shared" si="3"/>
        <v>0</v>
      </c>
      <c r="AD30" s="321" t="str">
        <f t="shared" si="4"/>
        <v xml:space="preserve">          0</v>
      </c>
      <c r="AE30" s="321" t="str">
        <f t="shared" si="4"/>
        <v xml:space="preserve">          0</v>
      </c>
      <c r="AF30" s="321" t="str">
        <f t="shared" si="4"/>
        <v xml:space="preserve">          0</v>
      </c>
      <c r="AG30" s="321" t="str">
        <f t="shared" si="4"/>
        <v xml:space="preserve">          0</v>
      </c>
      <c r="AK30" s="349">
        <f ca="1">SUM('HL KNIHA VYPOC'!H45)</f>
        <v>0</v>
      </c>
      <c r="AL30" s="350">
        <f ca="1">SUM(ANALYTIKAVUJ!E22)</f>
        <v>0</v>
      </c>
      <c r="AN30" s="350">
        <f t="shared" si="28"/>
        <v>0</v>
      </c>
      <c r="AO30" s="318"/>
      <c r="AP30" s="318">
        <f t="shared" si="29"/>
        <v>0</v>
      </c>
      <c r="AQ30" s="318">
        <f ca="1">SUM(ANALYTIKAVUJ!E52)*-1</f>
        <v>0</v>
      </c>
      <c r="AR30" s="318">
        <f t="shared" si="30"/>
        <v>0</v>
      </c>
      <c r="AS30" s="350">
        <f t="shared" si="31"/>
        <v>0</v>
      </c>
    </row>
    <row r="31" spans="2:45" outlineLevel="1">
      <c r="B31" s="330">
        <v>29</v>
      </c>
      <c r="C31" s="316" t="s">
        <v>2401</v>
      </c>
      <c r="D31" s="347" t="str">
        <f ca="1">IF(VLOOKUP($B31,suvaha_p!$A:$G,1)=$B31,VLOOKUP($B31,suvaha_p!$A:$G,$B$1),0)</f>
        <v>Pôžičky a ostatný dlhodobý finančný majetok so zostatkovou dobou splatnosti najviac jeden rok (066A, 067A, 069A, 06XA) - /096A/</v>
      </c>
      <c r="E31" s="348" t="s">
        <v>4091</v>
      </c>
      <c r="G31" s="350">
        <f ca="1">SUM(ANALYTIKAVUJ!C15+ANALYTIKAVUJ!C19+ANALYTIKAVUJ!C23)</f>
        <v>0</v>
      </c>
      <c r="I31" s="350">
        <f t="shared" si="16"/>
        <v>0</v>
      </c>
      <c r="J31" s="318"/>
      <c r="K31" s="318">
        <f t="shared" si="5"/>
        <v>0</v>
      </c>
      <c r="L31" s="318">
        <f ca="1">SUM(ANALYTIKAVUJ!C53)*-1</f>
        <v>0</v>
      </c>
      <c r="M31" s="318">
        <f t="shared" si="6"/>
        <v>0</v>
      </c>
      <c r="N31" s="318">
        <f t="shared" si="7"/>
        <v>0</v>
      </c>
      <c r="Q31" s="318">
        <f ca="1">SUM(ANALYTIKAVUJ!D15+ANALYTIKAVUJ!D19+ANALYTIKAVUJ!D23)</f>
        <v>0</v>
      </c>
      <c r="S31" s="318">
        <f t="shared" si="24"/>
        <v>0</v>
      </c>
      <c r="U31" s="318">
        <f t="shared" si="25"/>
        <v>0</v>
      </c>
      <c r="V31" s="318">
        <f ca="1">SUM(ANALYTIKAVUJ!D53)*-1</f>
        <v>0</v>
      </c>
      <c r="W31" s="318">
        <f t="shared" si="26"/>
        <v>0</v>
      </c>
      <c r="X31" s="318">
        <f t="shared" si="27"/>
        <v>0</v>
      </c>
      <c r="Z31" s="339">
        <f t="shared" si="0"/>
        <v>0</v>
      </c>
      <c r="AA31" s="339">
        <f t="shared" si="1"/>
        <v>0</v>
      </c>
      <c r="AB31" s="339">
        <f t="shared" si="2"/>
        <v>0</v>
      </c>
      <c r="AC31" s="339">
        <f t="shared" si="3"/>
        <v>0</v>
      </c>
      <c r="AD31" s="321" t="str">
        <f t="shared" si="4"/>
        <v xml:space="preserve">          0</v>
      </c>
      <c r="AE31" s="321" t="str">
        <f t="shared" si="4"/>
        <v xml:space="preserve">          0</v>
      </c>
      <c r="AF31" s="321" t="str">
        <f t="shared" si="4"/>
        <v xml:space="preserve">          0</v>
      </c>
      <c r="AG31" s="321" t="str">
        <f t="shared" si="4"/>
        <v xml:space="preserve">          0</v>
      </c>
      <c r="AL31" s="350">
        <f ca="1">SUM(ANALYTIKAVUJ!E15+ANALYTIKAVUJ!E19+ANALYTIKAVUJ!E23)</f>
        <v>0</v>
      </c>
      <c r="AN31" s="350">
        <f t="shared" si="28"/>
        <v>0</v>
      </c>
      <c r="AO31" s="318"/>
      <c r="AP31" s="318">
        <f t="shared" si="29"/>
        <v>0</v>
      </c>
      <c r="AQ31" s="318">
        <f ca="1">SUM(ANALYTIKAVUJ!E53)*-1</f>
        <v>0</v>
      </c>
      <c r="AR31" s="318">
        <f t="shared" si="30"/>
        <v>0</v>
      </c>
      <c r="AS31" s="350">
        <f t="shared" si="31"/>
        <v>0</v>
      </c>
    </row>
    <row r="32" spans="2:45" outlineLevel="1">
      <c r="B32" s="330" t="s">
        <v>4124</v>
      </c>
      <c r="C32" s="316" t="s">
        <v>2402</v>
      </c>
      <c r="D32" s="347" t="str">
        <f ca="1">IF(VLOOKUP($B32,suvaha_p!$A:$G,1)=$B32,VLOOKUP($B32,suvaha_p!$A:$G,$B$1),0)</f>
        <v>Účty v bankách s dobou viazanosti dlhšou ako jeden rok (22XA)</v>
      </c>
      <c r="E32" s="348" t="s">
        <v>4124</v>
      </c>
      <c r="G32" s="350">
        <f ca="1">SUM(ANALYTIKAVUJ!C108)</f>
        <v>0</v>
      </c>
      <c r="I32" s="350">
        <f t="shared" si="16"/>
        <v>0</v>
      </c>
      <c r="K32" s="318">
        <f t="shared" si="5"/>
        <v>0</v>
      </c>
      <c r="L32" s="318"/>
      <c r="M32" s="318">
        <f t="shared" si="6"/>
        <v>0</v>
      </c>
      <c r="N32" s="318">
        <f t="shared" si="7"/>
        <v>0</v>
      </c>
      <c r="Q32" s="318">
        <f ca="1">SUM(ANALYTIKAVUJ!D108)</f>
        <v>0</v>
      </c>
      <c r="S32" s="318">
        <f t="shared" si="24"/>
        <v>0</v>
      </c>
      <c r="U32" s="318">
        <f t="shared" si="25"/>
        <v>0</v>
      </c>
      <c r="W32" s="318">
        <f t="shared" si="26"/>
        <v>0</v>
      </c>
      <c r="X32" s="318">
        <f t="shared" si="27"/>
        <v>0</v>
      </c>
      <c r="Z32" s="339">
        <f t="shared" si="0"/>
        <v>0</v>
      </c>
      <c r="AA32" s="339">
        <f t="shared" si="1"/>
        <v>0</v>
      </c>
      <c r="AB32" s="339">
        <f t="shared" si="2"/>
        <v>0</v>
      </c>
      <c r="AC32" s="339">
        <f t="shared" si="3"/>
        <v>0</v>
      </c>
      <c r="AD32" s="321" t="str">
        <f t="shared" si="4"/>
        <v xml:space="preserve">          0</v>
      </c>
      <c r="AE32" s="321" t="str">
        <f t="shared" si="4"/>
        <v xml:space="preserve">          0</v>
      </c>
      <c r="AF32" s="321" t="str">
        <f t="shared" si="4"/>
        <v xml:space="preserve">          0</v>
      </c>
      <c r="AG32" s="321" t="str">
        <f t="shared" si="4"/>
        <v xml:space="preserve">          0</v>
      </c>
      <c r="AL32" s="350">
        <f ca="1">SUM(ANALYTIKAVUJ!E108)</f>
        <v>0</v>
      </c>
      <c r="AN32" s="350">
        <f t="shared" si="28"/>
        <v>0</v>
      </c>
      <c r="AP32" s="318">
        <f t="shared" si="29"/>
        <v>0</v>
      </c>
      <c r="AQ32" s="318"/>
      <c r="AR32" s="318">
        <f t="shared" si="30"/>
        <v>0</v>
      </c>
      <c r="AS32" s="350">
        <f t="shared" si="31"/>
        <v>0</v>
      </c>
    </row>
    <row r="33" spans="2:45" outlineLevel="1">
      <c r="B33" s="330" t="s">
        <v>4112</v>
      </c>
      <c r="C33" s="316" t="s">
        <v>2407</v>
      </c>
      <c r="D33" s="347" t="str">
        <f ca="1">IF(VLOOKUP($B33,suvaha_p!$A:$G,1)=$B33,VLOOKUP($B33,suvaha_p!$A:$G,$B$1),0)</f>
        <v>Obstarávaný dlhodobý finančný majetok (043) - /096A/</v>
      </c>
      <c r="E33" s="348" t="s">
        <v>4112</v>
      </c>
      <c r="F33" s="349">
        <f ca="1">SUM('HL KNIHA VYPOC'!G33)</f>
        <v>0</v>
      </c>
      <c r="I33" s="350">
        <f t="shared" si="16"/>
        <v>0</v>
      </c>
      <c r="J33" s="318"/>
      <c r="K33" s="318">
        <f t="shared" si="5"/>
        <v>0</v>
      </c>
      <c r="L33" s="318">
        <f ca="1">SUM(ANALYTIKAVUJ!C54)*-1</f>
        <v>0</v>
      </c>
      <c r="M33" s="318">
        <f t="shared" si="6"/>
        <v>0</v>
      </c>
      <c r="N33" s="318">
        <f t="shared" si="7"/>
        <v>0</v>
      </c>
      <c r="P33" s="351">
        <f ca="1">SUM('HL KNIHA VYPOC'!K33)</f>
        <v>0</v>
      </c>
      <c r="S33" s="318">
        <f t="shared" si="24"/>
        <v>0</v>
      </c>
      <c r="U33" s="318">
        <f t="shared" si="25"/>
        <v>0</v>
      </c>
      <c r="V33" s="318">
        <f ca="1">SUM(ANALYTIKAVUJ!D54)*-1</f>
        <v>0</v>
      </c>
      <c r="W33" s="318">
        <f t="shared" si="26"/>
        <v>0</v>
      </c>
      <c r="X33" s="318">
        <f t="shared" si="27"/>
        <v>0</v>
      </c>
      <c r="Z33" s="339">
        <f t="shared" si="0"/>
        <v>0</v>
      </c>
      <c r="AA33" s="339">
        <f t="shared" si="1"/>
        <v>0</v>
      </c>
      <c r="AB33" s="339">
        <f t="shared" si="2"/>
        <v>0</v>
      </c>
      <c r="AC33" s="339">
        <f t="shared" si="3"/>
        <v>0</v>
      </c>
      <c r="AD33" s="321" t="str">
        <f t="shared" si="4"/>
        <v xml:space="preserve">          0</v>
      </c>
      <c r="AE33" s="321" t="str">
        <f t="shared" si="4"/>
        <v xml:space="preserve">          0</v>
      </c>
      <c r="AF33" s="321" t="str">
        <f t="shared" si="4"/>
        <v xml:space="preserve">          0</v>
      </c>
      <c r="AG33" s="321" t="str">
        <f t="shared" si="4"/>
        <v xml:space="preserve">          0</v>
      </c>
      <c r="AK33" s="349">
        <f ca="1">SUM('HL KNIHA VYPOC'!H33)</f>
        <v>0</v>
      </c>
      <c r="AN33" s="350">
        <f t="shared" si="28"/>
        <v>0</v>
      </c>
      <c r="AO33" s="318"/>
      <c r="AP33" s="318">
        <f t="shared" si="29"/>
        <v>0</v>
      </c>
      <c r="AQ33" s="318">
        <f ca="1">SUM(ANALYTIKAVUJ!E54)*-1</f>
        <v>0</v>
      </c>
      <c r="AR33" s="318">
        <f t="shared" si="30"/>
        <v>0</v>
      </c>
      <c r="AS33" s="350">
        <f t="shared" si="31"/>
        <v>0</v>
      </c>
    </row>
    <row r="34" spans="2:45" outlineLevel="1">
      <c r="B34" s="330" t="s">
        <v>4111</v>
      </c>
      <c r="C34" s="316" t="s">
        <v>2408</v>
      </c>
      <c r="D34" s="347" t="str">
        <f ca="1">IF(VLOOKUP($B34,suvaha_p!$A:$G,1)=$B34,VLOOKUP($B34,suvaha_p!$A:$G,$B$1),0)</f>
        <v>Poskytnuté preddavky na dlhodobý finančný majetok (053) - /095A/</v>
      </c>
      <c r="E34" s="348" t="s">
        <v>4111</v>
      </c>
      <c r="F34" s="349">
        <f ca="1">SUM('HL KNIHA VYPOC'!G39)</f>
        <v>0</v>
      </c>
      <c r="I34" s="350">
        <f t="shared" si="16"/>
        <v>0</v>
      </c>
      <c r="J34" s="318"/>
      <c r="K34" s="318">
        <f t="shared" si="5"/>
        <v>0</v>
      </c>
      <c r="L34" s="318">
        <f ca="1">SUM(ANALYTIKAVUJ!C43)*-1</f>
        <v>0</v>
      </c>
      <c r="M34" s="318">
        <f t="shared" si="6"/>
        <v>0</v>
      </c>
      <c r="N34" s="318">
        <f t="shared" si="7"/>
        <v>0</v>
      </c>
      <c r="P34" s="351">
        <f ca="1">SUM('HL KNIHA VYPOC'!K39)</f>
        <v>0</v>
      </c>
      <c r="S34" s="318">
        <f t="shared" si="24"/>
        <v>0</v>
      </c>
      <c r="U34" s="318">
        <f t="shared" si="25"/>
        <v>0</v>
      </c>
      <c r="V34" s="318">
        <f ca="1">SUM(ANALYTIKAVUJ!D43)*-1</f>
        <v>0</v>
      </c>
      <c r="W34" s="318">
        <f t="shared" si="26"/>
        <v>0</v>
      </c>
      <c r="X34" s="318">
        <f t="shared" si="27"/>
        <v>0</v>
      </c>
      <c r="Z34" s="339">
        <f t="shared" si="0"/>
        <v>0</v>
      </c>
      <c r="AA34" s="339">
        <f t="shared" si="1"/>
        <v>0</v>
      </c>
      <c r="AB34" s="339">
        <f t="shared" si="2"/>
        <v>0</v>
      </c>
      <c r="AC34" s="339">
        <f t="shared" si="3"/>
        <v>0</v>
      </c>
      <c r="AD34" s="321" t="str">
        <f t="shared" si="4"/>
        <v xml:space="preserve">          0</v>
      </c>
      <c r="AE34" s="321" t="str">
        <f t="shared" si="4"/>
        <v xml:space="preserve">          0</v>
      </c>
      <c r="AF34" s="321" t="str">
        <f t="shared" si="4"/>
        <v xml:space="preserve">          0</v>
      </c>
      <c r="AG34" s="321" t="str">
        <f t="shared" si="4"/>
        <v xml:space="preserve">          0</v>
      </c>
      <c r="AK34" s="349">
        <f ca="1">SUM('HL KNIHA VYPOC'!H39)</f>
        <v>0</v>
      </c>
      <c r="AN34" s="350">
        <f t="shared" si="28"/>
        <v>0</v>
      </c>
      <c r="AO34" s="318"/>
      <c r="AP34" s="318">
        <f t="shared" si="29"/>
        <v>0</v>
      </c>
      <c r="AQ34" s="318">
        <f ca="1">SUM(ANALYTIKAVUJ!E43)*-1</f>
        <v>0</v>
      </c>
      <c r="AR34" s="318">
        <f t="shared" si="30"/>
        <v>0</v>
      </c>
      <c r="AS34" s="350">
        <f t="shared" si="31"/>
        <v>0</v>
      </c>
    </row>
    <row r="35" spans="2:45">
      <c r="B35" s="330" t="s">
        <v>2409</v>
      </c>
      <c r="C35" s="316" t="s">
        <v>2410</v>
      </c>
      <c r="D35" s="317" t="str">
        <f ca="1">IF(VLOOKUP($B35,suvaha_p!$A:$G,1)=$B35,VLOOKUP($B35,suvaha_p!$A:$G,$B$1),0)</f>
        <v>Obežný majetok r. 34 + r. 41 + r. 53 + r. 66 + r. 71</v>
      </c>
      <c r="E35" s="331" t="s">
        <v>2409</v>
      </c>
      <c r="F35" s="332"/>
      <c r="G35" s="346"/>
      <c r="H35" s="346"/>
      <c r="I35" s="341">
        <f>SUM(I36+I43+I55+I68+I73)</f>
        <v>0</v>
      </c>
      <c r="J35" s="342"/>
      <c r="K35" s="341">
        <f>SUM(K36+K43+K55+K68+K73)</f>
        <v>0</v>
      </c>
      <c r="L35" s="341"/>
      <c r="M35" s="341">
        <f>SUM(M36+M43+M55+M68+M73)</f>
        <v>0</v>
      </c>
      <c r="N35" s="318">
        <f>SUM(N36+N43+N55+N68+N73)</f>
        <v>0</v>
      </c>
      <c r="P35" s="345"/>
      <c r="Q35" s="344"/>
      <c r="R35" s="344"/>
      <c r="S35" s="344">
        <f>SUM(S36+S43+S55+S68+S73+S76)</f>
        <v>0</v>
      </c>
      <c r="T35" s="344"/>
      <c r="U35" s="318">
        <f t="shared" si="25"/>
        <v>0</v>
      </c>
      <c r="V35" s="344"/>
      <c r="W35" s="318">
        <f t="shared" si="26"/>
        <v>0</v>
      </c>
      <c r="X35" s="318">
        <f>SUM(X36+X43+X55+X68+X73)</f>
        <v>0</v>
      </c>
      <c r="Y35" s="350"/>
      <c r="Z35" s="339">
        <f t="shared" si="0"/>
        <v>0</v>
      </c>
      <c r="AA35" s="339">
        <f t="shared" si="1"/>
        <v>0</v>
      </c>
      <c r="AB35" s="339">
        <f t="shared" si="2"/>
        <v>0</v>
      </c>
      <c r="AC35" s="339">
        <f t="shared" si="3"/>
        <v>0</v>
      </c>
      <c r="AD35" s="321" t="str">
        <f t="shared" si="4"/>
        <v xml:space="preserve">          0</v>
      </c>
      <c r="AE35" s="321" t="str">
        <f t="shared" si="4"/>
        <v xml:space="preserve">          0</v>
      </c>
      <c r="AF35" s="321" t="str">
        <f t="shared" si="4"/>
        <v xml:space="preserve">          0</v>
      </c>
      <c r="AG35" s="321" t="str">
        <f t="shared" si="4"/>
        <v xml:space="preserve">          0</v>
      </c>
      <c r="AK35" s="332"/>
      <c r="AL35" s="346"/>
      <c r="AM35" s="346"/>
      <c r="AN35" s="341">
        <f>SUM(AN36+AN43+AN55+AN68+AN73+AN76)</f>
        <v>0</v>
      </c>
      <c r="AO35" s="342"/>
      <c r="AP35" s="318">
        <f t="shared" si="29"/>
        <v>0</v>
      </c>
      <c r="AQ35" s="341"/>
      <c r="AR35" s="318">
        <f t="shared" si="30"/>
        <v>0</v>
      </c>
      <c r="AS35" s="350">
        <f>SUM(AS36+AS43+AS55+AS68+AS73)</f>
        <v>0</v>
      </c>
    </row>
    <row r="36" spans="2:45" outlineLevel="1">
      <c r="B36" s="330" t="s">
        <v>2411</v>
      </c>
      <c r="C36" s="316" t="s">
        <v>2412</v>
      </c>
      <c r="D36" s="317" t="str">
        <f ca="1">IF(VLOOKUP($B36,suvaha_p!$A:$G,1)=$B36,VLOOKUP($B36,suvaha_p!$A:$G,$B$1),0)</f>
        <v>Zásoby súčet (r. 35 až r. 40)</v>
      </c>
      <c r="E36" s="331" t="s">
        <v>2411</v>
      </c>
      <c r="F36" s="332"/>
      <c r="I36" s="341">
        <f>SUM(I37:I42)</f>
        <v>0</v>
      </c>
      <c r="J36" s="342"/>
      <c r="K36" s="341">
        <f>SUM(K37:K42)</f>
        <v>0</v>
      </c>
      <c r="L36" s="344"/>
      <c r="M36" s="341">
        <f>SUM(M37:M42)</f>
        <v>0</v>
      </c>
      <c r="N36" s="344">
        <f>SUM(N37:N42)</f>
        <v>0</v>
      </c>
      <c r="P36" s="345"/>
      <c r="S36" s="344">
        <f>SUM(S37:S42)</f>
        <v>0</v>
      </c>
      <c r="T36" s="344"/>
      <c r="U36" s="344">
        <f>SUM(U37:U42)</f>
        <v>0</v>
      </c>
      <c r="V36" s="344"/>
      <c r="W36" s="344">
        <f>SUM(W37:W42)</f>
        <v>0</v>
      </c>
      <c r="X36" s="344">
        <f>SUM(X37:X42)</f>
        <v>0</v>
      </c>
      <c r="Z36" s="339">
        <f t="shared" si="0"/>
        <v>0</v>
      </c>
      <c r="AA36" s="339">
        <f t="shared" si="1"/>
        <v>0</v>
      </c>
      <c r="AB36" s="339">
        <f t="shared" si="2"/>
        <v>0</v>
      </c>
      <c r="AC36" s="339">
        <f t="shared" si="3"/>
        <v>0</v>
      </c>
      <c r="AD36" s="321" t="str">
        <f t="shared" si="4"/>
        <v xml:space="preserve">          0</v>
      </c>
      <c r="AE36" s="321" t="str">
        <f t="shared" si="4"/>
        <v xml:space="preserve">          0</v>
      </c>
      <c r="AF36" s="321" t="str">
        <f t="shared" si="4"/>
        <v xml:space="preserve">          0</v>
      </c>
      <c r="AG36" s="321" t="str">
        <f t="shared" si="4"/>
        <v xml:space="preserve">          0</v>
      </c>
      <c r="AK36" s="332"/>
      <c r="AN36" s="341">
        <f>SUM(AN37:AN42)</f>
        <v>0</v>
      </c>
      <c r="AO36" s="342"/>
      <c r="AP36" s="341">
        <f>SUM(AP37:AP42)</f>
        <v>0</v>
      </c>
      <c r="AQ36" s="344"/>
      <c r="AR36" s="341">
        <f>SUM(AR37:AR42)</f>
        <v>0</v>
      </c>
      <c r="AS36" s="341">
        <f>SUM(AS37:AS42)</f>
        <v>0</v>
      </c>
    </row>
    <row r="37" spans="2:45" outlineLevel="1">
      <c r="B37" s="330" t="s">
        <v>2413</v>
      </c>
      <c r="C37" s="316" t="s">
        <v>2414</v>
      </c>
      <c r="D37" s="347" t="str">
        <f ca="1">IF(VLOOKUP($B37,suvaha_p!$A:$G,1)=$B37,VLOOKUP($B37,suvaha_p!$A:$G,$B$1),0)</f>
        <v>Materiál (112, 119, 11X) - /191, 19X/</v>
      </c>
      <c r="E37" s="348" t="s">
        <v>2413</v>
      </c>
      <c r="F37" s="349">
        <f ca="1">SUM('HL KNIHA VYPOC'!G83+'HL KNIHA VYPOC'!G84)</f>
        <v>0</v>
      </c>
      <c r="I37" s="350">
        <f t="shared" ref="I37:I42" si="32">ROUND(SUM(F37:H37),0)</f>
        <v>0</v>
      </c>
      <c r="J37" s="350"/>
      <c r="K37" s="318">
        <f t="shared" ref="K37:K42" si="33">ROUND(SUM(J37),0)</f>
        <v>0</v>
      </c>
      <c r="L37" s="318">
        <f ca="1">SUM('HL KNIHA VYPOC'!G99)*-1</f>
        <v>0</v>
      </c>
      <c r="M37" s="318">
        <f t="shared" ref="M37:M42" si="34">ROUND(SUM(L37),0)</f>
        <v>0</v>
      </c>
      <c r="N37" s="318">
        <f t="shared" si="7"/>
        <v>0</v>
      </c>
      <c r="P37" s="351">
        <f ca="1">SUM('HL KNIHA VYPOC'!K83+'HL KNIHA VYPOC'!K84)</f>
        <v>0</v>
      </c>
      <c r="S37" s="318">
        <f t="shared" ref="S37:S42" si="35">SUM(P37:R37)</f>
        <v>0</v>
      </c>
      <c r="U37" s="318">
        <f t="shared" ref="U37:U42" si="36">SUM(T37)</f>
        <v>0</v>
      </c>
      <c r="V37" s="318">
        <f ca="1">SUM('HL KNIHA VYPOC'!K99)*-1</f>
        <v>0</v>
      </c>
      <c r="W37" s="318">
        <f t="shared" ref="W37:W42" si="37">SUM(V37)</f>
        <v>0</v>
      </c>
      <c r="X37" s="318">
        <f t="shared" ref="X37:X42" si="38">ROUND((S37-U37-W37),0)</f>
        <v>0</v>
      </c>
      <c r="Z37" s="339">
        <f t="shared" si="0"/>
        <v>0</v>
      </c>
      <c r="AA37" s="339">
        <f t="shared" si="1"/>
        <v>0</v>
      </c>
      <c r="AB37" s="339">
        <f t="shared" si="2"/>
        <v>0</v>
      </c>
      <c r="AC37" s="339">
        <f t="shared" si="3"/>
        <v>0</v>
      </c>
      <c r="AD37" s="321" t="str">
        <f t="shared" si="4"/>
        <v xml:space="preserve">          0</v>
      </c>
      <c r="AE37" s="321" t="str">
        <f t="shared" si="4"/>
        <v xml:space="preserve">          0</v>
      </c>
      <c r="AF37" s="321" t="str">
        <f t="shared" si="4"/>
        <v xml:space="preserve">          0</v>
      </c>
      <c r="AG37" s="321" t="str">
        <f t="shared" si="4"/>
        <v xml:space="preserve">          0</v>
      </c>
      <c r="AK37" s="349">
        <f ca="1">SUM('HL KNIHA VYPOC'!H83+'HL KNIHA VYPOC'!H84)</f>
        <v>0</v>
      </c>
      <c r="AN37" s="350">
        <f t="shared" ref="AN37:AN42" si="39">SUM(AK37:AM37)</f>
        <v>0</v>
      </c>
      <c r="AO37" s="350"/>
      <c r="AP37" s="318">
        <f t="shared" ref="AP37:AP42" si="40">SUM(AO37)</f>
        <v>0</v>
      </c>
      <c r="AQ37" s="318">
        <f ca="1">SUM('HL KNIHA VYPOC'!H99)*-1</f>
        <v>0</v>
      </c>
      <c r="AR37" s="318">
        <f t="shared" ref="AR37:AR42" si="41">SUM(AQ37)</f>
        <v>0</v>
      </c>
      <c r="AS37" s="350">
        <f t="shared" ref="AS37:AS42" si="42">ROUND((AN37-AP37-AR37),0)</f>
        <v>0</v>
      </c>
    </row>
    <row r="38" spans="2:45" outlineLevel="1">
      <c r="B38" s="330" t="s">
        <v>2415</v>
      </c>
      <c r="C38" s="316" t="s">
        <v>2390</v>
      </c>
      <c r="D38" s="347" t="str">
        <f ca="1">IF(VLOOKUP($B38,suvaha_p!$A:$G,1)=$B38,VLOOKUP($B38,suvaha_p!$A:$G,$B$1),0)</f>
        <v>Nedokončená výroba a polotovary vlastnej výroby  (121, 122, 12X) - /192, 193, 19X/</v>
      </c>
      <c r="E38" s="348" t="s">
        <v>2415</v>
      </c>
      <c r="F38" s="349">
        <f ca="1">SUM('HL KNIHA VYPOC'!G87+'HL KNIHA VYPOC'!G88)</f>
        <v>0</v>
      </c>
      <c r="I38" s="350">
        <f t="shared" si="32"/>
        <v>0</v>
      </c>
      <c r="J38" s="350"/>
      <c r="K38" s="318">
        <f t="shared" si="33"/>
        <v>0</v>
      </c>
      <c r="L38" s="318">
        <f ca="1">SUM('HL KNIHA VYPOC'!G100+'HL KNIHA VYPOC'!G101)*-1</f>
        <v>0</v>
      </c>
      <c r="M38" s="318">
        <f t="shared" si="34"/>
        <v>0</v>
      </c>
      <c r="N38" s="318">
        <f t="shared" si="7"/>
        <v>0</v>
      </c>
      <c r="P38" s="351">
        <f ca="1">SUM('HL KNIHA VYPOC'!K87+'HL KNIHA VYPOC'!K88)</f>
        <v>0</v>
      </c>
      <c r="S38" s="318">
        <f t="shared" si="35"/>
        <v>0</v>
      </c>
      <c r="U38" s="318">
        <f t="shared" si="36"/>
        <v>0</v>
      </c>
      <c r="V38" s="318">
        <f ca="1">SUM('HL KNIHA VYPOC'!K100+'HL KNIHA VYPOC'!K101)*-1</f>
        <v>0</v>
      </c>
      <c r="W38" s="318">
        <f t="shared" si="37"/>
        <v>0</v>
      </c>
      <c r="X38" s="318">
        <f t="shared" si="38"/>
        <v>0</v>
      </c>
      <c r="Z38" s="339">
        <f t="shared" si="0"/>
        <v>0</v>
      </c>
      <c r="AA38" s="339">
        <f t="shared" si="1"/>
        <v>0</v>
      </c>
      <c r="AB38" s="339">
        <f t="shared" si="2"/>
        <v>0</v>
      </c>
      <c r="AC38" s="339">
        <f t="shared" si="3"/>
        <v>0</v>
      </c>
      <c r="AD38" s="321" t="str">
        <f t="shared" si="4"/>
        <v xml:space="preserve">          0</v>
      </c>
      <c r="AE38" s="321" t="str">
        <f t="shared" si="4"/>
        <v xml:space="preserve">          0</v>
      </c>
      <c r="AF38" s="321" t="str">
        <f t="shared" si="4"/>
        <v xml:space="preserve">          0</v>
      </c>
      <c r="AG38" s="321" t="str">
        <f t="shared" si="4"/>
        <v xml:space="preserve">          0</v>
      </c>
      <c r="AK38" s="349">
        <f ca="1">SUM('HL KNIHA VYPOC'!H87+'HL KNIHA VYPOC'!H88)</f>
        <v>0</v>
      </c>
      <c r="AN38" s="350">
        <f t="shared" si="39"/>
        <v>0</v>
      </c>
      <c r="AO38" s="350"/>
      <c r="AP38" s="318">
        <f t="shared" si="40"/>
        <v>0</v>
      </c>
      <c r="AQ38" s="318">
        <f ca="1">SUM('HL KNIHA VYPOC'!H100+'HL KNIHA VYPOC'!H101)*-1</f>
        <v>0</v>
      </c>
      <c r="AR38" s="318">
        <f t="shared" si="41"/>
        <v>0</v>
      </c>
      <c r="AS38" s="350">
        <f t="shared" si="42"/>
        <v>0</v>
      </c>
    </row>
    <row r="39" spans="2:45" outlineLevel="1">
      <c r="B39" s="330" t="s">
        <v>2416</v>
      </c>
      <c r="C39" s="316" t="s">
        <v>2391</v>
      </c>
      <c r="D39" s="347" t="str">
        <f ca="1">IF(VLOOKUP($B39,suvaha_p!$A:$G,1)=$B39,VLOOKUP($B39,suvaha_p!$A:$G,$B$1),0)</f>
        <v>Výrobky (123) - /194/</v>
      </c>
      <c r="E39" s="348" t="s">
        <v>2416</v>
      </c>
      <c r="F39" s="349">
        <f ca="1">SUM('HL KNIHA VYPOC'!G89)</f>
        <v>0</v>
      </c>
      <c r="I39" s="350">
        <f t="shared" si="32"/>
        <v>0</v>
      </c>
      <c r="J39" s="350"/>
      <c r="K39" s="318">
        <f t="shared" si="33"/>
        <v>0</v>
      </c>
      <c r="L39" s="318">
        <f ca="1">SUM('HL KNIHA VYPOC'!G102)*-1</f>
        <v>0</v>
      </c>
      <c r="M39" s="318">
        <f t="shared" si="34"/>
        <v>0</v>
      </c>
      <c r="N39" s="318">
        <f t="shared" si="7"/>
        <v>0</v>
      </c>
      <c r="P39" s="351">
        <f ca="1">SUM('HL KNIHA VYPOC'!K89)</f>
        <v>0</v>
      </c>
      <c r="S39" s="318">
        <f t="shared" si="35"/>
        <v>0</v>
      </c>
      <c r="U39" s="318">
        <f t="shared" si="36"/>
        <v>0</v>
      </c>
      <c r="V39" s="318">
        <f ca="1">SUM('HL KNIHA VYPOC'!K102)*-1</f>
        <v>0</v>
      </c>
      <c r="W39" s="318">
        <f t="shared" si="37"/>
        <v>0</v>
      </c>
      <c r="X39" s="318">
        <f t="shared" si="38"/>
        <v>0</v>
      </c>
      <c r="Z39" s="339">
        <f t="shared" si="0"/>
        <v>0</v>
      </c>
      <c r="AA39" s="339">
        <f t="shared" si="1"/>
        <v>0</v>
      </c>
      <c r="AB39" s="339">
        <f t="shared" si="2"/>
        <v>0</v>
      </c>
      <c r="AC39" s="339">
        <f t="shared" si="3"/>
        <v>0</v>
      </c>
      <c r="AD39" s="321" t="str">
        <f t="shared" si="4"/>
        <v xml:space="preserve">          0</v>
      </c>
      <c r="AE39" s="321" t="str">
        <f t="shared" si="4"/>
        <v xml:space="preserve">          0</v>
      </c>
      <c r="AF39" s="321" t="str">
        <f t="shared" si="4"/>
        <v xml:space="preserve">          0</v>
      </c>
      <c r="AG39" s="321" t="str">
        <f t="shared" si="4"/>
        <v xml:space="preserve">          0</v>
      </c>
      <c r="AK39" s="349">
        <f ca="1">SUM('HL KNIHA VYPOC'!H89)</f>
        <v>0</v>
      </c>
      <c r="AN39" s="350">
        <f t="shared" si="39"/>
        <v>0</v>
      </c>
      <c r="AO39" s="350"/>
      <c r="AP39" s="318">
        <f t="shared" si="40"/>
        <v>0</v>
      </c>
      <c r="AQ39" s="318">
        <f ca="1">SUM('HL KNIHA VYPOC'!H102)*-1</f>
        <v>0</v>
      </c>
      <c r="AR39" s="318">
        <f t="shared" si="41"/>
        <v>0</v>
      </c>
      <c r="AS39" s="350">
        <f t="shared" si="42"/>
        <v>0</v>
      </c>
    </row>
    <row r="40" spans="2:45" outlineLevel="1">
      <c r="B40" s="330" t="s">
        <v>2417</v>
      </c>
      <c r="C40" s="316" t="s">
        <v>2392</v>
      </c>
      <c r="D40" s="347" t="str">
        <f ca="1">IF(VLOOKUP($B40,suvaha_p!$A:$G,1)=$B40,VLOOKUP($B40,suvaha_p!$A:$G,$B$1),0)</f>
        <v>Zvieratá (124) - /195/</v>
      </c>
      <c r="E40" s="348" t="s">
        <v>2417</v>
      </c>
      <c r="F40" s="349">
        <f ca="1">SUM('HL KNIHA VYPOC'!G90)</f>
        <v>0</v>
      </c>
      <c r="I40" s="350">
        <f t="shared" si="32"/>
        <v>0</v>
      </c>
      <c r="J40" s="350"/>
      <c r="K40" s="318">
        <f t="shared" si="33"/>
        <v>0</v>
      </c>
      <c r="L40" s="318">
        <f ca="1">SUM('HL KNIHA VYPOC'!G103)*-1</f>
        <v>0</v>
      </c>
      <c r="M40" s="318">
        <f t="shared" si="34"/>
        <v>0</v>
      </c>
      <c r="N40" s="318">
        <f t="shared" si="7"/>
        <v>0</v>
      </c>
      <c r="P40" s="351">
        <f ca="1">SUM('HL KNIHA VYPOC'!K90)</f>
        <v>0</v>
      </c>
      <c r="S40" s="318">
        <f t="shared" si="35"/>
        <v>0</v>
      </c>
      <c r="U40" s="318">
        <f t="shared" si="36"/>
        <v>0</v>
      </c>
      <c r="V40" s="318">
        <f ca="1">SUM('HL KNIHA VYPOC'!K103)*-1</f>
        <v>0</v>
      </c>
      <c r="W40" s="318">
        <f t="shared" si="37"/>
        <v>0</v>
      </c>
      <c r="X40" s="318">
        <f t="shared" si="38"/>
        <v>0</v>
      </c>
      <c r="Z40" s="339">
        <f t="shared" si="0"/>
        <v>0</v>
      </c>
      <c r="AA40" s="339">
        <f t="shared" si="1"/>
        <v>0</v>
      </c>
      <c r="AB40" s="339">
        <f t="shared" si="2"/>
        <v>0</v>
      </c>
      <c r="AC40" s="339">
        <f t="shared" si="3"/>
        <v>0</v>
      </c>
      <c r="AD40" s="321" t="str">
        <f t="shared" si="4"/>
        <v xml:space="preserve">          0</v>
      </c>
      <c r="AE40" s="321" t="str">
        <f t="shared" si="4"/>
        <v xml:space="preserve">          0</v>
      </c>
      <c r="AF40" s="321" t="str">
        <f t="shared" si="4"/>
        <v xml:space="preserve">          0</v>
      </c>
      <c r="AG40" s="321" t="str">
        <f t="shared" si="4"/>
        <v xml:space="preserve">          0</v>
      </c>
      <c r="AK40" s="349">
        <f ca="1">SUM('HL KNIHA VYPOC'!H90)</f>
        <v>0</v>
      </c>
      <c r="AN40" s="350">
        <f t="shared" si="39"/>
        <v>0</v>
      </c>
      <c r="AO40" s="350"/>
      <c r="AP40" s="318">
        <f t="shared" si="40"/>
        <v>0</v>
      </c>
      <c r="AQ40" s="318">
        <f ca="1">SUM('HL KNIHA VYPOC'!H103)*-1</f>
        <v>0</v>
      </c>
      <c r="AR40" s="318">
        <f t="shared" si="41"/>
        <v>0</v>
      </c>
      <c r="AS40" s="350">
        <f t="shared" si="42"/>
        <v>0</v>
      </c>
    </row>
    <row r="41" spans="2:45" outlineLevel="1">
      <c r="B41" s="330" t="s">
        <v>2418</v>
      </c>
      <c r="C41" s="316" t="s">
        <v>2393</v>
      </c>
      <c r="D41" s="347" t="str">
        <f ca="1">IF(VLOOKUP($B41,suvaha_p!$A:$G,1)=$B41,VLOOKUP($B41,suvaha_p!$A:$G,$B$1),0)</f>
        <v>Tovar (132, 133, 13X, 139) - /196, 19X/</v>
      </c>
      <c r="E41" s="348" t="s">
        <v>2418</v>
      </c>
      <c r="F41" s="349">
        <f ca="1">SUM('HL KNIHA VYPOC'!G92)</f>
        <v>0</v>
      </c>
      <c r="I41" s="350">
        <f t="shared" si="32"/>
        <v>0</v>
      </c>
      <c r="J41" s="350"/>
      <c r="K41" s="318">
        <f t="shared" si="33"/>
        <v>0</v>
      </c>
      <c r="L41" s="318">
        <f ca="1">SUM('HL KNIHA VYPOC'!G104)*-1</f>
        <v>0</v>
      </c>
      <c r="M41" s="318">
        <f t="shared" si="34"/>
        <v>0</v>
      </c>
      <c r="N41" s="318">
        <f t="shared" si="7"/>
        <v>0</v>
      </c>
      <c r="P41" s="351">
        <f ca="1">SUM('HL KNIHA VYPOC'!K92)</f>
        <v>0</v>
      </c>
      <c r="S41" s="318">
        <f t="shared" si="35"/>
        <v>0</v>
      </c>
      <c r="U41" s="318">
        <f t="shared" si="36"/>
        <v>0</v>
      </c>
      <c r="V41" s="318">
        <f ca="1">SUM('HL KNIHA VYPOC'!K104)*-1</f>
        <v>0</v>
      </c>
      <c r="W41" s="318">
        <f t="shared" si="37"/>
        <v>0</v>
      </c>
      <c r="X41" s="318">
        <f t="shared" si="38"/>
        <v>0</v>
      </c>
      <c r="Z41" s="339">
        <f t="shared" si="0"/>
        <v>0</v>
      </c>
      <c r="AA41" s="339">
        <f t="shared" si="1"/>
        <v>0</v>
      </c>
      <c r="AB41" s="339">
        <f t="shared" si="2"/>
        <v>0</v>
      </c>
      <c r="AC41" s="339">
        <f t="shared" si="3"/>
        <v>0</v>
      </c>
      <c r="AD41" s="321" t="str">
        <f t="shared" si="4"/>
        <v xml:space="preserve">          0</v>
      </c>
      <c r="AE41" s="321" t="str">
        <f t="shared" si="4"/>
        <v xml:space="preserve">          0</v>
      </c>
      <c r="AF41" s="321" t="str">
        <f t="shared" si="4"/>
        <v xml:space="preserve">          0</v>
      </c>
      <c r="AG41" s="321" t="str">
        <f t="shared" si="4"/>
        <v xml:space="preserve">          0</v>
      </c>
      <c r="AK41" s="349">
        <f ca="1">SUM('HL KNIHA VYPOC'!H92)</f>
        <v>0</v>
      </c>
      <c r="AN41" s="350">
        <f t="shared" si="39"/>
        <v>0</v>
      </c>
      <c r="AO41" s="350"/>
      <c r="AP41" s="318">
        <f t="shared" si="40"/>
        <v>0</v>
      </c>
      <c r="AQ41" s="318">
        <f ca="1">SUM('HL KNIHA VYPOC'!H104)*-1</f>
        <v>0</v>
      </c>
      <c r="AR41" s="318">
        <f t="shared" si="41"/>
        <v>0</v>
      </c>
      <c r="AS41" s="350">
        <f t="shared" si="42"/>
        <v>0</v>
      </c>
    </row>
    <row r="42" spans="2:45" outlineLevel="1">
      <c r="B42" s="330" t="s">
        <v>4113</v>
      </c>
      <c r="C42" s="316" t="s">
        <v>2395</v>
      </c>
      <c r="D42" s="347" t="str">
        <f ca="1">IF(VLOOKUP($B42,suvaha_p!$A:$G,1)=$B42,VLOOKUP($B42,suvaha_p!$A:$G,$B$1),0)</f>
        <v>Poskytnuté preddavky na zásoby (314A) - /391A/</v>
      </c>
      <c r="E42" s="348" t="s">
        <v>4113</v>
      </c>
      <c r="G42" s="350">
        <f ca="1">SUM(ANALYTIKAVUJ!K87)</f>
        <v>0</v>
      </c>
      <c r="I42" s="350">
        <f t="shared" si="32"/>
        <v>0</v>
      </c>
      <c r="K42" s="318">
        <f t="shared" si="33"/>
        <v>0</v>
      </c>
      <c r="L42" s="350">
        <f ca="1">SUM(ANALYTIKAVUJ!K60)*-1</f>
        <v>0</v>
      </c>
      <c r="M42" s="318">
        <f t="shared" si="34"/>
        <v>0</v>
      </c>
      <c r="N42" s="318">
        <f t="shared" si="7"/>
        <v>0</v>
      </c>
      <c r="Q42" s="318">
        <f ca="1">SUM(ANALYTIKAVUJ!L87)</f>
        <v>0</v>
      </c>
      <c r="S42" s="318">
        <f t="shared" si="35"/>
        <v>0</v>
      </c>
      <c r="U42" s="318">
        <f t="shared" si="36"/>
        <v>0</v>
      </c>
      <c r="V42" s="318">
        <f ca="1">SUM(ANALYTIKAVUJ!L60)*-1</f>
        <v>0</v>
      </c>
      <c r="W42" s="318">
        <f t="shared" si="37"/>
        <v>0</v>
      </c>
      <c r="X42" s="318">
        <f t="shared" si="38"/>
        <v>0</v>
      </c>
      <c r="Z42" s="339">
        <f t="shared" si="0"/>
        <v>0</v>
      </c>
      <c r="AA42" s="339">
        <f t="shared" si="1"/>
        <v>0</v>
      </c>
      <c r="AB42" s="339">
        <f t="shared" si="2"/>
        <v>0</v>
      </c>
      <c r="AC42" s="339">
        <f t="shared" si="3"/>
        <v>0</v>
      </c>
      <c r="AD42" s="321" t="str">
        <f t="shared" si="4"/>
        <v xml:space="preserve">          0</v>
      </c>
      <c r="AE42" s="321" t="str">
        <f t="shared" si="4"/>
        <v xml:space="preserve">          0</v>
      </c>
      <c r="AF42" s="321" t="str">
        <f t="shared" si="4"/>
        <v xml:space="preserve">          0</v>
      </c>
      <c r="AG42" s="321" t="str">
        <f t="shared" si="4"/>
        <v xml:space="preserve">          0</v>
      </c>
      <c r="AL42" s="350">
        <f ca="1">SUM(ANALYTIKAVUJ!M87)</f>
        <v>0</v>
      </c>
      <c r="AN42" s="350">
        <f t="shared" si="39"/>
        <v>0</v>
      </c>
      <c r="AP42" s="318">
        <f t="shared" si="40"/>
        <v>0</v>
      </c>
      <c r="AQ42" s="350">
        <f ca="1">SUM(ANALYTIKAVUJ!AP60)*-1</f>
        <v>0</v>
      </c>
      <c r="AR42" s="318">
        <f t="shared" si="41"/>
        <v>0</v>
      </c>
      <c r="AS42" s="350">
        <f t="shared" si="42"/>
        <v>0</v>
      </c>
    </row>
    <row r="43" spans="2:45" outlineLevel="1">
      <c r="B43" s="330" t="s">
        <v>2419</v>
      </c>
      <c r="C43" s="316" t="s">
        <v>2420</v>
      </c>
      <c r="D43" s="317" t="str">
        <f ca="1">IF(VLOOKUP($B43,suvaha_p!$A:$G,1)=$B43,VLOOKUP($B43,suvaha_p!$A:$G,$B$1),0)</f>
        <v>Dlhodobé pohľadávky súčet (r. 42 + r. 46 až r. 52)</v>
      </c>
      <c r="E43" s="331" t="s">
        <v>2419</v>
      </c>
      <c r="F43" s="332"/>
      <c r="I43" s="341">
        <f>SUM(I44+I48+I49+I50+I51+I52+I53+I54)</f>
        <v>0</v>
      </c>
      <c r="K43" s="341">
        <f>SUM(K44+K48+K49+K50+K51+K52+K53+K54)</f>
        <v>0</v>
      </c>
      <c r="M43" s="350">
        <f>SUM(M44+M48+M49+M50+M51+M52+M53+M54)</f>
        <v>0</v>
      </c>
      <c r="N43" s="318">
        <f>SUM(N44+N48+N49+N50+N51+N52+N53+N54)</f>
        <v>0</v>
      </c>
      <c r="P43" s="345"/>
      <c r="S43" s="344">
        <f>SUM(S44+S48+S49+S50+S51+S52+S53+S54)</f>
        <v>0</v>
      </c>
      <c r="U43" s="318">
        <f>SUM(U44+U48+U49+U50+U51+U52+U53+U54)</f>
        <v>0</v>
      </c>
      <c r="W43" s="318">
        <f>SUM(W44+W48+W49+W50+W51+W52+W53+W54)</f>
        <v>0</v>
      </c>
      <c r="X43" s="318">
        <f>SUM(X44+X48+X49+X50+X51+X52+X53+X54)</f>
        <v>0</v>
      </c>
      <c r="Z43" s="339">
        <f t="shared" si="0"/>
        <v>0</v>
      </c>
      <c r="AA43" s="339">
        <f t="shared" si="1"/>
        <v>0</v>
      </c>
      <c r="AB43" s="339">
        <f t="shared" si="2"/>
        <v>0</v>
      </c>
      <c r="AC43" s="339">
        <f t="shared" si="3"/>
        <v>0</v>
      </c>
      <c r="AD43" s="321" t="str">
        <f t="shared" si="4"/>
        <v xml:space="preserve">          0</v>
      </c>
      <c r="AE43" s="321" t="str">
        <f t="shared" si="4"/>
        <v xml:space="preserve">          0</v>
      </c>
      <c r="AF43" s="321" t="str">
        <f t="shared" si="4"/>
        <v xml:space="preserve">          0</v>
      </c>
      <c r="AG43" s="321" t="str">
        <f t="shared" si="4"/>
        <v xml:space="preserve">          0</v>
      </c>
      <c r="AK43" s="332"/>
      <c r="AN43" s="350">
        <f>SUM(AN44+AN48+AN49+AN50+AN51+AN52+AN53+AN54)</f>
        <v>0</v>
      </c>
      <c r="AP43" s="350">
        <f>SUM(AP44+AP48+AP49+AP50+AP51+AP52+AP53+AP54)</f>
        <v>0</v>
      </c>
      <c r="AR43" s="350">
        <f>SUM(AR44+AR48+AR49+AR50+AR51+AR52+AR53+AR54)</f>
        <v>0</v>
      </c>
      <c r="AS43" s="350">
        <f>SUM(AS44+AS48+AS49+AS50+AS51+AS52+AS53+AS54)</f>
        <v>0</v>
      </c>
    </row>
    <row r="44" spans="2:45" outlineLevel="1">
      <c r="B44" s="330" t="s">
        <v>2421</v>
      </c>
      <c r="C44" s="316" t="s">
        <v>2422</v>
      </c>
      <c r="D44" s="317" t="str">
        <f ca="1">IF(VLOOKUP($B44,suvaha_p!$A:$G,1)=$B44,VLOOKUP($B44,suvaha_p!$A:$G,$B$1),0)</f>
        <v>Pohľadávky z obchodného styku súčet (r. 43 až r. 45)</v>
      </c>
      <c r="E44" s="331" t="s">
        <v>2421</v>
      </c>
      <c r="F44" s="332"/>
      <c r="I44" s="341">
        <f>SUM(I45:I47)</f>
        <v>0</v>
      </c>
      <c r="K44" s="341">
        <f>SUM(K45:K47)</f>
        <v>0</v>
      </c>
      <c r="L44" s="342"/>
      <c r="M44" s="350">
        <f>SUM(M45:M47)</f>
        <v>0</v>
      </c>
      <c r="N44" s="318">
        <f>SUM(N45:N47)</f>
        <v>0</v>
      </c>
      <c r="P44" s="345"/>
      <c r="S44" s="344">
        <f>SUM(S45:S47)</f>
        <v>0</v>
      </c>
      <c r="U44" s="318">
        <f>SUM(U45:U47)</f>
        <v>0</v>
      </c>
      <c r="V44" s="344"/>
      <c r="W44" s="318">
        <f>SUM(W45:W47)</f>
        <v>0</v>
      </c>
      <c r="X44" s="318">
        <f>SUM(X45:X47)</f>
        <v>0</v>
      </c>
      <c r="Z44" s="339">
        <f t="shared" si="0"/>
        <v>0</v>
      </c>
      <c r="AA44" s="339">
        <f t="shared" si="1"/>
        <v>0</v>
      </c>
      <c r="AB44" s="339">
        <f t="shared" si="2"/>
        <v>0</v>
      </c>
      <c r="AC44" s="339">
        <f t="shared" si="3"/>
        <v>0</v>
      </c>
      <c r="AD44" s="321" t="str">
        <f t="shared" si="4"/>
        <v xml:space="preserve">          0</v>
      </c>
      <c r="AE44" s="321" t="str">
        <f t="shared" si="4"/>
        <v xml:space="preserve">          0</v>
      </c>
      <c r="AF44" s="321" t="str">
        <f t="shared" si="4"/>
        <v xml:space="preserve">          0</v>
      </c>
      <c r="AG44" s="321" t="str">
        <f t="shared" si="4"/>
        <v xml:space="preserve">          0</v>
      </c>
      <c r="AK44" s="332"/>
      <c r="AN44" s="350">
        <f>SUM(AN45:AN47)</f>
        <v>0</v>
      </c>
      <c r="AP44" s="350">
        <f>SUM(AP45:AP47)</f>
        <v>0</v>
      </c>
      <c r="AQ44" s="342"/>
      <c r="AR44" s="350">
        <f>SUM(AR45:AR47)</f>
        <v>0</v>
      </c>
      <c r="AS44" s="350">
        <f>SUM(AS45:AS47)</f>
        <v>0</v>
      </c>
    </row>
    <row r="45" spans="2:45" outlineLevel="1">
      <c r="B45" s="330" t="s">
        <v>4114</v>
      </c>
      <c r="C45" s="316" t="s">
        <v>2423</v>
      </c>
      <c r="D45" s="347" t="str">
        <f ca="1">IF(VLOOKUP($B45,suvaha_p!$A:$G,1)=$B45,VLOOKUP($B45,suvaha_p!$A:$G,$B$1),0)</f>
        <v>Pohľadávky z obchodného styku voči prepojeným účtovným jednotkám (311A, 312A, 313A, 314A, 315A, 31XA) - /391A/</v>
      </c>
      <c r="E45" s="348" t="s">
        <v>4114</v>
      </c>
      <c r="G45" s="350">
        <f ca="1">SUM(ANALYTIKAVUJ!C79+ANALYTIKAVUJ!C87+ANALYTIKAVUJ!K79+ANALYTIKAVUJ!K88+ANALYTIKAVUJ!K97)</f>
        <v>0</v>
      </c>
      <c r="I45" s="350">
        <f t="shared" ref="I45:I54" si="43">ROUND(SUM(F45:H45),0)</f>
        <v>0</v>
      </c>
      <c r="K45" s="318">
        <f t="shared" ref="K45:K54" si="44">ROUND(SUM(J45),0)</f>
        <v>0</v>
      </c>
      <c r="L45" s="350">
        <f ca="1">SUM(ANALYTIKAVUJ!K61)*-1</f>
        <v>0</v>
      </c>
      <c r="M45" s="318">
        <f t="shared" ref="M45:M54" si="45">ROUND(SUM(L45),0)</f>
        <v>0</v>
      </c>
      <c r="N45" s="318">
        <f t="shared" si="7"/>
        <v>0</v>
      </c>
      <c r="Q45" s="318">
        <f ca="1">SUM(ANALYTIKAVUJ!D79+ANALYTIKAVUJ!D87+ANALYTIKAVUJ!L79+ANALYTIKAVUJ!L88+ANALYTIKAVUJ!L97)</f>
        <v>0</v>
      </c>
      <c r="S45" s="318">
        <f t="shared" ref="S45:S54" si="46">SUM(P45:R45)</f>
        <v>0</v>
      </c>
      <c r="U45" s="318">
        <f t="shared" ref="U45:U54" si="47">SUM(T45)</f>
        <v>0</v>
      </c>
      <c r="V45" s="318">
        <f ca="1">SUM(ANALYTIKAVUJ!L61)*-1</f>
        <v>0</v>
      </c>
      <c r="W45" s="318">
        <f t="shared" ref="W45:W54" si="48">SUM(V45)</f>
        <v>0</v>
      </c>
      <c r="X45" s="318">
        <f t="shared" ref="X45:X54" si="49">ROUND((S45-U45-W45),0)</f>
        <v>0</v>
      </c>
      <c r="Z45" s="339">
        <f t="shared" si="0"/>
        <v>0</v>
      </c>
      <c r="AA45" s="339">
        <f t="shared" si="1"/>
        <v>0</v>
      </c>
      <c r="AB45" s="339">
        <f t="shared" si="2"/>
        <v>0</v>
      </c>
      <c r="AC45" s="339">
        <f t="shared" si="3"/>
        <v>0</v>
      </c>
      <c r="AD45" s="321" t="str">
        <f t="shared" si="4"/>
        <v xml:space="preserve">          0</v>
      </c>
      <c r="AE45" s="321" t="str">
        <f t="shared" si="4"/>
        <v xml:space="preserve">          0</v>
      </c>
      <c r="AF45" s="321" t="str">
        <f t="shared" si="4"/>
        <v xml:space="preserve">          0</v>
      </c>
      <c r="AG45" s="321" t="str">
        <f t="shared" si="4"/>
        <v xml:space="preserve">          0</v>
      </c>
      <c r="AL45" s="350">
        <f ca="1">SUM(ANALYTIKAVUJ!E79+ANALYTIKAVUJ!E87+ANALYTIKAVUJ!M79+ANALYTIKAVUJ!M88+ANALYTIKAVUJ!M97)</f>
        <v>0</v>
      </c>
      <c r="AN45" s="350">
        <f t="shared" ref="AN45:AN54" si="50">SUM(AK45:AM45)</f>
        <v>0</v>
      </c>
      <c r="AP45" s="318">
        <f t="shared" ref="AP45:AP54" si="51">SUM(AO45)</f>
        <v>0</v>
      </c>
      <c r="AQ45" s="350">
        <f ca="1">SUM(ANALYTIKAVUJ!AP61)*-1</f>
        <v>0</v>
      </c>
      <c r="AR45" s="318">
        <f t="shared" ref="AR45:AR54" si="52">SUM(AQ45)</f>
        <v>0</v>
      </c>
      <c r="AS45" s="350">
        <f t="shared" ref="AS45:AS54" si="53">ROUND((AN45-AP45-AR45),0)</f>
        <v>0</v>
      </c>
    </row>
    <row r="46" spans="2:45" outlineLevel="1">
      <c r="B46" s="330" t="s">
        <v>4115</v>
      </c>
      <c r="C46" s="316" t="s">
        <v>2424</v>
      </c>
      <c r="D46" s="347" t="str">
        <f ca="1">IF(VLOOKUP($B46,suvaha_p!$A:$G,1)=$B46,VLOOKUP($B46,suvaha_p!$A:$G,$B$1),0)</f>
        <v>Pohľadávky z obchodného styku v rámci podielovej účasti okrem pohľadávok voči prepojeným účtovným jednotkám (311A, 312A, 313A, 314A, 315A, 31XA)
- /391A/</v>
      </c>
      <c r="E46" s="348" t="s">
        <v>4115</v>
      </c>
      <c r="G46" s="350">
        <f ca="1">SUM(ANALYTIKAVUJ!C80+ANALYTIKAVUJ!C88+ANALYTIKAVUJ!K80+ANALYTIKAVUJ!K89+ANALYTIKAVUJ!K98)</f>
        <v>0</v>
      </c>
      <c r="I46" s="350">
        <f t="shared" si="43"/>
        <v>0</v>
      </c>
      <c r="K46" s="318">
        <f t="shared" si="44"/>
        <v>0</v>
      </c>
      <c r="L46" s="350">
        <f ca="1">SUM(ANALYTIKAVUJ!K62)*-1</f>
        <v>0</v>
      </c>
      <c r="M46" s="318">
        <f t="shared" si="45"/>
        <v>0</v>
      </c>
      <c r="N46" s="318">
        <f t="shared" si="7"/>
        <v>0</v>
      </c>
      <c r="Q46" s="318">
        <f ca="1">SUM(ANALYTIKAVUJ!D80+ANALYTIKAVUJ!D88+ANALYTIKAVUJ!L80+ANALYTIKAVUJ!L89+ANALYTIKAVUJ!L98)</f>
        <v>0</v>
      </c>
      <c r="S46" s="318">
        <f t="shared" si="46"/>
        <v>0</v>
      </c>
      <c r="U46" s="318">
        <f t="shared" si="47"/>
        <v>0</v>
      </c>
      <c r="V46" s="318">
        <f ca="1">SUM(ANALYTIKAVUJ!L62)*-1</f>
        <v>0</v>
      </c>
      <c r="W46" s="318">
        <f t="shared" si="48"/>
        <v>0</v>
      </c>
      <c r="X46" s="318">
        <f t="shared" si="49"/>
        <v>0</v>
      </c>
      <c r="Z46" s="339">
        <f t="shared" si="0"/>
        <v>0</v>
      </c>
      <c r="AA46" s="339">
        <f t="shared" si="1"/>
        <v>0</v>
      </c>
      <c r="AB46" s="339">
        <f t="shared" si="2"/>
        <v>0</v>
      </c>
      <c r="AC46" s="339">
        <f t="shared" si="3"/>
        <v>0</v>
      </c>
      <c r="AD46" s="321" t="str">
        <f t="shared" si="4"/>
        <v xml:space="preserve">          0</v>
      </c>
      <c r="AE46" s="321" t="str">
        <f t="shared" si="4"/>
        <v xml:space="preserve">          0</v>
      </c>
      <c r="AF46" s="321" t="str">
        <f t="shared" si="4"/>
        <v xml:space="preserve">          0</v>
      </c>
      <c r="AG46" s="321" t="str">
        <f t="shared" si="4"/>
        <v xml:space="preserve">          0</v>
      </c>
      <c r="AL46" s="350">
        <f ca="1">SUM(ANALYTIKAVUJ!E80+ANALYTIKAVUJ!E88+ANALYTIKAVUJ!M80+ANALYTIKAVUJ!M89+ANALYTIKAVUJ!M98)</f>
        <v>0</v>
      </c>
      <c r="AN46" s="350">
        <f t="shared" si="50"/>
        <v>0</v>
      </c>
      <c r="AP46" s="318">
        <f t="shared" si="51"/>
        <v>0</v>
      </c>
      <c r="AQ46" s="350">
        <f ca="1">SUM(ANALYTIKAVUJ!AP62)*-1</f>
        <v>0</v>
      </c>
      <c r="AR46" s="318">
        <f t="shared" si="52"/>
        <v>0</v>
      </c>
      <c r="AS46" s="350">
        <f t="shared" si="53"/>
        <v>0</v>
      </c>
    </row>
    <row r="47" spans="2:45" outlineLevel="1">
      <c r="B47" s="330" t="s">
        <v>4116</v>
      </c>
      <c r="C47" s="316" t="s">
        <v>2425</v>
      </c>
      <c r="D47" s="347" t="str">
        <f ca="1">IF(VLOOKUP($B47,suvaha_p!$A:$G,1)=$B47,VLOOKUP($B47,suvaha_p!$A:$G,$B$1),0)</f>
        <v>Ostatné pohľadávky z obchodného styku (311A, 312A, 313A, 314A, 315A, 31XA) - /391A/</v>
      </c>
      <c r="E47" s="348" t="s">
        <v>4116</v>
      </c>
      <c r="G47" s="350">
        <f ca="1">SUM(ANALYTIKAVUJ!C81+ANALYTIKAVUJ!C89+ANALYTIKAVUJ!K81+ANALYTIKAVUJ!K90+ANALYTIKAVUJ!K99)</f>
        <v>0</v>
      </c>
      <c r="I47" s="350">
        <f t="shared" si="43"/>
        <v>0</v>
      </c>
      <c r="K47" s="318">
        <f t="shared" si="44"/>
        <v>0</v>
      </c>
      <c r="L47" s="350">
        <f ca="1">SUM(ANALYTIKAVUJ!K63)*-1</f>
        <v>0</v>
      </c>
      <c r="M47" s="318">
        <f t="shared" si="45"/>
        <v>0</v>
      </c>
      <c r="N47" s="318">
        <f t="shared" si="7"/>
        <v>0</v>
      </c>
      <c r="Q47" s="318">
        <f ca="1">SUM(ANALYTIKAVUJ!D81+ANALYTIKAVUJ!D89+ANALYTIKAVUJ!L81+ANALYTIKAVUJ!L90+ANALYTIKAVUJ!L99)</f>
        <v>0</v>
      </c>
      <c r="S47" s="318">
        <f t="shared" si="46"/>
        <v>0</v>
      </c>
      <c r="U47" s="318">
        <f t="shared" si="47"/>
        <v>0</v>
      </c>
      <c r="V47" s="318">
        <f ca="1">SUM(ANALYTIKAVUJ!L63)*-1</f>
        <v>0</v>
      </c>
      <c r="W47" s="318">
        <f t="shared" si="48"/>
        <v>0</v>
      </c>
      <c r="X47" s="318">
        <f t="shared" si="49"/>
        <v>0</v>
      </c>
      <c r="Z47" s="339">
        <f t="shared" si="0"/>
        <v>0</v>
      </c>
      <c r="AA47" s="339">
        <f t="shared" si="1"/>
        <v>0</v>
      </c>
      <c r="AB47" s="339">
        <f t="shared" si="2"/>
        <v>0</v>
      </c>
      <c r="AC47" s="339">
        <f t="shared" si="3"/>
        <v>0</v>
      </c>
      <c r="AD47" s="321" t="str">
        <f t="shared" si="4"/>
        <v xml:space="preserve">          0</v>
      </c>
      <c r="AE47" s="321" t="str">
        <f t="shared" si="4"/>
        <v xml:space="preserve">          0</v>
      </c>
      <c r="AF47" s="321" t="str">
        <f t="shared" si="4"/>
        <v xml:space="preserve">          0</v>
      </c>
      <c r="AG47" s="321" t="str">
        <f t="shared" si="4"/>
        <v xml:space="preserve">          0</v>
      </c>
      <c r="AL47" s="350">
        <f ca="1">SUM(ANALYTIKAVUJ!E81+ANALYTIKAVUJ!E89+ANALYTIKAVUJ!M81+ANALYTIKAVUJ!M90+ANALYTIKAVUJ!M99)</f>
        <v>0</v>
      </c>
      <c r="AN47" s="350">
        <f t="shared" si="50"/>
        <v>0</v>
      </c>
      <c r="AP47" s="318">
        <f t="shared" si="51"/>
        <v>0</v>
      </c>
      <c r="AQ47" s="350">
        <f ca="1">SUM(ANALYTIKAVUJ!AP63)*-1</f>
        <v>0</v>
      </c>
      <c r="AR47" s="318">
        <f t="shared" si="52"/>
        <v>0</v>
      </c>
      <c r="AS47" s="350">
        <f t="shared" si="53"/>
        <v>0</v>
      </c>
    </row>
    <row r="48" spans="2:45" outlineLevel="1">
      <c r="B48" s="330" t="s">
        <v>4125</v>
      </c>
      <c r="C48" s="316" t="s">
        <v>2390</v>
      </c>
      <c r="D48" s="347" t="str">
        <f ca="1">IF(VLOOKUP($B48,suvaha_p!$A:$G,1)=$B48,VLOOKUP($B48,suvaha_p!$A:$G,$B$1),0)</f>
        <v>Čistá hodnota zákazky (316A)</v>
      </c>
      <c r="E48" s="348" t="s">
        <v>4125</v>
      </c>
      <c r="G48" s="350">
        <f ca="1">SUM(ANALYTIKAVUJ!C114)</f>
        <v>0</v>
      </c>
      <c r="I48" s="350">
        <f t="shared" si="43"/>
        <v>0</v>
      </c>
      <c r="K48" s="318">
        <f t="shared" si="44"/>
        <v>0</v>
      </c>
      <c r="L48" s="350"/>
      <c r="M48" s="318">
        <f t="shared" si="45"/>
        <v>0</v>
      </c>
      <c r="N48" s="318">
        <f t="shared" si="7"/>
        <v>0</v>
      </c>
      <c r="Q48" s="318">
        <f ca="1">SUM(ANALYTIKAVUJ!D114)</f>
        <v>0</v>
      </c>
      <c r="S48" s="318">
        <f t="shared" si="46"/>
        <v>0</v>
      </c>
      <c r="U48" s="318">
        <f t="shared" si="47"/>
        <v>0</v>
      </c>
      <c r="W48" s="318">
        <f t="shared" si="48"/>
        <v>0</v>
      </c>
      <c r="X48" s="318">
        <f t="shared" si="49"/>
        <v>0</v>
      </c>
      <c r="Z48" s="339">
        <f t="shared" si="0"/>
        <v>0</v>
      </c>
      <c r="AA48" s="339">
        <f t="shared" si="1"/>
        <v>0</v>
      </c>
      <c r="AB48" s="339">
        <f t="shared" si="2"/>
        <v>0</v>
      </c>
      <c r="AC48" s="339">
        <f t="shared" si="3"/>
        <v>0</v>
      </c>
      <c r="AD48" s="321" t="str">
        <f t="shared" si="4"/>
        <v xml:space="preserve">          0</v>
      </c>
      <c r="AE48" s="321" t="str">
        <f t="shared" si="4"/>
        <v xml:space="preserve">          0</v>
      </c>
      <c r="AF48" s="321" t="str">
        <f t="shared" si="4"/>
        <v xml:space="preserve">          0</v>
      </c>
      <c r="AG48" s="321" t="str">
        <f t="shared" si="4"/>
        <v xml:space="preserve">          0</v>
      </c>
      <c r="AL48" s="350">
        <f ca="1">SUM(ANALYTIKAVUJ!E114)</f>
        <v>0</v>
      </c>
      <c r="AN48" s="350">
        <f t="shared" si="50"/>
        <v>0</v>
      </c>
      <c r="AP48" s="318">
        <f t="shared" si="51"/>
        <v>0</v>
      </c>
      <c r="AQ48" s="350"/>
      <c r="AR48" s="318">
        <f t="shared" si="52"/>
        <v>0</v>
      </c>
      <c r="AS48" s="350">
        <f t="shared" si="53"/>
        <v>0</v>
      </c>
    </row>
    <row r="49" spans="2:45" ht="14.25" customHeight="1" outlineLevel="1">
      <c r="B49" s="330" t="s">
        <v>4084</v>
      </c>
      <c r="C49" s="316" t="s">
        <v>2391</v>
      </c>
      <c r="D49" s="347" t="str">
        <f ca="1">IF(VLOOKUP($B49,suvaha_p!$A:$G,1)=$B49,VLOOKUP($B49,suvaha_p!$A:$G,$B$1),0)</f>
        <v>Ostatné pohľadávky voči prepojeným účtovným jednotkám (351A) - /391A/</v>
      </c>
      <c r="E49" s="348" t="s">
        <v>4084</v>
      </c>
      <c r="G49" s="350">
        <f ca="1">SUM(ANALYTIKAVUJ!K8)</f>
        <v>0</v>
      </c>
      <c r="I49" s="350">
        <f t="shared" si="43"/>
        <v>0</v>
      </c>
      <c r="K49" s="318">
        <f t="shared" si="44"/>
        <v>0</v>
      </c>
      <c r="L49" s="350">
        <f ca="1">SUM(ANALYTIKAVUJ!K64)*-1</f>
        <v>0</v>
      </c>
      <c r="M49" s="318">
        <f t="shared" si="45"/>
        <v>0</v>
      </c>
      <c r="N49" s="318">
        <f t="shared" si="7"/>
        <v>0</v>
      </c>
      <c r="Q49" s="318">
        <f ca="1">SUM(ANALYTIKAVUJ!L8)</f>
        <v>0</v>
      </c>
      <c r="S49" s="318">
        <f t="shared" si="46"/>
        <v>0</v>
      </c>
      <c r="U49" s="318">
        <f t="shared" si="47"/>
        <v>0</v>
      </c>
      <c r="V49" s="318">
        <f ca="1">SUM(ANALYTIKAVUJ!L64)*-1</f>
        <v>0</v>
      </c>
      <c r="W49" s="318">
        <f t="shared" si="48"/>
        <v>0</v>
      </c>
      <c r="X49" s="318">
        <f t="shared" si="49"/>
        <v>0</v>
      </c>
      <c r="Z49" s="339">
        <f t="shared" si="0"/>
        <v>0</v>
      </c>
      <c r="AA49" s="339">
        <f t="shared" si="1"/>
        <v>0</v>
      </c>
      <c r="AB49" s="339">
        <f t="shared" si="2"/>
        <v>0</v>
      </c>
      <c r="AC49" s="339">
        <f t="shared" si="3"/>
        <v>0</v>
      </c>
      <c r="AD49" s="321" t="str">
        <f t="shared" si="4"/>
        <v xml:space="preserve">          0</v>
      </c>
      <c r="AE49" s="321" t="str">
        <f t="shared" si="4"/>
        <v xml:space="preserve">          0</v>
      </c>
      <c r="AF49" s="321" t="str">
        <f t="shared" si="4"/>
        <v xml:space="preserve">          0</v>
      </c>
      <c r="AG49" s="321" t="str">
        <f t="shared" si="4"/>
        <v xml:space="preserve">          0</v>
      </c>
      <c r="AL49" s="350">
        <f ca="1">SUM(ANALYTIKAVUJ!M8)</f>
        <v>0</v>
      </c>
      <c r="AN49" s="350">
        <f t="shared" si="50"/>
        <v>0</v>
      </c>
      <c r="AP49" s="318">
        <f t="shared" si="51"/>
        <v>0</v>
      </c>
      <c r="AQ49" s="350">
        <f ca="1">SUM(ANALYTIKAVUJ!AP64)*-1</f>
        <v>0</v>
      </c>
      <c r="AR49" s="318">
        <f t="shared" si="52"/>
        <v>0</v>
      </c>
      <c r="AS49" s="350">
        <f t="shared" si="53"/>
        <v>0</v>
      </c>
    </row>
    <row r="50" spans="2:45" outlineLevel="1">
      <c r="B50" s="330" t="s">
        <v>4085</v>
      </c>
      <c r="C50" s="316" t="s">
        <v>2392</v>
      </c>
      <c r="D50" s="347" t="str">
        <f ca="1">IF(VLOOKUP($B50,suvaha_p!$A:$G,1)=$B50,VLOOKUP($B50,suvaha_p!$A:$G,$B$1),0)</f>
        <v>Ostatné pohľadávky v rámci podielovej účasti okrem pohľadávok voči prepojeným účtovným jednotkám (351A) - /391A/</v>
      </c>
      <c r="E50" s="348" t="s">
        <v>4085</v>
      </c>
      <c r="G50" s="350">
        <f ca="1">SUM(ANALYTIKAVUJ!K9)</f>
        <v>0</v>
      </c>
      <c r="I50" s="350">
        <f t="shared" si="43"/>
        <v>0</v>
      </c>
      <c r="K50" s="318">
        <f t="shared" si="44"/>
        <v>0</v>
      </c>
      <c r="L50" s="350">
        <f ca="1">SUM(ANALYTIKAVUJ!K65)*-1</f>
        <v>0</v>
      </c>
      <c r="M50" s="318">
        <f t="shared" si="45"/>
        <v>0</v>
      </c>
      <c r="N50" s="318">
        <f t="shared" si="7"/>
        <v>0</v>
      </c>
      <c r="Q50" s="318">
        <f ca="1">SUM(ANALYTIKAVUJ!L9)</f>
        <v>0</v>
      </c>
      <c r="S50" s="318">
        <f t="shared" si="46"/>
        <v>0</v>
      </c>
      <c r="U50" s="318">
        <f t="shared" si="47"/>
        <v>0</v>
      </c>
      <c r="V50" s="318">
        <f ca="1">SUM(ANALYTIKAVUJ!L65)*-1</f>
        <v>0</v>
      </c>
      <c r="W50" s="318">
        <f t="shared" si="48"/>
        <v>0</v>
      </c>
      <c r="X50" s="318">
        <f t="shared" si="49"/>
        <v>0</v>
      </c>
      <c r="Z50" s="339">
        <f t="shared" si="0"/>
        <v>0</v>
      </c>
      <c r="AA50" s="339">
        <f t="shared" si="1"/>
        <v>0</v>
      </c>
      <c r="AB50" s="339">
        <f t="shared" si="2"/>
        <v>0</v>
      </c>
      <c r="AC50" s="339">
        <f t="shared" si="3"/>
        <v>0</v>
      </c>
      <c r="AD50" s="321" t="str">
        <f t="shared" si="4"/>
        <v xml:space="preserve">          0</v>
      </c>
      <c r="AE50" s="321" t="str">
        <f t="shared" si="4"/>
        <v xml:space="preserve">          0</v>
      </c>
      <c r="AF50" s="321" t="str">
        <f t="shared" si="4"/>
        <v xml:space="preserve">          0</v>
      </c>
      <c r="AG50" s="321" t="str">
        <f t="shared" si="4"/>
        <v xml:space="preserve">          0</v>
      </c>
      <c r="AL50" s="350">
        <f ca="1">SUM(ANALYTIKAVUJ!M9)</f>
        <v>0</v>
      </c>
      <c r="AN50" s="350">
        <f t="shared" si="50"/>
        <v>0</v>
      </c>
      <c r="AP50" s="318">
        <f t="shared" si="51"/>
        <v>0</v>
      </c>
      <c r="AQ50" s="350">
        <f ca="1">SUM(ANALYTIKAVUJ!AP65)*-1</f>
        <v>0</v>
      </c>
      <c r="AR50" s="318">
        <f t="shared" si="52"/>
        <v>0</v>
      </c>
      <c r="AS50" s="350">
        <f t="shared" si="53"/>
        <v>0</v>
      </c>
    </row>
    <row r="51" spans="2:45" outlineLevel="1">
      <c r="B51" s="330" t="s">
        <v>4092</v>
      </c>
      <c r="C51" s="316" t="s">
        <v>2393</v>
      </c>
      <c r="D51" s="347" t="str">
        <f ca="1">IF(VLOOKUP($B51,suvaha_p!$A:$G,1)=$B51,VLOOKUP($B51,suvaha_p!$A:$G,$B$1),0)</f>
        <v>Pohľadávky voči spoločníkom, členom a združeniu (354A, 355A, 358A, 35XA) - /391A/</v>
      </c>
      <c r="E51" s="348" t="s">
        <v>4092</v>
      </c>
      <c r="G51" s="350">
        <f ca="1">SUM(ANALYTIKAVUJ!K15+ANALYTIKAVUJ!K19+ANALYTIKAVUJ!K23)</f>
        <v>0</v>
      </c>
      <c r="I51" s="350">
        <f t="shared" si="43"/>
        <v>0</v>
      </c>
      <c r="K51" s="318">
        <f t="shared" si="44"/>
        <v>0</v>
      </c>
      <c r="L51" s="350">
        <f ca="1">SUM(ANALYTIKAVUJ!K66)*-1</f>
        <v>0</v>
      </c>
      <c r="M51" s="318">
        <f t="shared" si="45"/>
        <v>0</v>
      </c>
      <c r="N51" s="318">
        <f t="shared" si="7"/>
        <v>0</v>
      </c>
      <c r="Q51" s="318">
        <f ca="1">SUM(ANALYTIKAVUJ!L15+ANALYTIKAVUJ!L19+ANALYTIKAVUJ!L23)</f>
        <v>0</v>
      </c>
      <c r="S51" s="318">
        <f t="shared" si="46"/>
        <v>0</v>
      </c>
      <c r="U51" s="318">
        <f t="shared" si="47"/>
        <v>0</v>
      </c>
      <c r="V51" s="318">
        <f ca="1">SUM(ANALYTIKAVUJ!L66)*-1</f>
        <v>0</v>
      </c>
      <c r="W51" s="318">
        <f t="shared" si="48"/>
        <v>0</v>
      </c>
      <c r="X51" s="318">
        <f t="shared" si="49"/>
        <v>0</v>
      </c>
      <c r="Z51" s="339">
        <f t="shared" si="0"/>
        <v>0</v>
      </c>
      <c r="AA51" s="339">
        <f t="shared" si="1"/>
        <v>0</v>
      </c>
      <c r="AB51" s="339">
        <f t="shared" si="2"/>
        <v>0</v>
      </c>
      <c r="AC51" s="339">
        <f t="shared" si="3"/>
        <v>0</v>
      </c>
      <c r="AD51" s="321" t="str">
        <f t="shared" si="4"/>
        <v xml:space="preserve">          0</v>
      </c>
      <c r="AE51" s="321" t="str">
        <f t="shared" si="4"/>
        <v xml:space="preserve">          0</v>
      </c>
      <c r="AF51" s="321" t="str">
        <f t="shared" si="4"/>
        <v xml:space="preserve">          0</v>
      </c>
      <c r="AG51" s="321" t="str">
        <f t="shared" si="4"/>
        <v xml:space="preserve">          0</v>
      </c>
      <c r="AL51" s="350">
        <f ca="1">SUM(ANALYTIKAVUJ!M15+ANALYTIKAVUJ!M19+ANALYTIKAVUJ!M23)</f>
        <v>0</v>
      </c>
      <c r="AN51" s="350">
        <f t="shared" si="50"/>
        <v>0</v>
      </c>
      <c r="AP51" s="318">
        <f t="shared" si="51"/>
        <v>0</v>
      </c>
      <c r="AQ51" s="350">
        <f ca="1">SUM(ANALYTIKAVUJ!AP66)*-1</f>
        <v>0</v>
      </c>
      <c r="AR51" s="318">
        <f t="shared" si="52"/>
        <v>0</v>
      </c>
      <c r="AS51" s="350">
        <f t="shared" si="53"/>
        <v>0</v>
      </c>
    </row>
    <row r="52" spans="2:45" outlineLevel="1">
      <c r="B52" s="330" t="s">
        <v>4107</v>
      </c>
      <c r="C52" s="316" t="s">
        <v>2395</v>
      </c>
      <c r="D52" s="347" t="str">
        <f ca="1">IF(VLOOKUP($B52,suvaha_p!$A:$G,1)=$B52,VLOOKUP($B52,suvaha_p!$A:$G,$B$1),0)</f>
        <v>Pohľadávky z derivátových operácií (373A, 376A)</v>
      </c>
      <c r="E52" s="348" t="s">
        <v>4107</v>
      </c>
      <c r="G52" s="350">
        <f ca="1">SUM(ANALYTIKAVUJ!K132+ANALYTIKAVUJ!K39)</f>
        <v>0</v>
      </c>
      <c r="I52" s="350">
        <f t="shared" si="43"/>
        <v>0</v>
      </c>
      <c r="K52" s="318">
        <f t="shared" si="44"/>
        <v>0</v>
      </c>
      <c r="M52" s="318">
        <f t="shared" si="45"/>
        <v>0</v>
      </c>
      <c r="N52" s="318">
        <f t="shared" si="7"/>
        <v>0</v>
      </c>
      <c r="Q52" s="318">
        <f ca="1">SUM(ANALYTIKAVUJ!L132+ANALYTIKAVUJ!L39)</f>
        <v>0</v>
      </c>
      <c r="S52" s="318">
        <f t="shared" si="46"/>
        <v>0</v>
      </c>
      <c r="U52" s="318">
        <f t="shared" si="47"/>
        <v>0</v>
      </c>
      <c r="W52" s="318">
        <f t="shared" si="48"/>
        <v>0</v>
      </c>
      <c r="X52" s="318">
        <f t="shared" si="49"/>
        <v>0</v>
      </c>
      <c r="Z52" s="339">
        <f t="shared" si="0"/>
        <v>0</v>
      </c>
      <c r="AA52" s="339">
        <f t="shared" si="1"/>
        <v>0</v>
      </c>
      <c r="AB52" s="339">
        <f t="shared" si="2"/>
        <v>0</v>
      </c>
      <c r="AC52" s="339">
        <f t="shared" si="3"/>
        <v>0</v>
      </c>
      <c r="AD52" s="321" t="str">
        <f t="shared" si="4"/>
        <v xml:space="preserve">          0</v>
      </c>
      <c r="AE52" s="321" t="str">
        <f t="shared" si="4"/>
        <v xml:space="preserve">          0</v>
      </c>
      <c r="AF52" s="321" t="str">
        <f t="shared" si="4"/>
        <v xml:space="preserve">          0</v>
      </c>
      <c r="AG52" s="321" t="str">
        <f t="shared" si="4"/>
        <v xml:space="preserve">          0</v>
      </c>
      <c r="AL52" s="350">
        <f ca="1">SUM(ANALYTIKAVUJ!M132+ANALYTIKAVUJ!M39)</f>
        <v>0</v>
      </c>
      <c r="AN52" s="350">
        <f t="shared" si="50"/>
        <v>0</v>
      </c>
      <c r="AP52" s="318">
        <f t="shared" si="51"/>
        <v>0</v>
      </c>
      <c r="AR52" s="318">
        <f t="shared" si="52"/>
        <v>0</v>
      </c>
      <c r="AS52" s="350">
        <f t="shared" si="53"/>
        <v>0</v>
      </c>
    </row>
    <row r="53" spans="2:45" outlineLevel="1">
      <c r="B53" s="330" t="s">
        <v>4080</v>
      </c>
      <c r="C53" s="316" t="s">
        <v>2396</v>
      </c>
      <c r="D53" s="347" t="str">
        <f ca="1">IF(VLOOKUP($B53,suvaha_p!$A:$G,1)=$B53,VLOOKUP($B53,suvaha_p!$A:$G,$B$1),0)</f>
        <v>Iné pohľadávky (335A, 336A, 33XA, 371A, 374A, 375A, 378A) - /391A/</v>
      </c>
      <c r="E53" s="348" t="s">
        <v>4080</v>
      </c>
      <c r="G53" s="350">
        <f ca="1">SUM(ANALYTIKAVUJ!K4+ANALYTIKAVUJ!C122+ANALYTIKAVUJ!K27+ANALYTIKAVUJ!K31+ANALYTIKAVUJ!K35+ANALYTIKAVUJ!K44)</f>
        <v>0</v>
      </c>
      <c r="I53" s="350">
        <f t="shared" si="43"/>
        <v>0</v>
      </c>
      <c r="K53" s="318">
        <f t="shared" si="44"/>
        <v>0</v>
      </c>
      <c r="L53" s="350">
        <f ca="1">SUM(ANALYTIKAVUJ!K67)*-1</f>
        <v>0</v>
      </c>
      <c r="M53" s="318">
        <f t="shared" si="45"/>
        <v>0</v>
      </c>
      <c r="N53" s="318">
        <f t="shared" si="7"/>
        <v>0</v>
      </c>
      <c r="Q53" s="318">
        <f ca="1">SUM(ANALYTIKAVUJ!L4+ANALYTIKAVUJ!D122+ANALYTIKAVUJ!L27+ANALYTIKAVUJ!L31+ANALYTIKAVUJ!L35+ANALYTIKAVUJ!L44)</f>
        <v>0</v>
      </c>
      <c r="S53" s="318">
        <f t="shared" si="46"/>
        <v>0</v>
      </c>
      <c r="U53" s="318">
        <f t="shared" si="47"/>
        <v>0</v>
      </c>
      <c r="V53" s="318">
        <f ca="1">SUM(ANALYTIKAVUJ!L67)*-1</f>
        <v>0</v>
      </c>
      <c r="W53" s="318">
        <f t="shared" si="48"/>
        <v>0</v>
      </c>
      <c r="X53" s="318">
        <f t="shared" si="49"/>
        <v>0</v>
      </c>
      <c r="Z53" s="339">
        <f t="shared" si="0"/>
        <v>0</v>
      </c>
      <c r="AA53" s="339">
        <f t="shared" si="1"/>
        <v>0</v>
      </c>
      <c r="AB53" s="339">
        <f t="shared" si="2"/>
        <v>0</v>
      </c>
      <c r="AC53" s="339">
        <f t="shared" si="3"/>
        <v>0</v>
      </c>
      <c r="AD53" s="321" t="str">
        <f t="shared" si="4"/>
        <v xml:space="preserve">          0</v>
      </c>
      <c r="AE53" s="321" t="str">
        <f t="shared" si="4"/>
        <v xml:space="preserve">          0</v>
      </c>
      <c r="AF53" s="321" t="str">
        <f t="shared" si="4"/>
        <v xml:space="preserve">          0</v>
      </c>
      <c r="AG53" s="321" t="str">
        <f t="shared" si="4"/>
        <v xml:space="preserve">          0</v>
      </c>
      <c r="AL53" s="350">
        <f ca="1">SUM(ANALYTIKAVUJ!M4+ANALYTIKAVUJ!E122+ANALYTIKAVUJ!M27+ANALYTIKAVUJ!M31+ANALYTIKAVUJ!M35+ANALYTIKAVUJ!M44)</f>
        <v>0</v>
      </c>
      <c r="AN53" s="350">
        <f t="shared" si="50"/>
        <v>0</v>
      </c>
      <c r="AP53" s="318">
        <f t="shared" si="51"/>
        <v>0</v>
      </c>
      <c r="AQ53" s="350">
        <f ca="1">SUM(ANALYTIKAVUJ!AP67)*-1</f>
        <v>0</v>
      </c>
      <c r="AR53" s="318">
        <f t="shared" si="52"/>
        <v>0</v>
      </c>
      <c r="AS53" s="350">
        <f t="shared" si="53"/>
        <v>0</v>
      </c>
    </row>
    <row r="54" spans="2:45" outlineLevel="1">
      <c r="B54" s="330" t="s">
        <v>4130</v>
      </c>
      <c r="C54" s="316" t="s">
        <v>2401</v>
      </c>
      <c r="D54" s="347" t="str">
        <f ca="1">IF(VLOOKUP($B54,suvaha_p!$A:$G,1)=$B54,VLOOKUP($B54,suvaha_p!$A:$G,$B$1),0)</f>
        <v>Odložená daňová pohľadávka (481A)</v>
      </c>
      <c r="E54" s="348" t="s">
        <v>4130</v>
      </c>
      <c r="G54" s="350">
        <f ca="1">SUM(ANALYTIKAVUJ!K140)</f>
        <v>0</v>
      </c>
      <c r="I54" s="350">
        <f t="shared" si="43"/>
        <v>0</v>
      </c>
      <c r="K54" s="318">
        <f t="shared" si="44"/>
        <v>0</v>
      </c>
      <c r="M54" s="318">
        <f t="shared" si="45"/>
        <v>0</v>
      </c>
      <c r="N54" s="318">
        <f t="shared" si="7"/>
        <v>0</v>
      </c>
      <c r="Q54" s="318">
        <f ca="1">SUM(ANALYTIKAVUJ!L140)</f>
        <v>0</v>
      </c>
      <c r="S54" s="318">
        <f t="shared" si="46"/>
        <v>0</v>
      </c>
      <c r="U54" s="318">
        <f t="shared" si="47"/>
        <v>0</v>
      </c>
      <c r="W54" s="318">
        <f t="shared" si="48"/>
        <v>0</v>
      </c>
      <c r="X54" s="318">
        <f t="shared" si="49"/>
        <v>0</v>
      </c>
      <c r="Z54" s="339">
        <f t="shared" si="0"/>
        <v>0</v>
      </c>
      <c r="AA54" s="339">
        <f t="shared" si="1"/>
        <v>0</v>
      </c>
      <c r="AB54" s="339">
        <f t="shared" si="2"/>
        <v>0</v>
      </c>
      <c r="AC54" s="339">
        <f t="shared" si="3"/>
        <v>0</v>
      </c>
      <c r="AD54" s="321" t="str">
        <f t="shared" si="4"/>
        <v xml:space="preserve">          0</v>
      </c>
      <c r="AE54" s="321" t="str">
        <f t="shared" si="4"/>
        <v xml:space="preserve">          0</v>
      </c>
      <c r="AF54" s="321" t="str">
        <f t="shared" si="4"/>
        <v xml:space="preserve">          0</v>
      </c>
      <c r="AG54" s="321" t="str">
        <f t="shared" si="4"/>
        <v xml:space="preserve">          0</v>
      </c>
      <c r="AL54" s="350">
        <f ca="1">SUM(ANALYTIKAVUJ!M140)</f>
        <v>0</v>
      </c>
      <c r="AN54" s="350">
        <f t="shared" si="50"/>
        <v>0</v>
      </c>
      <c r="AP54" s="318">
        <f t="shared" si="51"/>
        <v>0</v>
      </c>
      <c r="AR54" s="318">
        <f t="shared" si="52"/>
        <v>0</v>
      </c>
      <c r="AS54" s="350">
        <f t="shared" si="53"/>
        <v>0</v>
      </c>
    </row>
    <row r="55" spans="2:45" outlineLevel="1">
      <c r="B55" s="330" t="s">
        <v>2426</v>
      </c>
      <c r="C55" s="316" t="s">
        <v>2427</v>
      </c>
      <c r="D55" s="317" t="str">
        <f ca="1">IF(VLOOKUP($B55,suvaha_p!$A:$G,1)=$B55,VLOOKUP($B55,suvaha_p!$A:$G,$B$1),0)</f>
        <v>Krátkodobé pohľadávky súčet (r. 54 + r. 58 až r. 65)</v>
      </c>
      <c r="E55" s="331" t="s">
        <v>2426</v>
      </c>
      <c r="F55" s="332"/>
      <c r="I55" s="341">
        <f>SUM(I56+I60+I61+I62+I63+I64+I65+I66+I67)</f>
        <v>0</v>
      </c>
      <c r="K55" s="341">
        <f>SUM(K56+K60+K61+K62+K63+K64+K65+K66+K67)</f>
        <v>0</v>
      </c>
      <c r="L55" s="342"/>
      <c r="M55" s="341">
        <f>SUM(M56+M60+M61+M62+M63+M64+M65+M66+M67)</f>
        <v>0</v>
      </c>
      <c r="N55" s="344">
        <f>SUM(N56+N60+N61+N62+N63+N64+N65+N66+N67)</f>
        <v>0</v>
      </c>
      <c r="P55" s="345"/>
      <c r="S55" s="344">
        <f>SUM(S56+S60+S61+S62+S63+S64+S65+S66+S67)</f>
        <v>0</v>
      </c>
      <c r="U55" s="344">
        <f>SUM(U56+U60+U61+U62+U63+U64+U65+U66+U67)</f>
        <v>0</v>
      </c>
      <c r="V55" s="344"/>
      <c r="W55" s="344">
        <f>SUM(W56+W60+W61+W62+W63+W64+W65+W66+W67)</f>
        <v>0</v>
      </c>
      <c r="X55" s="344">
        <f>SUM(X56+X60+X61+X62+X63+X64+X65+X66+X67)</f>
        <v>0</v>
      </c>
      <c r="Z55" s="339">
        <f t="shared" si="0"/>
        <v>0</v>
      </c>
      <c r="AA55" s="339">
        <f t="shared" si="1"/>
        <v>0</v>
      </c>
      <c r="AB55" s="339">
        <f t="shared" si="2"/>
        <v>0</v>
      </c>
      <c r="AC55" s="339">
        <f t="shared" si="3"/>
        <v>0</v>
      </c>
      <c r="AD55" s="321" t="str">
        <f t="shared" si="4"/>
        <v xml:space="preserve">          0</v>
      </c>
      <c r="AE55" s="321" t="str">
        <f t="shared" si="4"/>
        <v xml:space="preserve">          0</v>
      </c>
      <c r="AF55" s="321" t="str">
        <f t="shared" si="4"/>
        <v xml:space="preserve">          0</v>
      </c>
      <c r="AG55" s="321" t="str">
        <f t="shared" si="4"/>
        <v xml:space="preserve">          0</v>
      </c>
      <c r="AK55" s="332"/>
      <c r="AN55" s="341">
        <f>SUM(AN56+AN60+AN61+AN62+AN63+AN64+AN65+AN66+AN67)</f>
        <v>0</v>
      </c>
      <c r="AP55" s="341">
        <f>SUM(AP56+AP60+AP61+AP62+AP63+AP64+AP65+AP66+AP67)</f>
        <v>0</v>
      </c>
      <c r="AQ55" s="342"/>
      <c r="AR55" s="341">
        <f>SUM(AR56+AR60+AR61+AR62+AR63+AR64+AR65+AR66+AR67)</f>
        <v>0</v>
      </c>
      <c r="AS55" s="341">
        <f>SUM(AS56+AS60+AS61+AS62+AS63+AS64+AS65+AS66+AS67)</f>
        <v>0</v>
      </c>
    </row>
    <row r="56" spans="2:45" outlineLevel="1">
      <c r="B56" s="330" t="s">
        <v>2428</v>
      </c>
      <c r="C56" s="316" t="s">
        <v>2429</v>
      </c>
      <c r="D56" s="317" t="str">
        <f ca="1">IF(VLOOKUP($B56,suvaha_p!$A:$G,1)=$B56,VLOOKUP($B56,suvaha_p!$A:$G,$B$1),0)</f>
        <v>Pohľadávky z obchodného styku súčet (r. 55 až r. 57)</v>
      </c>
      <c r="E56" s="331" t="s">
        <v>2428</v>
      </c>
      <c r="F56" s="332"/>
      <c r="I56" s="350">
        <f>SUM(I57:I59)</f>
        <v>0</v>
      </c>
      <c r="K56" s="350">
        <f>SUM(K57:K59)</f>
        <v>0</v>
      </c>
      <c r="L56" s="342"/>
      <c r="M56" s="350">
        <f>SUM(M57:M59)</f>
        <v>0</v>
      </c>
      <c r="N56" s="318">
        <f>SUM(N57:N59)</f>
        <v>0</v>
      </c>
      <c r="P56" s="345"/>
      <c r="S56" s="318">
        <f>SUM(S57:S59)</f>
        <v>0</v>
      </c>
      <c r="U56" s="318">
        <f>SUM(U57:U59)</f>
        <v>0</v>
      </c>
      <c r="V56" s="344"/>
      <c r="W56" s="318">
        <f>SUM(W57:W59)</f>
        <v>0</v>
      </c>
      <c r="X56" s="318">
        <f>SUM(X57:X59)</f>
        <v>0</v>
      </c>
      <c r="Z56" s="339">
        <f t="shared" si="0"/>
        <v>0</v>
      </c>
      <c r="AA56" s="339">
        <f t="shared" si="1"/>
        <v>0</v>
      </c>
      <c r="AB56" s="339">
        <f t="shared" si="2"/>
        <v>0</v>
      </c>
      <c r="AC56" s="339">
        <f t="shared" si="3"/>
        <v>0</v>
      </c>
      <c r="AD56" s="321" t="str">
        <f t="shared" si="4"/>
        <v xml:space="preserve">          0</v>
      </c>
      <c r="AE56" s="321" t="str">
        <f t="shared" si="4"/>
        <v xml:space="preserve">          0</v>
      </c>
      <c r="AF56" s="321" t="str">
        <f t="shared" si="4"/>
        <v xml:space="preserve">          0</v>
      </c>
      <c r="AG56" s="321" t="str">
        <f t="shared" si="4"/>
        <v xml:space="preserve">          0</v>
      </c>
      <c r="AK56" s="332"/>
      <c r="AN56" s="350">
        <f>SUM(AN57:AN59)</f>
        <v>0</v>
      </c>
      <c r="AP56" s="350">
        <f>SUM(AP57:AP59)</f>
        <v>0</v>
      </c>
      <c r="AQ56" s="342"/>
      <c r="AR56" s="350">
        <f>SUM(AR57:AR59)</f>
        <v>0</v>
      </c>
      <c r="AS56" s="350">
        <f>SUM(AS57:AS59)</f>
        <v>0</v>
      </c>
    </row>
    <row r="57" spans="2:45" outlineLevel="1">
      <c r="B57" s="330" t="s">
        <v>4117</v>
      </c>
      <c r="C57" s="316" t="s">
        <v>2423</v>
      </c>
      <c r="D57" s="347" t="str">
        <f ca="1">IF(VLOOKUP($B57,suvaha_p!$A:$G,1)=$B57,VLOOKUP($B57,suvaha_p!$A:$G,$B$1),0)</f>
        <v>Pohľadávky z obchodného styku voči prepojeným účtovným jednotkám (311A, 312A, 313A, 314A, 315A, 31XA) - /391A/</v>
      </c>
      <c r="E57" s="348" t="s">
        <v>4117</v>
      </c>
      <c r="G57" s="350">
        <f ca="1">SUM(ANALYTIKAVUJ!C82+ANALYTIKAVUJ!C90+ANALYTIKAVUJ!K82+ANALYTIKAVUJ!K91+ANALYTIKAVUJ!K100)</f>
        <v>0</v>
      </c>
      <c r="I57" s="350">
        <f t="shared" ref="I57:I80" si="54">ROUND(SUM(F57:H57),0)</f>
        <v>0</v>
      </c>
      <c r="K57" s="318">
        <f t="shared" ref="K57:K80" si="55">ROUND(SUM(J57),0)</f>
        <v>0</v>
      </c>
      <c r="L57" s="350">
        <f ca="1">SUM(ANALYTIKAVUJ!K68)*-1</f>
        <v>0</v>
      </c>
      <c r="M57" s="318">
        <f t="shared" ref="M57:M80" si="56">ROUND(SUM(L57),0)</f>
        <v>0</v>
      </c>
      <c r="N57" s="318">
        <f t="shared" si="7"/>
        <v>0</v>
      </c>
      <c r="Q57" s="318">
        <f ca="1">SUM(ANALYTIKAVUJ!D82+ANALYTIKAVUJ!D90+ANALYTIKAVUJ!L82+ANALYTIKAVUJ!L91+ANALYTIKAVUJ!L100)</f>
        <v>0</v>
      </c>
      <c r="S57" s="318">
        <f t="shared" ref="S57:S67" si="57">SUM(P57:R57)</f>
        <v>0</v>
      </c>
      <c r="U57" s="318">
        <f t="shared" ref="U57:U67" si="58">SUM(T57)</f>
        <v>0</v>
      </c>
      <c r="V57" s="318">
        <f ca="1">SUM(ANALYTIKAVUJ!L68)*-1</f>
        <v>0</v>
      </c>
      <c r="W57" s="318">
        <f t="shared" ref="W57:W67" si="59">SUM(V57)</f>
        <v>0</v>
      </c>
      <c r="X57" s="318">
        <f t="shared" ref="X57:X67" si="60">ROUND((S57-U57-W57),0)</f>
        <v>0</v>
      </c>
      <c r="Z57" s="339">
        <f t="shared" si="0"/>
        <v>0</v>
      </c>
      <c r="AA57" s="339">
        <f t="shared" si="1"/>
        <v>0</v>
      </c>
      <c r="AB57" s="339">
        <f t="shared" si="2"/>
        <v>0</v>
      </c>
      <c r="AC57" s="339">
        <f t="shared" si="3"/>
        <v>0</v>
      </c>
      <c r="AD57" s="321" t="str">
        <f t="shared" si="4"/>
        <v xml:space="preserve">          0</v>
      </c>
      <c r="AE57" s="321" t="str">
        <f t="shared" si="4"/>
        <v xml:space="preserve">          0</v>
      </c>
      <c r="AF57" s="321" t="str">
        <f t="shared" si="4"/>
        <v xml:space="preserve">          0</v>
      </c>
      <c r="AG57" s="321" t="str">
        <f t="shared" si="4"/>
        <v xml:space="preserve">          0</v>
      </c>
      <c r="AL57" s="350">
        <f ca="1">SUM(ANALYTIKAVUJ!E82+ANALYTIKAVUJ!E90+ANALYTIKAVUJ!M82+ANALYTIKAVUJ!M91+ANALYTIKAVUJ!M100)</f>
        <v>0</v>
      </c>
      <c r="AN57" s="350">
        <f t="shared" ref="AN57:AN67" si="61">SUM(AK57:AM57)</f>
        <v>0</v>
      </c>
      <c r="AP57" s="318">
        <f t="shared" ref="AP57:AP67" si="62">SUM(AO57)</f>
        <v>0</v>
      </c>
      <c r="AQ57" s="350">
        <f ca="1">SUM(ANALYTIKAVUJ!AP68)*-1</f>
        <v>0</v>
      </c>
      <c r="AR57" s="318">
        <f t="shared" ref="AR57:AR67" si="63">SUM(AQ57)</f>
        <v>0</v>
      </c>
      <c r="AS57" s="350">
        <f t="shared" ref="AS57:AS67" si="64">ROUND((AN57-AP57-AR57),0)</f>
        <v>0</v>
      </c>
    </row>
    <row r="58" spans="2:45" outlineLevel="1">
      <c r="B58" s="330" t="s">
        <v>4118</v>
      </c>
      <c r="C58" s="316" t="s">
        <v>2424</v>
      </c>
      <c r="D58" s="347" t="str">
        <f ca="1">IF(VLOOKUP($B58,suvaha_p!$A:$G,1)=$B58,VLOOKUP($B58,suvaha_p!$A:$G,$B$1),0)</f>
        <v>Pohľadávky z obchodného styku v rámci podielovej účasti okrem pohľadávok voči prepojeným účtovným jednotkám (311A, 312A, 313A, 314A, 315A, 31XA)
- /391A/</v>
      </c>
      <c r="E58" s="348" t="s">
        <v>4118</v>
      </c>
      <c r="G58" s="350">
        <f ca="1">SUM(ANALYTIKAVUJ!C83+ANALYTIKAVUJ!C91+ANALYTIKAVUJ!K83+ANALYTIKAVUJ!K92+ANALYTIKAVUJ!K101)</f>
        <v>0</v>
      </c>
      <c r="I58" s="350">
        <f t="shared" si="54"/>
        <v>0</v>
      </c>
      <c r="K58" s="318">
        <f t="shared" si="55"/>
        <v>0</v>
      </c>
      <c r="L58" s="350">
        <f ca="1">SUM(ANALYTIKAVUJ!K69)*-1</f>
        <v>0</v>
      </c>
      <c r="M58" s="318">
        <f t="shared" si="56"/>
        <v>0</v>
      </c>
      <c r="N58" s="318">
        <f t="shared" si="7"/>
        <v>0</v>
      </c>
      <c r="Q58" s="318">
        <f ca="1">SUM(ANALYTIKAVUJ!D83+ANALYTIKAVUJ!D91+ANALYTIKAVUJ!L83+ANALYTIKAVUJ!L92+ANALYTIKAVUJ!L101)</f>
        <v>0</v>
      </c>
      <c r="S58" s="318">
        <f t="shared" si="57"/>
        <v>0</v>
      </c>
      <c r="U58" s="318">
        <f t="shared" si="58"/>
        <v>0</v>
      </c>
      <c r="V58" s="318">
        <f ca="1">SUM(ANALYTIKAVUJ!L69)*-1</f>
        <v>0</v>
      </c>
      <c r="W58" s="318">
        <f t="shared" si="59"/>
        <v>0</v>
      </c>
      <c r="X58" s="318">
        <f t="shared" si="60"/>
        <v>0</v>
      </c>
      <c r="Z58" s="339">
        <f t="shared" si="0"/>
        <v>0</v>
      </c>
      <c r="AA58" s="339">
        <f t="shared" si="1"/>
        <v>0</v>
      </c>
      <c r="AB58" s="339">
        <f t="shared" si="2"/>
        <v>0</v>
      </c>
      <c r="AC58" s="339">
        <f t="shared" si="3"/>
        <v>0</v>
      </c>
      <c r="AD58" s="321" t="str">
        <f t="shared" si="4"/>
        <v xml:space="preserve">          0</v>
      </c>
      <c r="AE58" s="321" t="str">
        <f t="shared" si="4"/>
        <v xml:space="preserve">          0</v>
      </c>
      <c r="AF58" s="321" t="str">
        <f t="shared" si="4"/>
        <v xml:space="preserve">          0</v>
      </c>
      <c r="AG58" s="321" t="str">
        <f t="shared" si="4"/>
        <v xml:space="preserve">          0</v>
      </c>
      <c r="AL58" s="350">
        <f ca="1">SUM(ANALYTIKAVUJ!E83+ANALYTIKAVUJ!E91+ANALYTIKAVUJ!M83+ANALYTIKAVUJ!M92+ANALYTIKAVUJ!M101)</f>
        <v>0</v>
      </c>
      <c r="AN58" s="350">
        <f t="shared" si="61"/>
        <v>0</v>
      </c>
      <c r="AP58" s="318">
        <f t="shared" si="62"/>
        <v>0</v>
      </c>
      <c r="AQ58" s="350">
        <f ca="1">SUM(ANALYTIKAVUJ!AP69)*-1</f>
        <v>0</v>
      </c>
      <c r="AR58" s="318">
        <f t="shared" si="63"/>
        <v>0</v>
      </c>
      <c r="AS58" s="350">
        <f t="shared" si="64"/>
        <v>0</v>
      </c>
    </row>
    <row r="59" spans="2:45" outlineLevel="1">
      <c r="B59" s="330" t="s">
        <v>4119</v>
      </c>
      <c r="C59" s="316" t="s">
        <v>2425</v>
      </c>
      <c r="D59" s="347" t="str">
        <f ca="1">IF(VLOOKUP($B59,suvaha_p!$A:$G,1)=$B59,VLOOKUP($B59,suvaha_p!$A:$G,$B$1),0)</f>
        <v>Ostatné pohľadávky z obchodného styku (311A, 312A, 313A, 314A, 315A, 31XA) - /391A/</v>
      </c>
      <c r="E59" s="348" t="s">
        <v>4119</v>
      </c>
      <c r="G59" s="350">
        <f ca="1">SUM(ANALYTIKAVUJ!C84+ANALYTIKAVUJ!C92+ANALYTIKAVUJ!K84+ANALYTIKAVUJ!K93+ANALYTIKAVUJ!K102)</f>
        <v>0</v>
      </c>
      <c r="I59" s="350">
        <f t="shared" si="54"/>
        <v>0</v>
      </c>
      <c r="K59" s="318">
        <f t="shared" si="55"/>
        <v>0</v>
      </c>
      <c r="L59" s="350">
        <f ca="1">SUM(ANALYTIKAVUJ!K70)*-1</f>
        <v>0</v>
      </c>
      <c r="M59" s="318">
        <f t="shared" si="56"/>
        <v>0</v>
      </c>
      <c r="N59" s="318">
        <f t="shared" si="7"/>
        <v>0</v>
      </c>
      <c r="Q59" s="318">
        <f ca="1">SUM(ANALYTIKAVUJ!D84+ANALYTIKAVUJ!D92+ANALYTIKAVUJ!L84+ANALYTIKAVUJ!L93+ANALYTIKAVUJ!L102)</f>
        <v>0</v>
      </c>
      <c r="S59" s="318">
        <f t="shared" si="57"/>
        <v>0</v>
      </c>
      <c r="U59" s="318">
        <f t="shared" si="58"/>
        <v>0</v>
      </c>
      <c r="V59" s="318">
        <f ca="1">SUM(ANALYTIKAVUJ!L70)*-1</f>
        <v>0</v>
      </c>
      <c r="W59" s="318">
        <f t="shared" si="59"/>
        <v>0</v>
      </c>
      <c r="X59" s="318">
        <f t="shared" si="60"/>
        <v>0</v>
      </c>
      <c r="Z59" s="339">
        <f t="shared" si="0"/>
        <v>0</v>
      </c>
      <c r="AA59" s="339">
        <f t="shared" si="1"/>
        <v>0</v>
      </c>
      <c r="AB59" s="339">
        <f t="shared" si="2"/>
        <v>0</v>
      </c>
      <c r="AC59" s="339">
        <f t="shared" si="3"/>
        <v>0</v>
      </c>
      <c r="AD59" s="321" t="str">
        <f t="shared" si="4"/>
        <v xml:space="preserve">          0</v>
      </c>
      <c r="AE59" s="321" t="str">
        <f t="shared" si="4"/>
        <v xml:space="preserve">          0</v>
      </c>
      <c r="AF59" s="321" t="str">
        <f t="shared" si="4"/>
        <v xml:space="preserve">          0</v>
      </c>
      <c r="AG59" s="321" t="str">
        <f t="shared" si="4"/>
        <v xml:space="preserve">          0</v>
      </c>
      <c r="AL59" s="350">
        <f ca="1">SUM(ANALYTIKAVUJ!E84+ANALYTIKAVUJ!E92+ANALYTIKAVUJ!M84+ANALYTIKAVUJ!M93+ANALYTIKAVUJ!M102)</f>
        <v>0</v>
      </c>
      <c r="AN59" s="350">
        <f t="shared" si="61"/>
        <v>0</v>
      </c>
      <c r="AP59" s="318">
        <f t="shared" si="62"/>
        <v>0</v>
      </c>
      <c r="AQ59" s="350">
        <f ca="1">SUM(ANALYTIKAVUJ!AP70)*-1</f>
        <v>0</v>
      </c>
      <c r="AR59" s="318">
        <f t="shared" si="63"/>
        <v>0</v>
      </c>
      <c r="AS59" s="350">
        <f t="shared" si="64"/>
        <v>0</v>
      </c>
    </row>
    <row r="60" spans="2:45" outlineLevel="1">
      <c r="B60" s="330" t="s">
        <v>4126</v>
      </c>
      <c r="C60" s="316" t="s">
        <v>2390</v>
      </c>
      <c r="D60" s="347" t="str">
        <f ca="1">IF(VLOOKUP($B60,suvaha_p!$A:$G,1)=$B60,VLOOKUP($B60,suvaha_p!$A:$G,$B$1),0)</f>
        <v>Čistá hodnota zákazky (316A)</v>
      </c>
      <c r="E60" s="348" t="s">
        <v>4126</v>
      </c>
      <c r="G60" s="350">
        <f ca="1">SUM(ANALYTIKAVUJ!C115)</f>
        <v>0</v>
      </c>
      <c r="I60" s="350">
        <f t="shared" si="54"/>
        <v>0</v>
      </c>
      <c r="K60" s="318">
        <f t="shared" si="55"/>
        <v>0</v>
      </c>
      <c r="M60" s="318">
        <f t="shared" si="56"/>
        <v>0</v>
      </c>
      <c r="N60" s="318">
        <f t="shared" si="7"/>
        <v>0</v>
      </c>
      <c r="Q60" s="318">
        <f ca="1">SUM(ANALYTIKAVUJ!D115)</f>
        <v>0</v>
      </c>
      <c r="S60" s="318">
        <f t="shared" si="57"/>
        <v>0</v>
      </c>
      <c r="U60" s="318">
        <f t="shared" si="58"/>
        <v>0</v>
      </c>
      <c r="W60" s="318">
        <f t="shared" si="59"/>
        <v>0</v>
      </c>
      <c r="X60" s="318">
        <f t="shared" si="60"/>
        <v>0</v>
      </c>
      <c r="Z60" s="339">
        <f t="shared" si="0"/>
        <v>0</v>
      </c>
      <c r="AA60" s="339">
        <f t="shared" si="1"/>
        <v>0</v>
      </c>
      <c r="AB60" s="339">
        <f t="shared" si="2"/>
        <v>0</v>
      </c>
      <c r="AC60" s="339">
        <f t="shared" si="3"/>
        <v>0</v>
      </c>
      <c r="AD60" s="321" t="str">
        <f t="shared" si="4"/>
        <v xml:space="preserve">          0</v>
      </c>
      <c r="AE60" s="321" t="str">
        <f t="shared" si="4"/>
        <v xml:space="preserve">          0</v>
      </c>
      <c r="AF60" s="321" t="str">
        <f t="shared" si="4"/>
        <v xml:space="preserve">          0</v>
      </c>
      <c r="AG60" s="321" t="str">
        <f t="shared" si="4"/>
        <v xml:space="preserve">          0</v>
      </c>
      <c r="AL60" s="350">
        <f ca="1">SUM(ANALYTIKAVUJ!E115)</f>
        <v>0</v>
      </c>
      <c r="AN60" s="350">
        <f t="shared" si="61"/>
        <v>0</v>
      </c>
      <c r="AP60" s="318">
        <f t="shared" si="62"/>
        <v>0</v>
      </c>
      <c r="AR60" s="318">
        <f t="shared" si="63"/>
        <v>0</v>
      </c>
      <c r="AS60" s="350">
        <f t="shared" si="64"/>
        <v>0</v>
      </c>
    </row>
    <row r="61" spans="2:45" ht="13.5" customHeight="1" outlineLevel="1">
      <c r="B61" s="330" t="s">
        <v>4087</v>
      </c>
      <c r="C61" s="316" t="s">
        <v>2391</v>
      </c>
      <c r="D61" s="347" t="str">
        <f ca="1">IF(VLOOKUP($B61,suvaha_p!$A:$G,1)=$B61,VLOOKUP($B61,suvaha_p!$A:$G,$B$1),0)</f>
        <v>Ostatné pohľadávky voči prepojeným účtovným jednotkám  (351A) - /391A/</v>
      </c>
      <c r="E61" s="348" t="s">
        <v>4087</v>
      </c>
      <c r="G61" s="350">
        <f ca="1">SUM(ANALYTIKAVUJ!K10)</f>
        <v>0</v>
      </c>
      <c r="I61" s="350">
        <f t="shared" si="54"/>
        <v>0</v>
      </c>
      <c r="K61" s="318">
        <f t="shared" si="55"/>
        <v>0</v>
      </c>
      <c r="L61" s="350">
        <f ca="1">SUM(ANALYTIKAVUJ!K71)*-1</f>
        <v>0</v>
      </c>
      <c r="M61" s="318">
        <f t="shared" si="56"/>
        <v>0</v>
      </c>
      <c r="N61" s="318">
        <f t="shared" si="7"/>
        <v>0</v>
      </c>
      <c r="Q61" s="318">
        <f ca="1">SUM(ANALYTIKAVUJ!L10)</f>
        <v>0</v>
      </c>
      <c r="S61" s="318">
        <f t="shared" si="57"/>
        <v>0</v>
      </c>
      <c r="U61" s="318">
        <f t="shared" si="58"/>
        <v>0</v>
      </c>
      <c r="V61" s="318">
        <f ca="1">SUM(ANALYTIKAVUJ!L71)*-1</f>
        <v>0</v>
      </c>
      <c r="W61" s="318">
        <f t="shared" si="59"/>
        <v>0</v>
      </c>
      <c r="X61" s="318">
        <f t="shared" si="60"/>
        <v>0</v>
      </c>
      <c r="Z61" s="339">
        <f t="shared" si="0"/>
        <v>0</v>
      </c>
      <c r="AA61" s="339">
        <f t="shared" si="1"/>
        <v>0</v>
      </c>
      <c r="AB61" s="339">
        <f t="shared" si="2"/>
        <v>0</v>
      </c>
      <c r="AC61" s="339">
        <f t="shared" si="3"/>
        <v>0</v>
      </c>
      <c r="AD61" s="321" t="str">
        <f t="shared" si="4"/>
        <v xml:space="preserve">          0</v>
      </c>
      <c r="AE61" s="321" t="str">
        <f t="shared" si="4"/>
        <v xml:space="preserve">          0</v>
      </c>
      <c r="AF61" s="321" t="str">
        <f t="shared" si="4"/>
        <v xml:space="preserve">          0</v>
      </c>
      <c r="AG61" s="321" t="str">
        <f t="shared" si="4"/>
        <v xml:space="preserve">          0</v>
      </c>
      <c r="AL61" s="350">
        <f ca="1">SUM(ANALYTIKAVUJ!M10)</f>
        <v>0</v>
      </c>
      <c r="AN61" s="350">
        <f t="shared" si="61"/>
        <v>0</v>
      </c>
      <c r="AP61" s="318">
        <f t="shared" si="62"/>
        <v>0</v>
      </c>
      <c r="AQ61" s="350">
        <f ca="1">SUM(ANALYTIKAVUJ!AP71)*-1</f>
        <v>0</v>
      </c>
      <c r="AR61" s="318">
        <f t="shared" si="63"/>
        <v>0</v>
      </c>
      <c r="AS61" s="350">
        <f t="shared" si="64"/>
        <v>0</v>
      </c>
    </row>
    <row r="62" spans="2:45" outlineLevel="1">
      <c r="B62" s="330" t="s">
        <v>4088</v>
      </c>
      <c r="C62" s="316" t="s">
        <v>2392</v>
      </c>
      <c r="D62" s="347" t="str">
        <f ca="1">IF(VLOOKUP($B62,suvaha_p!$A:$G,1)=$B62,VLOOKUP($B62,suvaha_p!$A:$G,$B$1),0)</f>
        <v>Ostatné pohľadávky v rámci podielovej účasti okrem pohľadávok voči prepojeným účtovným jednotkám  (351A) - /391A/</v>
      </c>
      <c r="E62" s="348" t="s">
        <v>4088</v>
      </c>
      <c r="G62" s="350">
        <f ca="1">SUM(ANALYTIKAVUJ!K11)</f>
        <v>0</v>
      </c>
      <c r="I62" s="350">
        <f t="shared" si="54"/>
        <v>0</v>
      </c>
      <c r="K62" s="318">
        <f t="shared" si="55"/>
        <v>0</v>
      </c>
      <c r="L62" s="350">
        <f ca="1">SUM(ANALYTIKAVUJ!K72)*-1</f>
        <v>0</v>
      </c>
      <c r="M62" s="318">
        <f t="shared" si="56"/>
        <v>0</v>
      </c>
      <c r="N62" s="318">
        <f t="shared" si="7"/>
        <v>0</v>
      </c>
      <c r="Q62" s="318">
        <f ca="1">SUM(ANALYTIKAVUJ!L11)</f>
        <v>0</v>
      </c>
      <c r="S62" s="318">
        <f t="shared" si="57"/>
        <v>0</v>
      </c>
      <c r="U62" s="318">
        <f t="shared" si="58"/>
        <v>0</v>
      </c>
      <c r="V62" s="318">
        <f ca="1">SUM(ANALYTIKAVUJ!L72)*-1</f>
        <v>0</v>
      </c>
      <c r="W62" s="318">
        <f t="shared" si="59"/>
        <v>0</v>
      </c>
      <c r="X62" s="318">
        <f t="shared" si="60"/>
        <v>0</v>
      </c>
      <c r="Z62" s="339">
        <f t="shared" si="0"/>
        <v>0</v>
      </c>
      <c r="AA62" s="339">
        <f t="shared" si="1"/>
        <v>0</v>
      </c>
      <c r="AB62" s="339">
        <f t="shared" si="2"/>
        <v>0</v>
      </c>
      <c r="AC62" s="339">
        <f t="shared" si="3"/>
        <v>0</v>
      </c>
      <c r="AD62" s="321" t="str">
        <f t="shared" si="4"/>
        <v xml:space="preserve">          0</v>
      </c>
      <c r="AE62" s="321" t="str">
        <f t="shared" si="4"/>
        <v xml:space="preserve">          0</v>
      </c>
      <c r="AF62" s="321" t="str">
        <f t="shared" si="4"/>
        <v xml:space="preserve">          0</v>
      </c>
      <c r="AG62" s="321" t="str">
        <f t="shared" si="4"/>
        <v xml:space="preserve">          0</v>
      </c>
      <c r="AL62" s="350">
        <f ca="1">SUM(ANALYTIKAVUJ!M11)</f>
        <v>0</v>
      </c>
      <c r="AN62" s="350">
        <f t="shared" si="61"/>
        <v>0</v>
      </c>
      <c r="AP62" s="318">
        <f t="shared" si="62"/>
        <v>0</v>
      </c>
      <c r="AQ62" s="350">
        <f ca="1">SUM(ANALYTIKAVUJ!AP72)*-1</f>
        <v>0</v>
      </c>
      <c r="AR62" s="318">
        <f t="shared" si="63"/>
        <v>0</v>
      </c>
      <c r="AS62" s="350">
        <f t="shared" si="64"/>
        <v>0</v>
      </c>
    </row>
    <row r="63" spans="2:45" outlineLevel="1">
      <c r="B63" s="330" t="s">
        <v>4093</v>
      </c>
      <c r="C63" s="316" t="s">
        <v>2393</v>
      </c>
      <c r="D63" s="347" t="str">
        <f ca="1">IF(VLOOKUP($B63,suvaha_p!$A:$G,1)=$B63,VLOOKUP($B63,suvaha_p!$A:$G,$B$1),0)</f>
        <v>Pohľadávky voči spoločníkom, členom a združeniu (354A, 355A, 358A, 35XA, 398A) - /391A/</v>
      </c>
      <c r="E63" s="348" t="s">
        <v>4093</v>
      </c>
      <c r="G63" s="350">
        <f ca="1">SUM(ANALYTIKAVUJ!K16+ANALYTIKAVUJ!K20+ANALYTIKAVUJ!K24)</f>
        <v>0</v>
      </c>
      <c r="I63" s="350">
        <f t="shared" si="54"/>
        <v>0</v>
      </c>
      <c r="K63" s="318">
        <f t="shared" si="55"/>
        <v>0</v>
      </c>
      <c r="L63" s="350">
        <f ca="1">SUM(ANALYTIKAVUJ!K73)*-1</f>
        <v>0</v>
      </c>
      <c r="M63" s="318">
        <f t="shared" si="56"/>
        <v>0</v>
      </c>
      <c r="N63" s="318">
        <f t="shared" si="7"/>
        <v>0</v>
      </c>
      <c r="Q63" s="318">
        <f ca="1">SUM(ANALYTIKAVUJ!L16+ANALYTIKAVUJ!L20+ANALYTIKAVUJ!L24)</f>
        <v>0</v>
      </c>
      <c r="S63" s="318">
        <f t="shared" si="57"/>
        <v>0</v>
      </c>
      <c r="U63" s="318">
        <f t="shared" si="58"/>
        <v>0</v>
      </c>
      <c r="V63" s="318">
        <f ca="1">SUM(ANALYTIKAVUJ!L73)*-1</f>
        <v>0</v>
      </c>
      <c r="W63" s="318">
        <f t="shared" si="59"/>
        <v>0</v>
      </c>
      <c r="X63" s="318">
        <f t="shared" si="60"/>
        <v>0</v>
      </c>
      <c r="Z63" s="339">
        <f t="shared" si="0"/>
        <v>0</v>
      </c>
      <c r="AA63" s="339">
        <f t="shared" si="1"/>
        <v>0</v>
      </c>
      <c r="AB63" s="339">
        <f t="shared" si="2"/>
        <v>0</v>
      </c>
      <c r="AC63" s="339">
        <f t="shared" si="3"/>
        <v>0</v>
      </c>
      <c r="AD63" s="321" t="str">
        <f t="shared" si="4"/>
        <v xml:space="preserve">          0</v>
      </c>
      <c r="AE63" s="321" t="str">
        <f t="shared" si="4"/>
        <v xml:space="preserve">          0</v>
      </c>
      <c r="AF63" s="321" t="str">
        <f t="shared" si="4"/>
        <v xml:space="preserve">          0</v>
      </c>
      <c r="AG63" s="321" t="str">
        <f t="shared" si="4"/>
        <v xml:space="preserve">          0</v>
      </c>
      <c r="AL63" s="350">
        <f ca="1">SUM(ANALYTIKAVUJ!M16+ANALYTIKAVUJ!M20+ANALYTIKAVUJ!M24)</f>
        <v>0</v>
      </c>
      <c r="AN63" s="350">
        <f t="shared" si="61"/>
        <v>0</v>
      </c>
      <c r="AP63" s="318">
        <f t="shared" si="62"/>
        <v>0</v>
      </c>
      <c r="AQ63" s="350">
        <f ca="1">SUM(ANALYTIKAVUJ!AP73)*-1</f>
        <v>0</v>
      </c>
      <c r="AR63" s="318">
        <f t="shared" si="63"/>
        <v>0</v>
      </c>
      <c r="AS63" s="350">
        <f t="shared" si="64"/>
        <v>0</v>
      </c>
    </row>
    <row r="64" spans="2:45" outlineLevel="1">
      <c r="B64" s="330" t="s">
        <v>4120</v>
      </c>
      <c r="C64" s="316" t="s">
        <v>2395</v>
      </c>
      <c r="D64" s="347" t="str">
        <f ca="1">IF(VLOOKUP($B64,suvaha_p!$A:$G,1)=$B64,VLOOKUP($B64,suvaha_p!$A:$G,$B$1),0)</f>
        <v>Sociálne poistenie (336A) - /391A/</v>
      </c>
      <c r="E64" s="348" t="s">
        <v>4120</v>
      </c>
      <c r="G64" s="350">
        <f ca="1">SUM(ANALYTIKAVUJ!C123)</f>
        <v>0</v>
      </c>
      <c r="I64" s="350">
        <f t="shared" si="54"/>
        <v>0</v>
      </c>
      <c r="K64" s="318">
        <f t="shared" si="55"/>
        <v>0</v>
      </c>
      <c r="L64" s="350">
        <f ca="1">SUM(ANALYTIKAVUJ!K74)*-1</f>
        <v>0</v>
      </c>
      <c r="M64" s="318">
        <f t="shared" si="56"/>
        <v>0</v>
      </c>
      <c r="N64" s="318">
        <f t="shared" si="7"/>
        <v>0</v>
      </c>
      <c r="Q64" s="318">
        <f ca="1">SUM(ANALYTIKAVUJ!D123)</f>
        <v>0</v>
      </c>
      <c r="S64" s="318">
        <f t="shared" si="57"/>
        <v>0</v>
      </c>
      <c r="U64" s="318">
        <f t="shared" si="58"/>
        <v>0</v>
      </c>
      <c r="V64" s="318">
        <f ca="1">SUM(ANALYTIKAVUJ!L74)*-1</f>
        <v>0</v>
      </c>
      <c r="W64" s="318">
        <f t="shared" si="59"/>
        <v>0</v>
      </c>
      <c r="X64" s="318">
        <f t="shared" si="60"/>
        <v>0</v>
      </c>
      <c r="Z64" s="339">
        <f t="shared" si="0"/>
        <v>0</v>
      </c>
      <c r="AA64" s="339">
        <f t="shared" si="1"/>
        <v>0</v>
      </c>
      <c r="AB64" s="339">
        <f t="shared" si="2"/>
        <v>0</v>
      </c>
      <c r="AC64" s="339">
        <f t="shared" si="3"/>
        <v>0</v>
      </c>
      <c r="AD64" s="321" t="str">
        <f t="shared" si="4"/>
        <v xml:space="preserve">          0</v>
      </c>
      <c r="AE64" s="321" t="str">
        <f t="shared" si="4"/>
        <v xml:space="preserve">          0</v>
      </c>
      <c r="AF64" s="321" t="str">
        <f t="shared" si="4"/>
        <v xml:space="preserve">          0</v>
      </c>
      <c r="AG64" s="321" t="str">
        <f t="shared" si="4"/>
        <v xml:space="preserve">          0</v>
      </c>
      <c r="AL64" s="350">
        <f ca="1">SUM(ANALYTIKAVUJ!E123)</f>
        <v>0</v>
      </c>
      <c r="AN64" s="350">
        <f t="shared" si="61"/>
        <v>0</v>
      </c>
      <c r="AP64" s="318">
        <f t="shared" si="62"/>
        <v>0</v>
      </c>
      <c r="AQ64" s="350">
        <f ca="1">SUM(ANALYTIKAVUJ!AP74)*-1</f>
        <v>0</v>
      </c>
      <c r="AR64" s="318">
        <f t="shared" si="63"/>
        <v>0</v>
      </c>
      <c r="AS64" s="350">
        <f t="shared" si="64"/>
        <v>0</v>
      </c>
    </row>
    <row r="65" spans="2:45" outlineLevel="1">
      <c r="B65" s="330" t="s">
        <v>4122</v>
      </c>
      <c r="C65" s="316" t="s">
        <v>2396</v>
      </c>
      <c r="D65" s="347" t="str">
        <f ca="1">IF(VLOOKUP($B65,suvaha_p!$A:$G,1)=$B65,VLOOKUP($B65,suvaha_p!$A:$G,$B$1),0)</f>
        <v>Daňové pohľadávky a dotácie (341, 342, 343, 345, 346, 347) - /391A/</v>
      </c>
      <c r="E65" s="348" t="s">
        <v>4122</v>
      </c>
      <c r="G65" s="350">
        <f ca="1">SUM(ANALYTIKAVUJ!K107+ANALYTIKAVUJ!K111+ANALYTIKAVUJ!K115+ANALYTIKAVUJ!K119+ANALYTIKAVUJ!K123+ANALYTIKAVUJ!K127)</f>
        <v>0</v>
      </c>
      <c r="I65" s="350">
        <f t="shared" si="54"/>
        <v>0</v>
      </c>
      <c r="K65" s="318">
        <f t="shared" si="55"/>
        <v>0</v>
      </c>
      <c r="L65" s="350">
        <f ca="1">SUM(ANALYTIKAVUJ!K75)*-1</f>
        <v>0</v>
      </c>
      <c r="M65" s="318">
        <f t="shared" si="56"/>
        <v>0</v>
      </c>
      <c r="N65" s="318">
        <f t="shared" si="7"/>
        <v>0</v>
      </c>
      <c r="Q65" s="318">
        <f ca="1">SUM(ANALYTIKAVUJ!L107+ANALYTIKAVUJ!L111+ANALYTIKAVUJ!L115+ANALYTIKAVUJ!L119+ANALYTIKAVUJ!L123+ANALYTIKAVUJ!L127)</f>
        <v>0</v>
      </c>
      <c r="S65" s="318">
        <f t="shared" si="57"/>
        <v>0</v>
      </c>
      <c r="U65" s="318">
        <f t="shared" si="58"/>
        <v>0</v>
      </c>
      <c r="V65" s="318">
        <f ca="1">SUM(ANALYTIKAVUJ!L75)*-1</f>
        <v>0</v>
      </c>
      <c r="W65" s="318">
        <f t="shared" si="59"/>
        <v>0</v>
      </c>
      <c r="X65" s="318">
        <f t="shared" si="60"/>
        <v>0</v>
      </c>
      <c r="Z65" s="339">
        <f t="shared" si="0"/>
        <v>0</v>
      </c>
      <c r="AA65" s="339">
        <f t="shared" si="1"/>
        <v>0</v>
      </c>
      <c r="AB65" s="339">
        <f t="shared" si="2"/>
        <v>0</v>
      </c>
      <c r="AC65" s="339">
        <f t="shared" si="3"/>
        <v>0</v>
      </c>
      <c r="AD65" s="321" t="str">
        <f t="shared" si="4"/>
        <v xml:space="preserve">          0</v>
      </c>
      <c r="AE65" s="321" t="str">
        <f t="shared" si="4"/>
        <v xml:space="preserve">          0</v>
      </c>
      <c r="AF65" s="321" t="str">
        <f t="shared" si="4"/>
        <v xml:space="preserve">          0</v>
      </c>
      <c r="AG65" s="321" t="str">
        <f t="shared" si="4"/>
        <v xml:space="preserve">          0</v>
      </c>
      <c r="AL65" s="350">
        <f ca="1">SUM(ANALYTIKAVUJ!M107+ANALYTIKAVUJ!M111+ANALYTIKAVUJ!M115+ANALYTIKAVUJ!M119+ANALYTIKAVUJ!M123+ANALYTIKAVUJ!M127)</f>
        <v>0</v>
      </c>
      <c r="AN65" s="350">
        <f t="shared" si="61"/>
        <v>0</v>
      </c>
      <c r="AP65" s="318">
        <f t="shared" si="62"/>
        <v>0</v>
      </c>
      <c r="AQ65" s="350">
        <f ca="1">SUM(ANALYTIKAVUJ!AP75)*-1</f>
        <v>0</v>
      </c>
      <c r="AR65" s="318">
        <f t="shared" si="63"/>
        <v>0</v>
      </c>
      <c r="AS65" s="350">
        <f t="shared" si="64"/>
        <v>0</v>
      </c>
    </row>
    <row r="66" spans="2:45" outlineLevel="1">
      <c r="B66" s="330" t="s">
        <v>4108</v>
      </c>
      <c r="C66" s="316" t="s">
        <v>2401</v>
      </c>
      <c r="D66" s="347" t="str">
        <f ca="1">IF(VLOOKUP($B66,suvaha_p!$A:$G,1)=$B66,VLOOKUP($B66,suvaha_p!$A:$G,$B$1),0)</f>
        <v>Pohľadávky z derivátových operácií (373A, 376A)</v>
      </c>
      <c r="E66" s="348" t="s">
        <v>4108</v>
      </c>
      <c r="G66" s="350">
        <f ca="1">SUM(ANALYTIKAVUJ!K133+ANALYTIKAVUJ!K40)</f>
        <v>0</v>
      </c>
      <c r="I66" s="350">
        <f t="shared" si="54"/>
        <v>0</v>
      </c>
      <c r="K66" s="318">
        <f t="shared" si="55"/>
        <v>0</v>
      </c>
      <c r="M66" s="318">
        <f t="shared" si="56"/>
        <v>0</v>
      </c>
      <c r="N66" s="318">
        <f t="shared" si="7"/>
        <v>0</v>
      </c>
      <c r="Q66" s="318">
        <f ca="1">SUM(ANALYTIKAVUJ!L133+ANALYTIKAVUJ!L40)</f>
        <v>0</v>
      </c>
      <c r="S66" s="318">
        <f t="shared" si="57"/>
        <v>0</v>
      </c>
      <c r="U66" s="318">
        <f t="shared" si="58"/>
        <v>0</v>
      </c>
      <c r="W66" s="318">
        <f t="shared" si="59"/>
        <v>0</v>
      </c>
      <c r="X66" s="318">
        <f t="shared" si="60"/>
        <v>0</v>
      </c>
      <c r="Z66" s="339">
        <f t="shared" si="0"/>
        <v>0</v>
      </c>
      <c r="AA66" s="339">
        <f t="shared" si="1"/>
        <v>0</v>
      </c>
      <c r="AB66" s="339">
        <f t="shared" si="2"/>
        <v>0</v>
      </c>
      <c r="AC66" s="339">
        <f t="shared" si="3"/>
        <v>0</v>
      </c>
      <c r="AD66" s="321" t="str">
        <f t="shared" si="4"/>
        <v xml:space="preserve">          0</v>
      </c>
      <c r="AE66" s="321" t="str">
        <f t="shared" si="4"/>
        <v xml:space="preserve">          0</v>
      </c>
      <c r="AF66" s="321" t="str">
        <f t="shared" si="4"/>
        <v xml:space="preserve">          0</v>
      </c>
      <c r="AG66" s="321" t="str">
        <f t="shared" si="4"/>
        <v xml:space="preserve">          0</v>
      </c>
      <c r="AL66" s="350">
        <f ca="1">SUM(ANALYTIKAVUJ!M133+ANALYTIKAVUJ!M40)</f>
        <v>0</v>
      </c>
      <c r="AN66" s="350">
        <f t="shared" si="61"/>
        <v>0</v>
      </c>
      <c r="AP66" s="318">
        <f t="shared" si="62"/>
        <v>0</v>
      </c>
      <c r="AR66" s="318">
        <f t="shared" si="63"/>
        <v>0</v>
      </c>
      <c r="AS66" s="350">
        <f t="shared" si="64"/>
        <v>0</v>
      </c>
    </row>
    <row r="67" spans="2:45" outlineLevel="1">
      <c r="B67" s="330" t="s">
        <v>4082</v>
      </c>
      <c r="C67" s="316" t="s">
        <v>2402</v>
      </c>
      <c r="D67" s="347" t="str">
        <f ca="1">IF(VLOOKUP($B67,suvaha_p!$A:$G,1)=$B67,VLOOKUP($B67,suvaha_p!$A:$G,$B$1),0)</f>
        <v>Iné pohľadávky (335A, 33XA, 371A, 374A, 375A,  378A)
- /391A/</v>
      </c>
      <c r="E67" s="348" t="s">
        <v>4082</v>
      </c>
      <c r="G67" s="350">
        <f ca="1">SUM(ANALYTIKAVUJ!K5+ANALYTIKAVUJ!K28+ANALYTIKAVUJ!K32+ANALYTIKAVUJ!K36+ANALYTIKAVUJ!K41+ANALYTIKAVUJ!K45+ANALYTIKAVUJ!K134)</f>
        <v>0</v>
      </c>
      <c r="I67" s="350">
        <f t="shared" si="54"/>
        <v>0</v>
      </c>
      <c r="K67" s="318">
        <f t="shared" si="55"/>
        <v>0</v>
      </c>
      <c r="L67" s="350">
        <f ca="1">SUM(ANALYTIKAVUJ!K76)*-1</f>
        <v>0</v>
      </c>
      <c r="M67" s="318">
        <f t="shared" si="56"/>
        <v>0</v>
      </c>
      <c r="N67" s="318">
        <f t="shared" si="7"/>
        <v>0</v>
      </c>
      <c r="Q67" s="318">
        <f ca="1">SUM(ANALYTIKAVUJ!L5+ANALYTIKAVUJ!L28+ANALYTIKAVUJ!L32+ANALYTIKAVUJ!L36+ANALYTIKAVUJ!L41+ANALYTIKAVUJ!L45+ANALYTIKAVUJ!L134)</f>
        <v>0</v>
      </c>
      <c r="S67" s="318">
        <f t="shared" si="57"/>
        <v>0</v>
      </c>
      <c r="U67" s="318">
        <f t="shared" si="58"/>
        <v>0</v>
      </c>
      <c r="V67" s="318">
        <f ca="1">SUM(ANALYTIKAVUJ!L76)*-1</f>
        <v>0</v>
      </c>
      <c r="W67" s="318">
        <f t="shared" si="59"/>
        <v>0</v>
      </c>
      <c r="X67" s="318">
        <f t="shared" si="60"/>
        <v>0</v>
      </c>
      <c r="Z67" s="339">
        <f t="shared" si="0"/>
        <v>0</v>
      </c>
      <c r="AA67" s="339">
        <f t="shared" si="1"/>
        <v>0</v>
      </c>
      <c r="AB67" s="339">
        <f t="shared" si="2"/>
        <v>0</v>
      </c>
      <c r="AC67" s="339">
        <f t="shared" si="3"/>
        <v>0</v>
      </c>
      <c r="AD67" s="321" t="str">
        <f t="shared" si="4"/>
        <v xml:space="preserve">          0</v>
      </c>
      <c r="AE67" s="321" t="str">
        <f t="shared" si="4"/>
        <v xml:space="preserve">          0</v>
      </c>
      <c r="AF67" s="321" t="str">
        <f t="shared" si="4"/>
        <v xml:space="preserve">          0</v>
      </c>
      <c r="AG67" s="321" t="str">
        <f t="shared" ref="AG67:AG130" si="65">REPT(" ",11-LEN(AC67))&amp;AC67</f>
        <v xml:space="preserve">          0</v>
      </c>
      <c r="AL67" s="350">
        <f ca="1">SUM(ANALYTIKAVUJ!M5+ANALYTIKAVUJ!M28+ANALYTIKAVUJ!M32+ANALYTIKAVUJ!M36+ANALYTIKAVUJ!M41+ANALYTIKAVUJ!M45+ANALYTIKAVUJ!M134)</f>
        <v>0</v>
      </c>
      <c r="AN67" s="350">
        <f t="shared" si="61"/>
        <v>0</v>
      </c>
      <c r="AP67" s="318">
        <f t="shared" si="62"/>
        <v>0</v>
      </c>
      <c r="AQ67" s="350">
        <f ca="1">SUM(ANALYTIKAVUJ!AP76)*-1</f>
        <v>0</v>
      </c>
      <c r="AR67" s="318">
        <f t="shared" si="63"/>
        <v>0</v>
      </c>
      <c r="AS67" s="350">
        <f t="shared" si="64"/>
        <v>0</v>
      </c>
    </row>
    <row r="68" spans="2:45" outlineLevel="1">
      <c r="B68" s="330" t="s">
        <v>2430</v>
      </c>
      <c r="C68" s="316" t="s">
        <v>2431</v>
      </c>
      <c r="D68" s="317" t="str">
        <f ca="1">IF(VLOOKUP($B68,suvaha_p!$A:$G,1)=$B68,VLOOKUP($B68,suvaha_p!$A:$G,$B$1),0)</f>
        <v>Krátkodobý finančný majetok súčet (r . 67 až r. 70)</v>
      </c>
      <c r="E68" s="331" t="s">
        <v>2430</v>
      </c>
      <c r="F68" s="332"/>
      <c r="I68" s="341">
        <f>SUM(I69:I72)</f>
        <v>0</v>
      </c>
      <c r="J68" s="342"/>
      <c r="K68" s="341">
        <f>SUM(K69:K72)</f>
        <v>0</v>
      </c>
      <c r="L68" s="341"/>
      <c r="M68" s="341">
        <f>SUM(M69:M72)</f>
        <v>0</v>
      </c>
      <c r="N68" s="344">
        <f>SUM(N69:N72)</f>
        <v>0</v>
      </c>
      <c r="P68" s="345"/>
      <c r="S68" s="344">
        <f>SUM(S69:S72)</f>
        <v>0</v>
      </c>
      <c r="T68" s="344"/>
      <c r="U68" s="344">
        <f>SUM(U69:U72)</f>
        <v>0</v>
      </c>
      <c r="V68" s="344"/>
      <c r="W68" s="344">
        <f>SUM(W69:W72)</f>
        <v>0</v>
      </c>
      <c r="X68" s="344">
        <f>SUM(X69:X72)</f>
        <v>0</v>
      </c>
      <c r="Z68" s="339">
        <f t="shared" ref="Z68:Z81" si="66">ROUND(I68,0)</f>
        <v>0</v>
      </c>
      <c r="AA68" s="339">
        <f t="shared" ref="AA68:AA81" si="67">ROUND(K68+M68,0)</f>
        <v>0</v>
      </c>
      <c r="AB68" s="339">
        <f t="shared" ref="AB68:AB131" si="68">ROUND(N68,0)</f>
        <v>0</v>
      </c>
      <c r="AC68" s="339">
        <f t="shared" ref="AC68:AC131" si="69">ROUND(X68,0)</f>
        <v>0</v>
      </c>
      <c r="AD68" s="321" t="str">
        <f t="shared" ref="AD68:AG131" si="70">REPT(" ",11-LEN(Z68))&amp;Z68</f>
        <v xml:space="preserve">          0</v>
      </c>
      <c r="AE68" s="321" t="str">
        <f t="shared" si="70"/>
        <v xml:space="preserve">          0</v>
      </c>
      <c r="AF68" s="321" t="str">
        <f t="shared" si="70"/>
        <v xml:space="preserve">          0</v>
      </c>
      <c r="AG68" s="321" t="str">
        <f t="shared" si="65"/>
        <v xml:space="preserve">          0</v>
      </c>
      <c r="AK68" s="332"/>
      <c r="AN68" s="341">
        <f>SUM(AN69:AN72)</f>
        <v>0</v>
      </c>
      <c r="AO68" s="342"/>
      <c r="AP68" s="341">
        <f>SUM(AP69:AP72)</f>
        <v>0</v>
      </c>
      <c r="AQ68" s="341"/>
      <c r="AR68" s="341">
        <f>SUM(AR69:AR72)</f>
        <v>0</v>
      </c>
      <c r="AS68" s="341">
        <f>SUM(AS69:AS72)</f>
        <v>0</v>
      </c>
    </row>
    <row r="69" spans="2:45" outlineLevel="1">
      <c r="B69" s="330" t="s">
        <v>2432</v>
      </c>
      <c r="C69" s="316" t="s">
        <v>2433</v>
      </c>
      <c r="D69" s="347" t="str">
        <f ca="1">IF(VLOOKUP($B69,suvaha_p!$A:$G,1)=$B69,VLOOKUP($B69,suvaha_p!$A:$G,$B$1),0)</f>
        <v>Krátkodobý finančný majetok v prepojených účtovných jednotkách (251A, 253A, 256A, 257A, 25XA)
- /291A, 29XA/</v>
      </c>
      <c r="E69" s="348" t="s">
        <v>2432</v>
      </c>
      <c r="G69" s="350">
        <f ca="1">SUM(ANALYTIKAVUJ!C57+ANALYTIKAVUJ!C61+ANALYTIKAVUJ!C65+ANALYTIKAVUJ!C69)</f>
        <v>0</v>
      </c>
      <c r="I69" s="350">
        <f t="shared" si="54"/>
        <v>0</v>
      </c>
      <c r="K69" s="318">
        <f t="shared" si="55"/>
        <v>0</v>
      </c>
      <c r="L69" s="318">
        <f ca="1">SUM(ANALYTIKAVUJ!C73)*-1</f>
        <v>0</v>
      </c>
      <c r="M69" s="318">
        <f t="shared" si="56"/>
        <v>0</v>
      </c>
      <c r="N69" s="318">
        <f t="shared" si="7"/>
        <v>0</v>
      </c>
      <c r="Q69" s="318">
        <f ca="1">SUM(ANALYTIKAVUJ!D57+ANALYTIKAVUJ!D61+ANALYTIKAVUJ!D65+ANALYTIKAVUJ!D69)</f>
        <v>0</v>
      </c>
      <c r="S69" s="318">
        <f>SUM(P69:R69)</f>
        <v>0</v>
      </c>
      <c r="U69" s="318">
        <f>SUM(T69)</f>
        <v>0</v>
      </c>
      <c r="V69" s="318">
        <f ca="1">SUM(ANALYTIKAVUJ!D73)*-1</f>
        <v>0</v>
      </c>
      <c r="W69" s="318">
        <f>SUM(V69)</f>
        <v>0</v>
      </c>
      <c r="X69" s="318">
        <f>ROUND((S69-U69-W69),0)</f>
        <v>0</v>
      </c>
      <c r="Z69" s="339">
        <f t="shared" si="66"/>
        <v>0</v>
      </c>
      <c r="AA69" s="339">
        <f t="shared" si="67"/>
        <v>0</v>
      </c>
      <c r="AB69" s="339">
        <f t="shared" si="68"/>
        <v>0</v>
      </c>
      <c r="AC69" s="339">
        <f t="shared" si="69"/>
        <v>0</v>
      </c>
      <c r="AD69" s="321" t="str">
        <f t="shared" si="70"/>
        <v xml:space="preserve">          0</v>
      </c>
      <c r="AE69" s="321" t="str">
        <f t="shared" si="70"/>
        <v xml:space="preserve">          0</v>
      </c>
      <c r="AF69" s="321" t="str">
        <f t="shared" si="70"/>
        <v xml:space="preserve">          0</v>
      </c>
      <c r="AG69" s="321" t="str">
        <f t="shared" si="65"/>
        <v xml:space="preserve">          0</v>
      </c>
      <c r="AL69" s="350">
        <f ca="1">SUM(ANALYTIKAVUJ!E57+ANALYTIKAVUJ!E61+ANALYTIKAVUJ!E65+ANALYTIKAVUJ!E69)</f>
        <v>0</v>
      </c>
      <c r="AN69" s="350">
        <f>SUM(AK69:AM69)</f>
        <v>0</v>
      </c>
      <c r="AP69" s="318">
        <f>SUM(AO69)</f>
        <v>0</v>
      </c>
      <c r="AQ69" s="318">
        <f ca="1">SUM(ANALYTIKAVUJ!E73)*-1</f>
        <v>0</v>
      </c>
      <c r="AR69" s="318">
        <f>SUM(AQ69)</f>
        <v>0</v>
      </c>
      <c r="AS69" s="350">
        <f>ROUND((AN69-AP69-AR69),0)</f>
        <v>0</v>
      </c>
    </row>
    <row r="70" spans="2:45" outlineLevel="1">
      <c r="B70" s="330" t="s">
        <v>2434</v>
      </c>
      <c r="C70" s="316" t="s">
        <v>2390</v>
      </c>
      <c r="D70" s="347" t="str">
        <f ca="1">IF(VLOOKUP($B70,suvaha_p!$A:$G,1)=$B70,VLOOKUP($B70,suvaha_p!$A:$G,$B$1),0)</f>
        <v>Krátkodobý finančný majetok bez krátkodobého finančného majetku v prepojených účtovných jednotkách (251A, 253A, 256A, 257A, 25XA)
- /291A, 29XA/</v>
      </c>
      <c r="E70" s="348" t="s">
        <v>2434</v>
      </c>
      <c r="G70" s="350">
        <f ca="1">SUM(ANALYTIKAVUJ!C58+ANALYTIKAVUJ!C62+ANALYTIKAVUJ!C66+ANALYTIKAVUJ!C70)</f>
        <v>0</v>
      </c>
      <c r="I70" s="350">
        <f t="shared" si="54"/>
        <v>0</v>
      </c>
      <c r="K70" s="318">
        <f t="shared" si="55"/>
        <v>0</v>
      </c>
      <c r="L70" s="318">
        <f ca="1">SUM(ANALYTIKAVUJ!C74)*-1</f>
        <v>0</v>
      </c>
      <c r="M70" s="318">
        <f t="shared" si="56"/>
        <v>0</v>
      </c>
      <c r="N70" s="318">
        <f t="shared" si="7"/>
        <v>0</v>
      </c>
      <c r="Q70" s="318">
        <f ca="1">SUM(ANALYTIKAVUJ!D58+ANALYTIKAVUJ!D62+ANALYTIKAVUJ!D66+ANALYTIKAVUJ!D70)</f>
        <v>0</v>
      </c>
      <c r="S70" s="318">
        <f>SUM(P70:R70)</f>
        <v>0</v>
      </c>
      <c r="U70" s="318">
        <f>SUM(T70)</f>
        <v>0</v>
      </c>
      <c r="V70" s="318">
        <f ca="1">SUM(ANALYTIKAVUJ!D74)*-1</f>
        <v>0</v>
      </c>
      <c r="W70" s="318">
        <f>SUM(V70)</f>
        <v>0</v>
      </c>
      <c r="X70" s="318">
        <f>ROUND((S70-U70-W70),0)</f>
        <v>0</v>
      </c>
      <c r="Z70" s="339">
        <f t="shared" si="66"/>
        <v>0</v>
      </c>
      <c r="AA70" s="339">
        <f t="shared" si="67"/>
        <v>0</v>
      </c>
      <c r="AB70" s="339">
        <f t="shared" si="68"/>
        <v>0</v>
      </c>
      <c r="AC70" s="339">
        <f t="shared" si="69"/>
        <v>0</v>
      </c>
      <c r="AD70" s="321" t="str">
        <f t="shared" si="70"/>
        <v xml:space="preserve">          0</v>
      </c>
      <c r="AE70" s="321" t="str">
        <f t="shared" si="70"/>
        <v xml:space="preserve">          0</v>
      </c>
      <c r="AF70" s="321" t="str">
        <f t="shared" si="70"/>
        <v xml:space="preserve">          0</v>
      </c>
      <c r="AG70" s="321" t="str">
        <f t="shared" si="65"/>
        <v xml:space="preserve">          0</v>
      </c>
      <c r="AL70" s="350">
        <f ca="1">SUM(ANALYTIKAVUJ!E58+ANALYTIKAVUJ!E62+ANALYTIKAVUJ!E66+ANALYTIKAVUJ!E70)</f>
        <v>0</v>
      </c>
      <c r="AN70" s="350">
        <f>SUM(AK70:AM70)</f>
        <v>0</v>
      </c>
      <c r="AP70" s="318">
        <f>SUM(AO70)</f>
        <v>0</v>
      </c>
      <c r="AQ70" s="318">
        <f ca="1">SUM(ANALYTIKAVUJ!E74)*-1</f>
        <v>0</v>
      </c>
      <c r="AR70" s="318">
        <f>SUM(AQ70)</f>
        <v>0</v>
      </c>
      <c r="AS70" s="350">
        <f>ROUND((AN70-AP70-AR70),0)</f>
        <v>0</v>
      </c>
    </row>
    <row r="71" spans="2:45" outlineLevel="1">
      <c r="B71" s="330" t="s">
        <v>2435</v>
      </c>
      <c r="C71" s="316" t="s">
        <v>2391</v>
      </c>
      <c r="D71" s="347" t="str">
        <f ca="1">IF(VLOOKUP($B71,suvaha_p!$A:$G,1)=$B71,VLOOKUP($B71,suvaha_p!$A:$G,$B$1),0)</f>
        <v>Vlastné akcie a vlastné obchodné podiely (252)</v>
      </c>
      <c r="E71" s="348" t="s">
        <v>2435</v>
      </c>
      <c r="F71" s="350">
        <f ca="1">SUM('HL KNIHA VYPOC'!G126)</f>
        <v>0</v>
      </c>
      <c r="I71" s="350">
        <f t="shared" si="54"/>
        <v>0</v>
      </c>
      <c r="K71" s="318">
        <f t="shared" si="55"/>
        <v>0</v>
      </c>
      <c r="L71" s="318"/>
      <c r="M71" s="318">
        <f t="shared" si="56"/>
        <v>0</v>
      </c>
      <c r="N71" s="318">
        <f t="shared" ref="N71:N80" si="71">SUM(I71-K71-M71)</f>
        <v>0</v>
      </c>
      <c r="P71" s="318">
        <f ca="1">SUM('HL KNIHA VYPOC'!K126)</f>
        <v>0</v>
      </c>
      <c r="S71" s="318">
        <f>SUM(P71:R71)</f>
        <v>0</v>
      </c>
      <c r="U71" s="318">
        <f>SUM(T71)</f>
        <v>0</v>
      </c>
      <c r="W71" s="318">
        <f>SUM(V71)</f>
        <v>0</v>
      </c>
      <c r="X71" s="318">
        <f>ROUND((S71-U71-W71),0)</f>
        <v>0</v>
      </c>
      <c r="Z71" s="339">
        <f t="shared" si="66"/>
        <v>0</v>
      </c>
      <c r="AA71" s="339">
        <f t="shared" si="67"/>
        <v>0</v>
      </c>
      <c r="AB71" s="339">
        <f t="shared" si="68"/>
        <v>0</v>
      </c>
      <c r="AC71" s="339">
        <f t="shared" si="69"/>
        <v>0</v>
      </c>
      <c r="AD71" s="321" t="str">
        <f t="shared" si="70"/>
        <v xml:space="preserve">          0</v>
      </c>
      <c r="AE71" s="321" t="str">
        <f t="shared" si="70"/>
        <v xml:space="preserve">          0</v>
      </c>
      <c r="AF71" s="321" t="str">
        <f t="shared" si="70"/>
        <v xml:space="preserve">          0</v>
      </c>
      <c r="AG71" s="321" t="str">
        <f t="shared" si="65"/>
        <v xml:space="preserve">          0</v>
      </c>
      <c r="AK71" s="350">
        <f ca="1">SUM('HL KNIHA VYPOC'!H126)</f>
        <v>0</v>
      </c>
      <c r="AN71" s="350">
        <f>SUM(AK71:AM71)</f>
        <v>0</v>
      </c>
      <c r="AP71" s="318">
        <f>SUM(AO71)</f>
        <v>0</v>
      </c>
      <c r="AQ71" s="318"/>
      <c r="AR71" s="318">
        <f>SUM(AQ71)</f>
        <v>0</v>
      </c>
      <c r="AS71" s="350">
        <f>ROUND((AN71-AP71-AR71),0)</f>
        <v>0</v>
      </c>
    </row>
    <row r="72" spans="2:45" outlineLevel="1">
      <c r="B72" s="330" t="s">
        <v>4121</v>
      </c>
      <c r="C72" s="316" t="s">
        <v>2392</v>
      </c>
      <c r="D72" s="347" t="str">
        <f ca="1">IF(VLOOKUP($B72,suvaha_p!$A:$G,1)=$B72,VLOOKUP($B72,suvaha_p!$A:$G,$B$1),0)</f>
        <v>Obstarávaný krátkodobý finančný majetok 
(259, 314A) - /291A/</v>
      </c>
      <c r="E72" s="348" t="s">
        <v>4121</v>
      </c>
      <c r="F72" s="349">
        <f ca="1">SUM('HL KNIHA VYPOC'!G131)</f>
        <v>0</v>
      </c>
      <c r="G72" s="350">
        <f ca="1">SUM(ANALYTIKAVUJ!K94)</f>
        <v>0</v>
      </c>
      <c r="I72" s="350">
        <f t="shared" si="54"/>
        <v>0</v>
      </c>
      <c r="K72" s="318">
        <f t="shared" si="55"/>
        <v>0</v>
      </c>
      <c r="L72" s="318">
        <f ca="1">SUM(ANALYTIKAVUJ!C75)*-1</f>
        <v>0</v>
      </c>
      <c r="M72" s="318">
        <f t="shared" si="56"/>
        <v>0</v>
      </c>
      <c r="N72" s="318">
        <f t="shared" si="71"/>
        <v>0</v>
      </c>
      <c r="P72" s="351">
        <f ca="1">SUM('HL KNIHA VYPOC'!K131)</f>
        <v>0</v>
      </c>
      <c r="Q72" s="318">
        <f ca="1">SUM(ANALYTIKAVUJ!L94)</f>
        <v>0</v>
      </c>
      <c r="S72" s="318">
        <f>SUM(P72:R72)</f>
        <v>0</v>
      </c>
      <c r="U72" s="318">
        <f>SUM(T72)</f>
        <v>0</v>
      </c>
      <c r="V72" s="318">
        <f ca="1">SUM(ANALYTIKAVUJ!D75)*-1</f>
        <v>0</v>
      </c>
      <c r="W72" s="318">
        <f>SUM(V72)</f>
        <v>0</v>
      </c>
      <c r="X72" s="318">
        <f>ROUND((S72-U72-W72),0)</f>
        <v>0</v>
      </c>
      <c r="Z72" s="339">
        <f t="shared" si="66"/>
        <v>0</v>
      </c>
      <c r="AA72" s="339">
        <f t="shared" si="67"/>
        <v>0</v>
      </c>
      <c r="AB72" s="339">
        <f t="shared" si="68"/>
        <v>0</v>
      </c>
      <c r="AC72" s="339">
        <f t="shared" si="69"/>
        <v>0</v>
      </c>
      <c r="AD72" s="321" t="str">
        <f t="shared" si="70"/>
        <v xml:space="preserve">          0</v>
      </c>
      <c r="AE72" s="321" t="str">
        <f t="shared" si="70"/>
        <v xml:space="preserve">          0</v>
      </c>
      <c r="AF72" s="321" t="str">
        <f t="shared" si="70"/>
        <v xml:space="preserve">          0</v>
      </c>
      <c r="AG72" s="321" t="str">
        <f t="shared" si="65"/>
        <v xml:space="preserve">          0</v>
      </c>
      <c r="AK72" s="349">
        <f ca="1">SUM('HL KNIHA VYPOC'!H131)</f>
        <v>0</v>
      </c>
      <c r="AL72" s="350">
        <f ca="1">SUM(ANALYTIKAVUJ!M94)</f>
        <v>0</v>
      </c>
      <c r="AN72" s="350">
        <f>SUM(AK72:AM72)</f>
        <v>0</v>
      </c>
      <c r="AP72" s="318">
        <f>SUM(AO72)</f>
        <v>0</v>
      </c>
      <c r="AQ72" s="318">
        <f ca="1">SUM(ANALYTIKAVUJ!E75)*-1</f>
        <v>0</v>
      </c>
      <c r="AR72" s="318">
        <f>SUM(AQ72)</f>
        <v>0</v>
      </c>
      <c r="AS72" s="350">
        <f>ROUND((AN72-AP72-AR72),0)</f>
        <v>0</v>
      </c>
    </row>
    <row r="73" spans="2:45" outlineLevel="1">
      <c r="B73" s="330" t="s">
        <v>2436</v>
      </c>
      <c r="C73" s="316" t="s">
        <v>2437</v>
      </c>
      <c r="D73" s="317" t="str">
        <f ca="1">IF(VLOOKUP($B73,suvaha_p!$A:$G,1)=$B73,VLOOKUP($B73,suvaha_p!$A:$G,$B$1),0)</f>
        <v>Finančné účty r. 72 + r. 73</v>
      </c>
      <c r="E73" s="331" t="s">
        <v>2436</v>
      </c>
      <c r="F73" s="332"/>
      <c r="I73" s="341">
        <f>SUM(I74:I75)</f>
        <v>0</v>
      </c>
      <c r="K73" s="341">
        <f>SUM(K74:K75)</f>
        <v>0</v>
      </c>
      <c r="L73" s="318"/>
      <c r="M73" s="341">
        <f>SUM(M74:M75)</f>
        <v>0</v>
      </c>
      <c r="N73" s="344">
        <f>SUM(N74:N75)</f>
        <v>0</v>
      </c>
      <c r="P73" s="345"/>
      <c r="S73" s="344">
        <f>SUM(S74:S75)</f>
        <v>0</v>
      </c>
      <c r="U73" s="344">
        <f>SUM(U74:U75)</f>
        <v>0</v>
      </c>
      <c r="W73" s="344">
        <f>SUM(W74:W75)</f>
        <v>0</v>
      </c>
      <c r="X73" s="344">
        <f>SUM(X74:X75)</f>
        <v>0</v>
      </c>
      <c r="Z73" s="339">
        <f t="shared" si="66"/>
        <v>0</v>
      </c>
      <c r="AA73" s="339">
        <f t="shared" si="67"/>
        <v>0</v>
      </c>
      <c r="AB73" s="339">
        <f t="shared" si="68"/>
        <v>0</v>
      </c>
      <c r="AC73" s="339">
        <f t="shared" si="69"/>
        <v>0</v>
      </c>
      <c r="AD73" s="321" t="str">
        <f t="shared" si="70"/>
        <v xml:space="preserve">          0</v>
      </c>
      <c r="AE73" s="321" t="str">
        <f t="shared" si="70"/>
        <v xml:space="preserve">          0</v>
      </c>
      <c r="AF73" s="321" t="str">
        <f t="shared" si="70"/>
        <v xml:space="preserve">          0</v>
      </c>
      <c r="AG73" s="321" t="str">
        <f t="shared" si="65"/>
        <v xml:space="preserve">          0</v>
      </c>
      <c r="AK73" s="332"/>
      <c r="AN73" s="341">
        <f>SUM(AN74:AN75)</f>
        <v>0</v>
      </c>
      <c r="AP73" s="341">
        <f>SUM(AP74:AP75)</f>
        <v>0</v>
      </c>
      <c r="AQ73" s="318"/>
      <c r="AR73" s="341">
        <f>SUM(AR74:AR75)</f>
        <v>0</v>
      </c>
      <c r="AS73" s="341">
        <f>SUM(AS74:AS75)</f>
        <v>0</v>
      </c>
    </row>
    <row r="74" spans="2:45" outlineLevel="1">
      <c r="B74" s="330" t="s">
        <v>2438</v>
      </c>
      <c r="C74" s="316" t="s">
        <v>2439</v>
      </c>
      <c r="D74" s="347" t="str">
        <f ca="1">IF(VLOOKUP($B74,suvaha_p!$A:$G,1)=$B74,VLOOKUP($B74,suvaha_p!$A:$G,$B$1),0)</f>
        <v>Peniaze (211, 213, 21X)</v>
      </c>
      <c r="E74" s="348" t="s">
        <v>2438</v>
      </c>
      <c r="F74" s="349">
        <f ca="1">SUM('HL KNIHA VYPOC'!G110+'HL KNIHA VYPOC'!G111)</f>
        <v>0</v>
      </c>
      <c r="I74" s="350">
        <f t="shared" si="54"/>
        <v>0</v>
      </c>
      <c r="K74" s="318">
        <f t="shared" si="55"/>
        <v>0</v>
      </c>
      <c r="L74" s="318"/>
      <c r="M74" s="318">
        <f t="shared" si="56"/>
        <v>0</v>
      </c>
      <c r="N74" s="318">
        <f t="shared" si="71"/>
        <v>0</v>
      </c>
      <c r="P74" s="351">
        <f ca="1">SUM('HL KNIHA VYPOC'!K110+'HL KNIHA VYPOC'!K111)</f>
        <v>0</v>
      </c>
      <c r="S74" s="318">
        <f>SUM(P74:R74)</f>
        <v>0</v>
      </c>
      <c r="U74" s="318">
        <f>SUM(T74)</f>
        <v>0</v>
      </c>
      <c r="W74" s="318">
        <f>SUM(V74)</f>
        <v>0</v>
      </c>
      <c r="X74" s="318">
        <f>ROUND((S74-U74-W74),0)</f>
        <v>0</v>
      </c>
      <c r="Z74" s="339">
        <f t="shared" si="66"/>
        <v>0</v>
      </c>
      <c r="AA74" s="339">
        <f t="shared" si="67"/>
        <v>0</v>
      </c>
      <c r="AB74" s="339">
        <f t="shared" si="68"/>
        <v>0</v>
      </c>
      <c r="AC74" s="339">
        <f t="shared" si="69"/>
        <v>0</v>
      </c>
      <c r="AD74" s="321" t="str">
        <f t="shared" si="70"/>
        <v xml:space="preserve">          0</v>
      </c>
      <c r="AE74" s="321" t="str">
        <f t="shared" si="70"/>
        <v xml:space="preserve">          0</v>
      </c>
      <c r="AF74" s="321" t="str">
        <f t="shared" si="70"/>
        <v xml:space="preserve">          0</v>
      </c>
      <c r="AG74" s="321" t="str">
        <f t="shared" si="65"/>
        <v xml:space="preserve">          0</v>
      </c>
      <c r="AK74" s="349">
        <f ca="1">SUM('HL KNIHA VYPOC'!H110+'HL KNIHA VYPOC'!H111)</f>
        <v>0</v>
      </c>
      <c r="AN74" s="350">
        <f>SUM(AK74:AM74)</f>
        <v>0</v>
      </c>
      <c r="AP74" s="318">
        <f>SUM(AO74)</f>
        <v>0</v>
      </c>
      <c r="AQ74" s="318"/>
      <c r="AR74" s="318">
        <f>SUM(AQ74)</f>
        <v>0</v>
      </c>
      <c r="AS74" s="350">
        <f>ROUND((AN74-AP74-AR74),0)</f>
        <v>0</v>
      </c>
    </row>
    <row r="75" spans="2:45" outlineLevel="1">
      <c r="B75" s="330" t="s">
        <v>2440</v>
      </c>
      <c r="C75" s="316" t="s">
        <v>2390</v>
      </c>
      <c r="D75" s="347" t="str">
        <f ca="1">IF(VLOOKUP($B75,suvaha_p!$A:$G,1)=$B75,VLOOKUP($B75,suvaha_p!$A:$G,$B$1),0)</f>
        <v>Účty v bankách (221A, 22X, +/- 261)</v>
      </c>
      <c r="E75" s="348" t="s">
        <v>2440</v>
      </c>
      <c r="F75" s="349">
        <f ca="1">SUM('HL KNIHA VYPOC'!G134)</f>
        <v>0</v>
      </c>
      <c r="G75" s="350">
        <f ca="1">SUM(ANALYTIKAVUJ!C109)</f>
        <v>0</v>
      </c>
      <c r="I75" s="350">
        <f t="shared" si="54"/>
        <v>0</v>
      </c>
      <c r="K75" s="318">
        <f t="shared" si="55"/>
        <v>0</v>
      </c>
      <c r="L75" s="318"/>
      <c r="M75" s="318">
        <f t="shared" si="56"/>
        <v>0</v>
      </c>
      <c r="N75" s="318">
        <f t="shared" si="71"/>
        <v>0</v>
      </c>
      <c r="P75" s="351">
        <f ca="1">SUM('HL KNIHA VYPOC'!K134)</f>
        <v>0</v>
      </c>
      <c r="Q75" s="318">
        <f ca="1">SUM(ANALYTIKAVUJ!D109)</f>
        <v>0</v>
      </c>
      <c r="S75" s="318">
        <f>SUM(P75:R75)</f>
        <v>0</v>
      </c>
      <c r="U75" s="318">
        <f>SUM(T75)</f>
        <v>0</v>
      </c>
      <c r="W75" s="318">
        <f>SUM(V75)</f>
        <v>0</v>
      </c>
      <c r="X75" s="318">
        <f>ROUND((S75-U75-W75),0)</f>
        <v>0</v>
      </c>
      <c r="Z75" s="339">
        <f t="shared" si="66"/>
        <v>0</v>
      </c>
      <c r="AA75" s="339">
        <f t="shared" si="67"/>
        <v>0</v>
      </c>
      <c r="AB75" s="339">
        <f t="shared" si="68"/>
        <v>0</v>
      </c>
      <c r="AC75" s="339">
        <f t="shared" si="69"/>
        <v>0</v>
      </c>
      <c r="AD75" s="321" t="str">
        <f t="shared" si="70"/>
        <v xml:space="preserve">          0</v>
      </c>
      <c r="AE75" s="321" t="str">
        <f t="shared" si="70"/>
        <v xml:space="preserve">          0</v>
      </c>
      <c r="AF75" s="321" t="str">
        <f t="shared" si="70"/>
        <v xml:space="preserve">          0</v>
      </c>
      <c r="AG75" s="321" t="str">
        <f t="shared" si="65"/>
        <v xml:space="preserve">          0</v>
      </c>
      <c r="AK75" s="349">
        <f ca="1">SUM('HL KNIHA VYPOC'!H134)</f>
        <v>0</v>
      </c>
      <c r="AL75" s="350">
        <f ca="1">SUM(ANALYTIKAVUJ!E109)</f>
        <v>0</v>
      </c>
      <c r="AN75" s="350">
        <f>SUM(AK75:AM75)</f>
        <v>0</v>
      </c>
      <c r="AP75" s="318">
        <f>SUM(AO75)</f>
        <v>0</v>
      </c>
      <c r="AQ75" s="318"/>
      <c r="AR75" s="318">
        <f>SUM(AQ75)</f>
        <v>0</v>
      </c>
      <c r="AS75" s="350">
        <f>ROUND((AN75-AP75-AR75),0)</f>
        <v>0</v>
      </c>
    </row>
    <row r="76" spans="2:45">
      <c r="B76" s="330" t="s">
        <v>2441</v>
      </c>
      <c r="C76" s="316" t="s">
        <v>2442</v>
      </c>
      <c r="D76" s="317" t="str">
        <f ca="1">IF(VLOOKUP($B76,suvaha_p!$A:$G,1)=$B76,VLOOKUP($B76,suvaha_p!$A:$G,$B$1),0)</f>
        <v>Časové rozlíšenie súčet (r. 75 až r. 78)</v>
      </c>
      <c r="E76" s="331" t="s">
        <v>2441</v>
      </c>
      <c r="F76" s="332"/>
      <c r="I76" s="341">
        <f>SUM(I77:I80)</f>
        <v>0</v>
      </c>
      <c r="J76" s="342"/>
      <c r="K76" s="341">
        <f>SUM(K77:K80)</f>
        <v>0</v>
      </c>
      <c r="L76" s="341"/>
      <c r="M76" s="341">
        <f>SUM(M77:M81)</f>
        <v>0</v>
      </c>
      <c r="N76" s="344">
        <f>SUM(N77:N80)</f>
        <v>0</v>
      </c>
      <c r="P76" s="345"/>
      <c r="S76" s="344">
        <f>SUM(S77:S81)</f>
        <v>0</v>
      </c>
      <c r="T76" s="344"/>
      <c r="U76" s="344">
        <f>SUM(U77:U81)</f>
        <v>0</v>
      </c>
      <c r="V76" s="344"/>
      <c r="W76" s="344">
        <f>SUM(W77:W81)</f>
        <v>0</v>
      </c>
      <c r="X76" s="344">
        <f>SUM(X77:X80)</f>
        <v>0</v>
      </c>
      <c r="Z76" s="339">
        <f t="shared" si="66"/>
        <v>0</v>
      </c>
      <c r="AA76" s="339">
        <f t="shared" si="67"/>
        <v>0</v>
      </c>
      <c r="AB76" s="339">
        <f t="shared" si="68"/>
        <v>0</v>
      </c>
      <c r="AC76" s="339">
        <f t="shared" si="69"/>
        <v>0</v>
      </c>
      <c r="AD76" s="321" t="str">
        <f t="shared" si="70"/>
        <v xml:space="preserve">          0</v>
      </c>
      <c r="AE76" s="321" t="str">
        <f t="shared" si="70"/>
        <v xml:space="preserve">          0</v>
      </c>
      <c r="AF76" s="321" t="str">
        <f t="shared" si="70"/>
        <v xml:space="preserve">          0</v>
      </c>
      <c r="AG76" s="321" t="str">
        <f t="shared" si="65"/>
        <v xml:space="preserve">          0</v>
      </c>
      <c r="AK76" s="332"/>
      <c r="AN76" s="341">
        <f>SUM(AN77:AN81)</f>
        <v>0</v>
      </c>
      <c r="AO76" s="342"/>
      <c r="AP76" s="341">
        <f>SUM(AP77:AP81)</f>
        <v>0</v>
      </c>
      <c r="AQ76" s="341"/>
      <c r="AR76" s="341">
        <f>SUM(AR77:AR81)</f>
        <v>0</v>
      </c>
      <c r="AS76" s="341">
        <f>SUM(AS77:AS80)</f>
        <v>0</v>
      </c>
    </row>
    <row r="77" spans="2:45" outlineLevel="1">
      <c r="B77" s="330" t="s">
        <v>2443</v>
      </c>
      <c r="C77" s="316" t="s">
        <v>2444</v>
      </c>
      <c r="D77" s="347" t="str">
        <f ca="1">IF(VLOOKUP($B77,suvaha_p!$A:$G,1)=$B77,VLOOKUP($B77,suvaha_p!$A:$G,$B$1),0)</f>
        <v>Náklady budúcich období dlhodobé (381A, 382A)</v>
      </c>
      <c r="E77" s="348" t="s">
        <v>2443</v>
      </c>
      <c r="G77" s="349">
        <f ca="1">SUM(ANALYTIKAVUJ!K48+ANALYTIKAVUJ!K52)</f>
        <v>0</v>
      </c>
      <c r="I77" s="350">
        <f t="shared" si="54"/>
        <v>0</v>
      </c>
      <c r="K77" s="318">
        <f t="shared" si="55"/>
        <v>0</v>
      </c>
      <c r="L77" s="318"/>
      <c r="M77" s="318">
        <f t="shared" si="56"/>
        <v>0</v>
      </c>
      <c r="N77" s="318">
        <f t="shared" si="71"/>
        <v>0</v>
      </c>
      <c r="Q77" s="351">
        <f ca="1">SUM(ANALYTIKAVUJ!L48+ANALYTIKAVUJ!L52)</f>
        <v>0</v>
      </c>
      <c r="S77" s="318">
        <f>SUM(P77:R77)</f>
        <v>0</v>
      </c>
      <c r="U77" s="318">
        <f>SUM(T77)</f>
        <v>0</v>
      </c>
      <c r="W77" s="318">
        <f>SUM(V77)</f>
        <v>0</v>
      </c>
      <c r="X77" s="318">
        <f>ROUND((S77-U77-W77),0)</f>
        <v>0</v>
      </c>
      <c r="Z77" s="339">
        <f t="shared" si="66"/>
        <v>0</v>
      </c>
      <c r="AA77" s="339">
        <f t="shared" si="67"/>
        <v>0</v>
      </c>
      <c r="AB77" s="339">
        <f t="shared" si="68"/>
        <v>0</v>
      </c>
      <c r="AC77" s="339">
        <f t="shared" si="69"/>
        <v>0</v>
      </c>
      <c r="AD77" s="321" t="str">
        <f t="shared" si="70"/>
        <v xml:space="preserve">          0</v>
      </c>
      <c r="AE77" s="321" t="str">
        <f t="shared" si="70"/>
        <v xml:space="preserve">          0</v>
      </c>
      <c r="AF77" s="321" t="str">
        <f t="shared" si="70"/>
        <v xml:space="preserve">          0</v>
      </c>
      <c r="AG77" s="321" t="str">
        <f t="shared" si="65"/>
        <v xml:space="preserve">          0</v>
      </c>
      <c r="AL77" s="349">
        <f ca="1">SUM(ANALYTIKAVUJ!M48+ANALYTIKAVUJ!M52)</f>
        <v>0</v>
      </c>
      <c r="AN77" s="350">
        <f>SUM(AK77:AM77)</f>
        <v>0</v>
      </c>
      <c r="AP77" s="318">
        <f>SUM(AO77)</f>
        <v>0</v>
      </c>
      <c r="AQ77" s="318"/>
      <c r="AR77" s="318">
        <f>SUM(AQ77)</f>
        <v>0</v>
      </c>
      <c r="AS77" s="350">
        <f>ROUND((AN77-AP77-AR77),0)</f>
        <v>0</v>
      </c>
    </row>
    <row r="78" spans="2:45" outlineLevel="1">
      <c r="B78" s="330" t="s">
        <v>2445</v>
      </c>
      <c r="C78" s="316" t="s">
        <v>2390</v>
      </c>
      <c r="D78" s="347" t="str">
        <f ca="1">IF(VLOOKUP($B78,suvaha_p!$A:$G,1)=$B78,VLOOKUP($B78,suvaha_p!$A:$G,$B$1),0)</f>
        <v>Náklady budúcich období krátkodobé (381A, 382A)</v>
      </c>
      <c r="E78" s="348" t="s">
        <v>2445</v>
      </c>
      <c r="G78" s="350">
        <f ca="1">SUM(ANALYTIKAVUJ!K49+ANALYTIKAVUJ!K53)</f>
        <v>0</v>
      </c>
      <c r="I78" s="350">
        <f t="shared" si="54"/>
        <v>0</v>
      </c>
      <c r="K78" s="318">
        <f t="shared" si="55"/>
        <v>0</v>
      </c>
      <c r="L78" s="318"/>
      <c r="M78" s="318">
        <f t="shared" si="56"/>
        <v>0</v>
      </c>
      <c r="N78" s="318">
        <f t="shared" si="71"/>
        <v>0</v>
      </c>
      <c r="Q78" s="318">
        <f ca="1">SUM(ANALYTIKAVUJ!L49+ANALYTIKAVUJ!L53)</f>
        <v>0</v>
      </c>
      <c r="S78" s="318">
        <f>SUM(P78:R78)</f>
        <v>0</v>
      </c>
      <c r="U78" s="318">
        <f>SUM(T78)</f>
        <v>0</v>
      </c>
      <c r="W78" s="318">
        <f>SUM(V78)</f>
        <v>0</v>
      </c>
      <c r="X78" s="318">
        <f>ROUND((S78-U78-W78),0)</f>
        <v>0</v>
      </c>
      <c r="Z78" s="339">
        <f t="shared" si="66"/>
        <v>0</v>
      </c>
      <c r="AA78" s="339">
        <f t="shared" si="67"/>
        <v>0</v>
      </c>
      <c r="AB78" s="339">
        <f t="shared" si="68"/>
        <v>0</v>
      </c>
      <c r="AC78" s="339">
        <f t="shared" si="69"/>
        <v>0</v>
      </c>
      <c r="AD78" s="321" t="str">
        <f t="shared" si="70"/>
        <v xml:space="preserve">          0</v>
      </c>
      <c r="AE78" s="321" t="str">
        <f t="shared" si="70"/>
        <v xml:space="preserve">          0</v>
      </c>
      <c r="AF78" s="321" t="str">
        <f t="shared" si="70"/>
        <v xml:space="preserve">          0</v>
      </c>
      <c r="AG78" s="321" t="str">
        <f t="shared" si="65"/>
        <v xml:space="preserve">          0</v>
      </c>
      <c r="AL78" s="350">
        <f ca="1">SUM(ANALYTIKAVUJ!M49+ANALYTIKAVUJ!M53)</f>
        <v>0</v>
      </c>
      <c r="AN78" s="350">
        <f>SUM(AK78:AM78)</f>
        <v>0</v>
      </c>
      <c r="AP78" s="318">
        <f>SUM(AO78)</f>
        <v>0</v>
      </c>
      <c r="AQ78" s="318"/>
      <c r="AR78" s="318">
        <f>SUM(AQ78)</f>
        <v>0</v>
      </c>
      <c r="AS78" s="350">
        <f>ROUND((AN78-AP78-AR78),0)</f>
        <v>0</v>
      </c>
    </row>
    <row r="79" spans="2:45" outlineLevel="1">
      <c r="B79" s="330" t="s">
        <v>2446</v>
      </c>
      <c r="C79" s="316" t="s">
        <v>2391</v>
      </c>
      <c r="D79" s="347" t="str">
        <f ca="1">IF(VLOOKUP($B79,suvaha_p!$A:$G,1)=$B79,VLOOKUP($B79,suvaha_p!$A:$G,$B$1),0)</f>
        <v>Príjmy budúcich období dlhodobé (385A)</v>
      </c>
      <c r="E79" s="348" t="s">
        <v>2446</v>
      </c>
      <c r="G79" s="350">
        <f ca="1">SUM(ANALYTIKAVUJ!K56)</f>
        <v>0</v>
      </c>
      <c r="I79" s="350">
        <f t="shared" si="54"/>
        <v>0</v>
      </c>
      <c r="K79" s="318">
        <f t="shared" si="55"/>
        <v>0</v>
      </c>
      <c r="L79" s="318"/>
      <c r="M79" s="318">
        <f t="shared" si="56"/>
        <v>0</v>
      </c>
      <c r="N79" s="318">
        <f t="shared" si="71"/>
        <v>0</v>
      </c>
      <c r="Q79" s="318">
        <f ca="1">SUM(ANALYTIKAVUJ!L56)</f>
        <v>0</v>
      </c>
      <c r="S79" s="318">
        <f>SUM(P79:R79)</f>
        <v>0</v>
      </c>
      <c r="U79" s="318">
        <f>SUM(T79)</f>
        <v>0</v>
      </c>
      <c r="W79" s="318">
        <f>SUM(V79)</f>
        <v>0</v>
      </c>
      <c r="X79" s="318">
        <f>ROUND((S79-U79-W79),0)</f>
        <v>0</v>
      </c>
      <c r="Z79" s="339">
        <f t="shared" si="66"/>
        <v>0</v>
      </c>
      <c r="AA79" s="339">
        <f t="shared" si="67"/>
        <v>0</v>
      </c>
      <c r="AB79" s="339">
        <f t="shared" si="68"/>
        <v>0</v>
      </c>
      <c r="AC79" s="339">
        <f t="shared" si="69"/>
        <v>0</v>
      </c>
      <c r="AD79" s="321" t="str">
        <f t="shared" si="70"/>
        <v xml:space="preserve">          0</v>
      </c>
      <c r="AE79" s="321" t="str">
        <f t="shared" si="70"/>
        <v xml:space="preserve">          0</v>
      </c>
      <c r="AF79" s="321" t="str">
        <f t="shared" si="70"/>
        <v xml:space="preserve">          0</v>
      </c>
      <c r="AG79" s="321" t="str">
        <f t="shared" si="65"/>
        <v xml:space="preserve">          0</v>
      </c>
      <c r="AL79" s="350">
        <f ca="1">SUM(ANALYTIKAVUJ!M56)</f>
        <v>0</v>
      </c>
      <c r="AN79" s="350">
        <f>SUM(AK79:AM79)</f>
        <v>0</v>
      </c>
      <c r="AP79" s="318">
        <f>SUM(AO79)</f>
        <v>0</v>
      </c>
      <c r="AQ79" s="318"/>
      <c r="AR79" s="318">
        <f>SUM(AQ79)</f>
        <v>0</v>
      </c>
      <c r="AS79" s="350">
        <f>ROUND((AN79-AP79-AR79),0)</f>
        <v>0</v>
      </c>
    </row>
    <row r="80" spans="2:45" outlineLevel="1">
      <c r="B80" s="330" t="s">
        <v>2447</v>
      </c>
      <c r="C80" s="316" t="s">
        <v>2392</v>
      </c>
      <c r="D80" s="347" t="str">
        <f ca="1">IF(VLOOKUP($B80,suvaha_p!$A:$G,1)=$B80,VLOOKUP($B80,suvaha_p!$A:$G,$B$1),0)</f>
        <v>Príjmy budúcich období krátkodobé (385A)</v>
      </c>
      <c r="E80" s="348" t="s">
        <v>2447</v>
      </c>
      <c r="G80" s="350">
        <f ca="1">SUM(ANALYTIKAVUJ!K57)</f>
        <v>0</v>
      </c>
      <c r="I80" s="350">
        <f t="shared" si="54"/>
        <v>0</v>
      </c>
      <c r="K80" s="318">
        <f t="shared" si="55"/>
        <v>0</v>
      </c>
      <c r="L80" s="318"/>
      <c r="M80" s="318">
        <f t="shared" si="56"/>
        <v>0</v>
      </c>
      <c r="N80" s="318">
        <f t="shared" si="71"/>
        <v>0</v>
      </c>
      <c r="Q80" s="318">
        <f ca="1">SUM(ANALYTIKAVUJ!L57)</f>
        <v>0</v>
      </c>
      <c r="S80" s="318">
        <f>SUM(P80:R80)</f>
        <v>0</v>
      </c>
      <c r="U80" s="318">
        <f>SUM(T80)</f>
        <v>0</v>
      </c>
      <c r="W80" s="318">
        <f>SUM(V80)</f>
        <v>0</v>
      </c>
      <c r="X80" s="318">
        <f>ROUND((S80-U80-W80),0)</f>
        <v>0</v>
      </c>
      <c r="Z80" s="339">
        <f t="shared" si="66"/>
        <v>0</v>
      </c>
      <c r="AA80" s="339">
        <f t="shared" si="67"/>
        <v>0</v>
      </c>
      <c r="AB80" s="339">
        <f t="shared" si="68"/>
        <v>0</v>
      </c>
      <c r="AC80" s="339">
        <f t="shared" si="69"/>
        <v>0</v>
      </c>
      <c r="AD80" s="321" t="str">
        <f t="shared" si="70"/>
        <v xml:space="preserve">          0</v>
      </c>
      <c r="AE80" s="321" t="str">
        <f t="shared" si="70"/>
        <v xml:space="preserve">          0</v>
      </c>
      <c r="AF80" s="321" t="str">
        <f t="shared" si="70"/>
        <v xml:space="preserve">          0</v>
      </c>
      <c r="AG80" s="321" t="str">
        <f t="shared" si="65"/>
        <v xml:space="preserve">          0</v>
      </c>
      <c r="AL80" s="350">
        <f ca="1">SUM(ANALYTIKAVUJ!M57)</f>
        <v>0</v>
      </c>
      <c r="AN80" s="350">
        <f>SUM(AK80:AM80)</f>
        <v>0</v>
      </c>
      <c r="AP80" s="318">
        <f>SUM(AO80)</f>
        <v>0</v>
      </c>
      <c r="AQ80" s="318"/>
      <c r="AR80" s="318">
        <f>SUM(AQ80)</f>
        <v>0</v>
      </c>
      <c r="AS80" s="350">
        <f>ROUND((AN80-AP80-AR80),0)</f>
        <v>0</v>
      </c>
    </row>
    <row r="81" spans="2:45">
      <c r="B81" s="353">
        <v>79</v>
      </c>
      <c r="D81" s="317" t="str">
        <f ca="1">IF(VLOOKUP($B81,suvaha_p!$A:$G,1)=$B81,VLOOKUP($B81,suvaha_p!$A:$G,$B$1),0)</f>
        <v>Spolu vlastné imanie a záväzky r. 80 + r. 101 + r. 141</v>
      </c>
      <c r="E81" s="331" t="s">
        <v>2448</v>
      </c>
      <c r="F81" s="332"/>
      <c r="I81" s="350">
        <f>SUM(F81:H81)</f>
        <v>0</v>
      </c>
      <c r="K81" s="318">
        <f>SUM(J81)</f>
        <v>0</v>
      </c>
      <c r="L81" s="318"/>
      <c r="M81" s="318">
        <f>SUM(L81)</f>
        <v>0</v>
      </c>
      <c r="N81" s="354">
        <f>SUM(N82+N103+N143)</f>
        <v>0</v>
      </c>
      <c r="O81" s="336"/>
      <c r="P81" s="337"/>
      <c r="Q81" s="336"/>
      <c r="R81" s="336"/>
      <c r="S81" s="336">
        <f>SUM(P81:R81)</f>
        <v>0</v>
      </c>
      <c r="T81" s="336"/>
      <c r="U81" s="336">
        <f>SUM(T81)</f>
        <v>0</v>
      </c>
      <c r="V81" s="336"/>
      <c r="W81" s="336">
        <f>SUM(V81)</f>
        <v>0</v>
      </c>
      <c r="X81" s="355">
        <f>SUM(X82+X103+X143)</f>
        <v>0</v>
      </c>
      <c r="Z81" s="339">
        <f t="shared" si="66"/>
        <v>0</v>
      </c>
      <c r="AA81" s="339">
        <f t="shared" si="67"/>
        <v>0</v>
      </c>
      <c r="AB81" s="340">
        <f t="shared" si="68"/>
        <v>0</v>
      </c>
      <c r="AC81" s="339">
        <f t="shared" si="69"/>
        <v>0</v>
      </c>
      <c r="AD81" s="321" t="str">
        <f t="shared" si="70"/>
        <v xml:space="preserve">          0</v>
      </c>
      <c r="AE81" s="321" t="str">
        <f t="shared" si="70"/>
        <v xml:space="preserve">          0</v>
      </c>
      <c r="AF81" s="321" t="str">
        <f t="shared" si="70"/>
        <v xml:space="preserve">          0</v>
      </c>
      <c r="AG81" s="321" t="str">
        <f t="shared" si="65"/>
        <v xml:space="preserve">          0</v>
      </c>
      <c r="AK81" s="332"/>
      <c r="AN81" s="350">
        <f>SUM(AK81:AM81)</f>
        <v>0</v>
      </c>
      <c r="AP81" s="318">
        <f>SUM(AO81)</f>
        <v>0</v>
      </c>
      <c r="AR81" s="318">
        <f>SUM(AQ81)</f>
        <v>0</v>
      </c>
      <c r="AS81" s="350">
        <f>SUM(AS82+AS103+AS143)</f>
        <v>0</v>
      </c>
    </row>
    <row r="82" spans="2:45" ht="18.75" customHeight="1">
      <c r="B82" s="353">
        <v>80</v>
      </c>
      <c r="C82" s="316" t="s">
        <v>2386</v>
      </c>
      <c r="D82" s="317" t="str">
        <f ca="1">IF(VLOOKUP($B82,suvaha_p!$A:$G,1)=$B82,VLOOKUP($B82,suvaha_p!$A:$G,$B$1),0)</f>
        <v>Vlastné imanie r. 81 + r. 85 + r. 86 + r. 87 + r. 90 + r. 93
+ r. 97 + r. 100</v>
      </c>
      <c r="E82" s="331" t="s">
        <v>2449</v>
      </c>
      <c r="F82" s="332"/>
      <c r="I82" s="356"/>
      <c r="J82" s="356"/>
      <c r="K82" s="356"/>
      <c r="L82" s="357"/>
      <c r="M82" s="358"/>
      <c r="N82" s="344">
        <f>SUM(N83+N87+N88+N89+N92+N95+N99+N102)</f>
        <v>0</v>
      </c>
      <c r="P82" s="345"/>
      <c r="W82" s="344"/>
      <c r="X82" s="344">
        <f>SUM(X83+X87+X88+X89+X92+X95+X99+X102)</f>
        <v>0</v>
      </c>
      <c r="Z82" s="359"/>
      <c r="AB82" s="339">
        <f t="shared" si="68"/>
        <v>0</v>
      </c>
      <c r="AC82" s="339">
        <f t="shared" si="69"/>
        <v>0</v>
      </c>
      <c r="AD82" s="321" t="str">
        <f t="shared" si="70"/>
        <v xml:space="preserve">           </v>
      </c>
      <c r="AE82" s="321" t="str">
        <f t="shared" si="70"/>
        <v xml:space="preserve">           </v>
      </c>
      <c r="AF82" s="321" t="str">
        <f t="shared" si="70"/>
        <v xml:space="preserve">          0</v>
      </c>
      <c r="AG82" s="321" t="str">
        <f t="shared" si="65"/>
        <v xml:space="preserve">          0</v>
      </c>
      <c r="AK82" s="332"/>
      <c r="AR82" s="341"/>
      <c r="AS82" s="341">
        <f>SUM(AS83+AS87+AS88+AS89+AS92+AS95+AS99+AS102)</f>
        <v>0</v>
      </c>
    </row>
    <row r="83" spans="2:45" outlineLevel="1">
      <c r="B83" s="353">
        <v>81</v>
      </c>
      <c r="C83" s="316" t="s">
        <v>2388</v>
      </c>
      <c r="D83" s="317" t="str">
        <f ca="1">IF(VLOOKUP($B83,suvaha_p!$A:$G,1)=$B83,VLOOKUP($B83,suvaha_p!$A:$G,$B$1),0)</f>
        <v>Základné imanie súčet (r. 82 až r. 84)</v>
      </c>
      <c r="E83" s="331" t="s">
        <v>2450</v>
      </c>
      <c r="F83" s="332"/>
      <c r="I83" s="356"/>
      <c r="J83" s="356"/>
      <c r="K83" s="356"/>
      <c r="L83" s="357"/>
      <c r="M83" s="357"/>
      <c r="N83" s="344">
        <f>SUM(N84:N86)</f>
        <v>0</v>
      </c>
      <c r="P83" s="345"/>
      <c r="W83" s="344"/>
      <c r="X83" s="344">
        <f>SUM(X84:X86)</f>
        <v>0</v>
      </c>
      <c r="Z83" s="359"/>
      <c r="AB83" s="339">
        <f t="shared" si="68"/>
        <v>0</v>
      </c>
      <c r="AC83" s="339">
        <f t="shared" si="69"/>
        <v>0</v>
      </c>
      <c r="AD83" s="321" t="str">
        <f t="shared" si="70"/>
        <v xml:space="preserve">           </v>
      </c>
      <c r="AE83" s="321" t="str">
        <f t="shared" si="70"/>
        <v xml:space="preserve">           </v>
      </c>
      <c r="AF83" s="321" t="str">
        <f t="shared" si="70"/>
        <v xml:space="preserve">          0</v>
      </c>
      <c r="AG83" s="321" t="str">
        <f t="shared" si="65"/>
        <v xml:space="preserve">          0</v>
      </c>
      <c r="AK83" s="332"/>
      <c r="AR83" s="341"/>
      <c r="AS83" s="341">
        <f>SUM(AS84:AS86)</f>
        <v>0</v>
      </c>
    </row>
    <row r="84" spans="2:45" outlineLevel="1">
      <c r="B84" s="353">
        <v>82</v>
      </c>
      <c r="C84" s="316" t="s">
        <v>2389</v>
      </c>
      <c r="D84" s="347" t="str">
        <f ca="1">IF(VLOOKUP($B84,suvaha_p!$A:$G,1)=$B84,VLOOKUP($B84,suvaha_p!$A:$G,$B$1),0)</f>
        <v>Základné imanie (411 alebo +/- 491)</v>
      </c>
      <c r="E84" s="348" t="s">
        <v>2451</v>
      </c>
      <c r="F84" s="349">
        <f ca="1">SUM('HL KNIHA VYPOC'!G215+'HL KNIHA VYPOC'!G260)</f>
        <v>0</v>
      </c>
      <c r="I84" s="356">
        <f>SUM(F84:H84)</f>
        <v>0</v>
      </c>
      <c r="J84" s="356"/>
      <c r="K84" s="356"/>
      <c r="L84" s="357"/>
      <c r="M84" s="357"/>
      <c r="N84" s="318">
        <f>ROUND((I84*-1),0)</f>
        <v>0</v>
      </c>
      <c r="P84" s="351">
        <f ca="1">SUM('HL KNIHA VYPOC'!K215+'HL KNIHA VYPOC'!K260)</f>
        <v>0</v>
      </c>
      <c r="S84" s="318">
        <f>SUM(P84:R84)</f>
        <v>0</v>
      </c>
      <c r="X84" s="318">
        <f>ROUND((S84*-1),0)</f>
        <v>0</v>
      </c>
      <c r="Z84" s="360"/>
      <c r="AB84" s="339">
        <f t="shared" si="68"/>
        <v>0</v>
      </c>
      <c r="AC84" s="339">
        <f t="shared" si="69"/>
        <v>0</v>
      </c>
      <c r="AD84" s="321" t="str">
        <f t="shared" si="70"/>
        <v xml:space="preserve">           </v>
      </c>
      <c r="AE84" s="321" t="str">
        <f t="shared" si="70"/>
        <v xml:space="preserve">           </v>
      </c>
      <c r="AF84" s="321" t="str">
        <f t="shared" si="70"/>
        <v xml:space="preserve">          0</v>
      </c>
      <c r="AG84" s="321" t="str">
        <f t="shared" si="65"/>
        <v xml:space="preserve">          0</v>
      </c>
      <c r="AK84" s="349">
        <f ca="1">SUM('HL KNIHA VYPOC'!H215+'HL KNIHA VYPOC'!H260)</f>
        <v>0</v>
      </c>
      <c r="AN84" s="350">
        <f>SUM(AK84:AM84)</f>
        <v>0</v>
      </c>
      <c r="AR84" s="350"/>
      <c r="AS84" s="350">
        <f>ROUND((AN84*-1),0)</f>
        <v>0</v>
      </c>
    </row>
    <row r="85" spans="2:45" outlineLevel="1">
      <c r="B85" s="353">
        <v>83</v>
      </c>
      <c r="C85" s="316" t="s">
        <v>2390</v>
      </c>
      <c r="D85" s="347" t="str">
        <f ca="1">IF(VLOOKUP($B85,suvaha_p!$A:$G,1)=$B85,VLOOKUP($B85,suvaha_p!$A:$G,$B$1),0)</f>
        <v>Zmena základného imania +/- 419</v>
      </c>
      <c r="E85" s="348" t="s">
        <v>2452</v>
      </c>
      <c r="F85" s="349">
        <f ca="1">SUM('HL KNIHA VYPOC'!G223)</f>
        <v>0</v>
      </c>
      <c r="I85" s="356">
        <f>SUM(F85:H85)</f>
        <v>0</v>
      </c>
      <c r="J85" s="356"/>
      <c r="K85" s="356"/>
      <c r="L85" s="357"/>
      <c r="M85" s="357"/>
      <c r="N85" s="318">
        <f>ROUND((I85*-1),0)</f>
        <v>0</v>
      </c>
      <c r="P85" s="351">
        <f ca="1">SUM('HL KNIHA VYPOC'!K223)</f>
        <v>0</v>
      </c>
      <c r="S85" s="318">
        <f t="shared" ref="S85:S147" si="72">SUM(P85:R85)</f>
        <v>0</v>
      </c>
      <c r="X85" s="318">
        <f>ROUND((S85*-1),0)</f>
        <v>0</v>
      </c>
      <c r="Z85" s="360"/>
      <c r="AB85" s="339">
        <f t="shared" si="68"/>
        <v>0</v>
      </c>
      <c r="AC85" s="339">
        <f t="shared" si="69"/>
        <v>0</v>
      </c>
      <c r="AD85" s="321" t="str">
        <f t="shared" si="70"/>
        <v xml:space="preserve">           </v>
      </c>
      <c r="AE85" s="321" t="str">
        <f t="shared" si="70"/>
        <v xml:space="preserve">           </v>
      </c>
      <c r="AF85" s="321" t="str">
        <f t="shared" si="70"/>
        <v xml:space="preserve">          0</v>
      </c>
      <c r="AG85" s="321" t="str">
        <f t="shared" si="65"/>
        <v xml:space="preserve">          0</v>
      </c>
      <c r="AK85" s="349">
        <f ca="1">SUM('HL KNIHA VYPOC'!H223)</f>
        <v>0</v>
      </c>
      <c r="AN85" s="350">
        <f t="shared" ref="AN85:AN147" si="73">SUM(AK85:AM85)</f>
        <v>0</v>
      </c>
      <c r="AR85" s="350"/>
      <c r="AS85" s="350">
        <f>ROUND((AN85*-1),0)</f>
        <v>0</v>
      </c>
    </row>
    <row r="86" spans="2:45" outlineLevel="1">
      <c r="B86" s="353">
        <v>84</v>
      </c>
      <c r="C86" s="316" t="s">
        <v>2391</v>
      </c>
      <c r="D86" s="347" t="str">
        <f ca="1">IF(VLOOKUP($B86,suvaha_p!$A:$G,1)=$B86,VLOOKUP($B86,suvaha_p!$A:$G,$B$1),0)</f>
        <v>Pohľadávky za upísané vlastné imanie (/-/353)</v>
      </c>
      <c r="E86" s="348" t="s">
        <v>2453</v>
      </c>
      <c r="F86" s="349">
        <f ca="1">SUM('HL KNIHA VYPOC'!G172)</f>
        <v>0</v>
      </c>
      <c r="I86" s="356">
        <f>SUM(F86:H86)</f>
        <v>0</v>
      </c>
      <c r="J86" s="356"/>
      <c r="K86" s="356"/>
      <c r="L86" s="357"/>
      <c r="M86" s="357"/>
      <c r="N86" s="318">
        <f>ROUND((I86*-1),0)</f>
        <v>0</v>
      </c>
      <c r="P86" s="351">
        <f ca="1">SUM('HL KNIHA VYPOC'!K172)</f>
        <v>0</v>
      </c>
      <c r="S86" s="318">
        <f t="shared" si="72"/>
        <v>0</v>
      </c>
      <c r="X86" s="318">
        <f>ROUND((S86*-1),0)</f>
        <v>0</v>
      </c>
      <c r="Z86" s="360"/>
      <c r="AB86" s="339">
        <f t="shared" si="68"/>
        <v>0</v>
      </c>
      <c r="AC86" s="339">
        <f t="shared" si="69"/>
        <v>0</v>
      </c>
      <c r="AD86" s="321" t="str">
        <f t="shared" si="70"/>
        <v xml:space="preserve">           </v>
      </c>
      <c r="AE86" s="321" t="str">
        <f t="shared" si="70"/>
        <v xml:space="preserve">           </v>
      </c>
      <c r="AF86" s="321" t="str">
        <f t="shared" si="70"/>
        <v xml:space="preserve">          0</v>
      </c>
      <c r="AG86" s="321" t="str">
        <f t="shared" si="65"/>
        <v xml:space="preserve">          0</v>
      </c>
      <c r="AK86" s="349">
        <f ca="1">SUM('HL KNIHA VYPOC'!H172)</f>
        <v>0</v>
      </c>
      <c r="AN86" s="350">
        <f t="shared" si="73"/>
        <v>0</v>
      </c>
      <c r="AR86" s="350"/>
      <c r="AS86" s="350">
        <f>ROUND((AN86*-1),0)</f>
        <v>0</v>
      </c>
    </row>
    <row r="87" spans="2:45" outlineLevel="1">
      <c r="B87" s="353">
        <v>85</v>
      </c>
      <c r="C87" s="316" t="s">
        <v>2397</v>
      </c>
      <c r="D87" s="317" t="str">
        <f ca="1">IF(VLOOKUP($B87,suvaha_p!$A:$G,1)=$B87,VLOOKUP($B87,suvaha_p!$A:$G,$B$1),0)</f>
        <v>Emisné ážio (412)</v>
      </c>
      <c r="E87" s="331" t="s">
        <v>2454</v>
      </c>
      <c r="F87" s="361">
        <f ca="1">SUM('HL KNIHA VYPOC'!G216)</f>
        <v>0</v>
      </c>
      <c r="I87" s="356">
        <f>SUM(F87:H87)</f>
        <v>0</v>
      </c>
      <c r="J87" s="356"/>
      <c r="K87" s="356"/>
      <c r="L87" s="357"/>
      <c r="M87" s="357"/>
      <c r="N87" s="318">
        <f>ROUND((I87*-1),0)</f>
        <v>0</v>
      </c>
      <c r="P87" s="345">
        <f ca="1">SUM('HL KNIHA VYPOC'!K216)</f>
        <v>0</v>
      </c>
      <c r="S87" s="318">
        <f t="shared" si="72"/>
        <v>0</v>
      </c>
      <c r="X87" s="318">
        <f>ROUND((S87*-1),0)</f>
        <v>0</v>
      </c>
      <c r="Z87" s="359"/>
      <c r="AB87" s="339">
        <f t="shared" si="68"/>
        <v>0</v>
      </c>
      <c r="AC87" s="339">
        <f t="shared" si="69"/>
        <v>0</v>
      </c>
      <c r="AD87" s="321" t="str">
        <f t="shared" si="70"/>
        <v xml:space="preserve">           </v>
      </c>
      <c r="AE87" s="321" t="str">
        <f t="shared" si="70"/>
        <v xml:space="preserve">           </v>
      </c>
      <c r="AF87" s="321" t="str">
        <f t="shared" si="70"/>
        <v xml:space="preserve">          0</v>
      </c>
      <c r="AG87" s="321" t="str">
        <f t="shared" si="65"/>
        <v xml:space="preserve">          0</v>
      </c>
      <c r="AK87" s="361">
        <f ca="1">SUM('HL KNIHA VYPOC'!H216)</f>
        <v>0</v>
      </c>
      <c r="AN87" s="350">
        <f t="shared" si="73"/>
        <v>0</v>
      </c>
      <c r="AR87" s="350"/>
      <c r="AS87" s="350">
        <f>ROUND((AN87*-1),0)</f>
        <v>0</v>
      </c>
    </row>
    <row r="88" spans="2:45" outlineLevel="1">
      <c r="B88" s="353">
        <v>86</v>
      </c>
      <c r="C88" s="316" t="s">
        <v>2455</v>
      </c>
      <c r="D88" s="317" t="str">
        <f ca="1">IF(VLOOKUP($B88,suvaha_p!$A:$G,1)=$B88,VLOOKUP($B88,suvaha_p!$A:$G,$B$1),0)</f>
        <v>Ostatné kapitálové fondy (413)</v>
      </c>
      <c r="E88" s="331" t="s">
        <v>2456</v>
      </c>
      <c r="F88" s="361">
        <f ca="1">SUM('HL KNIHA VYPOC'!G217)</f>
        <v>0</v>
      </c>
      <c r="I88" s="356">
        <f>SUM(F88:H88)</f>
        <v>0</v>
      </c>
      <c r="J88" s="356"/>
      <c r="K88" s="356"/>
      <c r="L88" s="357"/>
      <c r="M88" s="357"/>
      <c r="N88" s="318">
        <f>ROUND((I88*-1),0)</f>
        <v>0</v>
      </c>
      <c r="P88" s="345">
        <f ca="1">SUM('HL KNIHA VYPOC'!K217)</f>
        <v>0</v>
      </c>
      <c r="S88" s="318">
        <f t="shared" si="72"/>
        <v>0</v>
      </c>
      <c r="X88" s="318">
        <f>ROUND((S88*-1),0)</f>
        <v>0</v>
      </c>
      <c r="Z88" s="359"/>
      <c r="AB88" s="339">
        <f t="shared" si="68"/>
        <v>0</v>
      </c>
      <c r="AC88" s="339">
        <f t="shared" si="69"/>
        <v>0</v>
      </c>
      <c r="AD88" s="321" t="str">
        <f t="shared" si="70"/>
        <v xml:space="preserve">           </v>
      </c>
      <c r="AE88" s="321" t="str">
        <f t="shared" si="70"/>
        <v xml:space="preserve">           </v>
      </c>
      <c r="AF88" s="321" t="str">
        <f t="shared" si="70"/>
        <v xml:space="preserve">          0</v>
      </c>
      <c r="AG88" s="321" t="str">
        <f t="shared" si="65"/>
        <v xml:space="preserve">          0</v>
      </c>
      <c r="AK88" s="361">
        <f ca="1">SUM('HL KNIHA VYPOC'!H217)</f>
        <v>0</v>
      </c>
      <c r="AN88" s="350">
        <f t="shared" si="73"/>
        <v>0</v>
      </c>
      <c r="AR88" s="350"/>
      <c r="AS88" s="350">
        <f>ROUND((AN88*-1),0)</f>
        <v>0</v>
      </c>
    </row>
    <row r="89" spans="2:45" outlineLevel="1">
      <c r="B89" s="353">
        <v>87</v>
      </c>
      <c r="C89" s="316" t="s">
        <v>2457</v>
      </c>
      <c r="D89" s="317" t="str">
        <f ca="1">IF(VLOOKUP($B89,suvaha_p!$A:$G,1)=$B89,VLOOKUP($B89,suvaha_p!$A:$G,$B$1),0)</f>
        <v>Zákonné rezervné fondy r. 88 + r. 89</v>
      </c>
      <c r="E89" s="331" t="s">
        <v>2458</v>
      </c>
      <c r="F89" s="332"/>
      <c r="I89" s="356">
        <f t="shared" ref="I89:I147" si="74">SUM(F89:H89)</f>
        <v>0</v>
      </c>
      <c r="J89" s="356"/>
      <c r="K89" s="356"/>
      <c r="L89" s="357"/>
      <c r="M89" s="357"/>
      <c r="N89" s="344">
        <f>SUM(N90:N91)</f>
        <v>0</v>
      </c>
      <c r="P89" s="345"/>
      <c r="S89" s="318">
        <f t="shared" si="72"/>
        <v>0</v>
      </c>
      <c r="W89" s="344"/>
      <c r="X89" s="344">
        <f>SUM(X90:X91)</f>
        <v>0</v>
      </c>
      <c r="Z89" s="359"/>
      <c r="AB89" s="339">
        <f t="shared" si="68"/>
        <v>0</v>
      </c>
      <c r="AC89" s="339">
        <f t="shared" si="69"/>
        <v>0</v>
      </c>
      <c r="AD89" s="321" t="str">
        <f t="shared" si="70"/>
        <v xml:space="preserve">           </v>
      </c>
      <c r="AE89" s="321" t="str">
        <f t="shared" si="70"/>
        <v xml:space="preserve">           </v>
      </c>
      <c r="AF89" s="321" t="str">
        <f t="shared" si="70"/>
        <v xml:space="preserve">          0</v>
      </c>
      <c r="AG89" s="321" t="str">
        <f t="shared" si="65"/>
        <v xml:space="preserve">          0</v>
      </c>
      <c r="AK89" s="332"/>
      <c r="AN89" s="350">
        <f t="shared" si="73"/>
        <v>0</v>
      </c>
      <c r="AR89" s="341"/>
      <c r="AS89" s="341">
        <f>SUM(AS90:AS91)</f>
        <v>0</v>
      </c>
    </row>
    <row r="90" spans="2:45" outlineLevel="1">
      <c r="B90" s="353">
        <v>88</v>
      </c>
      <c r="C90" s="316" t="s">
        <v>2459</v>
      </c>
      <c r="D90" s="347" t="str">
        <f ca="1">IF(VLOOKUP($B90,suvaha_p!$A:$G,1)=$B90,VLOOKUP($B90,suvaha_p!$A:$G,$B$1),0)</f>
        <v>Zákonný rezervný fond a nedeliteľný fond (417A, 418, 421A, 422)</v>
      </c>
      <c r="E90" s="348" t="s">
        <v>2460</v>
      </c>
      <c r="F90" s="349">
        <f ca="1">SUM('HL KNIHA VYPOC'!G222+'HL KNIHA VYPOC'!G227)</f>
        <v>0</v>
      </c>
      <c r="G90" s="350">
        <f ca="1">SUM(ANALYTIKAVUJ!K146+ANALYTIKAVUJ!K150)</f>
        <v>0</v>
      </c>
      <c r="I90" s="356">
        <f t="shared" si="74"/>
        <v>0</v>
      </c>
      <c r="J90" s="356"/>
      <c r="K90" s="356"/>
      <c r="L90" s="357"/>
      <c r="M90" s="357"/>
      <c r="N90" s="318">
        <f>ROUND((I90*-1),0)</f>
        <v>0</v>
      </c>
      <c r="P90" s="351">
        <f ca="1">SUM('HL KNIHA VYPOC'!K222+'HL KNIHA VYPOC'!K227)</f>
        <v>0</v>
      </c>
      <c r="Q90" s="318">
        <f ca="1">SUM(ANALYTIKAVUJ!L146+ANALYTIKAVUJ!L150)</f>
        <v>0</v>
      </c>
      <c r="S90" s="318">
        <f t="shared" si="72"/>
        <v>0</v>
      </c>
      <c r="X90" s="318">
        <f>ROUND((S90*-1),0)</f>
        <v>0</v>
      </c>
      <c r="Z90" s="360"/>
      <c r="AB90" s="339">
        <f t="shared" si="68"/>
        <v>0</v>
      </c>
      <c r="AC90" s="339">
        <f t="shared" si="69"/>
        <v>0</v>
      </c>
      <c r="AD90" s="321" t="str">
        <f t="shared" si="70"/>
        <v xml:space="preserve">           </v>
      </c>
      <c r="AE90" s="321" t="str">
        <f t="shared" si="70"/>
        <v xml:space="preserve">           </v>
      </c>
      <c r="AF90" s="321" t="str">
        <f t="shared" si="70"/>
        <v xml:space="preserve">          0</v>
      </c>
      <c r="AG90" s="321" t="str">
        <f t="shared" si="65"/>
        <v xml:space="preserve">          0</v>
      </c>
      <c r="AK90" s="349">
        <f ca="1">SUM('HL KNIHA VYPOC'!H222+'HL KNIHA VYPOC'!H227)</f>
        <v>0</v>
      </c>
      <c r="AL90" s="350">
        <f ca="1">SUM(ANALYTIKAVUJ!M146+ANALYTIKAVUJ!M150)</f>
        <v>0</v>
      </c>
      <c r="AN90" s="350">
        <f t="shared" si="73"/>
        <v>0</v>
      </c>
      <c r="AR90" s="350"/>
      <c r="AS90" s="350">
        <f>ROUND((AN90*-1),0)</f>
        <v>0</v>
      </c>
    </row>
    <row r="91" spans="2:45" outlineLevel="1">
      <c r="B91" s="353">
        <v>89</v>
      </c>
      <c r="C91" s="316" t="s">
        <v>2390</v>
      </c>
      <c r="D91" s="347" t="str">
        <f ca="1">IF(VLOOKUP($B91,suvaha_p!$A:$G,1)=$B91,VLOOKUP($B91,suvaha_p!$A:$G,$B$1),0)</f>
        <v>Rezervný fond na vlastné akcie a vlastné podiely (417A, 421A)</v>
      </c>
      <c r="E91" s="348" t="s">
        <v>2461</v>
      </c>
      <c r="G91" s="350">
        <f ca="1">SUM(ANALYTIKAVUJ!K147+ANALYTIKAVUJ!K151)</f>
        <v>0</v>
      </c>
      <c r="I91" s="356">
        <f t="shared" si="74"/>
        <v>0</v>
      </c>
      <c r="J91" s="356"/>
      <c r="K91" s="356"/>
      <c r="L91" s="357"/>
      <c r="M91" s="357"/>
      <c r="N91" s="318">
        <f>ROUND((I91*-1),0)</f>
        <v>0</v>
      </c>
      <c r="Q91" s="318">
        <f ca="1">SUM(ANALYTIKAVUJ!L147+ANALYTIKAVUJ!L151)</f>
        <v>0</v>
      </c>
      <c r="S91" s="318">
        <f t="shared" si="72"/>
        <v>0</v>
      </c>
      <c r="X91" s="318">
        <f>ROUND((S91*-1),0)</f>
        <v>0</v>
      </c>
      <c r="Z91" s="360"/>
      <c r="AB91" s="339">
        <f t="shared" si="68"/>
        <v>0</v>
      </c>
      <c r="AC91" s="339">
        <f t="shared" si="69"/>
        <v>0</v>
      </c>
      <c r="AD91" s="321" t="str">
        <f t="shared" si="70"/>
        <v xml:space="preserve">           </v>
      </c>
      <c r="AE91" s="321" t="str">
        <f t="shared" si="70"/>
        <v xml:space="preserve">           </v>
      </c>
      <c r="AF91" s="321" t="str">
        <f t="shared" si="70"/>
        <v xml:space="preserve">          0</v>
      </c>
      <c r="AG91" s="321" t="str">
        <f t="shared" si="65"/>
        <v xml:space="preserve">          0</v>
      </c>
      <c r="AL91" s="350">
        <f ca="1">SUM(ANALYTIKAVUJ!M147+ANALYTIKAVUJ!M151)</f>
        <v>0</v>
      </c>
      <c r="AN91" s="350">
        <f t="shared" si="73"/>
        <v>0</v>
      </c>
      <c r="AR91" s="350"/>
      <c r="AS91" s="350">
        <f>ROUND((AN91*-1),0)</f>
        <v>0</v>
      </c>
    </row>
    <row r="92" spans="2:45" outlineLevel="1">
      <c r="B92" s="353">
        <v>90</v>
      </c>
      <c r="C92" s="316" t="s">
        <v>2462</v>
      </c>
      <c r="D92" s="317" t="str">
        <f ca="1">IF(VLOOKUP($B92,suvaha_p!$A:$G,1)=$B92,VLOOKUP($B92,suvaha_p!$A:$G,$B$1),0)</f>
        <v>Ostatné fondy zo zisku r. 91 + r. 92</v>
      </c>
      <c r="E92" s="331" t="s">
        <v>2463</v>
      </c>
      <c r="F92" s="332"/>
      <c r="I92" s="356">
        <f t="shared" si="74"/>
        <v>0</v>
      </c>
      <c r="J92" s="356"/>
      <c r="K92" s="356"/>
      <c r="L92" s="357"/>
      <c r="M92" s="357"/>
      <c r="N92" s="344">
        <f>SUM(N93:N94)</f>
        <v>0</v>
      </c>
      <c r="P92" s="345"/>
      <c r="S92" s="318">
        <f t="shared" si="72"/>
        <v>0</v>
      </c>
      <c r="X92" s="344">
        <f>SUM(X93:X94)</f>
        <v>0</v>
      </c>
      <c r="Z92" s="359"/>
      <c r="AB92" s="339">
        <f t="shared" si="68"/>
        <v>0</v>
      </c>
      <c r="AC92" s="339">
        <f t="shared" si="69"/>
        <v>0</v>
      </c>
      <c r="AD92" s="321" t="str">
        <f t="shared" si="70"/>
        <v xml:space="preserve">           </v>
      </c>
      <c r="AE92" s="321" t="str">
        <f t="shared" si="70"/>
        <v xml:space="preserve">           </v>
      </c>
      <c r="AF92" s="321" t="str">
        <f t="shared" si="70"/>
        <v xml:space="preserve">          0</v>
      </c>
      <c r="AG92" s="321" t="str">
        <f t="shared" si="65"/>
        <v xml:space="preserve">          0</v>
      </c>
      <c r="AK92" s="332"/>
      <c r="AN92" s="350">
        <f t="shared" si="73"/>
        <v>0</v>
      </c>
      <c r="AR92" s="350"/>
      <c r="AS92" s="341">
        <f>SUM(AS93:AS94)</f>
        <v>0</v>
      </c>
    </row>
    <row r="93" spans="2:45" outlineLevel="1">
      <c r="B93" s="353">
        <v>91</v>
      </c>
      <c r="C93" s="316" t="s">
        <v>2464</v>
      </c>
      <c r="D93" s="347" t="str">
        <f ca="1">IF(VLOOKUP($B93,suvaha_p!$A:$G,1)=$B93,VLOOKUP($B93,suvaha_p!$A:$G,$B$1),0)</f>
        <v>Štatutárne fondy (423, 42X)</v>
      </c>
      <c r="E93" s="348" t="s">
        <v>2465</v>
      </c>
      <c r="F93" s="349">
        <f ca="1">SUM('HL KNIHA VYPOC'!G228)</f>
        <v>0</v>
      </c>
      <c r="I93" s="356">
        <f t="shared" si="74"/>
        <v>0</v>
      </c>
      <c r="J93" s="356"/>
      <c r="K93" s="356"/>
      <c r="L93" s="357"/>
      <c r="M93" s="357"/>
      <c r="N93" s="318">
        <f>ROUND((I93*-1),0)</f>
        <v>0</v>
      </c>
      <c r="P93" s="351">
        <f ca="1">SUM('HL KNIHA VYPOC'!K228)</f>
        <v>0</v>
      </c>
      <c r="S93" s="318">
        <f t="shared" si="72"/>
        <v>0</v>
      </c>
      <c r="X93" s="318">
        <f>ROUND((S93*-1),0)</f>
        <v>0</v>
      </c>
      <c r="Z93" s="360"/>
      <c r="AB93" s="339">
        <f t="shared" si="68"/>
        <v>0</v>
      </c>
      <c r="AC93" s="339">
        <f t="shared" si="69"/>
        <v>0</v>
      </c>
      <c r="AD93" s="321" t="str">
        <f t="shared" si="70"/>
        <v xml:space="preserve">           </v>
      </c>
      <c r="AE93" s="321" t="str">
        <f t="shared" si="70"/>
        <v xml:space="preserve">           </v>
      </c>
      <c r="AF93" s="321" t="str">
        <f t="shared" si="70"/>
        <v xml:space="preserve">          0</v>
      </c>
      <c r="AG93" s="321" t="str">
        <f t="shared" si="65"/>
        <v xml:space="preserve">          0</v>
      </c>
      <c r="AK93" s="349">
        <f ca="1">SUM('HL KNIHA VYPOC'!H228)</f>
        <v>0</v>
      </c>
      <c r="AN93" s="350">
        <f t="shared" si="73"/>
        <v>0</v>
      </c>
      <c r="AR93" s="350"/>
      <c r="AS93" s="350">
        <f>ROUND((AN93*-1),0)</f>
        <v>0</v>
      </c>
    </row>
    <row r="94" spans="2:45" outlineLevel="1">
      <c r="B94" s="353">
        <v>92</v>
      </c>
      <c r="C94" s="316" t="s">
        <v>2390</v>
      </c>
      <c r="D94" s="347" t="str">
        <f ca="1">IF(VLOOKUP($B94,suvaha_p!$A:$G,1)=$B94,VLOOKUP($B94,suvaha_p!$A:$G,$B$1),0)</f>
        <v>Ostatné fondy (427, 42X)</v>
      </c>
      <c r="E94" s="348" t="s">
        <v>2466</v>
      </c>
      <c r="F94" s="349">
        <f ca="1">SUM('HL KNIHA VYPOC'!G229)</f>
        <v>0</v>
      </c>
      <c r="I94" s="356">
        <f t="shared" si="74"/>
        <v>0</v>
      </c>
      <c r="J94" s="356"/>
      <c r="K94" s="356"/>
      <c r="L94" s="357"/>
      <c r="M94" s="357"/>
      <c r="N94" s="318">
        <f>ROUND((I94*-1),0)</f>
        <v>0</v>
      </c>
      <c r="P94" s="351">
        <f ca="1">SUM('HL KNIHA VYPOC'!K229)</f>
        <v>0</v>
      </c>
      <c r="S94" s="318">
        <f t="shared" si="72"/>
        <v>0</v>
      </c>
      <c r="X94" s="318">
        <f>ROUND((S94*-1),0)</f>
        <v>0</v>
      </c>
      <c r="Z94" s="360"/>
      <c r="AB94" s="339">
        <f t="shared" si="68"/>
        <v>0</v>
      </c>
      <c r="AC94" s="339">
        <f t="shared" si="69"/>
        <v>0</v>
      </c>
      <c r="AD94" s="321" t="str">
        <f t="shared" si="70"/>
        <v xml:space="preserve">           </v>
      </c>
      <c r="AE94" s="321" t="str">
        <f t="shared" si="70"/>
        <v xml:space="preserve">           </v>
      </c>
      <c r="AF94" s="321" t="str">
        <f t="shared" si="70"/>
        <v xml:space="preserve">          0</v>
      </c>
      <c r="AG94" s="321" t="str">
        <f t="shared" si="65"/>
        <v xml:space="preserve">          0</v>
      </c>
      <c r="AK94" s="349">
        <f ca="1">SUM('HL KNIHA VYPOC'!H229)</f>
        <v>0</v>
      </c>
      <c r="AN94" s="350">
        <f t="shared" si="73"/>
        <v>0</v>
      </c>
      <c r="AR94" s="350"/>
      <c r="AS94" s="350">
        <f>ROUND((AN94*-1),0)</f>
        <v>0</v>
      </c>
    </row>
    <row r="95" spans="2:45" outlineLevel="1">
      <c r="B95" s="353">
        <v>93</v>
      </c>
      <c r="C95" s="316" t="s">
        <v>2467</v>
      </c>
      <c r="D95" s="317" t="str">
        <f ca="1">IF(VLOOKUP($B95,suvaha_p!$A:$G,1)=$B95,VLOOKUP($B95,suvaha_p!$A:$G,$B$1),0)</f>
        <v>Oceňovacie rozdiely z precenenia súčet (r. 94 až r. 96)</v>
      </c>
      <c r="E95" s="331" t="s">
        <v>2468</v>
      </c>
      <c r="F95" s="332"/>
      <c r="I95" s="356">
        <f t="shared" si="74"/>
        <v>0</v>
      </c>
      <c r="J95" s="356"/>
      <c r="K95" s="356"/>
      <c r="L95" s="357"/>
      <c r="M95" s="357"/>
      <c r="N95" s="344">
        <f>SUM(N96:N98)</f>
        <v>0</v>
      </c>
      <c r="P95" s="345"/>
      <c r="S95" s="318">
        <f t="shared" si="72"/>
        <v>0</v>
      </c>
      <c r="X95" s="344">
        <f>SUM(X96:X98)</f>
        <v>0</v>
      </c>
      <c r="Z95" s="359"/>
      <c r="AB95" s="339">
        <f t="shared" si="68"/>
        <v>0</v>
      </c>
      <c r="AC95" s="339">
        <f t="shared" si="69"/>
        <v>0</v>
      </c>
      <c r="AD95" s="321" t="str">
        <f t="shared" si="70"/>
        <v xml:space="preserve">           </v>
      </c>
      <c r="AE95" s="321" t="str">
        <f t="shared" si="70"/>
        <v xml:space="preserve">           </v>
      </c>
      <c r="AF95" s="321" t="str">
        <f t="shared" si="70"/>
        <v xml:space="preserve">          0</v>
      </c>
      <c r="AG95" s="321" t="str">
        <f t="shared" si="65"/>
        <v xml:space="preserve">          0</v>
      </c>
      <c r="AK95" s="332"/>
      <c r="AN95" s="350">
        <f t="shared" si="73"/>
        <v>0</v>
      </c>
      <c r="AR95" s="350"/>
      <c r="AS95" s="341">
        <f>SUM(AS96:AS98)</f>
        <v>0</v>
      </c>
    </row>
    <row r="96" spans="2:45" outlineLevel="1">
      <c r="B96" s="353">
        <v>94</v>
      </c>
      <c r="C96" s="316" t="s">
        <v>2469</v>
      </c>
      <c r="D96" s="347" t="str">
        <f ca="1">IF(VLOOKUP($B96,suvaha_p!$A:$G,1)=$B96,VLOOKUP($B96,suvaha_p!$A:$G,$B$1),0)</f>
        <v>Oceňovacie rozdiely z precenenia majetku a záväzkov (+/- 414)</v>
      </c>
      <c r="E96" s="348" t="s">
        <v>2470</v>
      </c>
      <c r="F96" s="349">
        <f ca="1">SUM('HL KNIHA VYPOC'!G218)</f>
        <v>0</v>
      </c>
      <c r="I96" s="356">
        <f t="shared" si="74"/>
        <v>0</v>
      </c>
      <c r="J96" s="356"/>
      <c r="K96" s="356"/>
      <c r="L96" s="357"/>
      <c r="M96" s="357"/>
      <c r="N96" s="318">
        <f>ROUND((I96*-1),0)</f>
        <v>0</v>
      </c>
      <c r="P96" s="351">
        <f ca="1">SUM('HL KNIHA VYPOC'!K218)</f>
        <v>0</v>
      </c>
      <c r="S96" s="318">
        <f t="shared" si="72"/>
        <v>0</v>
      </c>
      <c r="X96" s="318">
        <f>ROUND((S96*-1),0)</f>
        <v>0</v>
      </c>
      <c r="Z96" s="360"/>
      <c r="AB96" s="339">
        <f t="shared" si="68"/>
        <v>0</v>
      </c>
      <c r="AC96" s="339">
        <f t="shared" si="69"/>
        <v>0</v>
      </c>
      <c r="AD96" s="321" t="str">
        <f t="shared" si="70"/>
        <v xml:space="preserve">           </v>
      </c>
      <c r="AE96" s="321" t="str">
        <f t="shared" si="70"/>
        <v xml:space="preserve">           </v>
      </c>
      <c r="AF96" s="321" t="str">
        <f t="shared" si="70"/>
        <v xml:space="preserve">          0</v>
      </c>
      <c r="AG96" s="321" t="str">
        <f t="shared" si="65"/>
        <v xml:space="preserve">          0</v>
      </c>
      <c r="AK96" s="349">
        <f ca="1">SUM('HL KNIHA VYPOC'!H218)</f>
        <v>0</v>
      </c>
      <c r="AN96" s="350">
        <f t="shared" si="73"/>
        <v>0</v>
      </c>
      <c r="AR96" s="350"/>
      <c r="AS96" s="350">
        <f>ROUND((AN96*-1),0)</f>
        <v>0</v>
      </c>
    </row>
    <row r="97" spans="2:45" outlineLevel="1">
      <c r="B97" s="353">
        <v>95</v>
      </c>
      <c r="C97" s="316" t="s">
        <v>2390</v>
      </c>
      <c r="D97" s="347" t="str">
        <f ca="1">IF(VLOOKUP($B97,suvaha_p!$A:$G,1)=$B97,VLOOKUP($B97,suvaha_p!$A:$G,$B$1),0)</f>
        <v>Oceňovacie rozdiely z kapitálových účastín
(+/- 415)</v>
      </c>
      <c r="E97" s="348" t="s">
        <v>2471</v>
      </c>
      <c r="F97" s="349">
        <f ca="1">SUM('HL KNIHA VYPOC'!G219)</f>
        <v>0</v>
      </c>
      <c r="I97" s="356">
        <f t="shared" si="74"/>
        <v>0</v>
      </c>
      <c r="J97" s="356"/>
      <c r="K97" s="356"/>
      <c r="L97" s="357"/>
      <c r="M97" s="357"/>
      <c r="N97" s="318">
        <f>ROUND((I97*-1),0)</f>
        <v>0</v>
      </c>
      <c r="P97" s="351">
        <f ca="1">SUM('HL KNIHA VYPOC'!K219)</f>
        <v>0</v>
      </c>
      <c r="S97" s="318">
        <f t="shared" si="72"/>
        <v>0</v>
      </c>
      <c r="X97" s="318">
        <f>ROUND((S97*-1),0)</f>
        <v>0</v>
      </c>
      <c r="Z97" s="360"/>
      <c r="AB97" s="339">
        <f t="shared" si="68"/>
        <v>0</v>
      </c>
      <c r="AC97" s="339">
        <f t="shared" si="69"/>
        <v>0</v>
      </c>
      <c r="AD97" s="321" t="str">
        <f t="shared" si="70"/>
        <v xml:space="preserve">           </v>
      </c>
      <c r="AE97" s="321" t="str">
        <f t="shared" si="70"/>
        <v xml:space="preserve">           </v>
      </c>
      <c r="AF97" s="321" t="str">
        <f t="shared" si="70"/>
        <v xml:space="preserve">          0</v>
      </c>
      <c r="AG97" s="321" t="str">
        <f t="shared" si="65"/>
        <v xml:space="preserve">          0</v>
      </c>
      <c r="AK97" s="349">
        <f ca="1">SUM('HL KNIHA VYPOC'!H219)</f>
        <v>0</v>
      </c>
      <c r="AN97" s="350">
        <f t="shared" si="73"/>
        <v>0</v>
      </c>
      <c r="AR97" s="350"/>
      <c r="AS97" s="350">
        <f>ROUND((AN97*-1),0)</f>
        <v>0</v>
      </c>
    </row>
    <row r="98" spans="2:45" ht="12" customHeight="1" outlineLevel="1">
      <c r="B98" s="353">
        <v>96</v>
      </c>
      <c r="C98" s="316" t="s">
        <v>2391</v>
      </c>
      <c r="D98" s="347" t="str">
        <f ca="1">IF(VLOOKUP($B98,suvaha_p!$A:$G,1)=$B98,VLOOKUP($B98,suvaha_p!$A:$G,$B$1),0)</f>
        <v>Oceňovacie rozdiely z precenenia pri zlúčení, splynutí a rozdelení (+/- 416)</v>
      </c>
      <c r="E98" s="348" t="s">
        <v>2472</v>
      </c>
      <c r="F98" s="349">
        <f ca="1">SUM('HL KNIHA VYPOC'!G220)</f>
        <v>0</v>
      </c>
      <c r="I98" s="356">
        <f t="shared" si="74"/>
        <v>0</v>
      </c>
      <c r="J98" s="356"/>
      <c r="K98" s="356"/>
      <c r="L98" s="357"/>
      <c r="M98" s="357"/>
      <c r="N98" s="318">
        <f>ROUND((I98*-1),0)</f>
        <v>0</v>
      </c>
      <c r="P98" s="351">
        <f ca="1">SUM('HL KNIHA VYPOC'!K220)</f>
        <v>0</v>
      </c>
      <c r="S98" s="318">
        <f t="shared" si="72"/>
        <v>0</v>
      </c>
      <c r="X98" s="318">
        <f>ROUND((S98*-1),0)</f>
        <v>0</v>
      </c>
      <c r="Z98" s="360"/>
      <c r="AB98" s="339">
        <f t="shared" si="68"/>
        <v>0</v>
      </c>
      <c r="AC98" s="339">
        <f t="shared" si="69"/>
        <v>0</v>
      </c>
      <c r="AD98" s="321" t="str">
        <f t="shared" si="70"/>
        <v xml:space="preserve">           </v>
      </c>
      <c r="AE98" s="321" t="str">
        <f t="shared" si="70"/>
        <v xml:space="preserve">           </v>
      </c>
      <c r="AF98" s="321" t="str">
        <f t="shared" si="70"/>
        <v xml:space="preserve">          0</v>
      </c>
      <c r="AG98" s="321" t="str">
        <f t="shared" si="65"/>
        <v xml:space="preserve">          0</v>
      </c>
      <c r="AK98" s="349">
        <f ca="1">SUM('HL KNIHA VYPOC'!H220)</f>
        <v>0</v>
      </c>
      <c r="AN98" s="350">
        <f t="shared" si="73"/>
        <v>0</v>
      </c>
      <c r="AR98" s="350"/>
      <c r="AS98" s="350">
        <f>ROUND((AN98*-1),0)</f>
        <v>0</v>
      </c>
    </row>
    <row r="99" spans="2:45" outlineLevel="1">
      <c r="B99" s="353">
        <v>97</v>
      </c>
      <c r="C99" s="316" t="s">
        <v>2473</v>
      </c>
      <c r="D99" s="317" t="str">
        <f ca="1">IF(VLOOKUP($B99,suvaha_p!$A:$G,1)=$B99,VLOOKUP($B99,suvaha_p!$A:$G,$B$1),0)</f>
        <v>Výsledok hospodárenia minulých rokov r. 98 + r. 99</v>
      </c>
      <c r="E99" s="331" t="s">
        <v>2474</v>
      </c>
      <c r="F99" s="332"/>
      <c r="I99" s="356">
        <f t="shared" si="74"/>
        <v>0</v>
      </c>
      <c r="J99" s="356"/>
      <c r="K99" s="356"/>
      <c r="L99" s="357"/>
      <c r="M99" s="357"/>
      <c r="N99" s="344">
        <f>SUM(N100:N101)</f>
        <v>0</v>
      </c>
      <c r="P99" s="345"/>
      <c r="S99" s="318">
        <f t="shared" si="72"/>
        <v>0</v>
      </c>
      <c r="W99" s="344"/>
      <c r="X99" s="344">
        <f>SUM(X100:X101)</f>
        <v>0</v>
      </c>
      <c r="Z99" s="359"/>
      <c r="AB99" s="339">
        <f t="shared" si="68"/>
        <v>0</v>
      </c>
      <c r="AC99" s="339">
        <f t="shared" si="69"/>
        <v>0</v>
      </c>
      <c r="AD99" s="321" t="str">
        <f t="shared" si="70"/>
        <v xml:space="preserve">           </v>
      </c>
      <c r="AE99" s="321" t="str">
        <f t="shared" si="70"/>
        <v xml:space="preserve">           </v>
      </c>
      <c r="AF99" s="321" t="str">
        <f t="shared" si="70"/>
        <v xml:space="preserve">          0</v>
      </c>
      <c r="AG99" s="321" t="str">
        <f t="shared" si="65"/>
        <v xml:space="preserve">          0</v>
      </c>
      <c r="AK99" s="332"/>
      <c r="AN99" s="350">
        <f t="shared" si="73"/>
        <v>0</v>
      </c>
      <c r="AR99" s="341"/>
      <c r="AS99" s="341">
        <f>SUM(AS100:AS101)</f>
        <v>0</v>
      </c>
    </row>
    <row r="100" spans="2:45" outlineLevel="1">
      <c r="B100" s="353">
        <v>98</v>
      </c>
      <c r="C100" s="316" t="s">
        <v>2475</v>
      </c>
      <c r="D100" s="347" t="str">
        <f ca="1">IF(VLOOKUP($B100,suvaha_p!$A:$G,1)=$B100,VLOOKUP($B100,suvaha_p!$A:$G,$B$1),0)</f>
        <v>Nerozdelený zisk minulých rokov (428)</v>
      </c>
      <c r="E100" s="348" t="s">
        <v>2476</v>
      </c>
      <c r="F100" s="349">
        <f ca="1">SUM('HL KNIHA VYPOC'!G230)</f>
        <v>0</v>
      </c>
      <c r="I100" s="356">
        <f t="shared" si="74"/>
        <v>0</v>
      </c>
      <c r="J100" s="356"/>
      <c r="K100" s="356"/>
      <c r="L100" s="357"/>
      <c r="M100" s="357"/>
      <c r="N100" s="318">
        <f>ROUND((I100*-1),0)</f>
        <v>0</v>
      </c>
      <c r="P100" s="351">
        <f ca="1">SUM('HL KNIHA VYPOC'!K230)</f>
        <v>0</v>
      </c>
      <c r="S100" s="318">
        <f t="shared" si="72"/>
        <v>0</v>
      </c>
      <c r="X100" s="318">
        <f>ROUND((S100*-1),0)</f>
        <v>0</v>
      </c>
      <c r="Z100" s="360"/>
      <c r="AB100" s="339">
        <f t="shared" si="68"/>
        <v>0</v>
      </c>
      <c r="AC100" s="339">
        <f t="shared" si="69"/>
        <v>0</v>
      </c>
      <c r="AD100" s="321" t="str">
        <f t="shared" si="70"/>
        <v xml:space="preserve">           </v>
      </c>
      <c r="AE100" s="321" t="str">
        <f t="shared" si="70"/>
        <v xml:space="preserve">           </v>
      </c>
      <c r="AF100" s="321" t="str">
        <f t="shared" si="70"/>
        <v xml:space="preserve">          0</v>
      </c>
      <c r="AG100" s="321" t="str">
        <f t="shared" si="65"/>
        <v xml:space="preserve">          0</v>
      </c>
      <c r="AK100" s="349">
        <f ca="1">SUM('HL KNIHA VYPOC'!H230)</f>
        <v>0</v>
      </c>
      <c r="AN100" s="350">
        <f t="shared" si="73"/>
        <v>0</v>
      </c>
      <c r="AR100" s="350"/>
      <c r="AS100" s="350">
        <f>ROUND((AN100*-1),0)</f>
        <v>0</v>
      </c>
    </row>
    <row r="101" spans="2:45" outlineLevel="1">
      <c r="B101" s="353">
        <v>99</v>
      </c>
      <c r="C101" s="316" t="s">
        <v>2390</v>
      </c>
      <c r="D101" s="347" t="str">
        <f ca="1">IF(VLOOKUP($B101,suvaha_p!$A:$G,1)=$B101,VLOOKUP($B101,suvaha_p!$A:$G,$B$1),0)</f>
        <v>Neuhradená strata minulých rokov (/-/429)</v>
      </c>
      <c r="E101" s="348" t="s">
        <v>2477</v>
      </c>
      <c r="F101" s="349">
        <f ca="1">SUM('HL KNIHA VYPOC'!G231)</f>
        <v>0</v>
      </c>
      <c r="I101" s="356">
        <f t="shared" si="74"/>
        <v>0</v>
      </c>
      <c r="J101" s="356"/>
      <c r="K101" s="356"/>
      <c r="L101" s="357"/>
      <c r="M101" s="357"/>
      <c r="N101" s="318">
        <f>ROUND((I101*-1),0)</f>
        <v>0</v>
      </c>
      <c r="P101" s="351">
        <f ca="1">SUM('HL KNIHA VYPOC'!K231)</f>
        <v>0</v>
      </c>
      <c r="S101" s="318">
        <f t="shared" si="72"/>
        <v>0</v>
      </c>
      <c r="X101" s="318">
        <f>ROUND((S101*-1),0)</f>
        <v>0</v>
      </c>
      <c r="Z101" s="360"/>
      <c r="AB101" s="339">
        <f t="shared" si="68"/>
        <v>0</v>
      </c>
      <c r="AC101" s="339">
        <f t="shared" si="69"/>
        <v>0</v>
      </c>
      <c r="AD101" s="321" t="str">
        <f t="shared" si="70"/>
        <v xml:space="preserve">           </v>
      </c>
      <c r="AE101" s="321" t="str">
        <f t="shared" si="70"/>
        <v xml:space="preserve">           </v>
      </c>
      <c r="AF101" s="321" t="str">
        <f t="shared" si="70"/>
        <v xml:space="preserve">          0</v>
      </c>
      <c r="AG101" s="321" t="str">
        <f t="shared" si="65"/>
        <v xml:space="preserve">          0</v>
      </c>
      <c r="AK101" s="349">
        <f ca="1">SUM('HL KNIHA VYPOC'!H231)</f>
        <v>0</v>
      </c>
      <c r="AN101" s="350">
        <f t="shared" si="73"/>
        <v>0</v>
      </c>
      <c r="AR101" s="350"/>
      <c r="AS101" s="350">
        <f>ROUND((AN101*-1),0)</f>
        <v>0</v>
      </c>
    </row>
    <row r="102" spans="2:45">
      <c r="B102" s="353">
        <v>100</v>
      </c>
      <c r="C102" s="316" t="s">
        <v>2478</v>
      </c>
      <c r="D102" s="317" t="str">
        <f ca="1">IF(VLOOKUP($B102,suvaha_p!$A:$G,1)=$B102,VLOOKUP($B102,suvaha_p!$A:$G,$B$1),0)</f>
        <v>Výsledok hospodárenia za účtovné obdobie po zdanení /+-/  r. 01 - (r. 81 + r. 85 + r. 86 + r. 87 + r. 90 + r. 93 + r. 97
+ r. 101 + r. 141)</v>
      </c>
      <c r="E102" s="331" t="s">
        <v>2479</v>
      </c>
      <c r="F102" s="332"/>
      <c r="I102" s="356">
        <f t="shared" si="74"/>
        <v>0</v>
      </c>
      <c r="J102" s="356"/>
      <c r="K102" s="356"/>
      <c r="L102" s="357"/>
      <c r="M102" s="357"/>
      <c r="N102" s="344">
        <f>SUM(N3-N83-N87-N88-N89-N92-N95-N99-N103-N143)</f>
        <v>0</v>
      </c>
      <c r="P102" s="345"/>
      <c r="S102" s="318">
        <f t="shared" si="72"/>
        <v>0</v>
      </c>
      <c r="W102" s="344"/>
      <c r="X102" s="344">
        <f>SUM(X3-X83-X87-X88-X89-X92-X95-X99-X103-X143)</f>
        <v>0</v>
      </c>
      <c r="Z102" s="359"/>
      <c r="AB102" s="339">
        <f t="shared" si="68"/>
        <v>0</v>
      </c>
      <c r="AC102" s="339">
        <f t="shared" si="69"/>
        <v>0</v>
      </c>
      <c r="AD102" s="321" t="str">
        <f t="shared" si="70"/>
        <v xml:space="preserve">           </v>
      </c>
      <c r="AE102" s="321" t="str">
        <f t="shared" si="70"/>
        <v xml:space="preserve">           </v>
      </c>
      <c r="AF102" s="362" t="str">
        <f t="shared" si="70"/>
        <v xml:space="preserve">          0</v>
      </c>
      <c r="AG102" s="362" t="str">
        <f t="shared" si="65"/>
        <v xml:space="preserve">          0</v>
      </c>
      <c r="AK102" s="332"/>
      <c r="AN102" s="350">
        <f t="shared" si="73"/>
        <v>0</v>
      </c>
      <c r="AR102" s="341"/>
      <c r="AS102" s="341">
        <f>SUM(AS3-AS83-AS87-AS88-AS89-AS92-AS95-AS99-AS103-AS143)</f>
        <v>0</v>
      </c>
    </row>
    <row r="103" spans="2:45">
      <c r="B103" s="353">
        <v>101</v>
      </c>
      <c r="C103" s="316" t="s">
        <v>2410</v>
      </c>
      <c r="D103" s="317" t="str">
        <f ca="1">IF(VLOOKUP($B103,suvaha_p!$A:$G,1)=$B103,VLOOKUP($B103,suvaha_p!$A:$G,$B$1),0)</f>
        <v>Záväzky r. 102 + r. 118 + r. 121 + r. 122 + r. 136 + r. 139
 + r. 140</v>
      </c>
      <c r="E103" s="331" t="s">
        <v>2480</v>
      </c>
      <c r="F103" s="332"/>
      <c r="I103" s="356">
        <f t="shared" si="74"/>
        <v>0</v>
      </c>
      <c r="J103" s="356"/>
      <c r="K103" s="356"/>
      <c r="L103" s="357"/>
      <c r="M103" s="357"/>
      <c r="N103" s="344">
        <f>SUM(N104+N120+N123+N124+N138+N141+N142)</f>
        <v>0</v>
      </c>
      <c r="P103" s="345"/>
      <c r="S103" s="318">
        <f t="shared" si="72"/>
        <v>0</v>
      </c>
      <c r="W103" s="344"/>
      <c r="X103" s="344">
        <f>SUM(X104+X120+X123+X124+X138+X141+X142)</f>
        <v>0</v>
      </c>
      <c r="Z103" s="359"/>
      <c r="AB103" s="339">
        <f t="shared" si="68"/>
        <v>0</v>
      </c>
      <c r="AC103" s="339">
        <f t="shared" si="69"/>
        <v>0</v>
      </c>
      <c r="AD103" s="321" t="str">
        <f t="shared" si="70"/>
        <v xml:space="preserve">           </v>
      </c>
      <c r="AE103" s="321" t="str">
        <f t="shared" si="70"/>
        <v xml:space="preserve">           </v>
      </c>
      <c r="AF103" s="321" t="str">
        <f t="shared" si="70"/>
        <v xml:space="preserve">          0</v>
      </c>
      <c r="AG103" s="321" t="str">
        <f t="shared" si="65"/>
        <v xml:space="preserve">          0</v>
      </c>
      <c r="AK103" s="332"/>
      <c r="AN103" s="350">
        <f t="shared" si="73"/>
        <v>0</v>
      </c>
      <c r="AR103" s="341"/>
      <c r="AS103" s="341">
        <f>SUM(AS104+AS120+AS123+AS124+AS138+AS141+AS142)</f>
        <v>0</v>
      </c>
    </row>
    <row r="104" spans="2:45" outlineLevel="1">
      <c r="B104" s="353">
        <v>102</v>
      </c>
      <c r="C104" s="316" t="s">
        <v>2412</v>
      </c>
      <c r="D104" s="317" t="str">
        <f ca="1">IF(VLOOKUP($B104,suvaha_p!$A:$G,1)=$B104,VLOOKUP($B104,suvaha_p!$A:$G,$B$1),0)</f>
        <v>Dlhodobé záväzky súčet (r. 103 + r. 107 až r. 117)</v>
      </c>
      <c r="E104" s="331" t="s">
        <v>2481</v>
      </c>
      <c r="F104" s="332"/>
      <c r="I104" s="356">
        <f t="shared" si="74"/>
        <v>0</v>
      </c>
      <c r="J104" s="356"/>
      <c r="K104" s="356"/>
      <c r="L104" s="357"/>
      <c r="M104" s="357"/>
      <c r="N104" s="344">
        <f>SUM(N105+N109+N110+N111+N112+N113+N114+N115+N116+N117+N118+N119)</f>
        <v>0</v>
      </c>
      <c r="P104" s="345"/>
      <c r="S104" s="318">
        <f t="shared" si="72"/>
        <v>0</v>
      </c>
      <c r="W104" s="344"/>
      <c r="X104" s="344">
        <f>SUM(X105+X109+X110+X111+X112+X113+X114+X115+X116+X117+X118+X119)</f>
        <v>0</v>
      </c>
      <c r="Z104" s="359"/>
      <c r="AB104" s="339">
        <f t="shared" si="68"/>
        <v>0</v>
      </c>
      <c r="AC104" s="339">
        <f t="shared" si="69"/>
        <v>0</v>
      </c>
      <c r="AD104" s="321" t="str">
        <f t="shared" si="70"/>
        <v xml:space="preserve">           </v>
      </c>
      <c r="AE104" s="321" t="str">
        <f t="shared" si="70"/>
        <v xml:space="preserve">           </v>
      </c>
      <c r="AF104" s="321" t="str">
        <f t="shared" si="70"/>
        <v xml:space="preserve">          0</v>
      </c>
      <c r="AG104" s="321" t="str">
        <f t="shared" si="65"/>
        <v xml:space="preserve">          0</v>
      </c>
      <c r="AK104" s="332"/>
      <c r="AN104" s="350">
        <f t="shared" si="73"/>
        <v>0</v>
      </c>
      <c r="AP104" s="350"/>
      <c r="AR104" s="341"/>
      <c r="AS104" s="341">
        <f>SUM(AS105+AS109+AS110+AS111+AS112+AS113+AS114+AS115+AS116+AS117+AS118+AS119)</f>
        <v>0</v>
      </c>
    </row>
    <row r="105" spans="2:45" outlineLevel="1">
      <c r="B105" s="353">
        <v>103</v>
      </c>
      <c r="C105" s="316" t="s">
        <v>2414</v>
      </c>
      <c r="D105" s="317" t="str">
        <f ca="1">IF(VLOOKUP($B105,suvaha_p!$A:$G,1)=$B105,VLOOKUP($B105,suvaha_p!$A:$G,$B$1),0)</f>
        <v>Dlhodobé záväzky z obchodného styku súčet
(r. 104 až r. 106)</v>
      </c>
      <c r="E105" s="331" t="s">
        <v>2482</v>
      </c>
      <c r="F105" s="332"/>
      <c r="I105" s="356">
        <f t="shared" si="74"/>
        <v>0</v>
      </c>
      <c r="J105" s="356"/>
      <c r="K105" s="356"/>
      <c r="L105" s="357"/>
      <c r="M105" s="357"/>
      <c r="N105" s="344">
        <f>SUM(N106:N108)</f>
        <v>0</v>
      </c>
      <c r="P105" s="345"/>
      <c r="S105" s="318">
        <f t="shared" si="72"/>
        <v>0</v>
      </c>
      <c r="W105" s="344"/>
      <c r="X105" s="344">
        <f>SUM(X106:X108)</f>
        <v>0</v>
      </c>
      <c r="Z105" s="359"/>
      <c r="AB105" s="339">
        <f t="shared" si="68"/>
        <v>0</v>
      </c>
      <c r="AC105" s="339">
        <f t="shared" si="69"/>
        <v>0</v>
      </c>
      <c r="AD105" s="321" t="str">
        <f t="shared" si="70"/>
        <v xml:space="preserve">           </v>
      </c>
      <c r="AE105" s="321" t="str">
        <f t="shared" si="70"/>
        <v xml:space="preserve">           </v>
      </c>
      <c r="AF105" s="321" t="str">
        <f t="shared" si="70"/>
        <v xml:space="preserve">          0</v>
      </c>
      <c r="AG105" s="321" t="str">
        <f t="shared" si="65"/>
        <v xml:space="preserve">          0</v>
      </c>
      <c r="AK105" s="332"/>
      <c r="AN105" s="350">
        <f t="shared" si="73"/>
        <v>0</v>
      </c>
      <c r="AR105" s="341"/>
      <c r="AS105" s="341">
        <f>SUM(AS106:AS108)</f>
        <v>0</v>
      </c>
    </row>
    <row r="106" spans="2:45" outlineLevel="1">
      <c r="B106" s="353">
        <v>104</v>
      </c>
      <c r="C106" s="316" t="s">
        <v>2423</v>
      </c>
      <c r="D106" s="347" t="str">
        <f ca="1">IF(VLOOKUP($B106,suvaha_p!$A:$G,1)=$B106,VLOOKUP($B106,suvaha_p!$A:$G,$B$1),0)</f>
        <v>Záväzky z obchodného styku voči prepojeným účtovným jednotkám (321A, 475A, 476A)</v>
      </c>
      <c r="E106" s="348" t="s">
        <v>2483</v>
      </c>
      <c r="G106" s="350">
        <f ca="1">SUM(ANALYTIKAVUJ!C150+ANALYTIKAVUJ!K180+ANALYTIKAVUJ!K190)</f>
        <v>0</v>
      </c>
      <c r="I106" s="356">
        <f t="shared" si="74"/>
        <v>0</v>
      </c>
      <c r="J106" s="356"/>
      <c r="K106" s="356"/>
      <c r="L106" s="357"/>
      <c r="M106" s="357"/>
      <c r="N106" s="318">
        <f t="shared" ref="N106:N119" si="75">ROUND((I106*-1),0)</f>
        <v>0</v>
      </c>
      <c r="Q106" s="318">
        <f ca="1">SUM(ANALYTIKAVUJ!D150+ANALYTIKAVUJ!L180+ANALYTIKAVUJ!L190)</f>
        <v>0</v>
      </c>
      <c r="S106" s="318">
        <f t="shared" si="72"/>
        <v>0</v>
      </c>
      <c r="X106" s="318">
        <f t="shared" ref="X106:X119" si="76">ROUND((S106*-1),0)</f>
        <v>0</v>
      </c>
      <c r="Z106" s="360"/>
      <c r="AB106" s="339">
        <f t="shared" si="68"/>
        <v>0</v>
      </c>
      <c r="AC106" s="339">
        <f t="shared" si="69"/>
        <v>0</v>
      </c>
      <c r="AD106" s="321" t="str">
        <f t="shared" si="70"/>
        <v xml:space="preserve">           </v>
      </c>
      <c r="AE106" s="321" t="str">
        <f t="shared" si="70"/>
        <v xml:space="preserve">           </v>
      </c>
      <c r="AF106" s="321" t="str">
        <f t="shared" si="70"/>
        <v xml:space="preserve">          0</v>
      </c>
      <c r="AG106" s="321" t="str">
        <f t="shared" si="65"/>
        <v xml:space="preserve">          0</v>
      </c>
      <c r="AL106" s="350">
        <f ca="1">SUM(ANALYTIKAVUJ!E150+ANALYTIKAVUJ!M180+ANALYTIKAVUJ!M190)</f>
        <v>0</v>
      </c>
      <c r="AN106" s="350">
        <f t="shared" si="73"/>
        <v>0</v>
      </c>
      <c r="AR106" s="350"/>
      <c r="AS106" s="350">
        <f t="shared" ref="AS106:AS119" si="77">ROUND((AN106*-1),0)</f>
        <v>0</v>
      </c>
    </row>
    <row r="107" spans="2:45" outlineLevel="1">
      <c r="B107" s="353">
        <v>105</v>
      </c>
      <c r="C107" s="316" t="s">
        <v>2424</v>
      </c>
      <c r="D107" s="347" t="str">
        <f ca="1">IF(VLOOKUP($B107,suvaha_p!$A:$G,1)=$B107,VLOOKUP($B107,suvaha_p!$A:$G,$B$1),0)</f>
        <v>Záväzky z obchodného styku v rámci podielovej účasti okrem záväzkov voči prepojeným účtovným jednotkám (321A, 475A, 476A)</v>
      </c>
      <c r="E107" s="348" t="s">
        <v>2484</v>
      </c>
      <c r="G107" s="350">
        <f ca="1">SUM(ANALYTIKAVUJ!K191+ANALYTIKAVUJ!K181+ANALYTIKAVUJ!C151)</f>
        <v>0</v>
      </c>
      <c r="I107" s="356">
        <f t="shared" si="74"/>
        <v>0</v>
      </c>
      <c r="J107" s="356"/>
      <c r="K107" s="356"/>
      <c r="L107" s="357"/>
      <c r="M107" s="357"/>
      <c r="N107" s="318">
        <f t="shared" si="75"/>
        <v>0</v>
      </c>
      <c r="Q107" s="318">
        <f ca="1">SUM(ANALYTIKAVUJ!L191+ANALYTIKAVUJ!L181+ANALYTIKAVUJ!D151)</f>
        <v>0</v>
      </c>
      <c r="S107" s="318">
        <f t="shared" si="72"/>
        <v>0</v>
      </c>
      <c r="X107" s="318">
        <f t="shared" si="76"/>
        <v>0</v>
      </c>
      <c r="Z107" s="360"/>
      <c r="AB107" s="339">
        <f t="shared" si="68"/>
        <v>0</v>
      </c>
      <c r="AC107" s="339">
        <f t="shared" si="69"/>
        <v>0</v>
      </c>
      <c r="AD107" s="321" t="str">
        <f t="shared" si="70"/>
        <v xml:space="preserve">           </v>
      </c>
      <c r="AE107" s="321" t="str">
        <f t="shared" si="70"/>
        <v xml:space="preserve">           </v>
      </c>
      <c r="AF107" s="321" t="str">
        <f t="shared" si="70"/>
        <v xml:space="preserve">          0</v>
      </c>
      <c r="AG107" s="321" t="str">
        <f t="shared" si="65"/>
        <v xml:space="preserve">          0</v>
      </c>
      <c r="AL107" s="350">
        <f ca="1">SUM(ANALYTIKAVUJ!M191+ANALYTIKAVUJ!M181+ANALYTIKAVUJ!E151)</f>
        <v>0</v>
      </c>
      <c r="AN107" s="350">
        <f t="shared" si="73"/>
        <v>0</v>
      </c>
      <c r="AR107" s="350"/>
      <c r="AS107" s="350">
        <f t="shared" si="77"/>
        <v>0</v>
      </c>
    </row>
    <row r="108" spans="2:45" outlineLevel="1">
      <c r="B108" s="353">
        <v>106</v>
      </c>
      <c r="C108" s="316" t="s">
        <v>2425</v>
      </c>
      <c r="D108" s="347" t="str">
        <f ca="1">IF(VLOOKUP($B108,suvaha_p!$A:$G,1)=$B108,VLOOKUP($B108,suvaha_p!$A:$G,$B$1),0)</f>
        <v>Ostatné záväzky z obchodného styku (321A, 475A, 476A)</v>
      </c>
      <c r="E108" s="348" t="s">
        <v>2485</v>
      </c>
      <c r="G108" s="350">
        <f ca="1">SUM(ANALYTIKAVUJ!C152+ANALYTIKAVUJ!K182+ANALYTIKAVUJ!K192)</f>
        <v>0</v>
      </c>
      <c r="I108" s="356">
        <f t="shared" si="74"/>
        <v>0</v>
      </c>
      <c r="J108" s="356"/>
      <c r="K108" s="356"/>
      <c r="L108" s="357"/>
      <c r="M108" s="357"/>
      <c r="N108" s="318">
        <f t="shared" si="75"/>
        <v>0</v>
      </c>
      <c r="Q108" s="318">
        <f ca="1">SUM(ANALYTIKAVUJ!D152+ANALYTIKAVUJ!L182+ANALYTIKAVUJ!L192)</f>
        <v>0</v>
      </c>
      <c r="S108" s="318">
        <f t="shared" si="72"/>
        <v>0</v>
      </c>
      <c r="X108" s="318">
        <f t="shared" si="76"/>
        <v>0</v>
      </c>
      <c r="Z108" s="360"/>
      <c r="AB108" s="339">
        <f t="shared" si="68"/>
        <v>0</v>
      </c>
      <c r="AC108" s="339">
        <f t="shared" si="69"/>
        <v>0</v>
      </c>
      <c r="AD108" s="321" t="str">
        <f t="shared" si="70"/>
        <v xml:space="preserve">           </v>
      </c>
      <c r="AE108" s="321" t="str">
        <f t="shared" si="70"/>
        <v xml:space="preserve">           </v>
      </c>
      <c r="AF108" s="321" t="str">
        <f t="shared" si="70"/>
        <v xml:space="preserve">          0</v>
      </c>
      <c r="AG108" s="321" t="str">
        <f t="shared" si="65"/>
        <v xml:space="preserve">          0</v>
      </c>
      <c r="AL108" s="350">
        <f ca="1">SUM(ANALYTIKAVUJ!E152+ANALYTIKAVUJ!M182+ANALYTIKAVUJ!M192)</f>
        <v>0</v>
      </c>
      <c r="AN108" s="350">
        <f t="shared" si="73"/>
        <v>0</v>
      </c>
      <c r="AR108" s="350"/>
      <c r="AS108" s="350">
        <f t="shared" si="77"/>
        <v>0</v>
      </c>
    </row>
    <row r="109" spans="2:45" outlineLevel="1">
      <c r="B109" s="353">
        <v>107</v>
      </c>
      <c r="C109" s="316" t="s">
        <v>2390</v>
      </c>
      <c r="D109" s="347" t="str">
        <f ca="1">IF(VLOOKUP($B109,suvaha_p!$A:$G,1)=$B109,VLOOKUP($B109,suvaha_p!$A:$G,$B$1),0)</f>
        <v>Čistá hodnota zákazky (316A)</v>
      </c>
      <c r="E109" s="348" t="s">
        <v>4127</v>
      </c>
      <c r="G109" s="350">
        <f ca="1">SUM(ANALYTIKAVUJ!C117)</f>
        <v>0</v>
      </c>
      <c r="I109" s="356">
        <f t="shared" si="74"/>
        <v>0</v>
      </c>
      <c r="J109" s="356"/>
      <c r="K109" s="356"/>
      <c r="L109" s="357"/>
      <c r="M109" s="357"/>
      <c r="N109" s="318">
        <f t="shared" si="75"/>
        <v>0</v>
      </c>
      <c r="Q109" s="318">
        <f ca="1">SUM(ANALYTIKAVUJ!D117)</f>
        <v>0</v>
      </c>
      <c r="S109" s="318">
        <f t="shared" si="72"/>
        <v>0</v>
      </c>
      <c r="X109" s="318">
        <f t="shared" si="76"/>
        <v>0</v>
      </c>
      <c r="Z109" s="360"/>
      <c r="AB109" s="339">
        <f t="shared" si="68"/>
        <v>0</v>
      </c>
      <c r="AC109" s="339">
        <f t="shared" si="69"/>
        <v>0</v>
      </c>
      <c r="AD109" s="321" t="str">
        <f t="shared" si="70"/>
        <v xml:space="preserve">           </v>
      </c>
      <c r="AE109" s="321" t="str">
        <f t="shared" si="70"/>
        <v xml:space="preserve">           </v>
      </c>
      <c r="AF109" s="321" t="str">
        <f t="shared" si="70"/>
        <v xml:space="preserve">          0</v>
      </c>
      <c r="AG109" s="321" t="str">
        <f t="shared" si="65"/>
        <v xml:space="preserve">          0</v>
      </c>
      <c r="AL109" s="350">
        <f ca="1">SUM(ANALYTIKAVUJ!E117)</f>
        <v>0</v>
      </c>
      <c r="AN109" s="350">
        <f t="shared" si="73"/>
        <v>0</v>
      </c>
      <c r="AR109" s="350"/>
      <c r="AS109" s="350">
        <f t="shared" si="77"/>
        <v>0</v>
      </c>
    </row>
    <row r="110" spans="2:45" outlineLevel="1">
      <c r="B110" s="353">
        <v>108</v>
      </c>
      <c r="C110" s="316" t="s">
        <v>2391</v>
      </c>
      <c r="D110" s="347" t="str">
        <f ca="1">IF(VLOOKUP($B110,suvaha_p!$A:$G,1)=$B110,VLOOKUP($B110,suvaha_p!$A:$G,$B$1),0)</f>
        <v>Ostatné záväzky voči prepojeným účtovným jednotkám (471A, 47XA)</v>
      </c>
      <c r="E110" s="348" t="s">
        <v>2486</v>
      </c>
      <c r="G110" s="350">
        <f ca="1">SUM(ANALYTIKAVUJ!K166)</f>
        <v>0</v>
      </c>
      <c r="I110" s="356">
        <f t="shared" si="74"/>
        <v>0</v>
      </c>
      <c r="J110" s="356"/>
      <c r="K110" s="356"/>
      <c r="L110" s="357"/>
      <c r="M110" s="357"/>
      <c r="N110" s="318">
        <f t="shared" si="75"/>
        <v>0</v>
      </c>
      <c r="Q110" s="318">
        <f ca="1">SUM(ANALYTIKAVUJ!L166)</f>
        <v>0</v>
      </c>
      <c r="S110" s="318">
        <f t="shared" si="72"/>
        <v>0</v>
      </c>
      <c r="X110" s="318">
        <f t="shared" si="76"/>
        <v>0</v>
      </c>
      <c r="Z110" s="360"/>
      <c r="AB110" s="339">
        <f t="shared" si="68"/>
        <v>0</v>
      </c>
      <c r="AC110" s="339">
        <f t="shared" si="69"/>
        <v>0</v>
      </c>
      <c r="AD110" s="321" t="str">
        <f t="shared" si="70"/>
        <v xml:space="preserve">           </v>
      </c>
      <c r="AE110" s="321" t="str">
        <f t="shared" si="70"/>
        <v xml:space="preserve">           </v>
      </c>
      <c r="AF110" s="321" t="str">
        <f t="shared" si="70"/>
        <v xml:space="preserve">          0</v>
      </c>
      <c r="AG110" s="321" t="str">
        <f t="shared" si="65"/>
        <v xml:space="preserve">          0</v>
      </c>
      <c r="AL110" s="350">
        <f ca="1">SUM(ANALYTIKAVUJ!M166)</f>
        <v>0</v>
      </c>
      <c r="AN110" s="350">
        <f t="shared" si="73"/>
        <v>0</v>
      </c>
      <c r="AR110" s="350"/>
      <c r="AS110" s="350">
        <f t="shared" si="77"/>
        <v>0</v>
      </c>
    </row>
    <row r="111" spans="2:45" outlineLevel="1">
      <c r="B111" s="353">
        <v>109</v>
      </c>
      <c r="C111" s="316" t="s">
        <v>2392</v>
      </c>
      <c r="D111" s="347" t="str">
        <f ca="1">IF(VLOOKUP($B111,suvaha_p!$A:$G,1)=$B111,VLOOKUP($B111,suvaha_p!$A:$G,$B$1),0)</f>
        <v>Ostatné záväzky v rámci podielovej účasti okrem záväzkov voči prepojeným účtovným jednotkám (471A, 47XA)</v>
      </c>
      <c r="E111" s="348" t="s">
        <v>2487</v>
      </c>
      <c r="G111" s="350">
        <f ca="1">SUM(ANALYTIKAVUJ!K167)</f>
        <v>0</v>
      </c>
      <c r="I111" s="356">
        <f t="shared" si="74"/>
        <v>0</v>
      </c>
      <c r="J111" s="356"/>
      <c r="K111" s="356"/>
      <c r="L111" s="357"/>
      <c r="M111" s="357"/>
      <c r="N111" s="318">
        <f t="shared" si="75"/>
        <v>0</v>
      </c>
      <c r="Q111" s="318">
        <f ca="1">SUM(ANALYTIKAVUJ!L167)</f>
        <v>0</v>
      </c>
      <c r="S111" s="318">
        <f t="shared" si="72"/>
        <v>0</v>
      </c>
      <c r="X111" s="318">
        <f t="shared" si="76"/>
        <v>0</v>
      </c>
      <c r="Z111" s="360"/>
      <c r="AB111" s="339">
        <f t="shared" si="68"/>
        <v>0</v>
      </c>
      <c r="AC111" s="339">
        <f t="shared" si="69"/>
        <v>0</v>
      </c>
      <c r="AD111" s="321" t="str">
        <f t="shared" si="70"/>
        <v xml:space="preserve">           </v>
      </c>
      <c r="AE111" s="321" t="str">
        <f t="shared" si="70"/>
        <v xml:space="preserve">           </v>
      </c>
      <c r="AF111" s="321" t="str">
        <f t="shared" si="70"/>
        <v xml:space="preserve">          0</v>
      </c>
      <c r="AG111" s="321" t="str">
        <f t="shared" si="65"/>
        <v xml:space="preserve">          0</v>
      </c>
      <c r="AL111" s="350">
        <f ca="1">SUM(ANALYTIKAVUJ!M167)</f>
        <v>0</v>
      </c>
      <c r="AN111" s="350">
        <f t="shared" si="73"/>
        <v>0</v>
      </c>
      <c r="AR111" s="350"/>
      <c r="AS111" s="350">
        <f t="shared" si="77"/>
        <v>0</v>
      </c>
    </row>
    <row r="112" spans="2:45" outlineLevel="1">
      <c r="B112" s="353">
        <v>110</v>
      </c>
      <c r="C112" s="316" t="s">
        <v>2393</v>
      </c>
      <c r="D112" s="347" t="str">
        <f ca="1">IF(VLOOKUP($B112,suvaha_p!$A:$G,1)=$B112,VLOOKUP($B112,suvaha_p!$A:$G,$B$1),0)</f>
        <v>Ostatné dlhodobé záväzky (479A, 47XA)</v>
      </c>
      <c r="E112" s="348" t="s">
        <v>4519</v>
      </c>
      <c r="G112" s="350">
        <f ca="1">SUM(ANALYTIKAVUJ!K205)</f>
        <v>0</v>
      </c>
      <c r="I112" s="356">
        <f t="shared" si="74"/>
        <v>0</v>
      </c>
      <c r="J112" s="356"/>
      <c r="K112" s="356"/>
      <c r="L112" s="357"/>
      <c r="M112" s="357"/>
      <c r="N112" s="318">
        <f t="shared" si="75"/>
        <v>0</v>
      </c>
      <c r="Q112" s="318">
        <f ca="1">SUM(ANALYTIKAVUJ!L205)</f>
        <v>0</v>
      </c>
      <c r="S112" s="318">
        <f t="shared" si="72"/>
        <v>0</v>
      </c>
      <c r="X112" s="318">
        <f t="shared" si="76"/>
        <v>0</v>
      </c>
      <c r="Z112" s="360"/>
      <c r="AB112" s="339">
        <f t="shared" si="68"/>
        <v>0</v>
      </c>
      <c r="AC112" s="339">
        <f t="shared" si="69"/>
        <v>0</v>
      </c>
      <c r="AD112" s="321" t="str">
        <f t="shared" si="70"/>
        <v xml:space="preserve">           </v>
      </c>
      <c r="AE112" s="321" t="str">
        <f t="shared" si="70"/>
        <v xml:space="preserve">           </v>
      </c>
      <c r="AF112" s="321" t="str">
        <f t="shared" si="70"/>
        <v xml:space="preserve">          0</v>
      </c>
      <c r="AG112" s="321" t="str">
        <f t="shared" si="65"/>
        <v xml:space="preserve">          0</v>
      </c>
      <c r="AL112" s="350">
        <f ca="1">SUM(ANALYTIKAVUJ!M205)</f>
        <v>0</v>
      </c>
      <c r="AN112" s="350">
        <f t="shared" si="73"/>
        <v>0</v>
      </c>
      <c r="AR112" s="350"/>
      <c r="AS112" s="350">
        <f t="shared" si="77"/>
        <v>0</v>
      </c>
    </row>
    <row r="113" spans="2:45" outlineLevel="1">
      <c r="B113" s="353">
        <v>111</v>
      </c>
      <c r="C113" s="316" t="s">
        <v>2395</v>
      </c>
      <c r="D113" s="347" t="str">
        <f ca="1">IF(VLOOKUP($B113,suvaha_p!$A:$G,1)=$B113,VLOOKUP($B113,suvaha_p!$A:$G,$B$1),0)</f>
        <v>Dlhodobé prijaté preddavky (475A)</v>
      </c>
      <c r="E113" s="348" t="s">
        <v>4246</v>
      </c>
      <c r="G113" s="350">
        <f ca="1">SUM(ANALYTIKAVUJ!K183)</f>
        <v>0</v>
      </c>
      <c r="I113" s="356">
        <f t="shared" si="74"/>
        <v>0</v>
      </c>
      <c r="J113" s="356"/>
      <c r="K113" s="356"/>
      <c r="L113" s="357"/>
      <c r="M113" s="357"/>
      <c r="N113" s="318">
        <f t="shared" si="75"/>
        <v>0</v>
      </c>
      <c r="Q113" s="318">
        <f ca="1">SUM(ANALYTIKAVUJ!L183)</f>
        <v>0</v>
      </c>
      <c r="S113" s="318">
        <f t="shared" si="72"/>
        <v>0</v>
      </c>
      <c r="X113" s="318">
        <f t="shared" si="76"/>
        <v>0</v>
      </c>
      <c r="Z113" s="360"/>
      <c r="AB113" s="339">
        <f t="shared" si="68"/>
        <v>0</v>
      </c>
      <c r="AC113" s="339">
        <f t="shared" si="69"/>
        <v>0</v>
      </c>
      <c r="AD113" s="321" t="str">
        <f t="shared" si="70"/>
        <v xml:space="preserve">           </v>
      </c>
      <c r="AE113" s="321" t="str">
        <f t="shared" si="70"/>
        <v xml:space="preserve">           </v>
      </c>
      <c r="AF113" s="321" t="str">
        <f t="shared" si="70"/>
        <v xml:space="preserve">          0</v>
      </c>
      <c r="AG113" s="321" t="str">
        <f t="shared" si="65"/>
        <v xml:space="preserve">          0</v>
      </c>
      <c r="AL113" s="350">
        <f ca="1">SUM(ANALYTIKAVUJ!M183)</f>
        <v>0</v>
      </c>
      <c r="AN113" s="350">
        <f t="shared" si="73"/>
        <v>0</v>
      </c>
      <c r="AR113" s="350"/>
      <c r="AS113" s="350">
        <f t="shared" si="77"/>
        <v>0</v>
      </c>
    </row>
    <row r="114" spans="2:45" outlineLevel="1">
      <c r="B114" s="353">
        <v>112</v>
      </c>
      <c r="C114" s="316" t="s">
        <v>2396</v>
      </c>
      <c r="D114" s="347" t="str">
        <f ca="1">IF(VLOOKUP($B114,suvaha_p!$A:$G,1)=$B114,VLOOKUP($B114,suvaha_p!$A:$G,$B$1),0)</f>
        <v>Dlhodobé zmenky na úhradu (478A)</v>
      </c>
      <c r="E114" s="348" t="s">
        <v>4247</v>
      </c>
      <c r="G114" s="350">
        <f ca="1">SUM(ANALYTIKAVUJ!K198)</f>
        <v>0</v>
      </c>
      <c r="I114" s="356">
        <f t="shared" si="74"/>
        <v>0</v>
      </c>
      <c r="J114" s="356"/>
      <c r="K114" s="356"/>
      <c r="L114" s="357"/>
      <c r="M114" s="357"/>
      <c r="N114" s="318">
        <f t="shared" si="75"/>
        <v>0</v>
      </c>
      <c r="Q114" s="318">
        <f ca="1">SUM(ANALYTIKAVUJ!L198)</f>
        <v>0</v>
      </c>
      <c r="S114" s="318">
        <f t="shared" si="72"/>
        <v>0</v>
      </c>
      <c r="X114" s="318">
        <f t="shared" si="76"/>
        <v>0</v>
      </c>
      <c r="Z114" s="360"/>
      <c r="AB114" s="339">
        <f t="shared" si="68"/>
        <v>0</v>
      </c>
      <c r="AC114" s="339">
        <f t="shared" si="69"/>
        <v>0</v>
      </c>
      <c r="AD114" s="321" t="str">
        <f t="shared" si="70"/>
        <v xml:space="preserve">           </v>
      </c>
      <c r="AE114" s="321" t="str">
        <f t="shared" si="70"/>
        <v xml:space="preserve">           </v>
      </c>
      <c r="AF114" s="321" t="str">
        <f t="shared" si="70"/>
        <v xml:space="preserve">          0</v>
      </c>
      <c r="AG114" s="321" t="str">
        <f t="shared" si="65"/>
        <v xml:space="preserve">          0</v>
      </c>
      <c r="AL114" s="350">
        <f ca="1">SUM(ANALYTIKAVUJ!M198)</f>
        <v>0</v>
      </c>
      <c r="AN114" s="350">
        <f t="shared" si="73"/>
        <v>0</v>
      </c>
      <c r="AR114" s="350"/>
      <c r="AS114" s="350">
        <f t="shared" si="77"/>
        <v>0</v>
      </c>
    </row>
    <row r="115" spans="2:45" outlineLevel="1">
      <c r="B115" s="353">
        <v>113</v>
      </c>
      <c r="C115" s="316" t="s">
        <v>2401</v>
      </c>
      <c r="D115" s="347" t="str">
        <f ca="1">IF(VLOOKUP($B115,suvaha_p!$A:$G,1)=$B115,VLOOKUP($B115,suvaha_p!$A:$G,$B$1),0)</f>
        <v>Vydané dlhopisy (473A/-/255A)</v>
      </c>
      <c r="E115" s="348" t="s">
        <v>2488</v>
      </c>
      <c r="G115" s="350">
        <f ca="1">SUM(ANALYTIKAVUJ!K172+ANALYTIKAVUJ!C146)</f>
        <v>0</v>
      </c>
      <c r="I115" s="356">
        <f t="shared" si="74"/>
        <v>0</v>
      </c>
      <c r="J115" s="356"/>
      <c r="K115" s="356"/>
      <c r="L115" s="357"/>
      <c r="M115" s="357"/>
      <c r="N115" s="318">
        <f t="shared" si="75"/>
        <v>0</v>
      </c>
      <c r="Q115" s="318">
        <f ca="1">SUM(ANALYTIKAVUJ!L172+ANALYTIKAVUJ!D146)</f>
        <v>0</v>
      </c>
      <c r="S115" s="318">
        <f t="shared" si="72"/>
        <v>0</v>
      </c>
      <c r="X115" s="318">
        <f t="shared" si="76"/>
        <v>0</v>
      </c>
      <c r="Z115" s="360"/>
      <c r="AB115" s="339">
        <f t="shared" si="68"/>
        <v>0</v>
      </c>
      <c r="AC115" s="339">
        <f t="shared" si="69"/>
        <v>0</v>
      </c>
      <c r="AD115" s="321" t="str">
        <f t="shared" si="70"/>
        <v xml:space="preserve">           </v>
      </c>
      <c r="AE115" s="321" t="str">
        <f t="shared" si="70"/>
        <v xml:space="preserve">           </v>
      </c>
      <c r="AF115" s="321" t="str">
        <f t="shared" si="70"/>
        <v xml:space="preserve">          0</v>
      </c>
      <c r="AG115" s="321" t="str">
        <f t="shared" si="65"/>
        <v xml:space="preserve">          0</v>
      </c>
      <c r="AL115" s="350">
        <f ca="1">SUM(ANALYTIKAVUJ!M172+ANALYTIKAVUJ!E146)</f>
        <v>0</v>
      </c>
      <c r="AN115" s="350">
        <f t="shared" si="73"/>
        <v>0</v>
      </c>
      <c r="AR115" s="350"/>
      <c r="AS115" s="350">
        <f t="shared" si="77"/>
        <v>0</v>
      </c>
    </row>
    <row r="116" spans="2:45" outlineLevel="1">
      <c r="B116" s="353">
        <v>114</v>
      </c>
      <c r="C116" s="316" t="s">
        <v>2402</v>
      </c>
      <c r="D116" s="347" t="str">
        <f ca="1">IF(VLOOKUP($B116,suvaha_p!$A:$G,1)=$B116,VLOOKUP($B116,suvaha_p!$A:$G,$B$1),0)</f>
        <v>Záväzky zo sociálneho fondu (472)</v>
      </c>
      <c r="E116" s="348" t="s">
        <v>2489</v>
      </c>
      <c r="F116" s="350">
        <f ca="1">SUM('HL KNIHA VYPOC'!G248)</f>
        <v>0</v>
      </c>
      <c r="I116" s="356">
        <f t="shared" si="74"/>
        <v>0</v>
      </c>
      <c r="J116" s="356"/>
      <c r="K116" s="356"/>
      <c r="L116" s="357"/>
      <c r="M116" s="357"/>
      <c r="N116" s="318">
        <f t="shared" si="75"/>
        <v>0</v>
      </c>
      <c r="P116" s="318">
        <f ca="1">SUM('HL KNIHA VYPOC'!K248)</f>
        <v>0</v>
      </c>
      <c r="S116" s="318">
        <f t="shared" si="72"/>
        <v>0</v>
      </c>
      <c r="X116" s="318">
        <f t="shared" si="76"/>
        <v>0</v>
      </c>
      <c r="Z116" s="360"/>
      <c r="AB116" s="339">
        <f t="shared" si="68"/>
        <v>0</v>
      </c>
      <c r="AC116" s="339">
        <f t="shared" si="69"/>
        <v>0</v>
      </c>
      <c r="AD116" s="321" t="str">
        <f t="shared" si="70"/>
        <v xml:space="preserve">           </v>
      </c>
      <c r="AE116" s="321" t="str">
        <f t="shared" si="70"/>
        <v xml:space="preserve">           </v>
      </c>
      <c r="AF116" s="321" t="str">
        <f t="shared" si="70"/>
        <v xml:space="preserve">          0</v>
      </c>
      <c r="AG116" s="321" t="str">
        <f t="shared" si="65"/>
        <v xml:space="preserve">          0</v>
      </c>
      <c r="AK116" s="350">
        <f ca="1">SUM('HL KNIHA VYPOC'!H248)</f>
        <v>0</v>
      </c>
      <c r="AN116" s="350">
        <f t="shared" si="73"/>
        <v>0</v>
      </c>
      <c r="AR116" s="350"/>
      <c r="AS116" s="350">
        <f t="shared" si="77"/>
        <v>0</v>
      </c>
    </row>
    <row r="117" spans="2:45" outlineLevel="1">
      <c r="B117" s="353">
        <v>115</v>
      </c>
      <c r="C117" s="316" t="s">
        <v>2407</v>
      </c>
      <c r="D117" s="347" t="str">
        <f ca="1">IF(VLOOKUP($B117,suvaha_p!$A:$G,1)=$B117,VLOOKUP($B117,suvaha_p!$A:$G,$B$1),0)</f>
        <v>Iné dlhodobé záväzky (336A, 372A, 474A, 47XA)</v>
      </c>
      <c r="E117" s="348" t="s">
        <v>4128</v>
      </c>
      <c r="G117" s="350">
        <f ca="1">SUM(ANALYTIKAVUJ!C125+ANALYTIKAVUJ!C182+ANALYTIKAVUJ!K176)</f>
        <v>0</v>
      </c>
      <c r="I117" s="356">
        <f t="shared" si="74"/>
        <v>0</v>
      </c>
      <c r="J117" s="356"/>
      <c r="K117" s="356"/>
      <c r="L117" s="357"/>
      <c r="M117" s="357"/>
      <c r="N117" s="318">
        <f t="shared" si="75"/>
        <v>0</v>
      </c>
      <c r="Q117" s="318">
        <f ca="1">SUM(ANALYTIKAVUJ!D125+ANALYTIKAVUJ!D182+ANALYTIKAVUJ!L176)</f>
        <v>0</v>
      </c>
      <c r="S117" s="318">
        <f t="shared" si="72"/>
        <v>0</v>
      </c>
      <c r="X117" s="318">
        <f t="shared" si="76"/>
        <v>0</v>
      </c>
      <c r="Z117" s="360"/>
      <c r="AB117" s="339">
        <f t="shared" si="68"/>
        <v>0</v>
      </c>
      <c r="AC117" s="339">
        <f t="shared" si="69"/>
        <v>0</v>
      </c>
      <c r="AD117" s="321" t="str">
        <f t="shared" si="70"/>
        <v xml:space="preserve">           </v>
      </c>
      <c r="AE117" s="321" t="str">
        <f t="shared" si="70"/>
        <v xml:space="preserve">           </v>
      </c>
      <c r="AF117" s="321" t="str">
        <f t="shared" si="70"/>
        <v xml:space="preserve">          0</v>
      </c>
      <c r="AG117" s="321" t="str">
        <f t="shared" si="65"/>
        <v xml:space="preserve">          0</v>
      </c>
      <c r="AL117" s="350">
        <f ca="1">SUM(ANALYTIKAVUJ!E125+ANALYTIKAVUJ!E182+ANALYTIKAVUJ!M176)</f>
        <v>0</v>
      </c>
      <c r="AN117" s="350">
        <f t="shared" si="73"/>
        <v>0</v>
      </c>
      <c r="AR117" s="350"/>
      <c r="AS117" s="350">
        <f t="shared" si="77"/>
        <v>0</v>
      </c>
    </row>
    <row r="118" spans="2:45" outlineLevel="1">
      <c r="B118" s="353">
        <v>116</v>
      </c>
      <c r="C118" s="316" t="s">
        <v>2408</v>
      </c>
      <c r="D118" s="347" t="str">
        <f ca="1">IF(VLOOKUP($B118,suvaha_p!$A:$G,1)=$B118,VLOOKUP($B118,suvaha_p!$A:$G,$B$1),0)</f>
        <v>Dlhodobé záväzky z derivátových operácií (373A, 377A)</v>
      </c>
      <c r="E118" s="348" t="s">
        <v>4129</v>
      </c>
      <c r="G118" s="350">
        <f ca="1">SUM(ANALYTIKAVUJ!K136+ANALYTIKAVUJ!C186)</f>
        <v>0</v>
      </c>
      <c r="I118" s="356">
        <f t="shared" si="74"/>
        <v>0</v>
      </c>
      <c r="J118" s="356"/>
      <c r="K118" s="356"/>
      <c r="L118" s="357"/>
      <c r="M118" s="357"/>
      <c r="N118" s="318">
        <f t="shared" si="75"/>
        <v>0</v>
      </c>
      <c r="Q118" s="318">
        <f ca="1">SUM(ANALYTIKAVUJ!L136+ANALYTIKAVUJ!D186)</f>
        <v>0</v>
      </c>
      <c r="S118" s="318">
        <f t="shared" si="72"/>
        <v>0</v>
      </c>
      <c r="X118" s="318">
        <f t="shared" si="76"/>
        <v>0</v>
      </c>
      <c r="Z118" s="360"/>
      <c r="AB118" s="339">
        <f t="shared" si="68"/>
        <v>0</v>
      </c>
      <c r="AC118" s="339">
        <f t="shared" si="69"/>
        <v>0</v>
      </c>
      <c r="AD118" s="321" t="str">
        <f t="shared" si="70"/>
        <v xml:space="preserve">           </v>
      </c>
      <c r="AE118" s="321" t="str">
        <f t="shared" si="70"/>
        <v xml:space="preserve">           </v>
      </c>
      <c r="AF118" s="321" t="str">
        <f t="shared" si="70"/>
        <v xml:space="preserve">          0</v>
      </c>
      <c r="AG118" s="321" t="str">
        <f t="shared" si="65"/>
        <v xml:space="preserve">          0</v>
      </c>
      <c r="AL118" s="350">
        <f ca="1">SUM(ANALYTIKAVUJ!M136+ANALYTIKAVUJ!E186)</f>
        <v>0</v>
      </c>
      <c r="AN118" s="350">
        <f t="shared" si="73"/>
        <v>0</v>
      </c>
      <c r="AR118" s="350"/>
      <c r="AS118" s="350">
        <f t="shared" si="77"/>
        <v>0</v>
      </c>
    </row>
    <row r="119" spans="2:45" outlineLevel="1">
      <c r="B119" s="353">
        <v>117</v>
      </c>
      <c r="C119" s="316" t="s">
        <v>2490</v>
      </c>
      <c r="D119" s="347" t="str">
        <f ca="1">IF(VLOOKUP($B119,suvaha_p!$A:$G,1)=$B119,VLOOKUP($B119,suvaha_p!$A:$G,$B$1),0)</f>
        <v>Odložený daňový záväzok (481A)</v>
      </c>
      <c r="E119" s="348" t="s">
        <v>4131</v>
      </c>
      <c r="G119" s="350">
        <f ca="1">SUM(ANALYTIKAVUJ!K141)</f>
        <v>0</v>
      </c>
      <c r="I119" s="356">
        <f t="shared" si="74"/>
        <v>0</v>
      </c>
      <c r="J119" s="356"/>
      <c r="K119" s="356"/>
      <c r="L119" s="357"/>
      <c r="M119" s="357"/>
      <c r="N119" s="318">
        <f t="shared" si="75"/>
        <v>0</v>
      </c>
      <c r="Q119" s="318">
        <f ca="1">SUM(ANALYTIKAVUJ!L141)</f>
        <v>0</v>
      </c>
      <c r="S119" s="318">
        <f t="shared" si="72"/>
        <v>0</v>
      </c>
      <c r="X119" s="318">
        <f t="shared" si="76"/>
        <v>0</v>
      </c>
      <c r="Z119" s="360"/>
      <c r="AB119" s="339">
        <f t="shared" si="68"/>
        <v>0</v>
      </c>
      <c r="AC119" s="339">
        <f t="shared" si="69"/>
        <v>0</v>
      </c>
      <c r="AD119" s="321" t="str">
        <f t="shared" si="70"/>
        <v xml:space="preserve">           </v>
      </c>
      <c r="AE119" s="321" t="str">
        <f t="shared" si="70"/>
        <v xml:space="preserve">           </v>
      </c>
      <c r="AF119" s="321" t="str">
        <f t="shared" si="70"/>
        <v xml:space="preserve">          0</v>
      </c>
      <c r="AG119" s="321" t="str">
        <f t="shared" si="65"/>
        <v xml:space="preserve">          0</v>
      </c>
      <c r="AL119" s="350">
        <f ca="1">SUM(ANALYTIKAVUJ!M141)</f>
        <v>0</v>
      </c>
      <c r="AN119" s="350">
        <f t="shared" si="73"/>
        <v>0</v>
      </c>
      <c r="AR119" s="350"/>
      <c r="AS119" s="350">
        <f t="shared" si="77"/>
        <v>0</v>
      </c>
    </row>
    <row r="120" spans="2:45" outlineLevel="1">
      <c r="B120" s="353">
        <v>118</v>
      </c>
      <c r="C120" s="316" t="s">
        <v>2420</v>
      </c>
      <c r="D120" s="317" t="str">
        <f ca="1">IF(VLOOKUP($B120,suvaha_p!$A:$G,1)=$B120,VLOOKUP($B120,suvaha_p!$A:$G,$B$1),0)</f>
        <v>Dlhodobé rezervy r. 119 + r. 120</v>
      </c>
      <c r="E120" s="331" t="s">
        <v>2491</v>
      </c>
      <c r="F120" s="332"/>
      <c r="I120" s="356">
        <f t="shared" si="74"/>
        <v>0</v>
      </c>
      <c r="J120" s="356"/>
      <c r="K120" s="356"/>
      <c r="L120" s="357"/>
      <c r="M120" s="357"/>
      <c r="N120" s="344">
        <f>SUM(N121:N122)</f>
        <v>0</v>
      </c>
      <c r="P120" s="345"/>
      <c r="S120" s="318">
        <f t="shared" si="72"/>
        <v>0</v>
      </c>
      <c r="X120" s="344">
        <f>SUM(X121:X122)</f>
        <v>0</v>
      </c>
      <c r="Z120" s="359"/>
      <c r="AB120" s="339">
        <f t="shared" si="68"/>
        <v>0</v>
      </c>
      <c r="AC120" s="339">
        <f t="shared" si="69"/>
        <v>0</v>
      </c>
      <c r="AD120" s="321" t="str">
        <f t="shared" si="70"/>
        <v xml:space="preserve">           </v>
      </c>
      <c r="AE120" s="321" t="str">
        <f t="shared" si="70"/>
        <v xml:space="preserve">           </v>
      </c>
      <c r="AF120" s="321" t="str">
        <f t="shared" si="70"/>
        <v xml:space="preserve">          0</v>
      </c>
      <c r="AG120" s="321" t="str">
        <f t="shared" si="65"/>
        <v xml:space="preserve">          0</v>
      </c>
      <c r="AK120" s="332"/>
      <c r="AN120" s="350">
        <f t="shared" si="73"/>
        <v>0</v>
      </c>
      <c r="AR120" s="350"/>
      <c r="AS120" s="341">
        <f>SUM(AS121:AS122)</f>
        <v>0</v>
      </c>
    </row>
    <row r="121" spans="2:45" outlineLevel="1">
      <c r="B121" s="353">
        <v>119</v>
      </c>
      <c r="C121" s="316" t="s">
        <v>2422</v>
      </c>
      <c r="D121" s="347" t="str">
        <f ca="1">IF(VLOOKUP($B121,suvaha_p!$A:$G,1)=$B121,VLOOKUP($B121,suvaha_p!$A:$G,$B$1),0)</f>
        <v>Zákonné rezervy  (451A)</v>
      </c>
      <c r="E121" s="348" t="s">
        <v>4527</v>
      </c>
      <c r="G121" s="350">
        <f ca="1">SUM(ANALYTIKAVUJ!K154)</f>
        <v>0</v>
      </c>
      <c r="I121" s="356">
        <f t="shared" si="74"/>
        <v>0</v>
      </c>
      <c r="J121" s="356"/>
      <c r="K121" s="356"/>
      <c r="L121" s="357"/>
      <c r="M121" s="357"/>
      <c r="N121" s="318">
        <f>ROUND((I121*-1),0)</f>
        <v>0</v>
      </c>
      <c r="Q121" s="318">
        <f ca="1">SUM(ANALYTIKAVUJ!L154)</f>
        <v>0</v>
      </c>
      <c r="S121" s="318">
        <f t="shared" si="72"/>
        <v>0</v>
      </c>
      <c r="X121" s="318">
        <f>ROUND((S121*-1),0)</f>
        <v>0</v>
      </c>
      <c r="Z121" s="360"/>
      <c r="AB121" s="339">
        <f t="shared" si="68"/>
        <v>0</v>
      </c>
      <c r="AC121" s="339">
        <f t="shared" si="69"/>
        <v>0</v>
      </c>
      <c r="AD121" s="321" t="str">
        <f t="shared" si="70"/>
        <v xml:space="preserve">           </v>
      </c>
      <c r="AE121" s="321" t="str">
        <f t="shared" si="70"/>
        <v xml:space="preserve">           </v>
      </c>
      <c r="AF121" s="321" t="str">
        <f t="shared" si="70"/>
        <v xml:space="preserve">          0</v>
      </c>
      <c r="AG121" s="321" t="str">
        <f t="shared" si="65"/>
        <v xml:space="preserve">          0</v>
      </c>
      <c r="AL121" s="350">
        <f ca="1">SUM(ANALYTIKAVUJ!M154)</f>
        <v>0</v>
      </c>
      <c r="AN121" s="350">
        <f t="shared" si="73"/>
        <v>0</v>
      </c>
      <c r="AR121" s="350"/>
      <c r="AS121" s="350">
        <f>ROUND((AN121*-1),0)</f>
        <v>0</v>
      </c>
    </row>
    <row r="122" spans="2:45" outlineLevel="1">
      <c r="B122" s="353">
        <v>120</v>
      </c>
      <c r="C122" s="316" t="s">
        <v>2390</v>
      </c>
      <c r="D122" s="347" t="str">
        <f ca="1">IF(VLOOKUP($B122,suvaha_p!$A:$G,1)=$B122,VLOOKUP($B122,suvaha_p!$A:$G,$B$1),0)</f>
        <v>Ostatné rezervy (459A, 45XA)</v>
      </c>
      <c r="E122" s="348" t="s">
        <v>4531</v>
      </c>
      <c r="G122" s="350">
        <f ca="1">SUM(ANALYTIKAVUJ!K158)</f>
        <v>0</v>
      </c>
      <c r="I122" s="356">
        <f t="shared" si="74"/>
        <v>0</v>
      </c>
      <c r="J122" s="356"/>
      <c r="K122" s="356"/>
      <c r="L122" s="357"/>
      <c r="M122" s="357"/>
      <c r="N122" s="318">
        <f>ROUND((I122*-1),0)</f>
        <v>0</v>
      </c>
      <c r="Q122" s="318">
        <f ca="1">SUM(ANALYTIKAVUJ!L158)</f>
        <v>0</v>
      </c>
      <c r="S122" s="318">
        <f t="shared" si="72"/>
        <v>0</v>
      </c>
      <c r="X122" s="318">
        <f>ROUND((S122*-1),0)</f>
        <v>0</v>
      </c>
      <c r="Z122" s="360"/>
      <c r="AB122" s="339">
        <f t="shared" si="68"/>
        <v>0</v>
      </c>
      <c r="AC122" s="339">
        <f t="shared" si="69"/>
        <v>0</v>
      </c>
      <c r="AD122" s="321" t="str">
        <f t="shared" si="70"/>
        <v xml:space="preserve">           </v>
      </c>
      <c r="AE122" s="321" t="str">
        <f t="shared" si="70"/>
        <v xml:space="preserve">           </v>
      </c>
      <c r="AF122" s="321" t="str">
        <f t="shared" si="70"/>
        <v xml:space="preserve">          0</v>
      </c>
      <c r="AG122" s="321" t="str">
        <f t="shared" si="65"/>
        <v xml:space="preserve">          0</v>
      </c>
      <c r="AL122" s="350">
        <f ca="1">SUM(ANALYTIKAVUJ!M158)</f>
        <v>0</v>
      </c>
      <c r="AN122" s="350">
        <f t="shared" si="73"/>
        <v>0</v>
      </c>
      <c r="AR122" s="350"/>
      <c r="AS122" s="350">
        <f>ROUND((AN122*-1),0)</f>
        <v>0</v>
      </c>
    </row>
    <row r="123" spans="2:45" outlineLevel="1">
      <c r="B123" s="353">
        <v>121</v>
      </c>
      <c r="C123" s="316" t="s">
        <v>2427</v>
      </c>
      <c r="D123" s="317" t="str">
        <f ca="1">IF(VLOOKUP($B123,suvaha_p!$A:$G,1)=$B123,VLOOKUP($B123,suvaha_p!$A:$G,$B$1),0)</f>
        <v>Dlhodobé bankové úvery (461A, 46XA)</v>
      </c>
      <c r="E123" s="363" t="s">
        <v>4248</v>
      </c>
      <c r="F123" s="332"/>
      <c r="G123" s="350">
        <f ca="1">SUM(ANALYTIKAVUJ!K162)</f>
        <v>0</v>
      </c>
      <c r="I123" s="356">
        <f t="shared" si="74"/>
        <v>0</v>
      </c>
      <c r="J123" s="356"/>
      <c r="K123" s="356"/>
      <c r="L123" s="357"/>
      <c r="M123" s="357"/>
      <c r="N123" s="318">
        <f>ROUND((I123*-1),0)</f>
        <v>0</v>
      </c>
      <c r="P123" s="345"/>
      <c r="Q123" s="318">
        <f ca="1">SUM(ANALYTIKAVUJ!L162)</f>
        <v>0</v>
      </c>
      <c r="S123" s="318">
        <f t="shared" si="72"/>
        <v>0</v>
      </c>
      <c r="X123" s="318">
        <f>ROUND((S123*-1),0)</f>
        <v>0</v>
      </c>
      <c r="Z123" s="359"/>
      <c r="AB123" s="339">
        <f t="shared" si="68"/>
        <v>0</v>
      </c>
      <c r="AC123" s="339">
        <f t="shared" si="69"/>
        <v>0</v>
      </c>
      <c r="AD123" s="321" t="str">
        <f t="shared" si="70"/>
        <v xml:space="preserve">           </v>
      </c>
      <c r="AE123" s="321" t="str">
        <f t="shared" si="70"/>
        <v xml:space="preserve">           </v>
      </c>
      <c r="AF123" s="321" t="str">
        <f t="shared" si="70"/>
        <v xml:space="preserve">          0</v>
      </c>
      <c r="AG123" s="321" t="str">
        <f t="shared" si="65"/>
        <v xml:space="preserve">          0</v>
      </c>
      <c r="AK123" s="332"/>
      <c r="AL123" s="350">
        <f ca="1">SUM(ANALYTIKAVUJ!M162)</f>
        <v>0</v>
      </c>
      <c r="AN123" s="350">
        <f t="shared" si="73"/>
        <v>0</v>
      </c>
      <c r="AR123" s="350"/>
      <c r="AS123" s="350">
        <f>ROUND((AN123*-1),0)</f>
        <v>0</v>
      </c>
    </row>
    <row r="124" spans="2:45" outlineLevel="1">
      <c r="B124" s="353">
        <v>122</v>
      </c>
      <c r="C124" s="316" t="s">
        <v>2431</v>
      </c>
      <c r="D124" s="317" t="str">
        <f ca="1">IF(VLOOKUP($B124,suvaha_p!$A:$G,1)=$B124,VLOOKUP($B124,suvaha_p!$A:$G,$B$1),0)</f>
        <v>Krátkodobé záväzky súčet (r. 123 + r. 127 až r. 135)</v>
      </c>
      <c r="E124" s="331" t="s">
        <v>4536</v>
      </c>
      <c r="F124" s="332"/>
      <c r="I124" s="356">
        <f t="shared" si="74"/>
        <v>0</v>
      </c>
      <c r="J124" s="356"/>
      <c r="K124" s="356"/>
      <c r="L124" s="357"/>
      <c r="M124" s="357"/>
      <c r="N124" s="344">
        <f>SUM(N129:N137)+N125</f>
        <v>0</v>
      </c>
      <c r="P124" s="345"/>
      <c r="S124" s="318">
        <f t="shared" si="72"/>
        <v>0</v>
      </c>
      <c r="W124" s="344"/>
      <c r="X124" s="344">
        <f>SUM(X129:X137)+X125</f>
        <v>0</v>
      </c>
      <c r="Z124" s="359"/>
      <c r="AB124" s="339">
        <f t="shared" si="68"/>
        <v>0</v>
      </c>
      <c r="AC124" s="339">
        <f t="shared" si="69"/>
        <v>0</v>
      </c>
      <c r="AD124" s="321" t="str">
        <f t="shared" si="70"/>
        <v xml:space="preserve">           </v>
      </c>
      <c r="AE124" s="321" t="str">
        <f t="shared" si="70"/>
        <v xml:space="preserve">           </v>
      </c>
      <c r="AF124" s="321" t="str">
        <f t="shared" si="70"/>
        <v xml:space="preserve">          0</v>
      </c>
      <c r="AG124" s="321" t="str">
        <f t="shared" si="65"/>
        <v xml:space="preserve">          0</v>
      </c>
      <c r="AK124" s="332"/>
      <c r="AN124" s="350">
        <f t="shared" si="73"/>
        <v>0</v>
      </c>
      <c r="AR124" s="341"/>
      <c r="AS124" s="341">
        <f>SUM(AS129:AS137)+AS125</f>
        <v>0</v>
      </c>
    </row>
    <row r="125" spans="2:45" outlineLevel="1">
      <c r="B125" s="353">
        <v>123</v>
      </c>
      <c r="C125" s="316" t="s">
        <v>2433</v>
      </c>
      <c r="D125" s="317" t="str">
        <f ca="1">IF(VLOOKUP($B125,suvaha_p!$A:$G,1)=$B125,VLOOKUP($B125,suvaha_p!$A:$G,$B$1),0)</f>
        <v>Záväzky z obchodného styku súčet (r.124 až r. 126)</v>
      </c>
      <c r="E125" s="331" t="s">
        <v>4249</v>
      </c>
      <c r="F125" s="332"/>
      <c r="I125" s="356">
        <f t="shared" si="74"/>
        <v>0</v>
      </c>
      <c r="J125" s="356"/>
      <c r="K125" s="356"/>
      <c r="L125" s="357"/>
      <c r="M125" s="357"/>
      <c r="N125" s="344">
        <f>SUM(N126:N128)</f>
        <v>0</v>
      </c>
      <c r="P125" s="345"/>
      <c r="S125" s="318">
        <f t="shared" si="72"/>
        <v>0</v>
      </c>
      <c r="W125" s="344"/>
      <c r="X125" s="344">
        <f>SUM(X126:X128)</f>
        <v>0</v>
      </c>
      <c r="Z125" s="359"/>
      <c r="AB125" s="339">
        <f t="shared" si="68"/>
        <v>0</v>
      </c>
      <c r="AC125" s="339">
        <f t="shared" si="69"/>
        <v>0</v>
      </c>
      <c r="AD125" s="321" t="str">
        <f t="shared" si="70"/>
        <v xml:space="preserve">           </v>
      </c>
      <c r="AE125" s="321" t="str">
        <f t="shared" si="70"/>
        <v xml:space="preserve">           </v>
      </c>
      <c r="AF125" s="321" t="str">
        <f t="shared" si="70"/>
        <v xml:space="preserve">          0</v>
      </c>
      <c r="AG125" s="321" t="str">
        <f t="shared" si="65"/>
        <v xml:space="preserve">          0</v>
      </c>
      <c r="AK125" s="332"/>
      <c r="AN125" s="350">
        <f t="shared" si="73"/>
        <v>0</v>
      </c>
      <c r="AR125" s="341"/>
      <c r="AS125" s="341">
        <f>SUM(AS126:AS128)</f>
        <v>0</v>
      </c>
    </row>
    <row r="126" spans="2:45" outlineLevel="1">
      <c r="B126" s="353">
        <v>124</v>
      </c>
      <c r="C126" s="316" t="s">
        <v>2423</v>
      </c>
      <c r="D126" s="347" t="str">
        <f ca="1">IF(VLOOKUP($B126,suvaha_p!$A:$G,1)=$B126,VLOOKUP($B126,suvaha_p!$A:$G,$B$1),0)</f>
        <v>Záväzky z obchodného styku voči prepojeným účtovným jednotkám (321A, 322A, 324A, 325A, 326A, 32XA, 475A, 476A, 478A, 47XA)</v>
      </c>
      <c r="E126" s="348" t="s">
        <v>4543</v>
      </c>
      <c r="G126" s="350">
        <f ca="1">SUM(ANALYTIKAVUJ!C153+ANALYTIKAVUJ!K184+ANALYTIKAVUJ!K193+ANALYTIKAVUJ!C158+ANALYTIKAVUJ!C167+ANALYTIKAVUJ!C172+ANALYTIKAVUJ!C177+ANALYTIKAVUJ!K199)</f>
        <v>0</v>
      </c>
      <c r="I126" s="356">
        <f t="shared" si="74"/>
        <v>0</v>
      </c>
      <c r="J126" s="356"/>
      <c r="K126" s="356"/>
      <c r="L126" s="357"/>
      <c r="M126" s="357"/>
      <c r="N126" s="318">
        <f t="shared" ref="N126:N137" si="78">ROUND((I126*-1),0)</f>
        <v>0</v>
      </c>
      <c r="Q126" s="318">
        <f ca="1">SUM(ANALYTIKAVUJ!D153+ANALYTIKAVUJ!L184+ANALYTIKAVUJ!L193+ANALYTIKAVUJ!D158+ANALYTIKAVUJ!D167+ANALYTIKAVUJ!D172+ANALYTIKAVUJ!D177+ANALYTIKAVUJ!L199)</f>
        <v>0</v>
      </c>
      <c r="S126" s="318">
        <f t="shared" si="72"/>
        <v>0</v>
      </c>
      <c r="X126" s="318">
        <f t="shared" ref="X126:X137" si="79">ROUND((S126*-1),0)</f>
        <v>0</v>
      </c>
      <c r="Z126" s="360"/>
      <c r="AB126" s="339">
        <f t="shared" si="68"/>
        <v>0</v>
      </c>
      <c r="AC126" s="339">
        <f t="shared" si="69"/>
        <v>0</v>
      </c>
      <c r="AD126" s="321" t="str">
        <f t="shared" si="70"/>
        <v xml:space="preserve">           </v>
      </c>
      <c r="AE126" s="321" t="str">
        <f t="shared" si="70"/>
        <v xml:space="preserve">           </v>
      </c>
      <c r="AF126" s="321" t="str">
        <f t="shared" si="70"/>
        <v xml:space="preserve">          0</v>
      </c>
      <c r="AG126" s="321" t="str">
        <f t="shared" si="65"/>
        <v xml:space="preserve">          0</v>
      </c>
      <c r="AL126" s="350">
        <f ca="1">SUM(ANALYTIKAVUJ!E153+ANALYTIKAVUJ!M184+ANALYTIKAVUJ!M193+ANALYTIKAVUJ!E158+ANALYTIKAVUJ!E167+ANALYTIKAVUJ!E172+ANALYTIKAVUJ!E177+ANALYTIKAVUJ!M199)</f>
        <v>0</v>
      </c>
      <c r="AN126" s="350">
        <f t="shared" si="73"/>
        <v>0</v>
      </c>
      <c r="AR126" s="350"/>
      <c r="AS126" s="350">
        <f t="shared" ref="AS126:AS137" si="80">ROUND((AN126*-1),0)</f>
        <v>0</v>
      </c>
    </row>
    <row r="127" spans="2:45" outlineLevel="1">
      <c r="B127" s="353">
        <v>125</v>
      </c>
      <c r="C127" s="316" t="s">
        <v>2424</v>
      </c>
      <c r="D127" s="347" t="str">
        <f ca="1">IF(VLOOKUP($B127,suvaha_p!$A:$G,1)=$B127,VLOOKUP($B127,suvaha_p!$A:$G,$B$1),0)</f>
        <v>Záväzky z obchodného styku v rámci podielovej účasti okrem záväzkov voči prepojeným účtovným jednotkám (321A, 322A, 324A, 325A, 326A, 32XA, 475A, 476A, 478A, 47XA)</v>
      </c>
      <c r="E127" s="348" t="s">
        <v>2492</v>
      </c>
      <c r="G127" s="350">
        <f ca="1">SUM(ANALYTIKAVUJ!K194+ANALYTIKAVUJ!K185+ANALYTIKAVUJ!C154+ANALYTIKAVUJ!K200+ANALYTIKAVUJ!C159+ANALYTIKAVUJ!C168+ANALYTIKAVUJ!C173+ANALYTIKAVUJ!C178)</f>
        <v>0</v>
      </c>
      <c r="I127" s="356">
        <f t="shared" si="74"/>
        <v>0</v>
      </c>
      <c r="J127" s="356"/>
      <c r="K127" s="356"/>
      <c r="L127" s="357"/>
      <c r="M127" s="357"/>
      <c r="N127" s="318">
        <f t="shared" si="78"/>
        <v>0</v>
      </c>
      <c r="Q127" s="318">
        <f ca="1">SUM(ANALYTIKAVUJ!L194+ANALYTIKAVUJ!L185+ANALYTIKAVUJ!D154+ANALYTIKAVUJ!L200+ANALYTIKAVUJ!D159+ANALYTIKAVUJ!D168+ANALYTIKAVUJ!D173+ANALYTIKAVUJ!D178)</f>
        <v>0</v>
      </c>
      <c r="S127" s="318">
        <f t="shared" si="72"/>
        <v>0</v>
      </c>
      <c r="X127" s="318">
        <f t="shared" si="79"/>
        <v>0</v>
      </c>
      <c r="Z127" s="360"/>
      <c r="AB127" s="339">
        <f t="shared" si="68"/>
        <v>0</v>
      </c>
      <c r="AC127" s="339">
        <f t="shared" si="69"/>
        <v>0</v>
      </c>
      <c r="AD127" s="321" t="str">
        <f t="shared" si="70"/>
        <v xml:space="preserve">           </v>
      </c>
      <c r="AE127" s="321" t="str">
        <f t="shared" si="70"/>
        <v xml:space="preserve">           </v>
      </c>
      <c r="AF127" s="321" t="str">
        <f t="shared" si="70"/>
        <v xml:space="preserve">          0</v>
      </c>
      <c r="AG127" s="321" t="str">
        <f t="shared" si="65"/>
        <v xml:space="preserve">          0</v>
      </c>
      <c r="AL127" s="350">
        <f ca="1">SUM(ANALYTIKAVUJ!M194+ANALYTIKAVUJ!M185+ANALYTIKAVUJ!E154+ANALYTIKAVUJ!M200+ANALYTIKAVUJ!E159+ANALYTIKAVUJ!E168+ANALYTIKAVUJ!E173+ANALYTIKAVUJ!E178)</f>
        <v>0</v>
      </c>
      <c r="AN127" s="350">
        <f t="shared" si="73"/>
        <v>0</v>
      </c>
      <c r="AR127" s="350"/>
      <c r="AS127" s="350">
        <f t="shared" si="80"/>
        <v>0</v>
      </c>
    </row>
    <row r="128" spans="2:45" outlineLevel="1">
      <c r="B128" s="353">
        <v>126</v>
      </c>
      <c r="C128" s="316" t="s">
        <v>2425</v>
      </c>
      <c r="D128" s="347" t="str">
        <f ca="1">IF(VLOOKUP($B128,suvaha_p!$A:$G,1)=$B128,VLOOKUP($B128,suvaha_p!$A:$G,$B$1),0)</f>
        <v>Ostatné záväzky z obchodného styku (321A, 322A, 324A, 325A, 326A, 32XA, 475A, 476A, 478A, 47XA)</v>
      </c>
      <c r="E128" s="348" t="s">
        <v>2493</v>
      </c>
      <c r="G128" s="350">
        <f ca="1">SUM(ANALYTIKAVUJ!C155+ANALYTIKAVUJ!K186+ANALYTIKAVUJ!K195+ANALYTIKAVUJ!C160+ANALYTIKAVUJ!C169+ANALYTIKAVUJ!C174+ANALYTIKAVUJ!C179+ANALYTIKAVUJ!K201)</f>
        <v>0</v>
      </c>
      <c r="I128" s="356">
        <f t="shared" si="74"/>
        <v>0</v>
      </c>
      <c r="J128" s="356"/>
      <c r="K128" s="356"/>
      <c r="L128" s="357"/>
      <c r="M128" s="357"/>
      <c r="N128" s="318">
        <f t="shared" si="78"/>
        <v>0</v>
      </c>
      <c r="Q128" s="318">
        <f ca="1">SUM(ANALYTIKAVUJ!D155+ANALYTIKAVUJ!L186+ANALYTIKAVUJ!L195+ANALYTIKAVUJ!D160+ANALYTIKAVUJ!D169+ANALYTIKAVUJ!D174+ANALYTIKAVUJ!D179+ANALYTIKAVUJ!L201)</f>
        <v>0</v>
      </c>
      <c r="S128" s="318">
        <f t="shared" si="72"/>
        <v>0</v>
      </c>
      <c r="X128" s="318">
        <f t="shared" si="79"/>
        <v>0</v>
      </c>
      <c r="Z128" s="360"/>
      <c r="AB128" s="339">
        <f t="shared" si="68"/>
        <v>0</v>
      </c>
      <c r="AC128" s="339">
        <f t="shared" si="69"/>
        <v>0</v>
      </c>
      <c r="AD128" s="321" t="str">
        <f t="shared" si="70"/>
        <v xml:space="preserve">           </v>
      </c>
      <c r="AE128" s="321" t="str">
        <f t="shared" si="70"/>
        <v xml:space="preserve">           </v>
      </c>
      <c r="AF128" s="321" t="str">
        <f t="shared" si="70"/>
        <v xml:space="preserve">          0</v>
      </c>
      <c r="AG128" s="321" t="str">
        <f t="shared" si="65"/>
        <v xml:space="preserve">          0</v>
      </c>
      <c r="AL128" s="350">
        <f ca="1">SUM(ANALYTIKAVUJ!E155+ANALYTIKAVUJ!M186+ANALYTIKAVUJ!M195+ANALYTIKAVUJ!E160+ANALYTIKAVUJ!E169+ANALYTIKAVUJ!E174+ANALYTIKAVUJ!E179+ANALYTIKAVUJ!M201)</f>
        <v>0</v>
      </c>
      <c r="AN128" s="350">
        <f t="shared" si="73"/>
        <v>0</v>
      </c>
      <c r="AR128" s="350"/>
      <c r="AS128" s="350">
        <f t="shared" si="80"/>
        <v>0</v>
      </c>
    </row>
    <row r="129" spans="2:45" outlineLevel="1">
      <c r="B129" s="353">
        <v>127</v>
      </c>
      <c r="C129" s="316" t="s">
        <v>2390</v>
      </c>
      <c r="D129" s="347" t="str">
        <f ca="1">IF(VLOOKUP($B129,suvaha_p!$A:$G,1)=$B129,VLOOKUP($B129,suvaha_p!$A:$G,$B$1),0)</f>
        <v>Čistá hodnota zákazky (316A)</v>
      </c>
      <c r="E129" s="348" t="s">
        <v>2494</v>
      </c>
      <c r="G129" s="350">
        <f ca="1">SUM(ANALYTIKAVUJ!C118)</f>
        <v>0</v>
      </c>
      <c r="I129" s="356">
        <f t="shared" si="74"/>
        <v>0</v>
      </c>
      <c r="J129" s="356"/>
      <c r="K129" s="356"/>
      <c r="L129" s="357"/>
      <c r="M129" s="357"/>
      <c r="N129" s="318">
        <f t="shared" si="78"/>
        <v>0</v>
      </c>
      <c r="Q129" s="318">
        <f ca="1">SUM(ANALYTIKAVUJ!D118)</f>
        <v>0</v>
      </c>
      <c r="S129" s="318">
        <f t="shared" si="72"/>
        <v>0</v>
      </c>
      <c r="X129" s="318">
        <f t="shared" si="79"/>
        <v>0</v>
      </c>
      <c r="Z129" s="360"/>
      <c r="AB129" s="339">
        <f t="shared" si="68"/>
        <v>0</v>
      </c>
      <c r="AC129" s="339">
        <f t="shared" si="69"/>
        <v>0</v>
      </c>
      <c r="AD129" s="321" t="str">
        <f t="shared" si="70"/>
        <v xml:space="preserve">           </v>
      </c>
      <c r="AE129" s="321" t="str">
        <f t="shared" si="70"/>
        <v xml:space="preserve">           </v>
      </c>
      <c r="AF129" s="321" t="str">
        <f t="shared" si="70"/>
        <v xml:space="preserve">          0</v>
      </c>
      <c r="AG129" s="321" t="str">
        <f t="shared" si="65"/>
        <v xml:space="preserve">          0</v>
      </c>
      <c r="AL129" s="350">
        <f ca="1">SUM(ANALYTIKAVUJ!E118)</f>
        <v>0</v>
      </c>
      <c r="AN129" s="350">
        <f t="shared" si="73"/>
        <v>0</v>
      </c>
      <c r="AR129" s="350"/>
      <c r="AS129" s="350">
        <f t="shared" si="80"/>
        <v>0</v>
      </c>
    </row>
    <row r="130" spans="2:45" outlineLevel="1">
      <c r="B130" s="353">
        <v>128</v>
      </c>
      <c r="C130" s="316" t="s">
        <v>2391</v>
      </c>
      <c r="D130" s="347" t="str">
        <f ca="1">IF(VLOOKUP($B130,suvaha_p!$A:$G,1)=$B130,VLOOKUP($B130,suvaha_p!$A:$G,$B$1),0)</f>
        <v>Ostatné záväzky voči prepojeným účtovným jednotkám (361A, 36XA, 471A, 47XA)</v>
      </c>
      <c r="E130" s="348" t="s">
        <v>2495</v>
      </c>
      <c r="F130" s="349">
        <f ca="1">ANALYTIKAVUJ!$C$95</f>
        <v>0</v>
      </c>
      <c r="G130" s="350">
        <f ca="1">SUM(ANALYTIKAVUJ!K168)</f>
        <v>0</v>
      </c>
      <c r="I130" s="356">
        <f t="shared" si="74"/>
        <v>0</v>
      </c>
      <c r="J130" s="356"/>
      <c r="K130" s="356"/>
      <c r="L130" s="357"/>
      <c r="M130" s="357"/>
      <c r="N130" s="318">
        <f t="shared" si="78"/>
        <v>0</v>
      </c>
      <c r="P130" s="351">
        <f ca="1">ANALYTIKAVUJ!$D$95</f>
        <v>0</v>
      </c>
      <c r="Q130" s="318">
        <f ca="1">SUM(ANALYTIKAVUJ!L168)</f>
        <v>0</v>
      </c>
      <c r="S130" s="318">
        <f t="shared" si="72"/>
        <v>0</v>
      </c>
      <c r="X130" s="318">
        <f t="shared" si="79"/>
        <v>0</v>
      </c>
      <c r="Z130" s="360"/>
      <c r="AB130" s="339">
        <f t="shared" si="68"/>
        <v>0</v>
      </c>
      <c r="AC130" s="339">
        <f t="shared" si="69"/>
        <v>0</v>
      </c>
      <c r="AD130" s="321" t="str">
        <f t="shared" si="70"/>
        <v xml:space="preserve">           </v>
      </c>
      <c r="AE130" s="321" t="str">
        <f t="shared" si="70"/>
        <v xml:space="preserve">           </v>
      </c>
      <c r="AF130" s="321" t="str">
        <f t="shared" si="70"/>
        <v xml:space="preserve">          0</v>
      </c>
      <c r="AG130" s="321" t="str">
        <f t="shared" si="65"/>
        <v xml:space="preserve">          0</v>
      </c>
      <c r="AK130" s="349">
        <f ca="1">ANALYTIKAVUJ!$E$95</f>
        <v>0</v>
      </c>
      <c r="AL130" s="350">
        <f ca="1">SUM(ANALYTIKAVUJ!M168)</f>
        <v>0</v>
      </c>
      <c r="AN130" s="350">
        <f t="shared" si="73"/>
        <v>0</v>
      </c>
      <c r="AR130" s="350"/>
      <c r="AS130" s="350">
        <f t="shared" si="80"/>
        <v>0</v>
      </c>
    </row>
    <row r="131" spans="2:45" outlineLevel="1">
      <c r="B131" s="353">
        <v>129</v>
      </c>
      <c r="C131" s="316" t="s">
        <v>2392</v>
      </c>
      <c r="D131" s="347" t="str">
        <f ca="1">IF(VLOOKUP($B131,suvaha_p!$A:$G,1)=$B131,VLOOKUP($B131,suvaha_p!$A:$G,$B$1),0)</f>
        <v>Ostatné záväzky v rámci podielovej účasti okrem záväzkov voči prepojeným účtovným jednotkám (361A, 36XA, 471A, 47XA)</v>
      </c>
      <c r="E131" s="348" t="s">
        <v>2496</v>
      </c>
      <c r="F131" s="349">
        <f ca="1">ANALYTIKAVUJ!$C$96</f>
        <v>0</v>
      </c>
      <c r="G131" s="350">
        <f ca="1">SUM(ANALYTIKAVUJ!K169)</f>
        <v>0</v>
      </c>
      <c r="I131" s="356">
        <f t="shared" si="74"/>
        <v>0</v>
      </c>
      <c r="J131" s="356"/>
      <c r="K131" s="356"/>
      <c r="L131" s="357"/>
      <c r="M131" s="357"/>
      <c r="N131" s="318">
        <f t="shared" si="78"/>
        <v>0</v>
      </c>
      <c r="P131" s="351">
        <f ca="1">ANALYTIKAVUJ!$D$96</f>
        <v>0</v>
      </c>
      <c r="Q131" s="318">
        <f ca="1">SUM(ANALYTIKAVUJ!L169)</f>
        <v>0</v>
      </c>
      <c r="S131" s="318">
        <f t="shared" si="72"/>
        <v>0</v>
      </c>
      <c r="X131" s="318">
        <f t="shared" si="79"/>
        <v>0</v>
      </c>
      <c r="Z131" s="360"/>
      <c r="AB131" s="339">
        <f t="shared" si="68"/>
        <v>0</v>
      </c>
      <c r="AC131" s="339">
        <f t="shared" si="69"/>
        <v>0</v>
      </c>
      <c r="AD131" s="321" t="str">
        <f t="shared" si="70"/>
        <v xml:space="preserve">           </v>
      </c>
      <c r="AE131" s="321" t="str">
        <f t="shared" si="70"/>
        <v xml:space="preserve">           </v>
      </c>
      <c r="AF131" s="321" t="str">
        <f t="shared" si="70"/>
        <v xml:space="preserve">          0</v>
      </c>
      <c r="AG131" s="321" t="str">
        <f t="shared" si="70"/>
        <v xml:space="preserve">          0</v>
      </c>
      <c r="AK131" s="349">
        <f ca="1">ANALYTIKAVUJ!$E$96</f>
        <v>0</v>
      </c>
      <c r="AL131" s="350">
        <f ca="1">SUM(ANALYTIKAVUJ!M169)</f>
        <v>0</v>
      </c>
      <c r="AN131" s="350">
        <f t="shared" si="73"/>
        <v>0</v>
      </c>
      <c r="AR131" s="350"/>
      <c r="AS131" s="350">
        <f t="shared" si="80"/>
        <v>0</v>
      </c>
    </row>
    <row r="132" spans="2:45" outlineLevel="1">
      <c r="B132" s="353">
        <v>130</v>
      </c>
      <c r="C132" s="316" t="s">
        <v>2393</v>
      </c>
      <c r="D132" s="347" t="str">
        <f ca="1">IF(VLOOKUP($B132,suvaha_p!$A:$G,1)=$B132,VLOOKUP($B132,suvaha_p!$A:$G,$B$1),0)</f>
        <v>Záväzky voči spoločníkom a združeniu (364, 365, 366, 367, 368, 398A, 478A, 479A)</v>
      </c>
      <c r="E132" s="348" t="s">
        <v>4547</v>
      </c>
      <c r="F132" s="350">
        <f ca="1">SUM('HL KNIHA VYPOC'!G179:G183)+'HL KNIHA VYPOC'!G210</f>
        <v>0</v>
      </c>
      <c r="G132" s="350">
        <f ca="1">SUM(ANALYTIKAVUJ!K202+ANALYTIKAVUJ!K206)</f>
        <v>0</v>
      </c>
      <c r="I132" s="356">
        <f t="shared" si="74"/>
        <v>0</v>
      </c>
      <c r="J132" s="356"/>
      <c r="K132" s="356"/>
      <c r="L132" s="357"/>
      <c r="M132" s="357"/>
      <c r="N132" s="318">
        <f t="shared" si="78"/>
        <v>0</v>
      </c>
      <c r="P132" s="318">
        <f ca="1">SUM('HL KNIHA VYPOC'!K179:Q183)+'HL KNIHA VYPOC'!K210</f>
        <v>0</v>
      </c>
      <c r="Q132" s="318">
        <f ca="1">SUM(ANALYTIKAVUJ!L202+ANALYTIKAVUJ!L206)</f>
        <v>0</v>
      </c>
      <c r="S132" s="318">
        <f t="shared" si="72"/>
        <v>0</v>
      </c>
      <c r="X132" s="318">
        <f t="shared" si="79"/>
        <v>0</v>
      </c>
      <c r="Z132" s="360"/>
      <c r="AB132" s="339">
        <f t="shared" ref="AB132:AB147" si="81">ROUND(N132,0)</f>
        <v>0</v>
      </c>
      <c r="AC132" s="339">
        <f t="shared" ref="AC132:AC147" si="82">ROUND(X132,0)</f>
        <v>0</v>
      </c>
      <c r="AD132" s="321" t="str">
        <f t="shared" ref="AD132:AG147" si="83">REPT(" ",11-LEN(Z132))&amp;Z132</f>
        <v xml:space="preserve">           </v>
      </c>
      <c r="AE132" s="321" t="str">
        <f t="shared" si="83"/>
        <v xml:space="preserve">           </v>
      </c>
      <c r="AF132" s="321" t="str">
        <f t="shared" si="83"/>
        <v xml:space="preserve">          0</v>
      </c>
      <c r="AG132" s="321" t="str">
        <f t="shared" si="83"/>
        <v xml:space="preserve">          0</v>
      </c>
      <c r="AK132" s="350">
        <f ca="1">SUM('HL KNIHA VYPOC'!H179:H183)+'HL KNIHA VYPOC'!H210</f>
        <v>0</v>
      </c>
      <c r="AL132" s="350">
        <f ca="1">SUM(ANALYTIKAVUJ!M202+ANALYTIKAVUJ!M206)</f>
        <v>0</v>
      </c>
      <c r="AN132" s="350">
        <f t="shared" si="73"/>
        <v>0</v>
      </c>
      <c r="AR132" s="350"/>
      <c r="AS132" s="350">
        <f t="shared" si="80"/>
        <v>0</v>
      </c>
    </row>
    <row r="133" spans="2:45" outlineLevel="1">
      <c r="B133" s="353">
        <v>131</v>
      </c>
      <c r="C133" s="316" t="s">
        <v>2395</v>
      </c>
      <c r="D133" s="347" t="str">
        <f ca="1">IF(VLOOKUP($B133,suvaha_p!$A:$G,1)=$B133,VLOOKUP($B133,suvaha_p!$A:$G,$B$1),0)</f>
        <v>Záväzky voči zamestnancom (331, 333, 33X, 479A)</v>
      </c>
      <c r="E133" s="348" t="s">
        <v>4549</v>
      </c>
      <c r="F133" s="349">
        <f ca="1">SUM('HL KNIHA VYPOC'!G157+'HL KNIHA VYPOC'!G158)</f>
        <v>0</v>
      </c>
      <c r="G133" s="350">
        <f ca="1">SUM(ANALYTIKAVUJ!K207)</f>
        <v>0</v>
      </c>
      <c r="I133" s="356">
        <f t="shared" si="74"/>
        <v>0</v>
      </c>
      <c r="J133" s="356"/>
      <c r="K133" s="356"/>
      <c r="L133" s="357"/>
      <c r="M133" s="357"/>
      <c r="N133" s="318">
        <f t="shared" si="78"/>
        <v>0</v>
      </c>
      <c r="P133" s="351">
        <f ca="1">SUM('HL KNIHA VYPOC'!K157+'HL KNIHA VYPOC'!K158)</f>
        <v>0</v>
      </c>
      <c r="Q133" s="318">
        <f ca="1">SUM(ANALYTIKAVUJ!L207)</f>
        <v>0</v>
      </c>
      <c r="S133" s="318">
        <f t="shared" si="72"/>
        <v>0</v>
      </c>
      <c r="X133" s="318">
        <f t="shared" si="79"/>
        <v>0</v>
      </c>
      <c r="Z133" s="360"/>
      <c r="AB133" s="339">
        <f t="shared" si="81"/>
        <v>0</v>
      </c>
      <c r="AC133" s="339">
        <f t="shared" si="82"/>
        <v>0</v>
      </c>
      <c r="AD133" s="321" t="str">
        <f t="shared" si="83"/>
        <v xml:space="preserve">           </v>
      </c>
      <c r="AE133" s="321" t="str">
        <f t="shared" si="83"/>
        <v xml:space="preserve">           </v>
      </c>
      <c r="AF133" s="321" t="str">
        <f t="shared" si="83"/>
        <v xml:space="preserve">          0</v>
      </c>
      <c r="AG133" s="321" t="str">
        <f t="shared" si="83"/>
        <v xml:space="preserve">          0</v>
      </c>
      <c r="AK133" s="349">
        <f ca="1">SUM('HL KNIHA VYPOC'!H157+'HL KNIHA VYPOC'!H158)</f>
        <v>0</v>
      </c>
      <c r="AL133" s="350">
        <f ca="1">SUM(ANALYTIKAVUJ!M207)</f>
        <v>0</v>
      </c>
      <c r="AN133" s="350">
        <f t="shared" si="73"/>
        <v>0</v>
      </c>
      <c r="AR133" s="350"/>
      <c r="AS133" s="350">
        <f t="shared" si="80"/>
        <v>0</v>
      </c>
    </row>
    <row r="134" spans="2:45" outlineLevel="1">
      <c r="B134" s="353">
        <v>132</v>
      </c>
      <c r="C134" s="316" t="s">
        <v>2396</v>
      </c>
      <c r="D134" s="347" t="str">
        <f ca="1">IF(VLOOKUP($B134,suvaha_p!$A:$G,1)=$B134,VLOOKUP($B134,suvaha_p!$A:$G,$B$1),0)</f>
        <v>Záväzky zo sociálneho poistenia (336A)</v>
      </c>
      <c r="E134" s="348" t="s">
        <v>4553</v>
      </c>
      <c r="G134" s="350">
        <f ca="1">SUM(ANALYTIKAVUJ!C126)</f>
        <v>0</v>
      </c>
      <c r="I134" s="356">
        <f t="shared" si="74"/>
        <v>0</v>
      </c>
      <c r="J134" s="356"/>
      <c r="K134" s="356"/>
      <c r="L134" s="357"/>
      <c r="M134" s="357"/>
      <c r="N134" s="318">
        <f t="shared" si="78"/>
        <v>0</v>
      </c>
      <c r="Q134" s="318">
        <f ca="1">SUM(ANALYTIKAVUJ!D126)</f>
        <v>0</v>
      </c>
      <c r="S134" s="318">
        <f t="shared" si="72"/>
        <v>0</v>
      </c>
      <c r="X134" s="318">
        <f t="shared" si="79"/>
        <v>0</v>
      </c>
      <c r="Z134" s="360"/>
      <c r="AB134" s="339">
        <f t="shared" si="81"/>
        <v>0</v>
      </c>
      <c r="AC134" s="339">
        <f t="shared" si="82"/>
        <v>0</v>
      </c>
      <c r="AD134" s="321" t="str">
        <f t="shared" si="83"/>
        <v xml:space="preserve">           </v>
      </c>
      <c r="AE134" s="321" t="str">
        <f t="shared" si="83"/>
        <v xml:space="preserve">           </v>
      </c>
      <c r="AF134" s="321" t="str">
        <f t="shared" si="83"/>
        <v xml:space="preserve">          0</v>
      </c>
      <c r="AG134" s="321" t="str">
        <f t="shared" si="83"/>
        <v xml:space="preserve">          0</v>
      </c>
      <c r="AL134" s="350">
        <f ca="1">SUM(ANALYTIKAVUJ!E126)</f>
        <v>0</v>
      </c>
      <c r="AN134" s="350">
        <f t="shared" si="73"/>
        <v>0</v>
      </c>
      <c r="AR134" s="350"/>
      <c r="AS134" s="350">
        <f t="shared" si="80"/>
        <v>0</v>
      </c>
    </row>
    <row r="135" spans="2:45" outlineLevel="1">
      <c r="B135" s="353">
        <v>133</v>
      </c>
      <c r="C135" s="316" t="s">
        <v>2401</v>
      </c>
      <c r="D135" s="347" t="str">
        <f ca="1">IF(VLOOKUP($B135,suvaha_p!$A:$G,1)=$B135,VLOOKUP($B135,suvaha_p!$A:$G,$B$1),0)</f>
        <v>Daňové záväzky a dotácie (341, 342, 343, 345, 346, 347, 34X)</v>
      </c>
      <c r="E135" s="348" t="s">
        <v>4557</v>
      </c>
      <c r="G135" s="350">
        <f ca="1">SUM(ANALYTIKAVUJ!K108+ANALYTIKAVUJ!K112+ANALYTIKAVUJ!K116+ANALYTIKAVUJ!K120+ANALYTIKAVUJ!K124+ANALYTIKAVUJ!K128)</f>
        <v>0</v>
      </c>
      <c r="I135" s="356">
        <f t="shared" si="74"/>
        <v>0</v>
      </c>
      <c r="J135" s="356"/>
      <c r="K135" s="356"/>
      <c r="L135" s="357"/>
      <c r="M135" s="357"/>
      <c r="N135" s="318">
        <f t="shared" si="78"/>
        <v>0</v>
      </c>
      <c r="Q135" s="318">
        <f ca="1">SUM(ANALYTIKAVUJ!L108+ANALYTIKAVUJ!L112+ANALYTIKAVUJ!L116+ANALYTIKAVUJ!L120+ANALYTIKAVUJ!L124+ANALYTIKAVUJ!L128)</f>
        <v>0</v>
      </c>
      <c r="S135" s="318">
        <f t="shared" si="72"/>
        <v>0</v>
      </c>
      <c r="X135" s="318">
        <f t="shared" si="79"/>
        <v>0</v>
      </c>
      <c r="AB135" s="339">
        <f t="shared" si="81"/>
        <v>0</v>
      </c>
      <c r="AC135" s="339">
        <f t="shared" si="82"/>
        <v>0</v>
      </c>
      <c r="AD135" s="321" t="str">
        <f t="shared" si="83"/>
        <v xml:space="preserve">           </v>
      </c>
      <c r="AE135" s="321" t="str">
        <f t="shared" si="83"/>
        <v xml:space="preserve">           </v>
      </c>
      <c r="AF135" s="321" t="str">
        <f t="shared" si="83"/>
        <v xml:space="preserve">          0</v>
      </c>
      <c r="AG135" s="321" t="str">
        <f t="shared" si="83"/>
        <v xml:space="preserve">          0</v>
      </c>
      <c r="AL135" s="350">
        <f ca="1">SUM(ANALYTIKAVUJ!M108+ANALYTIKAVUJ!M112+ANALYTIKAVUJ!M116+ANALYTIKAVUJ!M120+ANALYTIKAVUJ!M124+ANALYTIKAVUJ!M128)</f>
        <v>0</v>
      </c>
      <c r="AN135" s="350">
        <f t="shared" si="73"/>
        <v>0</v>
      </c>
      <c r="AR135" s="350"/>
      <c r="AS135" s="350">
        <f t="shared" si="80"/>
        <v>0</v>
      </c>
    </row>
    <row r="136" spans="2:45" outlineLevel="1">
      <c r="B136" s="353">
        <v>134</v>
      </c>
      <c r="C136" s="316" t="s">
        <v>2402</v>
      </c>
      <c r="D136" s="347" t="str">
        <f ca="1">IF(VLOOKUP($B136,suvaha_p!$A:$G,1)=$B136,VLOOKUP($B136,suvaha_p!$A:$G,$B$1),0)</f>
        <v>Záväzky z derivátových operácií (373A, 377A)</v>
      </c>
      <c r="E136" s="348" t="s">
        <v>2497</v>
      </c>
      <c r="G136" s="350">
        <f ca="1">SUM(ANALYTIKAVUJ!K137+ANALYTIKAVUJ!C187)</f>
        <v>0</v>
      </c>
      <c r="I136" s="356">
        <f t="shared" si="74"/>
        <v>0</v>
      </c>
      <c r="J136" s="356"/>
      <c r="K136" s="356"/>
      <c r="L136" s="357"/>
      <c r="M136" s="357"/>
      <c r="N136" s="318">
        <f t="shared" si="78"/>
        <v>0</v>
      </c>
      <c r="Q136" s="318">
        <f ca="1">SUM(ANALYTIKAVUJ!L137+ANALYTIKAVUJ!D187)</f>
        <v>0</v>
      </c>
      <c r="S136" s="318">
        <f t="shared" si="72"/>
        <v>0</v>
      </c>
      <c r="X136" s="318">
        <f t="shared" si="79"/>
        <v>0</v>
      </c>
      <c r="Z136" s="360"/>
      <c r="AB136" s="339">
        <f t="shared" si="81"/>
        <v>0</v>
      </c>
      <c r="AC136" s="339">
        <f t="shared" si="82"/>
        <v>0</v>
      </c>
      <c r="AD136" s="321" t="str">
        <f t="shared" si="83"/>
        <v xml:space="preserve">           </v>
      </c>
      <c r="AE136" s="321" t="str">
        <f t="shared" si="83"/>
        <v xml:space="preserve">           </v>
      </c>
      <c r="AF136" s="321" t="str">
        <f t="shared" si="83"/>
        <v xml:space="preserve">          0</v>
      </c>
      <c r="AG136" s="321" t="str">
        <f t="shared" si="83"/>
        <v xml:space="preserve">          0</v>
      </c>
      <c r="AL136" s="350">
        <f ca="1">SUM(ANALYTIKAVUJ!M137+ANALYTIKAVUJ!E187)</f>
        <v>0</v>
      </c>
      <c r="AN136" s="350">
        <f t="shared" si="73"/>
        <v>0</v>
      </c>
      <c r="AR136" s="350"/>
      <c r="AS136" s="350">
        <f t="shared" si="80"/>
        <v>0</v>
      </c>
    </row>
    <row r="137" spans="2:45" outlineLevel="1">
      <c r="B137" s="353">
        <v>135</v>
      </c>
      <c r="C137" s="316" t="s">
        <v>2407</v>
      </c>
      <c r="D137" s="347" t="str">
        <f ca="1">IF(VLOOKUP($B137,suvaha_p!$A:$G,1)=$B137,VLOOKUP($B137,suvaha_p!$A:$G,$B$1),0)</f>
        <v>Iné záväzky (372A, 379A, 474A, 475A, 479A, 47XA)</v>
      </c>
      <c r="E137" s="348" t="s">
        <v>2498</v>
      </c>
      <c r="F137" s="349">
        <f ca="1">SUM('HL KNIHA VYPOC'!G194)</f>
        <v>0</v>
      </c>
      <c r="G137" s="350">
        <f ca="1">SUM(ANALYTIKAVUJ!C183+ANALYTIKAVUJ!K177+ANALYTIKAVUJ!K187+ANALYTIKAVUJ!K208)</f>
        <v>0</v>
      </c>
      <c r="I137" s="356">
        <f t="shared" si="74"/>
        <v>0</v>
      </c>
      <c r="J137" s="356"/>
      <c r="K137" s="356"/>
      <c r="L137" s="357"/>
      <c r="M137" s="357"/>
      <c r="N137" s="318">
        <f t="shared" si="78"/>
        <v>0</v>
      </c>
      <c r="P137" s="351">
        <f ca="1">SUM('HL KNIHA VYPOC'!K194)</f>
        <v>0</v>
      </c>
      <c r="Q137" s="318">
        <f ca="1">SUM(ANALYTIKAVUJ!D183+ANALYTIKAVUJ!L177+ANALYTIKAVUJ!L187+ANALYTIKAVUJ!L208)</f>
        <v>0</v>
      </c>
      <c r="S137" s="318">
        <f t="shared" si="72"/>
        <v>0</v>
      </c>
      <c r="X137" s="318">
        <f t="shared" si="79"/>
        <v>0</v>
      </c>
      <c r="AB137" s="339">
        <f t="shared" si="81"/>
        <v>0</v>
      </c>
      <c r="AC137" s="339">
        <f t="shared" si="82"/>
        <v>0</v>
      </c>
      <c r="AD137" s="321" t="str">
        <f t="shared" si="83"/>
        <v xml:space="preserve">           </v>
      </c>
      <c r="AE137" s="321" t="str">
        <f t="shared" si="83"/>
        <v xml:space="preserve">           </v>
      </c>
      <c r="AF137" s="321" t="str">
        <f t="shared" si="83"/>
        <v xml:space="preserve">          0</v>
      </c>
      <c r="AG137" s="321" t="str">
        <f t="shared" si="83"/>
        <v xml:space="preserve">          0</v>
      </c>
      <c r="AK137" s="349">
        <f ca="1">SUM('HL KNIHA VYPOC'!H194)</f>
        <v>0</v>
      </c>
      <c r="AL137" s="350">
        <f ca="1">SUM(ANALYTIKAVUJ!E183+ANALYTIKAVUJ!M177+ANALYTIKAVUJ!M187+ANALYTIKAVUJ!M208)</f>
        <v>0</v>
      </c>
      <c r="AN137" s="350">
        <f t="shared" si="73"/>
        <v>0</v>
      </c>
      <c r="AR137" s="350"/>
      <c r="AS137" s="350">
        <f t="shared" si="80"/>
        <v>0</v>
      </c>
    </row>
    <row r="138" spans="2:45" outlineLevel="1">
      <c r="B138" s="353">
        <v>136</v>
      </c>
      <c r="C138" s="316" t="s">
        <v>2437</v>
      </c>
      <c r="D138" s="317" t="str">
        <f ca="1">IF(VLOOKUP($B138,suvaha_p!$A:$G,1)=$B138,VLOOKUP($B138,suvaha_p!$A:$G,$B$1),0)</f>
        <v>Krátkodobé rezervy r. 137 + r. 138</v>
      </c>
      <c r="E138" s="348" t="s">
        <v>2499</v>
      </c>
      <c r="I138" s="356">
        <f t="shared" si="74"/>
        <v>0</v>
      </c>
      <c r="J138" s="356"/>
      <c r="K138" s="356"/>
      <c r="L138" s="357"/>
      <c r="M138" s="357"/>
      <c r="N138" s="344">
        <f>SUM(N139:N140)</f>
        <v>0</v>
      </c>
      <c r="S138" s="318">
        <f t="shared" si="72"/>
        <v>0</v>
      </c>
      <c r="W138" s="344"/>
      <c r="X138" s="344">
        <f>SUM(X139:X140)</f>
        <v>0</v>
      </c>
      <c r="Z138" s="359"/>
      <c r="AB138" s="339">
        <f t="shared" si="81"/>
        <v>0</v>
      </c>
      <c r="AC138" s="339">
        <f t="shared" si="82"/>
        <v>0</v>
      </c>
      <c r="AD138" s="321" t="str">
        <f t="shared" si="83"/>
        <v xml:space="preserve">           </v>
      </c>
      <c r="AE138" s="321" t="str">
        <f t="shared" si="83"/>
        <v xml:space="preserve">           </v>
      </c>
      <c r="AF138" s="321" t="str">
        <f t="shared" si="83"/>
        <v xml:space="preserve">          0</v>
      </c>
      <c r="AG138" s="321" t="str">
        <f t="shared" si="83"/>
        <v xml:space="preserve">          0</v>
      </c>
      <c r="AN138" s="350">
        <f t="shared" si="73"/>
        <v>0</v>
      </c>
      <c r="AR138" s="341"/>
      <c r="AS138" s="341">
        <f>SUM(AS139:AS140)</f>
        <v>0</v>
      </c>
    </row>
    <row r="139" spans="2:45" outlineLevel="1">
      <c r="B139" s="353">
        <v>137</v>
      </c>
      <c r="C139" s="316" t="s">
        <v>2439</v>
      </c>
      <c r="D139" s="347" t="str">
        <f ca="1">IF(VLOOKUP($B139,suvaha_p!$A:$G,1)=$B139,VLOOKUP($B139,suvaha_p!$A:$G,$B$1),0)</f>
        <v>Zákonné rezervy (323A, 451A)</v>
      </c>
      <c r="E139" s="348" t="s">
        <v>2500</v>
      </c>
      <c r="G139" s="350">
        <f ca="1">SUM(ANALYTIKAVUJ!K155+ANALYTIKAVUJ!C163)</f>
        <v>0</v>
      </c>
      <c r="I139" s="356">
        <f t="shared" si="74"/>
        <v>0</v>
      </c>
      <c r="J139" s="356"/>
      <c r="K139" s="356"/>
      <c r="L139" s="357"/>
      <c r="M139" s="357"/>
      <c r="N139" s="318">
        <f>ROUND((I139*-1),0)</f>
        <v>0</v>
      </c>
      <c r="Q139" s="318">
        <f ca="1">SUM(ANALYTIKAVUJ!L155+ANALYTIKAVUJ!D163)</f>
        <v>0</v>
      </c>
      <c r="S139" s="318">
        <f t="shared" si="72"/>
        <v>0</v>
      </c>
      <c r="W139" s="344"/>
      <c r="X139" s="318">
        <f>ROUND((S139*-1),0)</f>
        <v>0</v>
      </c>
      <c r="AB139" s="339">
        <f t="shared" si="81"/>
        <v>0</v>
      </c>
      <c r="AC139" s="339">
        <f t="shared" si="82"/>
        <v>0</v>
      </c>
      <c r="AD139" s="321" t="str">
        <f t="shared" si="83"/>
        <v xml:space="preserve">           </v>
      </c>
      <c r="AE139" s="321" t="str">
        <f t="shared" si="83"/>
        <v xml:space="preserve">           </v>
      </c>
      <c r="AF139" s="321" t="str">
        <f t="shared" si="83"/>
        <v xml:space="preserve">          0</v>
      </c>
      <c r="AG139" s="321" t="str">
        <f t="shared" si="83"/>
        <v xml:space="preserve">          0</v>
      </c>
      <c r="AL139" s="350">
        <f ca="1">SUM(ANALYTIKAVUJ!M155+ANALYTIKAVUJ!E163)</f>
        <v>0</v>
      </c>
      <c r="AN139" s="350">
        <f t="shared" si="73"/>
        <v>0</v>
      </c>
      <c r="AR139" s="341"/>
      <c r="AS139" s="350">
        <f>ROUND((AN139*-1),0)</f>
        <v>0</v>
      </c>
    </row>
    <row r="140" spans="2:45" outlineLevel="1">
      <c r="B140" s="353">
        <v>138</v>
      </c>
      <c r="C140" s="316" t="s">
        <v>2390</v>
      </c>
      <c r="D140" s="347" t="str">
        <f ca="1">IF(VLOOKUP($B140,suvaha_p!$A:$G,1)=$B140,VLOOKUP($B140,suvaha_p!$A:$G,$B$1),0)</f>
        <v>Ostatné rezervy (323A, 32X, 459A, 45XA)</v>
      </c>
      <c r="E140" s="348" t="s">
        <v>2501</v>
      </c>
      <c r="G140" s="350">
        <f ca="1">SUM(ANALYTIKAVUJ!C164+ANALYTIKAVUJ!K159)</f>
        <v>0</v>
      </c>
      <c r="I140" s="356">
        <f t="shared" si="74"/>
        <v>0</v>
      </c>
      <c r="J140" s="356"/>
      <c r="K140" s="356"/>
      <c r="L140" s="357"/>
      <c r="M140" s="357"/>
      <c r="N140" s="318">
        <f>ROUND((I140*-1),0)</f>
        <v>0</v>
      </c>
      <c r="Q140" s="318">
        <f ca="1">SUM(ANALYTIKAVUJ!D164+ANALYTIKAVUJ!L159)</f>
        <v>0</v>
      </c>
      <c r="S140" s="318">
        <f t="shared" si="72"/>
        <v>0</v>
      </c>
      <c r="X140" s="318">
        <f>ROUND((S140*-1),0)</f>
        <v>0</v>
      </c>
      <c r="AB140" s="339">
        <f t="shared" si="81"/>
        <v>0</v>
      </c>
      <c r="AC140" s="339">
        <f t="shared" si="82"/>
        <v>0</v>
      </c>
      <c r="AD140" s="321" t="str">
        <f t="shared" si="83"/>
        <v xml:space="preserve">           </v>
      </c>
      <c r="AE140" s="321" t="str">
        <f t="shared" si="83"/>
        <v xml:space="preserve">           </v>
      </c>
      <c r="AF140" s="321" t="str">
        <f t="shared" si="83"/>
        <v xml:space="preserve">          0</v>
      </c>
      <c r="AG140" s="321" t="str">
        <f t="shared" si="83"/>
        <v xml:space="preserve">          0</v>
      </c>
      <c r="AL140" s="350">
        <f ca="1">SUM(ANALYTIKAVUJ!E164+ANALYTIKAVUJ!M159)</f>
        <v>0</v>
      </c>
      <c r="AN140" s="350">
        <f t="shared" si="73"/>
        <v>0</v>
      </c>
      <c r="AR140" s="350"/>
      <c r="AS140" s="350">
        <f>ROUND((AN140*-1),0)</f>
        <v>0</v>
      </c>
    </row>
    <row r="141" spans="2:45" outlineLevel="1">
      <c r="B141" s="353">
        <v>139</v>
      </c>
      <c r="C141" s="316" t="s">
        <v>2502</v>
      </c>
      <c r="D141" s="317" t="str">
        <f ca="1">IF(VLOOKUP($B141,suvaha_p!$A:$G,1)=$B141,VLOOKUP($B141,suvaha_p!$A:$G,$B$1),0)</f>
        <v>Bežné bankové úvery (221A, 231, 232, 23X, 461A, 46XA)</v>
      </c>
      <c r="E141" s="363" t="s">
        <v>4560</v>
      </c>
      <c r="F141" s="350">
        <f ca="1">SUM('HL KNIHA VYPOC'!G117+'HL KNIHA VYPOC'!G118)</f>
        <v>0</v>
      </c>
      <c r="G141" s="364">
        <f ca="1">SUM(ANALYTIKAVUJ!C110+ANALYTIKAVUJ!K163)</f>
        <v>0</v>
      </c>
      <c r="I141" s="356">
        <f t="shared" si="74"/>
        <v>0</v>
      </c>
      <c r="J141" s="356"/>
      <c r="K141" s="356"/>
      <c r="L141" s="357"/>
      <c r="M141" s="357"/>
      <c r="N141" s="318">
        <f>ROUND((I141*-1),0)</f>
        <v>0</v>
      </c>
      <c r="P141" s="318">
        <f ca="1">SUM('HL KNIHA VYPOC'!K117+'HL KNIHA VYPOC'!K118)</f>
        <v>0</v>
      </c>
      <c r="Q141" s="365">
        <f ca="1">SUM(ANALYTIKAVUJ!D110+ANALYTIKAVUJ!L163)</f>
        <v>0</v>
      </c>
      <c r="S141" s="318">
        <f t="shared" si="72"/>
        <v>0</v>
      </c>
      <c r="X141" s="318">
        <f>ROUND((S141*-1),0)</f>
        <v>0</v>
      </c>
      <c r="Z141" s="359"/>
      <c r="AB141" s="339">
        <f t="shared" si="81"/>
        <v>0</v>
      </c>
      <c r="AC141" s="339">
        <f t="shared" si="82"/>
        <v>0</v>
      </c>
      <c r="AD141" s="321" t="str">
        <f t="shared" si="83"/>
        <v xml:space="preserve">           </v>
      </c>
      <c r="AE141" s="321" t="str">
        <f t="shared" si="83"/>
        <v xml:space="preserve">           </v>
      </c>
      <c r="AF141" s="321" t="str">
        <f t="shared" si="83"/>
        <v xml:space="preserve">          0</v>
      </c>
      <c r="AG141" s="321" t="str">
        <f t="shared" si="83"/>
        <v xml:space="preserve">          0</v>
      </c>
      <c r="AK141" s="350">
        <f ca="1">SUM('HL KNIHA VYPOC'!H117+'HL KNIHA VYPOC'!H118)</f>
        <v>0</v>
      </c>
      <c r="AL141" s="364">
        <f ca="1">SUM(ANALYTIKAVUJ!E110+ANALYTIKAVUJ!M163)</f>
        <v>0</v>
      </c>
      <c r="AN141" s="350">
        <f t="shared" si="73"/>
        <v>0</v>
      </c>
      <c r="AR141" s="350"/>
      <c r="AS141" s="350">
        <f>ROUND((AN141*-1),0)</f>
        <v>0</v>
      </c>
    </row>
    <row r="142" spans="2:45">
      <c r="B142" s="353">
        <v>140</v>
      </c>
      <c r="C142" s="316" t="s">
        <v>2503</v>
      </c>
      <c r="D142" s="317" t="str">
        <f ca="1">IF(VLOOKUP($B142,suvaha_p!$A:$G,1)=$B142,VLOOKUP($B142,suvaha_p!$A:$G,$B$1),0)</f>
        <v>Krátkodobé finančné výpomoci (241, 249, 24X, 473A,
 /-/255A)</v>
      </c>
      <c r="E142" s="363" t="s">
        <v>2504</v>
      </c>
      <c r="F142" s="364">
        <f ca="1">SUM(ANALYTIKAVUJ!K173+ANALYTIKAVUJ!C147)</f>
        <v>0</v>
      </c>
      <c r="G142" s="350">
        <f ca="1">SUM('HL KNIHA VYPOC'!G121+'HL KNIHA VYPOC'!G122)</f>
        <v>0</v>
      </c>
      <c r="I142" s="356">
        <f t="shared" si="74"/>
        <v>0</v>
      </c>
      <c r="J142" s="356"/>
      <c r="K142" s="356"/>
      <c r="L142" s="357"/>
      <c r="M142" s="357"/>
      <c r="N142" s="318">
        <f>ROUND((I142*-1),0)</f>
        <v>0</v>
      </c>
      <c r="P142" s="365">
        <f ca="1">SUM(ANALYTIKAVUJ!L173+ANALYTIKAVUJ!D147)</f>
        <v>0</v>
      </c>
      <c r="Q142" s="318">
        <f ca="1">SUM('HL KNIHA VYPOC'!K121+'HL KNIHA VYPOC'!K122)</f>
        <v>0</v>
      </c>
      <c r="S142" s="318">
        <f t="shared" si="72"/>
        <v>0</v>
      </c>
      <c r="X142" s="318">
        <f>ROUND((S142*-1),0)</f>
        <v>0</v>
      </c>
      <c r="Z142" s="359"/>
      <c r="AB142" s="339">
        <f t="shared" si="81"/>
        <v>0</v>
      </c>
      <c r="AC142" s="339">
        <f t="shared" si="82"/>
        <v>0</v>
      </c>
      <c r="AD142" s="321" t="str">
        <f t="shared" si="83"/>
        <v xml:space="preserve">           </v>
      </c>
      <c r="AE142" s="321" t="str">
        <f t="shared" si="83"/>
        <v xml:space="preserve">           </v>
      </c>
      <c r="AF142" s="321" t="str">
        <f t="shared" si="83"/>
        <v xml:space="preserve">          0</v>
      </c>
      <c r="AG142" s="321" t="str">
        <f t="shared" si="83"/>
        <v xml:space="preserve">          0</v>
      </c>
      <c r="AK142" s="364">
        <f ca="1">SUM(ANALYTIKAVUJ!M173+ANALYTIKAVUJ!E147)</f>
        <v>0</v>
      </c>
      <c r="AL142" s="350">
        <f ca="1">SUM('HL KNIHA VYPOC'!H121+'HL KNIHA VYPOC'!H122)</f>
        <v>0</v>
      </c>
      <c r="AN142" s="350">
        <f t="shared" si="73"/>
        <v>0</v>
      </c>
      <c r="AR142" s="350"/>
      <c r="AS142" s="350">
        <f>ROUND((AN142*-1),0)</f>
        <v>0</v>
      </c>
    </row>
    <row r="143" spans="2:45">
      <c r="B143" s="353">
        <v>141</v>
      </c>
      <c r="C143" s="316" t="s">
        <v>2442</v>
      </c>
      <c r="D143" s="317" t="str">
        <f ca="1">IF(VLOOKUP($B143,suvaha_p!$A:$G,1)=$B143,VLOOKUP($B143,suvaha_p!$A:$G,$B$1),0)</f>
        <v>Časové rozlíšenie súčet (r. 142 až r. 145)</v>
      </c>
      <c r="E143" s="363" t="s">
        <v>2505</v>
      </c>
      <c r="F143" s="366"/>
      <c r="I143" s="356">
        <f t="shared" si="74"/>
        <v>0</v>
      </c>
      <c r="J143" s="356"/>
      <c r="K143" s="356"/>
      <c r="L143" s="357"/>
      <c r="M143" s="357"/>
      <c r="N143" s="344">
        <f>SUM(N144:N147)</f>
        <v>0</v>
      </c>
      <c r="P143" s="365"/>
      <c r="S143" s="318">
        <f t="shared" si="72"/>
        <v>0</v>
      </c>
      <c r="W143" s="344"/>
      <c r="X143" s="344">
        <f>SUM(X144:X147)</f>
        <v>0</v>
      </c>
      <c r="Z143" s="359"/>
      <c r="AB143" s="339">
        <f t="shared" si="81"/>
        <v>0</v>
      </c>
      <c r="AC143" s="339">
        <f t="shared" si="82"/>
        <v>0</v>
      </c>
      <c r="AD143" s="321" t="str">
        <f t="shared" si="83"/>
        <v xml:space="preserve">           </v>
      </c>
      <c r="AE143" s="321" t="str">
        <f t="shared" si="83"/>
        <v xml:space="preserve">           </v>
      </c>
      <c r="AF143" s="321" t="str">
        <f t="shared" si="83"/>
        <v xml:space="preserve">          0</v>
      </c>
      <c r="AG143" s="321" t="str">
        <f t="shared" si="83"/>
        <v xml:space="preserve">          0</v>
      </c>
      <c r="AK143" s="366"/>
      <c r="AN143" s="350">
        <f t="shared" si="73"/>
        <v>0</v>
      </c>
      <c r="AR143" s="341"/>
      <c r="AS143" s="341">
        <f>SUM(AS144:AS147)</f>
        <v>0</v>
      </c>
    </row>
    <row r="144" spans="2:45" outlineLevel="1">
      <c r="B144" s="353">
        <v>142</v>
      </c>
      <c r="C144" s="316" t="s">
        <v>2444</v>
      </c>
      <c r="D144" s="347" t="str">
        <f ca="1">IF(VLOOKUP($B144,suvaha_p!$A:$G,1)=$B144,VLOOKUP($B144,suvaha_p!$A:$G,$B$1),0)</f>
        <v>Výdavky budúcich období dlhodobé (383A)</v>
      </c>
      <c r="E144" s="348" t="s">
        <v>2506</v>
      </c>
      <c r="G144" s="350">
        <f ca="1">SUM(ANALYTIKAVUJ!C190)</f>
        <v>0</v>
      </c>
      <c r="I144" s="356">
        <f t="shared" si="74"/>
        <v>0</v>
      </c>
      <c r="J144" s="356"/>
      <c r="K144" s="356"/>
      <c r="L144" s="357"/>
      <c r="M144" s="357"/>
      <c r="N144" s="318">
        <f>ROUND((I144*-1),0)</f>
        <v>0</v>
      </c>
      <c r="Q144" s="318">
        <f ca="1">SUM(ANALYTIKAVUJ!D190)</f>
        <v>0</v>
      </c>
      <c r="S144" s="318">
        <f t="shared" si="72"/>
        <v>0</v>
      </c>
      <c r="X144" s="318">
        <f>ROUND((S144*-1),0)</f>
        <v>0</v>
      </c>
      <c r="AB144" s="339">
        <f t="shared" si="81"/>
        <v>0</v>
      </c>
      <c r="AC144" s="339">
        <f t="shared" si="82"/>
        <v>0</v>
      </c>
      <c r="AD144" s="321" t="str">
        <f t="shared" si="83"/>
        <v xml:space="preserve">           </v>
      </c>
      <c r="AE144" s="321" t="str">
        <f t="shared" si="83"/>
        <v xml:space="preserve">           </v>
      </c>
      <c r="AF144" s="321" t="str">
        <f t="shared" si="83"/>
        <v xml:space="preserve">          0</v>
      </c>
      <c r="AG144" s="321" t="str">
        <f t="shared" si="83"/>
        <v xml:space="preserve">          0</v>
      </c>
      <c r="AL144" s="350">
        <f ca="1">SUM(ANALYTIKAVUJ!E190)</f>
        <v>0</v>
      </c>
      <c r="AN144" s="350">
        <f t="shared" si="73"/>
        <v>0</v>
      </c>
      <c r="AR144" s="350"/>
      <c r="AS144" s="350">
        <f>ROUND((AN144*-1),0)</f>
        <v>0</v>
      </c>
    </row>
    <row r="145" spans="1:45" outlineLevel="1">
      <c r="B145" s="353">
        <v>143</v>
      </c>
      <c r="C145" s="316" t="s">
        <v>2390</v>
      </c>
      <c r="D145" s="347" t="str">
        <f ca="1">IF(VLOOKUP($B145,suvaha_p!$A:$G,1)=$B145,VLOOKUP($B145,suvaha_p!$A:$G,$B$1),0)</f>
        <v>Výdavky budúcich období krátkodobé (383A)</v>
      </c>
      <c r="E145" s="348" t="s">
        <v>2507</v>
      </c>
      <c r="G145" s="350">
        <f ca="1">SUM(ANALYTIKAVUJ!C191)</f>
        <v>0</v>
      </c>
      <c r="I145" s="356">
        <f t="shared" si="74"/>
        <v>0</v>
      </c>
      <c r="J145" s="356"/>
      <c r="K145" s="356"/>
      <c r="L145" s="357"/>
      <c r="M145" s="357"/>
      <c r="N145" s="318">
        <f>ROUND((I145*-1),0)</f>
        <v>0</v>
      </c>
      <c r="Q145" s="318">
        <f ca="1">SUM(ANALYTIKAVUJ!D191)</f>
        <v>0</v>
      </c>
      <c r="S145" s="318">
        <f t="shared" si="72"/>
        <v>0</v>
      </c>
      <c r="X145" s="318">
        <f>ROUND((S145*-1),0)</f>
        <v>0</v>
      </c>
      <c r="AB145" s="339">
        <f t="shared" si="81"/>
        <v>0</v>
      </c>
      <c r="AC145" s="339">
        <f t="shared" si="82"/>
        <v>0</v>
      </c>
      <c r="AD145" s="321" t="str">
        <f t="shared" si="83"/>
        <v xml:space="preserve">           </v>
      </c>
      <c r="AE145" s="321" t="str">
        <f t="shared" si="83"/>
        <v xml:space="preserve">           </v>
      </c>
      <c r="AF145" s="321" t="str">
        <f t="shared" si="83"/>
        <v xml:space="preserve">          0</v>
      </c>
      <c r="AG145" s="321" t="str">
        <f t="shared" si="83"/>
        <v xml:space="preserve">          0</v>
      </c>
      <c r="AL145" s="350">
        <f ca="1">SUM(ANALYTIKAVUJ!E191)</f>
        <v>0</v>
      </c>
      <c r="AN145" s="350">
        <f t="shared" si="73"/>
        <v>0</v>
      </c>
      <c r="AR145" s="350"/>
      <c r="AS145" s="350">
        <f>ROUND((AN145*-1),0)</f>
        <v>0</v>
      </c>
    </row>
    <row r="146" spans="1:45" outlineLevel="1">
      <c r="B146" s="353">
        <v>144</v>
      </c>
      <c r="C146" s="316" t="s">
        <v>2391</v>
      </c>
      <c r="D146" s="347" t="str">
        <f ca="1">IF(VLOOKUP($B146,suvaha_p!$A:$G,1)=$B146,VLOOKUP($B146,suvaha_p!$A:$G,$B$1),0)</f>
        <v>Výnosy budúcich období dlhodobé (384A)</v>
      </c>
      <c r="E146" s="348" t="s">
        <v>2508</v>
      </c>
      <c r="G146" s="350">
        <f ca="1">SUM(ANALYTIKAVUJ!C194)</f>
        <v>0</v>
      </c>
      <c r="I146" s="356">
        <f t="shared" si="74"/>
        <v>0</v>
      </c>
      <c r="J146" s="356"/>
      <c r="K146" s="356"/>
      <c r="L146" s="357"/>
      <c r="M146" s="357"/>
      <c r="N146" s="318">
        <f>ROUND((I146*-1),0)</f>
        <v>0</v>
      </c>
      <c r="Q146" s="318">
        <f ca="1">SUM(ANALYTIKAVUJ!D194)</f>
        <v>0</v>
      </c>
      <c r="S146" s="318">
        <f t="shared" si="72"/>
        <v>0</v>
      </c>
      <c r="X146" s="318">
        <f>ROUND((S146*-1),0)</f>
        <v>0</v>
      </c>
      <c r="AB146" s="339">
        <f t="shared" si="81"/>
        <v>0</v>
      </c>
      <c r="AC146" s="339">
        <f t="shared" si="82"/>
        <v>0</v>
      </c>
      <c r="AD146" s="321" t="str">
        <f t="shared" si="83"/>
        <v xml:space="preserve">           </v>
      </c>
      <c r="AE146" s="321" t="str">
        <f t="shared" si="83"/>
        <v xml:space="preserve">           </v>
      </c>
      <c r="AF146" s="321" t="str">
        <f t="shared" si="83"/>
        <v xml:space="preserve">          0</v>
      </c>
      <c r="AG146" s="321" t="str">
        <f t="shared" si="83"/>
        <v xml:space="preserve">          0</v>
      </c>
      <c r="AL146" s="350">
        <f ca="1">SUM(ANALYTIKAVUJ!E194)</f>
        <v>0</v>
      </c>
      <c r="AN146" s="350">
        <f t="shared" si="73"/>
        <v>0</v>
      </c>
      <c r="AR146" s="350"/>
      <c r="AS146" s="350">
        <f>ROUND((AN146*-1),0)</f>
        <v>0</v>
      </c>
    </row>
    <row r="147" spans="1:45" outlineLevel="1">
      <c r="B147" s="353">
        <v>145</v>
      </c>
      <c r="C147" s="316" t="s">
        <v>2392</v>
      </c>
      <c r="D147" s="347" t="str">
        <f ca="1">IF(VLOOKUP($B147,suvaha_p!$A:$G,1)=$B147,VLOOKUP($B147,suvaha_p!$A:$G,$B$1),0)</f>
        <v>Výnosy budúcich období krátkodobé (384A)</v>
      </c>
      <c r="E147" s="348" t="s">
        <v>2509</v>
      </c>
      <c r="G147" s="350">
        <f ca="1">SUM(ANALYTIKAVUJ!C195)</f>
        <v>0</v>
      </c>
      <c r="I147" s="356">
        <f t="shared" si="74"/>
        <v>0</v>
      </c>
      <c r="J147" s="356"/>
      <c r="K147" s="356"/>
      <c r="L147" s="357"/>
      <c r="M147" s="357"/>
      <c r="N147" s="318">
        <f>ROUND((I147*-1),0)</f>
        <v>0</v>
      </c>
      <c r="Q147" s="318">
        <f ca="1">SUM(ANALYTIKAVUJ!D195)</f>
        <v>0</v>
      </c>
      <c r="S147" s="318">
        <f t="shared" si="72"/>
        <v>0</v>
      </c>
      <c r="X147" s="318">
        <f>ROUND((S147*-1),0)</f>
        <v>0</v>
      </c>
      <c r="AB147" s="339">
        <f t="shared" si="81"/>
        <v>0</v>
      </c>
      <c r="AC147" s="339">
        <f t="shared" si="82"/>
        <v>0</v>
      </c>
      <c r="AD147" s="321" t="str">
        <f t="shared" si="83"/>
        <v xml:space="preserve">           </v>
      </c>
      <c r="AE147" s="321" t="str">
        <f t="shared" si="83"/>
        <v xml:space="preserve">           </v>
      </c>
      <c r="AF147" s="321" t="str">
        <f t="shared" si="83"/>
        <v xml:space="preserve">          0</v>
      </c>
      <c r="AG147" s="321" t="str">
        <f t="shared" si="83"/>
        <v xml:space="preserve">          0</v>
      </c>
      <c r="AL147" s="350">
        <f ca="1">SUM(ANALYTIKAVUJ!E195)</f>
        <v>0</v>
      </c>
      <c r="AN147" s="350">
        <f t="shared" si="73"/>
        <v>0</v>
      </c>
      <c r="AR147" s="350"/>
      <c r="AS147" s="350">
        <f>ROUND((AN147*-1),0)</f>
        <v>0</v>
      </c>
    </row>
    <row r="148" spans="1:45" ht="12.75" customHeight="1">
      <c r="D148" s="347"/>
      <c r="I148" s="356"/>
      <c r="J148" s="356"/>
      <c r="K148" s="356"/>
      <c r="L148" s="357"/>
      <c r="M148" s="357"/>
      <c r="N148" s="359" t="str">
        <f>$D$216</f>
        <v>Bežné účtovné obdobie</v>
      </c>
      <c r="O148" s="367"/>
      <c r="P148" s="368"/>
      <c r="Q148" s="367"/>
      <c r="R148" s="367"/>
      <c r="S148" s="1315" t="str">
        <f>$D$217</f>
        <v>Bezprostredne predchádzajúce účtovné obdobie</v>
      </c>
      <c r="T148" s="1315"/>
      <c r="U148" s="1315"/>
      <c r="V148" s="1315"/>
      <c r="W148" s="1315"/>
      <c r="X148" s="1315"/>
      <c r="AF148" s="321" t="str">
        <f>REPT(" ",11-LEN(AB148))&amp;AB148</f>
        <v xml:space="preserve">           </v>
      </c>
      <c r="AG148" s="321" t="str">
        <f>REPT(" ",11-LEN(AC148))&amp;AC148</f>
        <v xml:space="preserve">           </v>
      </c>
      <c r="AN148" s="1316" t="str">
        <f>$D$217</f>
        <v>Bezprostredne predchádzajúce účtovné obdobie</v>
      </c>
      <c r="AO148" s="1316"/>
      <c r="AP148" s="1316"/>
      <c r="AQ148" s="1316"/>
      <c r="AR148" s="1316"/>
      <c r="AS148" s="1316"/>
    </row>
    <row r="149" spans="1:45">
      <c r="A149" s="369">
        <v>1</v>
      </c>
      <c r="C149" s="370" t="s">
        <v>2510</v>
      </c>
      <c r="D149" s="317" t="str">
        <f ca="1">IF(VLOOKUP($A149,vykaz_p!$A:$G,1)=$A149,VLOOKUP($A149,vykaz_p!$A:$G,$B$1),0)</f>
        <v>Čistý obrat (časť účt. tr. 6 podľa zákona)</v>
      </c>
      <c r="E149" s="363" t="s">
        <v>2384</v>
      </c>
      <c r="F149" s="366"/>
      <c r="I149" s="356"/>
      <c r="J149" s="371"/>
      <c r="K149" s="371"/>
      <c r="L149" s="372"/>
      <c r="M149" s="373"/>
      <c r="N149" s="318">
        <f>SUM(N151+N152+N153+N156+N178)</f>
        <v>0</v>
      </c>
      <c r="P149" s="365"/>
      <c r="X149" s="318">
        <f>SUM(X151+X152+X153+X156+X178)</f>
        <v>0</v>
      </c>
      <c r="Z149" s="359"/>
      <c r="AF149" s="321" t="str">
        <f>REPT(" ",11-LEN(N149))&amp;N149</f>
        <v xml:space="preserve">          0</v>
      </c>
      <c r="AG149" s="321" t="str">
        <f>REPT(" ",11-LEN(X149))&amp;X149</f>
        <v xml:space="preserve">          0</v>
      </c>
      <c r="AK149" s="366"/>
    </row>
    <row r="150" spans="1:45">
      <c r="A150" s="369">
        <v>2</v>
      </c>
      <c r="C150" s="370" t="s">
        <v>2511</v>
      </c>
      <c r="D150" s="317" t="str">
        <f ca="1">IF(VLOOKUP($A150,vykaz_p!$A:$G,1)=$A150,VLOOKUP($A150,vykaz_p!$A:$G,$B$1),0)</f>
        <v xml:space="preserve">Výnosy z hospodárskej činnosti spolu súčet
(r. 03 až r. 09) </v>
      </c>
      <c r="E150" s="363" t="s">
        <v>2385</v>
      </c>
      <c r="F150" s="366"/>
      <c r="I150" s="374"/>
      <c r="J150" s="375"/>
      <c r="K150" s="375"/>
      <c r="L150" s="376">
        <f>SUM(L151:L157)</f>
        <v>0</v>
      </c>
      <c r="M150" s="377"/>
      <c r="N150" s="344">
        <f>SUM(N151:N157)</f>
        <v>0</v>
      </c>
      <c r="P150" s="365"/>
      <c r="V150" s="344">
        <f>SUM(V151:V157)</f>
        <v>0</v>
      </c>
      <c r="X150" s="344">
        <f>SUM(X151:X157)</f>
        <v>0</v>
      </c>
      <c r="Z150" s="359"/>
      <c r="AF150" s="321" t="str">
        <f t="shared" ref="AF150:AF210" si="84">REPT(" ",11-LEN(N150))&amp;N150</f>
        <v xml:space="preserve">          0</v>
      </c>
      <c r="AG150" s="321" t="str">
        <f t="shared" ref="AG150:AG210" si="85">REPT(" ",11-LEN(X150))&amp;X150</f>
        <v xml:space="preserve">          0</v>
      </c>
      <c r="AK150" s="366"/>
      <c r="AQ150" s="341">
        <f>SUM(AQ151:AQ157)</f>
        <v>0</v>
      </c>
      <c r="AS150" s="341">
        <f>SUM(AS151:AS157)</f>
        <v>0</v>
      </c>
    </row>
    <row r="151" spans="1:45" outlineLevel="1">
      <c r="A151" s="369">
        <v>3</v>
      </c>
      <c r="C151" s="370" t="s">
        <v>2512</v>
      </c>
      <c r="D151" s="347" t="str">
        <f ca="1">IF(VLOOKUP($A151,vykaz_p!$A:$G,1)=$A151,VLOOKUP($A151,vykaz_p!$A:$G,$B$1),0)</f>
        <v>Tržby z predaja tovaru (604, 607)</v>
      </c>
      <c r="E151" s="348" t="s">
        <v>2387</v>
      </c>
      <c r="G151" s="349"/>
      <c r="I151" s="374"/>
      <c r="J151" s="375"/>
      <c r="K151" s="375"/>
      <c r="L151" s="378">
        <f ca="1">SUM('HL KNIHA VYPOC'!G354+'HL KNIHA VYPOC'!G356)</f>
        <v>0</v>
      </c>
      <c r="M151" s="377"/>
      <c r="N151" s="318">
        <f>ROUND((L151*-1),0)</f>
        <v>0</v>
      </c>
      <c r="Q151" s="351"/>
      <c r="V151" s="318">
        <f ca="1">SUM('HL KNIHA VYPOC'!K354+'HL KNIHA VYPOC'!K356)</f>
        <v>0</v>
      </c>
      <c r="X151" s="318">
        <f>ROUND((V151*-1),0)</f>
        <v>0</v>
      </c>
      <c r="AF151" s="321" t="str">
        <f t="shared" si="84"/>
        <v xml:space="preserve">          0</v>
      </c>
      <c r="AG151" s="321" t="str">
        <f t="shared" si="85"/>
        <v xml:space="preserve">          0</v>
      </c>
      <c r="AL151" s="349"/>
      <c r="AQ151" s="350">
        <f ca="1">SUM('HL KNIHA VYPOC'!M354+'HL KNIHA VYPOC'!M356)</f>
        <v>0</v>
      </c>
      <c r="AS151" s="316">
        <f>ROUND((AQ151*-1),0)</f>
        <v>0</v>
      </c>
    </row>
    <row r="152" spans="1:45" outlineLevel="1">
      <c r="A152" s="369">
        <v>4</v>
      </c>
      <c r="C152" s="370" t="s">
        <v>2513</v>
      </c>
      <c r="D152" s="347" t="str">
        <f ca="1">IF(VLOOKUP($A152,vykaz_p!$A:$G,1)=$A152,VLOOKUP($A152,vykaz_p!$A:$G,$B$1),0)</f>
        <v>Tržby z predaja vlastných výrobkov (601)</v>
      </c>
      <c r="E152" s="348" t="s">
        <v>4096</v>
      </c>
      <c r="I152" s="374"/>
      <c r="J152" s="375"/>
      <c r="K152" s="375"/>
      <c r="L152" s="378">
        <f ca="1">SUM('HL KNIHA VYPOC'!G352)</f>
        <v>0</v>
      </c>
      <c r="M152" s="377"/>
      <c r="N152" s="318">
        <f t="shared" ref="N152:N157" si="86">ROUND((L152*-1),0)</f>
        <v>0</v>
      </c>
      <c r="V152" s="318">
        <f ca="1">SUM('HL KNIHA VYPOC'!K352)</f>
        <v>0</v>
      </c>
      <c r="X152" s="318">
        <f t="shared" ref="X152:X157" si="87">ROUND((V152*-1),0)</f>
        <v>0</v>
      </c>
      <c r="AF152" s="321" t="str">
        <f t="shared" si="84"/>
        <v xml:space="preserve">          0</v>
      </c>
      <c r="AG152" s="321" t="str">
        <f t="shared" si="85"/>
        <v xml:space="preserve">          0</v>
      </c>
      <c r="AQ152" s="350">
        <f ca="1">SUM('HL KNIHA VYPOC'!M352)</f>
        <v>0</v>
      </c>
      <c r="AS152" s="316">
        <f t="shared" ref="AS152:AS157" si="88">ROUND((AQ152*-1),0)</f>
        <v>0</v>
      </c>
    </row>
    <row r="153" spans="1:45" outlineLevel="1">
      <c r="A153" s="369">
        <v>5</v>
      </c>
      <c r="C153" s="370" t="s">
        <v>2514</v>
      </c>
      <c r="D153" s="347" t="str">
        <f ca="1">IF(VLOOKUP($A153,vykaz_p!$A:$G,1)=$A153,VLOOKUP($A153,vykaz_p!$A:$G,$B$1),0)</f>
        <v>Tržby z predaja služieb (602, 606)</v>
      </c>
      <c r="E153" s="348" t="s">
        <v>4097</v>
      </c>
      <c r="I153" s="374"/>
      <c r="J153" s="375"/>
      <c r="K153" s="375"/>
      <c r="L153" s="378">
        <f ca="1">SUM('HL KNIHA VYPOC'!G353+'HL KNIHA VYPOC'!G355)</f>
        <v>0</v>
      </c>
      <c r="M153" s="377"/>
      <c r="N153" s="318">
        <f t="shared" si="86"/>
        <v>0</v>
      </c>
      <c r="V153" s="318">
        <f ca="1">SUM('HL KNIHA VYPOC'!K353+'HL KNIHA VYPOC'!K355)</f>
        <v>0</v>
      </c>
      <c r="X153" s="318">
        <f t="shared" si="87"/>
        <v>0</v>
      </c>
      <c r="AF153" s="321" t="str">
        <f t="shared" si="84"/>
        <v xml:space="preserve">          0</v>
      </c>
      <c r="AG153" s="321" t="str">
        <f t="shared" si="85"/>
        <v xml:space="preserve">          0</v>
      </c>
      <c r="AQ153" s="350">
        <f ca="1">SUM('HL KNIHA VYPOC'!M353+'HL KNIHA VYPOC'!M355)</f>
        <v>0</v>
      </c>
      <c r="AS153" s="316">
        <f t="shared" si="88"/>
        <v>0</v>
      </c>
    </row>
    <row r="154" spans="1:45" outlineLevel="1">
      <c r="A154" s="369">
        <v>6</v>
      </c>
      <c r="C154" s="370" t="s">
        <v>2515</v>
      </c>
      <c r="D154" s="347" t="str">
        <f ca="1">IF(VLOOKUP($A154,vykaz_p!$A:$G,1)=$A154,VLOOKUP($A154,vykaz_p!$A:$G,$B$1),0)</f>
        <v>Zmeny stavu vnútroorganizačných zásob (+/-)
(účtová skupina 61)</v>
      </c>
      <c r="E154" s="348" t="s">
        <v>4098</v>
      </c>
      <c r="I154" s="374"/>
      <c r="J154" s="375"/>
      <c r="K154" s="375"/>
      <c r="L154" s="378">
        <f ca="1">SUM('HL KNIHA VYPOC'!G357)</f>
        <v>0</v>
      </c>
      <c r="M154" s="377"/>
      <c r="N154" s="318">
        <f t="shared" si="86"/>
        <v>0</v>
      </c>
      <c r="V154" s="318">
        <f ca="1">SUM('HL KNIHA VYPOC'!K357)</f>
        <v>0</v>
      </c>
      <c r="X154" s="318">
        <f t="shared" si="87"/>
        <v>0</v>
      </c>
      <c r="AF154" s="321" t="str">
        <f t="shared" si="84"/>
        <v xml:space="preserve">          0</v>
      </c>
      <c r="AG154" s="321" t="str">
        <f t="shared" si="85"/>
        <v xml:space="preserve">          0</v>
      </c>
      <c r="AQ154" s="350">
        <f ca="1">SUM('HL KNIHA VYPOC'!M357)</f>
        <v>0</v>
      </c>
      <c r="AS154" s="316">
        <f t="shared" si="88"/>
        <v>0</v>
      </c>
    </row>
    <row r="155" spans="1:45" outlineLevel="1">
      <c r="A155" s="369">
        <v>7</v>
      </c>
      <c r="C155" s="370" t="s">
        <v>2516</v>
      </c>
      <c r="D155" s="347" t="str">
        <f ca="1">IF(VLOOKUP($A155,vykaz_p!$A:$G,1)=$A155,VLOOKUP($A155,vykaz_p!$A:$G,$B$1),0)</f>
        <v>Aktivácia (účtová skupina 62)</v>
      </c>
      <c r="E155" s="348" t="s">
        <v>4099</v>
      </c>
      <c r="I155" s="374"/>
      <c r="J155" s="375"/>
      <c r="K155" s="375"/>
      <c r="L155" s="378">
        <f ca="1">SUM('HL KNIHA VYPOC'!G364)</f>
        <v>0</v>
      </c>
      <c r="M155" s="377"/>
      <c r="N155" s="318">
        <f t="shared" si="86"/>
        <v>0</v>
      </c>
      <c r="V155" s="318">
        <f ca="1">SUM('HL KNIHA VYPOC'!K364)</f>
        <v>0</v>
      </c>
      <c r="X155" s="318">
        <f t="shared" si="87"/>
        <v>0</v>
      </c>
      <c r="AF155" s="321" t="str">
        <f t="shared" si="84"/>
        <v xml:space="preserve">          0</v>
      </c>
      <c r="AG155" s="321" t="str">
        <f t="shared" si="85"/>
        <v xml:space="preserve">          0</v>
      </c>
      <c r="AQ155" s="350">
        <f ca="1">SUM('HL KNIHA VYPOC'!M364)</f>
        <v>0</v>
      </c>
      <c r="AS155" s="316">
        <f t="shared" si="88"/>
        <v>0</v>
      </c>
    </row>
    <row r="156" spans="1:45" outlineLevel="1">
      <c r="A156" s="369">
        <v>8</v>
      </c>
      <c r="C156" s="370" t="s">
        <v>2517</v>
      </c>
      <c r="D156" s="347" t="str">
        <f ca="1">IF(VLOOKUP($A156,vykaz_p!$A:$G,1)=$A156,VLOOKUP($A156,vykaz_p!$A:$G,$B$1),0)</f>
        <v>Tržby z predaja dlhodobého nehmotného majetku, dlhodobého hmotného majetku a materiálu (641, 642)</v>
      </c>
      <c r="E156" s="348" t="s">
        <v>4100</v>
      </c>
      <c r="I156" s="374"/>
      <c r="J156" s="375"/>
      <c r="K156" s="375"/>
      <c r="L156" s="378">
        <f ca="1">SUM('HL KNIHA VYPOC'!G373+'HL KNIHA VYPOC'!G374)</f>
        <v>0</v>
      </c>
      <c r="M156" s="377"/>
      <c r="N156" s="318">
        <f t="shared" si="86"/>
        <v>0</v>
      </c>
      <c r="V156" s="318">
        <f ca="1">SUM('HL KNIHA VYPOC'!K373+'HL KNIHA VYPOC'!K374)</f>
        <v>0</v>
      </c>
      <c r="X156" s="318">
        <f t="shared" si="87"/>
        <v>0</v>
      </c>
      <c r="Z156" s="360"/>
      <c r="AF156" s="321" t="str">
        <f t="shared" si="84"/>
        <v xml:space="preserve">          0</v>
      </c>
      <c r="AG156" s="321" t="str">
        <f t="shared" si="85"/>
        <v xml:space="preserve">          0</v>
      </c>
      <c r="AQ156" s="350">
        <f ca="1">SUM('HL KNIHA VYPOC'!M373+'HL KNIHA VYPOC'!M374)</f>
        <v>0</v>
      </c>
      <c r="AS156" s="316">
        <f t="shared" si="88"/>
        <v>0</v>
      </c>
    </row>
    <row r="157" spans="1:45" outlineLevel="1">
      <c r="A157" s="369">
        <v>9</v>
      </c>
      <c r="C157" s="370" t="s">
        <v>2518</v>
      </c>
      <c r="D157" s="347" t="str">
        <f ca="1">IF(VLOOKUP($A157,vykaz_p!$A:$G,1)=$A157,VLOOKUP($A157,vykaz_p!$A:$G,$B$1),0)</f>
        <v>Ostatné výnosy z hospodárskej činnosti (644, 645, 646, 648, 655, 657)</v>
      </c>
      <c r="E157" s="348" t="s">
        <v>2394</v>
      </c>
      <c r="I157" s="374"/>
      <c r="J157" s="375"/>
      <c r="K157" s="375"/>
      <c r="L157" s="378">
        <f ca="1">SUM('HL KNIHA VYPOC'!G375:G378)+'HL KNIHA VYPOC'!G383+'HL KNIHA VYPOC'!G384</f>
        <v>0</v>
      </c>
      <c r="M157" s="377"/>
      <c r="N157" s="318">
        <f t="shared" si="86"/>
        <v>0</v>
      </c>
      <c r="V157" s="318">
        <f ca="1">SUM('HL KNIHA VYPOC'!K375:Q378)+'HL KNIHA VYPOC'!K383+'HL KNIHA VYPOC'!K384</f>
        <v>0</v>
      </c>
      <c r="X157" s="318">
        <f t="shared" si="87"/>
        <v>0</v>
      </c>
      <c r="AF157" s="321" t="str">
        <f t="shared" si="84"/>
        <v xml:space="preserve">          0</v>
      </c>
      <c r="AG157" s="321" t="str">
        <f t="shared" si="85"/>
        <v xml:space="preserve">          0</v>
      </c>
      <c r="AQ157" s="350">
        <f ca="1">SUM('HL KNIHA VYPOC'!M375:AL378)+'HL KNIHA VYPOC'!M383+'HL KNIHA VYPOC'!M384</f>
        <v>0</v>
      </c>
      <c r="AS157" s="316">
        <f t="shared" si="88"/>
        <v>0</v>
      </c>
    </row>
    <row r="158" spans="1:45">
      <c r="A158" s="369">
        <v>10</v>
      </c>
      <c r="C158" s="370" t="s">
        <v>2511</v>
      </c>
      <c r="D158" s="317" t="str">
        <f ca="1">IF(VLOOKUP($A158,vykaz_p!$A:$G,1)=$A158,VLOOKUP($A158,vykaz_p!$A:$G,$B$1),0)</f>
        <v>Náklady na hospodársku činnosť spolu r. 11 + r. 12
+ r. 13 + r. 14 + r. 15 + r. 20 +r. 21 + r. 24 + r. 25 + r. 26</v>
      </c>
      <c r="E158" s="363" t="s">
        <v>4109</v>
      </c>
      <c r="F158" s="366"/>
      <c r="I158" s="374"/>
      <c r="J158" s="375"/>
      <c r="K158" s="375"/>
      <c r="L158" s="376">
        <f ca="1">SUM(L159+L160+L161+L162+L163+L168+L169+L172+L173+L174)</f>
        <v>0</v>
      </c>
      <c r="M158" s="377"/>
      <c r="N158" s="344">
        <f>SUM(N159+N160+N161+N162+N163+N168+N169+N172+N173+N174)</f>
        <v>0</v>
      </c>
      <c r="P158" s="365"/>
      <c r="V158" s="344">
        <f ca="1">SUM(V159+V160+V161+V162+V163+V168+V169+V172+V173+V174)</f>
        <v>0</v>
      </c>
      <c r="X158" s="344">
        <f>SUM(X159+X160+X161+X162+X163+X168+X169+X172+X173+X174)</f>
        <v>0</v>
      </c>
      <c r="Z158" s="359"/>
      <c r="AF158" s="321" t="str">
        <f>REPT(" ",11-LEN(N158))&amp;N158</f>
        <v xml:space="preserve">          0</v>
      </c>
      <c r="AG158" s="321" t="str">
        <f>REPT(" ",11-LEN(X158))&amp;X158</f>
        <v xml:space="preserve">          0</v>
      </c>
      <c r="AK158" s="366"/>
      <c r="AQ158" s="341">
        <f ca="1">SUM(AQ159+AQ160+AQ161+AQ162+AQ163+AQ168+AQ169+AQ172+AQ173+AQ174)</f>
        <v>0</v>
      </c>
      <c r="AS158" s="341">
        <f>SUM(AS159+AS160+AS161+AS162+AS163+AS168+AS169+AS172+AS173+AS174)</f>
        <v>0</v>
      </c>
    </row>
    <row r="159" spans="1:45" outlineLevel="1">
      <c r="A159" s="369">
        <v>11</v>
      </c>
      <c r="C159" s="370" t="s">
        <v>2386</v>
      </c>
      <c r="D159" s="347" t="str">
        <f ca="1">IF(VLOOKUP($A159,vykaz_p!$A:$G,1)=$A159,VLOOKUP($A159,vykaz_p!$A:$G,$B$1),0)</f>
        <v>Náklady vynaložené na obstaranie predaného tovaru (504, 507)</v>
      </c>
      <c r="E159" s="348" t="s">
        <v>2398</v>
      </c>
      <c r="I159" s="374"/>
      <c r="J159" s="375"/>
      <c r="K159" s="375"/>
      <c r="L159" s="378">
        <f ca="1">SUM('HL KNIHA VYPOC'!G268+'HL KNIHA VYPOC'!G270)</f>
        <v>0</v>
      </c>
      <c r="M159" s="377"/>
      <c r="N159" s="318">
        <f>ROUND((L159),0)</f>
        <v>0</v>
      </c>
      <c r="V159" s="318">
        <f ca="1">SUM('HL KNIHA VYPOC'!K268+'HL KNIHA VYPOC'!K270)</f>
        <v>0</v>
      </c>
      <c r="X159" s="318">
        <f>ROUND((V159),0)</f>
        <v>0</v>
      </c>
      <c r="AF159" s="321" t="str">
        <f t="shared" si="84"/>
        <v xml:space="preserve">          0</v>
      </c>
      <c r="AG159" s="321" t="str">
        <f t="shared" si="85"/>
        <v xml:space="preserve">          0</v>
      </c>
      <c r="AQ159" s="350">
        <f ca="1">SUM('HL KNIHA VYPOC'!M268+'HL KNIHA VYPOC'!M270)</f>
        <v>0</v>
      </c>
      <c r="AS159" s="350">
        <f>ROUND((AQ159),0)</f>
        <v>0</v>
      </c>
    </row>
    <row r="160" spans="1:45" outlineLevel="1">
      <c r="A160" s="369">
        <v>12</v>
      </c>
      <c r="C160" s="370" t="s">
        <v>2410</v>
      </c>
      <c r="D160" s="347" t="str">
        <f ca="1">IF(VLOOKUP($A160,vykaz_p!$A:$G,1)=$A160,VLOOKUP($A160,vykaz_p!$A:$G,$B$1),0)</f>
        <v>Spotreba materiálu, energie a ostatných neskladovateľných dodávok (501, 502, 503)</v>
      </c>
      <c r="E160" s="348" t="s">
        <v>4101</v>
      </c>
      <c r="I160" s="374"/>
      <c r="J160" s="375"/>
      <c r="K160" s="375"/>
      <c r="L160" s="378">
        <f ca="1">SUM('HL KNIHA VYPOC'!G265:G267)</f>
        <v>0</v>
      </c>
      <c r="M160" s="377"/>
      <c r="N160" s="318">
        <f>ROUND((L160),0)</f>
        <v>0</v>
      </c>
      <c r="V160" s="318">
        <f ca="1">SUM('HL KNIHA VYPOC'!K265:Q267)</f>
        <v>0</v>
      </c>
      <c r="X160" s="318">
        <f>ROUND((V160),0)</f>
        <v>0</v>
      </c>
      <c r="Z160" s="360"/>
      <c r="AF160" s="321" t="str">
        <f t="shared" si="84"/>
        <v xml:space="preserve">          0</v>
      </c>
      <c r="AG160" s="321" t="str">
        <f t="shared" si="85"/>
        <v xml:space="preserve">          0</v>
      </c>
      <c r="AQ160" s="350">
        <f ca="1">SUM('HL KNIHA VYPOC'!M265:AL267)</f>
        <v>0</v>
      </c>
      <c r="AS160" s="350">
        <f>ROUND((AQ160),0)</f>
        <v>0</v>
      </c>
    </row>
    <row r="161" spans="1:45" outlineLevel="1">
      <c r="A161" s="369">
        <v>13</v>
      </c>
      <c r="C161" s="370" t="s">
        <v>2442</v>
      </c>
      <c r="D161" s="347" t="str">
        <f ca="1">IF(VLOOKUP($A161,vykaz_p!$A:$G,1)=$A161,VLOOKUP($A161,vykaz_p!$A:$G,$B$1),0)</f>
        <v>Opravné položky k zásobám (+/-) (505)</v>
      </c>
      <c r="E161" s="348" t="s">
        <v>4102</v>
      </c>
      <c r="I161" s="374"/>
      <c r="J161" s="375"/>
      <c r="K161" s="375"/>
      <c r="L161" s="378">
        <f ca="1">SUM('HL KNIHA VYPOC'!G269)</f>
        <v>0</v>
      </c>
      <c r="M161" s="377"/>
      <c r="N161" s="318">
        <f>ROUND((L161),0)</f>
        <v>0</v>
      </c>
      <c r="V161" s="318">
        <f ca="1">SUM('HL KNIHA VYPOC'!K269)</f>
        <v>0</v>
      </c>
      <c r="X161" s="318">
        <f>ROUND((V161),0)</f>
        <v>0</v>
      </c>
      <c r="AF161" s="321" t="str">
        <f t="shared" si="84"/>
        <v xml:space="preserve">          0</v>
      </c>
      <c r="AG161" s="321" t="str">
        <f t="shared" si="85"/>
        <v xml:space="preserve">          0</v>
      </c>
      <c r="AQ161" s="350">
        <f ca="1">SUM('HL KNIHA VYPOC'!M269)</f>
        <v>0</v>
      </c>
      <c r="AS161" s="350">
        <f>ROUND((AQ161),0)</f>
        <v>0</v>
      </c>
    </row>
    <row r="162" spans="1:45" outlineLevel="1">
      <c r="A162" s="369">
        <v>14</v>
      </c>
      <c r="C162" s="370" t="s">
        <v>2519</v>
      </c>
      <c r="D162" s="347" t="str">
        <f ca="1">IF(VLOOKUP($A162,vykaz_p!$A:$G,1)=$A162,VLOOKUP($A162,vykaz_p!$A:$G,$B$1),0)</f>
        <v>Služby (účtová skupina 51)</v>
      </c>
      <c r="E162" s="348" t="s">
        <v>4103</v>
      </c>
      <c r="I162" s="374"/>
      <c r="J162" s="375"/>
      <c r="K162" s="375"/>
      <c r="L162" s="378">
        <f ca="1">SUM('HL KNIHA VYPOC'!G271)</f>
        <v>0</v>
      </c>
      <c r="M162" s="377"/>
      <c r="N162" s="318">
        <f>ROUND((L162),0)</f>
        <v>0</v>
      </c>
      <c r="V162" s="318">
        <f ca="1">SUM('HL KNIHA VYPOC'!K271)</f>
        <v>0</v>
      </c>
      <c r="X162" s="318">
        <f>ROUND((V162),0)</f>
        <v>0</v>
      </c>
      <c r="AF162" s="321" t="str">
        <f>REPT(" ",11-LEN(N162))&amp;N162</f>
        <v xml:space="preserve">          0</v>
      </c>
      <c r="AG162" s="321" t="str">
        <f>REPT(" ",11-LEN(X162))&amp;X162</f>
        <v xml:space="preserve">          0</v>
      </c>
      <c r="AQ162" s="350">
        <f ca="1">SUM('HL KNIHA VYPOC'!M271)</f>
        <v>0</v>
      </c>
      <c r="AS162" s="350">
        <f>ROUND((AQ162),0)</f>
        <v>0</v>
      </c>
    </row>
    <row r="163" spans="1:45" outlineLevel="1">
      <c r="A163" s="369">
        <v>15</v>
      </c>
      <c r="C163" s="370" t="s">
        <v>2520</v>
      </c>
      <c r="D163" s="347" t="str">
        <f ca="1">IF(VLOOKUP($A163,vykaz_p!$A:$G,1)=$A163,VLOOKUP($A163,vykaz_p!$A:$G,$B$1),0)</f>
        <v>Osobné náklady súčet (r. 16 až r. 19)</v>
      </c>
      <c r="E163" s="348" t="s">
        <v>4104</v>
      </c>
      <c r="F163" s="366"/>
      <c r="I163" s="374"/>
      <c r="J163" s="375"/>
      <c r="K163" s="375"/>
      <c r="L163" s="376">
        <f ca="1">SUM(L164:L167)</f>
        <v>0</v>
      </c>
      <c r="M163" s="377"/>
      <c r="N163" s="344">
        <f>SUM(N164:N167)</f>
        <v>0</v>
      </c>
      <c r="P163" s="365"/>
      <c r="V163" s="344">
        <f ca="1">SUM(V164:V167)</f>
        <v>0</v>
      </c>
      <c r="X163" s="344">
        <f>SUM(X164:X167)</f>
        <v>0</v>
      </c>
      <c r="Z163" s="360"/>
      <c r="AF163" s="321" t="str">
        <f t="shared" si="84"/>
        <v xml:space="preserve">          0</v>
      </c>
      <c r="AG163" s="321" t="str">
        <f t="shared" si="85"/>
        <v xml:space="preserve">          0</v>
      </c>
      <c r="AK163" s="366"/>
      <c r="AQ163" s="341">
        <f ca="1">SUM(AQ164:AQ167)</f>
        <v>0</v>
      </c>
      <c r="AS163" s="341">
        <f>SUM(AS164:AS167)</f>
        <v>0</v>
      </c>
    </row>
    <row r="164" spans="1:45" outlineLevel="1">
      <c r="A164" s="369">
        <v>16</v>
      </c>
      <c r="C164" s="370" t="s">
        <v>2521</v>
      </c>
      <c r="D164" s="347" t="str">
        <f ca="1">IF(VLOOKUP($A164,vykaz_p!$A:$G,1)=$A164,VLOOKUP($A164,vykaz_p!$A:$G,$B$1),0)</f>
        <v>Mzdové náklady (521, 522)</v>
      </c>
      <c r="E164" s="348" t="s">
        <v>4105</v>
      </c>
      <c r="I164" s="374"/>
      <c r="J164" s="375"/>
      <c r="K164" s="375"/>
      <c r="L164" s="378">
        <f ca="1">SUM('HL KNIHA VYPOC'!G280:G281)</f>
        <v>0</v>
      </c>
      <c r="M164" s="377"/>
      <c r="N164" s="318">
        <f>ROUND((L164),0)</f>
        <v>0</v>
      </c>
      <c r="V164" s="318">
        <f ca="1">SUM('HL KNIHA VYPOC'!K280:Q281)</f>
        <v>0</v>
      </c>
      <c r="X164" s="318">
        <f>ROUND((V164),0)</f>
        <v>0</v>
      </c>
      <c r="AF164" s="321" t="str">
        <f t="shared" si="84"/>
        <v xml:space="preserve">          0</v>
      </c>
      <c r="AG164" s="321" t="str">
        <f t="shared" si="85"/>
        <v xml:space="preserve">          0</v>
      </c>
      <c r="AQ164" s="350">
        <f ca="1">SUM('HL KNIHA VYPOC'!M280:AL281)</f>
        <v>0</v>
      </c>
      <c r="AS164" s="350">
        <f>ROUND((AQ164),0)</f>
        <v>0</v>
      </c>
    </row>
    <row r="165" spans="1:45" outlineLevel="1">
      <c r="A165" s="369">
        <v>17</v>
      </c>
      <c r="C165" s="370" t="s">
        <v>2390</v>
      </c>
      <c r="D165" s="347" t="str">
        <f ca="1">IF(VLOOKUP($A165,vykaz_p!$A:$G,1)=$A165,VLOOKUP($A165,vykaz_p!$A:$G,$B$1),0)</f>
        <v>Odmeny členom orgánov spoločnosti a družstva (523)</v>
      </c>
      <c r="E165" s="348" t="s">
        <v>4106</v>
      </c>
      <c r="I165" s="374"/>
      <c r="J165" s="375"/>
      <c r="K165" s="375"/>
      <c r="L165" s="378">
        <f ca="1">SUM('HL KNIHA VYPOC'!G282)</f>
        <v>0</v>
      </c>
      <c r="M165" s="377"/>
      <c r="N165" s="318">
        <f>ROUND((L165),0)</f>
        <v>0</v>
      </c>
      <c r="V165" s="318">
        <f ca="1">SUM('HL KNIHA VYPOC'!K282)</f>
        <v>0</v>
      </c>
      <c r="X165" s="318">
        <f>ROUND((V165),0)</f>
        <v>0</v>
      </c>
      <c r="AF165" s="321" t="str">
        <f t="shared" si="84"/>
        <v xml:space="preserve">          0</v>
      </c>
      <c r="AG165" s="321" t="str">
        <f t="shared" si="85"/>
        <v xml:space="preserve">          0</v>
      </c>
      <c r="AQ165" s="350">
        <f ca="1">SUM('HL KNIHA VYPOC'!M282)</f>
        <v>0</v>
      </c>
      <c r="AS165" s="350">
        <f>ROUND((AQ165),0)</f>
        <v>0</v>
      </c>
    </row>
    <row r="166" spans="1:45" outlineLevel="1">
      <c r="A166" s="369">
        <v>18</v>
      </c>
      <c r="C166" s="370" t="s">
        <v>2391</v>
      </c>
      <c r="D166" s="347" t="str">
        <f ca="1">IF(VLOOKUP($A166,vykaz_p!$A:$G,1)=$A166,VLOOKUP($A166,vykaz_p!$A:$G,$B$1),0)</f>
        <v>Náklady na sociálne poistenie (524, 525, 526)</v>
      </c>
      <c r="E166" s="348" t="s">
        <v>2400</v>
      </c>
      <c r="I166" s="374"/>
      <c r="J166" s="375"/>
      <c r="K166" s="375"/>
      <c r="L166" s="378">
        <f ca="1">SUM('HL KNIHA VYPOC'!G283:G285)</f>
        <v>0</v>
      </c>
      <c r="M166" s="377"/>
      <c r="N166" s="318">
        <f>ROUND((L166),0)</f>
        <v>0</v>
      </c>
      <c r="V166" s="318">
        <f ca="1">SUM('HL KNIHA VYPOC'!K283:Q285)</f>
        <v>0</v>
      </c>
      <c r="X166" s="318">
        <f>ROUND((V166),0)</f>
        <v>0</v>
      </c>
      <c r="AF166" s="321" t="str">
        <f t="shared" si="84"/>
        <v xml:space="preserve">          0</v>
      </c>
      <c r="AG166" s="321" t="str">
        <f t="shared" si="85"/>
        <v xml:space="preserve">          0</v>
      </c>
      <c r="AQ166" s="350">
        <f ca="1">SUM('HL KNIHA VYPOC'!M283:AL285)</f>
        <v>0</v>
      </c>
      <c r="AS166" s="350">
        <f>ROUND((AQ166),0)</f>
        <v>0</v>
      </c>
    </row>
    <row r="167" spans="1:45" outlineLevel="1">
      <c r="A167" s="369">
        <v>19</v>
      </c>
      <c r="C167" s="370" t="s">
        <v>2392</v>
      </c>
      <c r="D167" s="347" t="str">
        <f ca="1">IF(VLOOKUP($A167,vykaz_p!$A:$G,1)=$A167,VLOOKUP($A167,vykaz_p!$A:$G,$B$1),0)</f>
        <v>Sociálne náklady (527, 528)</v>
      </c>
      <c r="E167" s="348" t="s">
        <v>4110</v>
      </c>
      <c r="I167" s="374"/>
      <c r="J167" s="375"/>
      <c r="K167" s="375"/>
      <c r="L167" s="378">
        <f ca="1">SUM('HL KNIHA VYPOC'!G286:G287)</f>
        <v>0</v>
      </c>
      <c r="M167" s="377"/>
      <c r="N167" s="318">
        <f>ROUND((L167),0)</f>
        <v>0</v>
      </c>
      <c r="V167" s="318">
        <f ca="1">SUM('HL KNIHA VYPOC'!K286:Q287)</f>
        <v>0</v>
      </c>
      <c r="X167" s="318">
        <f>ROUND((V167),0)</f>
        <v>0</v>
      </c>
      <c r="AF167" s="321" t="str">
        <f t="shared" si="84"/>
        <v xml:space="preserve">          0</v>
      </c>
      <c r="AG167" s="321" t="str">
        <f t="shared" si="85"/>
        <v xml:space="preserve">          0</v>
      </c>
      <c r="AQ167" s="350">
        <f ca="1">SUM('HL KNIHA VYPOC'!M286:AL287)</f>
        <v>0</v>
      </c>
      <c r="AS167" s="350">
        <f>ROUND((AQ167),0)</f>
        <v>0</v>
      </c>
    </row>
    <row r="168" spans="1:45" outlineLevel="1">
      <c r="A168" s="369">
        <v>20</v>
      </c>
      <c r="C168" s="370" t="s">
        <v>2522</v>
      </c>
      <c r="D168" s="347" t="str">
        <f ca="1">IF(VLOOKUP($A168,vykaz_p!$A:$G,1)=$A168,VLOOKUP($A168,vykaz_p!$A:$G,$B$1),0)</f>
        <v>Dane a poplatky (účtová skupina 53)</v>
      </c>
      <c r="E168" s="348" t="s">
        <v>2403</v>
      </c>
      <c r="I168" s="374"/>
      <c r="J168" s="375"/>
      <c r="K168" s="375"/>
      <c r="L168" s="378">
        <f ca="1">SUM('HL KNIHA VYPOC'!G289)</f>
        <v>0</v>
      </c>
      <c r="M168" s="377"/>
      <c r="N168" s="318">
        <f>ROUND((L168),0)</f>
        <v>0</v>
      </c>
      <c r="V168" s="318">
        <f ca="1">SUM('HL KNIHA VYPOC'!K289)</f>
        <v>0</v>
      </c>
      <c r="X168" s="318">
        <f>ROUND((V168),0)</f>
        <v>0</v>
      </c>
      <c r="AF168" s="321" t="str">
        <f t="shared" si="84"/>
        <v xml:space="preserve">          0</v>
      </c>
      <c r="AG168" s="321" t="str">
        <f t="shared" si="85"/>
        <v xml:space="preserve">          0</v>
      </c>
      <c r="AQ168" s="350">
        <f ca="1">SUM('HL KNIHA VYPOC'!M289)</f>
        <v>0</v>
      </c>
      <c r="AS168" s="350">
        <f>ROUND((AQ168),0)</f>
        <v>0</v>
      </c>
    </row>
    <row r="169" spans="1:45" outlineLevel="1">
      <c r="A169" s="369">
        <v>21</v>
      </c>
      <c r="C169" s="370" t="s">
        <v>2523</v>
      </c>
      <c r="D169" s="347" t="str">
        <f ca="1">IF(VLOOKUP($A169,vykaz_p!$A:$G,1)=$A169,VLOOKUP($A169,vykaz_p!$A:$G,$B$1),0)</f>
        <v>Odpisy a opravné položky k dlhodobému nehmotnému majetku a dlhodobému hmotnému majetku (r. 22 + r. 23)</v>
      </c>
      <c r="E169" s="348" t="s">
        <v>2405</v>
      </c>
      <c r="I169" s="374"/>
      <c r="J169" s="375"/>
      <c r="K169" s="375"/>
      <c r="L169" s="379"/>
      <c r="M169" s="377"/>
      <c r="N169" s="344">
        <f>SUM(N170:N171)</f>
        <v>0</v>
      </c>
      <c r="X169" s="344">
        <f>SUM(X170:X171)</f>
        <v>0</v>
      </c>
      <c r="Z169" s="360"/>
      <c r="AF169" s="321" t="str">
        <f t="shared" si="84"/>
        <v xml:space="preserve">          0</v>
      </c>
      <c r="AG169" s="321" t="str">
        <f t="shared" si="85"/>
        <v xml:space="preserve">          0</v>
      </c>
      <c r="AS169" s="341">
        <f>SUM(AS170:AS171)</f>
        <v>0</v>
      </c>
    </row>
    <row r="170" spans="1:45" outlineLevel="1">
      <c r="A170" s="369">
        <v>22</v>
      </c>
      <c r="C170" s="370" t="s">
        <v>2524</v>
      </c>
      <c r="D170" s="347" t="str">
        <f ca="1">IF(VLOOKUP($A170,vykaz_p!$A:$G,1)=$A170,VLOOKUP($A170,vykaz_p!$A:$G,$B$1),0)</f>
        <v>Odpisy dlhodobého nehmotného majetku a dlhodobého hmotného majetku (551)</v>
      </c>
      <c r="E170" s="348" t="s">
        <v>4081</v>
      </c>
      <c r="I170" s="374"/>
      <c r="J170" s="375"/>
      <c r="K170" s="375"/>
      <c r="L170" s="378">
        <f ca="1">SUM('HL KNIHA VYPOC'!G307)</f>
        <v>0</v>
      </c>
      <c r="M170" s="377"/>
      <c r="N170" s="318">
        <f>ROUND((L170),0)</f>
        <v>0</v>
      </c>
      <c r="V170" s="318">
        <f ca="1">SUM('HL KNIHA VYPOC'!K307)</f>
        <v>0</v>
      </c>
      <c r="X170" s="318">
        <f>ROUND((V170),0)</f>
        <v>0</v>
      </c>
      <c r="Z170" s="360"/>
      <c r="AF170" s="321" t="str">
        <f t="shared" si="84"/>
        <v xml:space="preserve">          0</v>
      </c>
      <c r="AG170" s="321" t="str">
        <f t="shared" si="85"/>
        <v xml:space="preserve">          0</v>
      </c>
      <c r="AQ170" s="350">
        <f ca="1">SUM('HL KNIHA VYPOC'!M307)</f>
        <v>0</v>
      </c>
      <c r="AS170" s="350">
        <f>ROUND((AQ170),0)</f>
        <v>0</v>
      </c>
    </row>
    <row r="171" spans="1:45" outlineLevel="1">
      <c r="A171" s="369">
        <v>23</v>
      </c>
      <c r="C171" s="370" t="s">
        <v>2390</v>
      </c>
      <c r="D171" s="347" t="str">
        <f ca="1">IF(VLOOKUP($A171,vykaz_p!$A:$G,1)=$A171,VLOOKUP($A171,vykaz_p!$A:$G,$B$1),0)</f>
        <v>Opravné položky  k dlhodobému nehmotnému majetku a dlhodobému hmotnému majetku (+/-) (553)</v>
      </c>
      <c r="E171" s="348" t="s">
        <v>4083</v>
      </c>
      <c r="I171" s="374"/>
      <c r="J171" s="375"/>
      <c r="K171" s="375"/>
      <c r="L171" s="378">
        <f ca="1">SUM('HL KNIHA VYPOC'!G309)</f>
        <v>0</v>
      </c>
      <c r="M171" s="377"/>
      <c r="N171" s="318">
        <f>ROUND((L171),0)</f>
        <v>0</v>
      </c>
      <c r="V171" s="318">
        <f ca="1">SUM('HL KNIHA VYPOC'!K309)</f>
        <v>0</v>
      </c>
      <c r="X171" s="318">
        <f>ROUND((V171),0)</f>
        <v>0</v>
      </c>
      <c r="Z171" s="360"/>
      <c r="AF171" s="321" t="str">
        <f t="shared" si="84"/>
        <v xml:space="preserve">          0</v>
      </c>
      <c r="AG171" s="321" t="str">
        <f t="shared" si="85"/>
        <v xml:space="preserve">          0</v>
      </c>
      <c r="AQ171" s="350">
        <f ca="1">SUM('HL KNIHA VYPOC'!M309)</f>
        <v>0</v>
      </c>
      <c r="AS171" s="350">
        <f>ROUND((AQ171),0)</f>
        <v>0</v>
      </c>
    </row>
    <row r="172" spans="1:45" outlineLevel="1">
      <c r="A172" s="369">
        <v>24</v>
      </c>
      <c r="C172" s="370" t="s">
        <v>2525</v>
      </c>
      <c r="D172" s="347" t="str">
        <f ca="1">IF(VLOOKUP($A172,vykaz_p!$A:$G,1)=$A172,VLOOKUP($A172,vykaz_p!$A:$G,$B$1),0)</f>
        <v>Zostatková cena predaného dlhodobého majetku a predaného materiálu (541, 542)</v>
      </c>
      <c r="E172" s="348" t="s">
        <v>4086</v>
      </c>
      <c r="I172" s="374"/>
      <c r="J172" s="375"/>
      <c r="K172" s="375"/>
      <c r="L172" s="378">
        <f ca="1">SUM('HL KNIHA VYPOC'!G297:G298)</f>
        <v>0</v>
      </c>
      <c r="M172" s="377"/>
      <c r="N172" s="318">
        <f>ROUND((L172),0)</f>
        <v>0</v>
      </c>
      <c r="V172" s="318">
        <f ca="1">SUM('HL KNIHA VYPOC'!K297:Q298)</f>
        <v>0</v>
      </c>
      <c r="X172" s="318">
        <f>ROUND((V172),0)</f>
        <v>0</v>
      </c>
      <c r="Z172" s="360"/>
      <c r="AF172" s="321" t="str">
        <f t="shared" si="84"/>
        <v xml:space="preserve">          0</v>
      </c>
      <c r="AG172" s="321" t="str">
        <f t="shared" si="85"/>
        <v xml:space="preserve">          0</v>
      </c>
      <c r="AQ172" s="350">
        <f ca="1">SUM('HL KNIHA VYPOC'!M297:AL298)</f>
        <v>0</v>
      </c>
      <c r="AS172" s="350">
        <f>ROUND((AQ172),0)</f>
        <v>0</v>
      </c>
    </row>
    <row r="173" spans="1:45" outlineLevel="1">
      <c r="A173" s="369">
        <v>25</v>
      </c>
      <c r="C173" s="370" t="s">
        <v>2512</v>
      </c>
      <c r="D173" s="347" t="str">
        <f ca="1">IF(VLOOKUP($A173,vykaz_p!$A:$G,1)=$A173,VLOOKUP($A173,vykaz_p!$A:$G,$B$1),0)</f>
        <v>Opravné položky k pohľadávkam (+/-) (547)</v>
      </c>
      <c r="E173" s="348" t="s">
        <v>4089</v>
      </c>
      <c r="I173" s="374"/>
      <c r="J173" s="375"/>
      <c r="K173" s="375"/>
      <c r="L173" s="378">
        <f ca="1">SUM('HL KNIHA VYPOC'!G303)</f>
        <v>0</v>
      </c>
      <c r="M173" s="377"/>
      <c r="N173" s="318">
        <f>ROUND((L173),0)</f>
        <v>0</v>
      </c>
      <c r="V173" s="318">
        <f ca="1">SUM('HL KNIHA VYPOC'!K303)</f>
        <v>0</v>
      </c>
      <c r="X173" s="318">
        <f>ROUND((V173),0)</f>
        <v>0</v>
      </c>
      <c r="Z173" s="360"/>
      <c r="AF173" s="321" t="str">
        <f t="shared" si="84"/>
        <v xml:space="preserve">          0</v>
      </c>
      <c r="AG173" s="321" t="str">
        <f t="shared" si="85"/>
        <v xml:space="preserve">          0</v>
      </c>
      <c r="AQ173" s="350">
        <f ca="1">SUM('HL KNIHA VYPOC'!M303)</f>
        <v>0</v>
      </c>
      <c r="AS173" s="350">
        <f>ROUND((AQ173),0)</f>
        <v>0</v>
      </c>
    </row>
    <row r="174" spans="1:45" outlineLevel="1">
      <c r="A174" s="369">
        <v>26</v>
      </c>
      <c r="C174" s="370" t="s">
        <v>2526</v>
      </c>
      <c r="D174" s="347" t="str">
        <f ca="1">IF(VLOOKUP($A174,vykaz_p!$A:$G,1)=$A174,VLOOKUP($A174,vykaz_p!$A:$G,$B$1),0)</f>
        <v>Ostatné náklady na hospodársku činnosť 
(543, 544, 545, 546, 548, 549, 555, 557)</v>
      </c>
      <c r="E174" s="348" t="s">
        <v>4090</v>
      </c>
      <c r="I174" s="374"/>
      <c r="J174" s="375"/>
      <c r="K174" s="375"/>
      <c r="L174" s="378">
        <f ca="1">SUM('HL KNIHA VYPOC'!G299+'HL KNIHA VYPOC'!G300+'HL KNIHA VYPOC'!G301+'HL KNIHA VYPOC'!G302+'HL KNIHA VYPOC'!G304+'HL KNIHA VYPOC'!G305+'HL KNIHA VYPOC'!G310+'HL KNIHA VYPOC'!G311)</f>
        <v>0</v>
      </c>
      <c r="M174" s="377"/>
      <c r="N174" s="318">
        <f>ROUND((L174),0)</f>
        <v>0</v>
      </c>
      <c r="V174" s="318">
        <f ca="1">SUM('HL KNIHA VYPOC'!K299+'HL KNIHA VYPOC'!K300+'HL KNIHA VYPOC'!K301+'HL KNIHA VYPOC'!K302+'HL KNIHA VYPOC'!K304+'HL KNIHA VYPOC'!K305+'HL KNIHA VYPOC'!K310+'HL KNIHA VYPOC'!K311)</f>
        <v>0</v>
      </c>
      <c r="X174" s="318">
        <f>ROUND((V174),0)</f>
        <v>0</v>
      </c>
      <c r="Z174" s="360"/>
      <c r="AF174" s="321" t="str">
        <f t="shared" si="84"/>
        <v xml:space="preserve">          0</v>
      </c>
      <c r="AG174" s="321" t="str">
        <f t="shared" si="85"/>
        <v xml:space="preserve">          0</v>
      </c>
      <c r="AQ174" s="350">
        <f ca="1">SUM('HL KNIHA VYPOC'!M299+'HL KNIHA VYPOC'!M300+'HL KNIHA VYPOC'!M301+'HL KNIHA VYPOC'!M302+'HL KNIHA VYPOC'!M304+'HL KNIHA VYPOC'!M305+'HL KNIHA VYPOC'!M310+'HL KNIHA VYPOC'!M311)</f>
        <v>0</v>
      </c>
      <c r="AS174" s="350">
        <f>ROUND((AQ174),0)</f>
        <v>0</v>
      </c>
    </row>
    <row r="175" spans="1:45" ht="15.75" customHeight="1">
      <c r="A175" s="369">
        <v>27</v>
      </c>
      <c r="C175" s="370" t="s">
        <v>2527</v>
      </c>
      <c r="D175" s="317" t="str">
        <f ca="1">IF(VLOOKUP($A175,vykaz_p!$A:$G,1)=$A175,VLOOKUP($A175,vykaz_p!$A:$G,$B$1),0)</f>
        <v>Výsledok hospodárenia z hospodárskej činnosti (+/-) (r. 02 - r. 10)</v>
      </c>
      <c r="E175" s="363" t="s">
        <v>4094</v>
      </c>
      <c r="F175" s="366"/>
      <c r="I175" s="374"/>
      <c r="J175" s="375"/>
      <c r="K175" s="375"/>
      <c r="L175" s="379"/>
      <c r="M175" s="377"/>
      <c r="N175" s="344">
        <f>SUM(N150-N158)</f>
        <v>0</v>
      </c>
      <c r="P175" s="365"/>
      <c r="X175" s="344">
        <f>SUM(X150-X158)</f>
        <v>0</v>
      </c>
      <c r="Z175" s="359"/>
      <c r="AF175" s="362" t="str">
        <f>REPT(" ",11-LEN(N175))&amp;N175</f>
        <v xml:space="preserve">          0</v>
      </c>
      <c r="AG175" s="362" t="str">
        <f>REPT(" ",11-LEN(X175))&amp;X175</f>
        <v xml:space="preserve">          0</v>
      </c>
      <c r="AK175" s="366"/>
      <c r="AS175" s="341">
        <f>SUM(AS150-AS158)</f>
        <v>0</v>
      </c>
    </row>
    <row r="176" spans="1:45">
      <c r="A176" s="369">
        <v>28</v>
      </c>
      <c r="C176" s="370" t="s">
        <v>2510</v>
      </c>
      <c r="D176" s="317" t="str">
        <f ca="1">IF(VLOOKUP($A176,vykaz_p!$A:$G,1)=$A176,VLOOKUP($A176,vykaz_p!$A:$G,$B$1),0)</f>
        <v>Pridaná hodnota (r. 03 + r. 04 + r. 05 + r. 06 + r. 07)
- (r. 11 + r. 12 + r. 13 + r. 14)</v>
      </c>
      <c r="E176" s="363" t="s">
        <v>4095</v>
      </c>
      <c r="F176" s="366"/>
      <c r="I176" s="374"/>
      <c r="J176" s="375"/>
      <c r="K176" s="375"/>
      <c r="L176" s="379"/>
      <c r="M176" s="377"/>
      <c r="N176" s="318">
        <f>SUM(N151+N152+N153+N154+N155)-(N159+N160+N161+N162)</f>
        <v>0</v>
      </c>
      <c r="P176" s="365"/>
      <c r="X176" s="318">
        <f>SUM(X151+X152+X153+X154+X155)-(X159+X160+X161+X162)</f>
        <v>0</v>
      </c>
      <c r="Z176" s="359"/>
      <c r="AF176" s="321" t="str">
        <f>REPT(" ",11-LEN(N176))&amp;N176</f>
        <v xml:space="preserve">          0</v>
      </c>
      <c r="AG176" s="321" t="str">
        <f>REPT(" ",11-LEN(X176))&amp;X176</f>
        <v xml:space="preserve">          0</v>
      </c>
      <c r="AK176" s="366"/>
      <c r="AS176" s="350">
        <f>SUM(AS151+AS152+AS153+AS154+AS155)-(AS159+AS160+AS161+AS162)</f>
        <v>0</v>
      </c>
    </row>
    <row r="177" spans="1:45">
      <c r="A177" s="369">
        <v>29</v>
      </c>
      <c r="C177" s="370" t="s">
        <v>2511</v>
      </c>
      <c r="D177" s="317" t="str">
        <f ca="1">IF(VLOOKUP($A177,vykaz_p!$A:$G,1)=$A177,VLOOKUP($A177,vykaz_p!$A:$G,$B$1),0)</f>
        <v>Výnosy z finančnej činnosti spolu r. 30 + r. 31 + r. 35
+ r. 39 + r. 42 + r. 43 + r. 44</v>
      </c>
      <c r="E177" s="363" t="s">
        <v>4091</v>
      </c>
      <c r="F177" s="366"/>
      <c r="I177" s="374"/>
      <c r="J177" s="375"/>
      <c r="K177" s="375"/>
      <c r="L177" s="379"/>
      <c r="M177" s="377"/>
      <c r="N177" s="318">
        <f>SUM(N178+N179+N183+N187+N190+N191+N192)</f>
        <v>0</v>
      </c>
      <c r="P177" s="365"/>
      <c r="X177" s="318">
        <f>SUM(X178+X179+X183+X187+X190+X191+X192)</f>
        <v>0</v>
      </c>
      <c r="Z177" s="359"/>
      <c r="AF177" s="321" t="str">
        <f t="shared" si="84"/>
        <v xml:space="preserve">          0</v>
      </c>
      <c r="AG177" s="321" t="str">
        <f t="shared" si="85"/>
        <v xml:space="preserve">          0</v>
      </c>
      <c r="AK177" s="366"/>
      <c r="AS177" s="350">
        <f>SUM(AS178+AS179+AS183+AS187+AS190+AS191+AS192)</f>
        <v>0</v>
      </c>
    </row>
    <row r="178" spans="1:45" outlineLevel="1">
      <c r="A178" s="369">
        <v>30</v>
      </c>
      <c r="C178" s="370" t="s">
        <v>2528</v>
      </c>
      <c r="D178" s="347" t="str">
        <f ca="1">IF(VLOOKUP($A178,vykaz_p!$A:$G,1)=$A178,VLOOKUP($A178,vykaz_p!$A:$G,$B$1),0)</f>
        <v>Tržby z predaja cenných papierov a podielov (661)</v>
      </c>
      <c r="E178" s="348" t="s">
        <v>4124</v>
      </c>
      <c r="I178" s="374"/>
      <c r="J178" s="375"/>
      <c r="K178" s="375"/>
      <c r="L178" s="378">
        <f ca="1">SUM('HL KNIHA VYPOC'!G390)</f>
        <v>0</v>
      </c>
      <c r="M178" s="377"/>
      <c r="N178" s="318">
        <f>ROUND((L178*-1),0)</f>
        <v>0</v>
      </c>
      <c r="V178" s="318">
        <f ca="1">SUM('HL KNIHA VYPOC'!K390)</f>
        <v>0</v>
      </c>
      <c r="X178" s="318">
        <f>ROUND((V178*-1),0)</f>
        <v>0</v>
      </c>
      <c r="Z178" s="360"/>
      <c r="AF178" s="321" t="str">
        <f t="shared" si="84"/>
        <v xml:space="preserve">          0</v>
      </c>
      <c r="AG178" s="321" t="str">
        <f t="shared" si="85"/>
        <v xml:space="preserve">          0</v>
      </c>
      <c r="AQ178" s="350">
        <f ca="1">SUM('HL KNIHA VYPOC'!M390)</f>
        <v>0</v>
      </c>
      <c r="AS178" s="316">
        <f>ROUND((AQ178*-1),0)</f>
        <v>0</v>
      </c>
    </row>
    <row r="179" spans="1:45" outlineLevel="1">
      <c r="A179" s="369">
        <v>31</v>
      </c>
      <c r="C179" s="370" t="s">
        <v>2529</v>
      </c>
      <c r="D179" s="347" t="str">
        <f ca="1">IF(VLOOKUP($A179,vykaz_p!$A:$G,1)=$A179,VLOOKUP($A179,vykaz_p!$A:$G,$B$1),0)</f>
        <v>Výnosy z dlhodobého finančného majetku súčet
(r. 32 až r. 34)</v>
      </c>
      <c r="E179" s="363" t="s">
        <v>4112</v>
      </c>
      <c r="I179" s="374"/>
      <c r="J179" s="375"/>
      <c r="K179" s="375"/>
      <c r="L179" s="379"/>
      <c r="M179" s="377"/>
      <c r="N179" s="344">
        <f>SUM(N180:N182)</f>
        <v>0</v>
      </c>
      <c r="X179" s="344">
        <f>SUM(X180:X182)</f>
        <v>0</v>
      </c>
      <c r="Z179" s="360"/>
      <c r="AF179" s="321" t="str">
        <f t="shared" si="84"/>
        <v xml:space="preserve">          0</v>
      </c>
      <c r="AG179" s="321" t="str">
        <f t="shared" si="85"/>
        <v xml:space="preserve">          0</v>
      </c>
      <c r="AS179" s="341">
        <f>SUM(AS180:AS182)</f>
        <v>0</v>
      </c>
    </row>
    <row r="180" spans="1:45" outlineLevel="1">
      <c r="A180" s="369">
        <v>32</v>
      </c>
      <c r="C180" s="370" t="s">
        <v>2530</v>
      </c>
      <c r="D180" s="347" t="str">
        <f ca="1">IF(VLOOKUP($A180,vykaz_p!$A:$G,1)=$A180,VLOOKUP($A180,vykaz_p!$A:$G,$B$1),0)</f>
        <v>Výnosy z cenných papierov a podielov od prepojených účtovných jednotiek (665A)</v>
      </c>
      <c r="E180" s="348" t="s">
        <v>4111</v>
      </c>
      <c r="I180" s="374"/>
      <c r="J180" s="375"/>
      <c r="K180" s="375"/>
      <c r="L180" s="378">
        <f ca="1">SUM(ANALYTIKAVUJ!C217)</f>
        <v>0</v>
      </c>
      <c r="M180" s="377"/>
      <c r="N180" s="318">
        <f>ROUND((L180*-1),0)</f>
        <v>0</v>
      </c>
      <c r="V180" s="318">
        <f ca="1">SUM(ANALYTIKAVUJ!D217)</f>
        <v>0</v>
      </c>
      <c r="X180" s="318">
        <f>ROUND((V180*-1),0)</f>
        <v>0</v>
      </c>
      <c r="Z180" s="360"/>
      <c r="AF180" s="321" t="str">
        <f t="shared" si="84"/>
        <v xml:space="preserve">          0</v>
      </c>
      <c r="AG180" s="321" t="str">
        <f t="shared" si="85"/>
        <v xml:space="preserve">          0</v>
      </c>
      <c r="AQ180" s="350">
        <f ca="1">SUM(ANALYTIKAVUJ!E217)</f>
        <v>0</v>
      </c>
      <c r="AS180" s="316">
        <f>ROUND((AQ180*-1),0)</f>
        <v>0</v>
      </c>
    </row>
    <row r="181" spans="1:45" outlineLevel="1">
      <c r="A181" s="369">
        <v>33</v>
      </c>
      <c r="C181" s="370" t="s">
        <v>2390</v>
      </c>
      <c r="D181" s="347" t="str">
        <f ca="1">IF(VLOOKUP($A181,vykaz_p!$A:$G,1)=$A181,VLOOKUP($A181,vykaz_p!$A:$G,$B$1),0)</f>
        <v>Výnosy z cenných papierov a podielov v podielovej účasti okrem výnosov prepojených účtovných jednotiek (665A)</v>
      </c>
      <c r="E181" s="348" t="s">
        <v>2409</v>
      </c>
      <c r="I181" s="374"/>
      <c r="J181" s="375"/>
      <c r="K181" s="375"/>
      <c r="L181" s="378">
        <f ca="1">SUM(ANALYTIKAVUJ!C218)</f>
        <v>0</v>
      </c>
      <c r="M181" s="377"/>
      <c r="N181" s="318">
        <f>ROUND((L181*-1),0)</f>
        <v>0</v>
      </c>
      <c r="V181" s="318">
        <f ca="1">SUM(ANALYTIKAVUJ!D218)</f>
        <v>0</v>
      </c>
      <c r="X181" s="318">
        <f>ROUND((V181*-1),0)</f>
        <v>0</v>
      </c>
      <c r="Z181" s="360"/>
      <c r="AF181" s="321" t="str">
        <f t="shared" si="84"/>
        <v xml:space="preserve">          0</v>
      </c>
      <c r="AG181" s="321" t="str">
        <f t="shared" si="85"/>
        <v xml:space="preserve">          0</v>
      </c>
      <c r="AQ181" s="350">
        <f ca="1">SUM(ANALYTIKAVUJ!E218)</f>
        <v>0</v>
      </c>
      <c r="AS181" s="316">
        <f>ROUND((AQ181*-1),0)</f>
        <v>0</v>
      </c>
    </row>
    <row r="182" spans="1:45" outlineLevel="1">
      <c r="A182" s="369">
        <v>34</v>
      </c>
      <c r="C182" s="370" t="s">
        <v>2391</v>
      </c>
      <c r="D182" s="347" t="str">
        <f ca="1">IF(VLOOKUP($A182,vykaz_p!$A:$G,1)=$A182,VLOOKUP($A182,vykaz_p!$A:$G,$B$1),0)</f>
        <v>Ostatné výnosy z cenných papierov a podielov (665A)</v>
      </c>
      <c r="E182" s="348" t="s">
        <v>2411</v>
      </c>
      <c r="I182" s="374"/>
      <c r="J182" s="375"/>
      <c r="K182" s="375"/>
      <c r="L182" s="378">
        <f ca="1">SUM(ANALYTIKAVUJ!C219)</f>
        <v>0</v>
      </c>
      <c r="M182" s="377"/>
      <c r="N182" s="318">
        <f>ROUND((L182*-1),0)</f>
        <v>0</v>
      </c>
      <c r="V182" s="318">
        <f ca="1">SUM(ANALYTIKAVUJ!D219)</f>
        <v>0</v>
      </c>
      <c r="X182" s="318">
        <f>ROUND((V182*-1),0)</f>
        <v>0</v>
      </c>
      <c r="Z182" s="360"/>
      <c r="AF182" s="321" t="str">
        <f t="shared" si="84"/>
        <v xml:space="preserve">          0</v>
      </c>
      <c r="AG182" s="321" t="str">
        <f t="shared" si="85"/>
        <v xml:space="preserve">          0</v>
      </c>
      <c r="AQ182" s="350">
        <f ca="1">SUM(ANALYTIKAVUJ!E219)</f>
        <v>0</v>
      </c>
      <c r="AS182" s="316">
        <f>ROUND((AQ182*-1),0)</f>
        <v>0</v>
      </c>
    </row>
    <row r="183" spans="1:45" outlineLevel="1">
      <c r="A183" s="369">
        <v>35</v>
      </c>
      <c r="C183" s="370" t="s">
        <v>2531</v>
      </c>
      <c r="D183" s="347" t="str">
        <f ca="1">IF(VLOOKUP($A183,vykaz_p!$A:$G,1)=$A183,VLOOKUP($A183,vykaz_p!$A:$G,$B$1),0)</f>
        <v>Výnosy z krátkodobého finančného majetku súčet
(r. 36 až r. 38)</v>
      </c>
      <c r="E183" s="363" t="s">
        <v>2413</v>
      </c>
      <c r="I183" s="374"/>
      <c r="J183" s="375"/>
      <c r="K183" s="375"/>
      <c r="L183" s="379"/>
      <c r="M183" s="377"/>
      <c r="N183" s="344">
        <f>SUM(N184:N186)</f>
        <v>0</v>
      </c>
      <c r="X183" s="344">
        <f>SUM(X184:X186)</f>
        <v>0</v>
      </c>
      <c r="Z183" s="360"/>
      <c r="AF183" s="321" t="str">
        <f t="shared" si="84"/>
        <v xml:space="preserve">          0</v>
      </c>
      <c r="AG183" s="321" t="str">
        <f t="shared" si="85"/>
        <v xml:space="preserve">          0</v>
      </c>
      <c r="AS183" s="341">
        <f>SUM(AS184:AS186)</f>
        <v>0</v>
      </c>
    </row>
    <row r="184" spans="1:45" outlineLevel="1">
      <c r="A184" s="369">
        <v>36</v>
      </c>
      <c r="C184" s="370" t="s">
        <v>2532</v>
      </c>
      <c r="D184" s="347" t="str">
        <f ca="1">IF(VLOOKUP($A184,vykaz_p!$A:$G,1)=$A184,VLOOKUP($A184,vykaz_p!$A:$G,$B$1),0)</f>
        <v>Výnosy z krátkodobého finančného majetku od prepojených účtovných jednotiek (666A)</v>
      </c>
      <c r="E184" s="348" t="s">
        <v>2415</v>
      </c>
      <c r="I184" s="374"/>
      <c r="J184" s="375"/>
      <c r="K184" s="375"/>
      <c r="L184" s="378">
        <f ca="1">SUM(ANALYTIKAVUJ!K217)</f>
        <v>0</v>
      </c>
      <c r="M184" s="377"/>
      <c r="N184" s="318">
        <f>ROUND((L184*-1),0)</f>
        <v>0</v>
      </c>
      <c r="V184" s="318">
        <f ca="1">SUM(ANALYTIKAVUJ!L217)</f>
        <v>0</v>
      </c>
      <c r="X184" s="318">
        <f>ROUND((V184*-1),0)</f>
        <v>0</v>
      </c>
      <c r="Z184" s="360"/>
      <c r="AF184" s="321" t="str">
        <f t="shared" si="84"/>
        <v xml:space="preserve">          0</v>
      </c>
      <c r="AG184" s="321" t="str">
        <f t="shared" si="85"/>
        <v xml:space="preserve">          0</v>
      </c>
      <c r="AQ184" s="350">
        <f ca="1">SUM(ANALYTIKAVUJ!M217)</f>
        <v>0</v>
      </c>
      <c r="AS184" s="316">
        <f>ROUND((AQ184*-1),0)</f>
        <v>0</v>
      </c>
    </row>
    <row r="185" spans="1:45" outlineLevel="1">
      <c r="A185" s="369">
        <v>37</v>
      </c>
      <c r="C185" s="370" t="s">
        <v>2390</v>
      </c>
      <c r="D185" s="347" t="str">
        <f ca="1">IF(VLOOKUP($A185,vykaz_p!$A:$G,1)=$A185,VLOOKUP($A185,vykaz_p!$A:$G,$B$1),0)</f>
        <v>Výnosy z krátkodobého finančného majetku v podielovej účasti okrem výnosov prepojených účtovných jednotiek (666A)</v>
      </c>
      <c r="E185" s="348" t="s">
        <v>2416</v>
      </c>
      <c r="I185" s="374"/>
      <c r="J185" s="375"/>
      <c r="K185" s="375"/>
      <c r="L185" s="378">
        <f ca="1">SUM(ANALYTIKAVUJ!K218)</f>
        <v>0</v>
      </c>
      <c r="M185" s="377"/>
      <c r="N185" s="318">
        <f>ROUND((L185*-1),0)</f>
        <v>0</v>
      </c>
      <c r="V185" s="318">
        <f ca="1">SUM(ANALYTIKAVUJ!L218)</f>
        <v>0</v>
      </c>
      <c r="X185" s="318">
        <f>ROUND((V185*-1),0)</f>
        <v>0</v>
      </c>
      <c r="Z185" s="360"/>
      <c r="AF185" s="321" t="str">
        <f t="shared" si="84"/>
        <v xml:space="preserve">          0</v>
      </c>
      <c r="AG185" s="321" t="str">
        <f t="shared" si="85"/>
        <v xml:space="preserve">          0</v>
      </c>
      <c r="AQ185" s="350">
        <f ca="1">SUM(ANALYTIKAVUJ!M218)</f>
        <v>0</v>
      </c>
      <c r="AS185" s="316">
        <f>ROUND((AQ185*-1),0)</f>
        <v>0</v>
      </c>
    </row>
    <row r="186" spans="1:45" outlineLevel="1">
      <c r="A186" s="369">
        <v>38</v>
      </c>
      <c r="C186" s="370" t="s">
        <v>2391</v>
      </c>
      <c r="D186" s="347" t="str">
        <f ca="1">IF(VLOOKUP($A186,vykaz_p!$A:$G,1)=$A186,VLOOKUP($A186,vykaz_p!$A:$G,$B$1),0)</f>
        <v>Ostatné výnosy z krátkodobého finančného majetku (666A)</v>
      </c>
      <c r="E186" s="348" t="s">
        <v>2417</v>
      </c>
      <c r="I186" s="374"/>
      <c r="J186" s="375"/>
      <c r="K186" s="375"/>
      <c r="L186" s="378">
        <f ca="1">SUM(ANALYTIKAVUJ!K219)</f>
        <v>0</v>
      </c>
      <c r="M186" s="377"/>
      <c r="N186" s="318">
        <f>ROUND((L186*-1),0)</f>
        <v>0</v>
      </c>
      <c r="V186" s="318">
        <f ca="1">SUM(ANALYTIKAVUJ!L219)</f>
        <v>0</v>
      </c>
      <c r="X186" s="318">
        <f>ROUND((V186*-1),0)</f>
        <v>0</v>
      </c>
      <c r="Z186" s="360"/>
      <c r="AF186" s="321" t="str">
        <f t="shared" si="84"/>
        <v xml:space="preserve">          0</v>
      </c>
      <c r="AG186" s="321" t="str">
        <f t="shared" si="85"/>
        <v xml:space="preserve">          0</v>
      </c>
      <c r="AQ186" s="350">
        <f ca="1">SUM(ANALYTIKAVUJ!M219)</f>
        <v>0</v>
      </c>
      <c r="AS186" s="316">
        <f>ROUND((AQ186*-1),0)</f>
        <v>0</v>
      </c>
    </row>
    <row r="187" spans="1:45" outlineLevel="1">
      <c r="A187" s="369">
        <v>39</v>
      </c>
      <c r="C187" s="370" t="s">
        <v>2533</v>
      </c>
      <c r="D187" s="347" t="str">
        <f ca="1">IF(VLOOKUP($A187,vykaz_p!$A:$G,1)=$A187,VLOOKUP($A187,vykaz_p!$A:$G,$B$1),0)</f>
        <v>Výnosové úroky (r. 40 + r. 41)</v>
      </c>
      <c r="E187" s="348" t="s">
        <v>2418</v>
      </c>
      <c r="I187" s="374"/>
      <c r="J187" s="375"/>
      <c r="K187" s="375"/>
      <c r="L187" s="379"/>
      <c r="M187" s="377"/>
      <c r="N187" s="344">
        <f>SUM(N188:N189)</f>
        <v>0</v>
      </c>
      <c r="X187" s="344">
        <f>SUM(X188:X189)</f>
        <v>0</v>
      </c>
      <c r="Z187" s="360"/>
      <c r="AF187" s="321" t="str">
        <f t="shared" si="84"/>
        <v xml:space="preserve">          0</v>
      </c>
      <c r="AG187" s="321" t="str">
        <f t="shared" si="85"/>
        <v xml:space="preserve">          0</v>
      </c>
      <c r="AS187" s="341">
        <f>SUM(AS188:AS189)</f>
        <v>0</v>
      </c>
    </row>
    <row r="188" spans="1:45" outlineLevel="1">
      <c r="A188" s="369">
        <v>40</v>
      </c>
      <c r="C188" s="370" t="s">
        <v>2534</v>
      </c>
      <c r="D188" s="347" t="str">
        <f ca="1">IF(VLOOKUP($A188,vykaz_p!$A:$G,1)=$A188,VLOOKUP($A188,vykaz_p!$A:$G,$B$1),0)</f>
        <v>Výnosové úroky od prepojených účtovných jednotiek (662A)</v>
      </c>
      <c r="E188" s="348" t="s">
        <v>4113</v>
      </c>
      <c r="I188" s="374"/>
      <c r="J188" s="375"/>
      <c r="K188" s="375"/>
      <c r="L188" s="378">
        <f ca="1">SUM(ANALYTIKAVUJ!K212)</f>
        <v>0</v>
      </c>
      <c r="M188" s="377"/>
      <c r="N188" s="318">
        <f>ROUND((L188*-1),0)</f>
        <v>0</v>
      </c>
      <c r="V188" s="318">
        <f ca="1">SUM(ANALYTIKAVUJ!L212)</f>
        <v>0</v>
      </c>
      <c r="X188" s="318">
        <f>ROUND((V188*-1),0)</f>
        <v>0</v>
      </c>
      <c r="Z188" s="360"/>
      <c r="AF188" s="321" t="str">
        <f t="shared" si="84"/>
        <v xml:space="preserve">          0</v>
      </c>
      <c r="AG188" s="321" t="str">
        <f t="shared" si="85"/>
        <v xml:space="preserve">          0</v>
      </c>
      <c r="AQ188" s="350">
        <f ca="1">SUM(ANALYTIKAVUJ!M212)</f>
        <v>0</v>
      </c>
      <c r="AS188" s="316">
        <f>ROUND((AQ188*-1),0)</f>
        <v>0</v>
      </c>
    </row>
    <row r="189" spans="1:45" outlineLevel="1">
      <c r="A189" s="369">
        <v>41</v>
      </c>
      <c r="C189" s="370" t="s">
        <v>2390</v>
      </c>
      <c r="D189" s="347" t="str">
        <f ca="1">IF(VLOOKUP($A189,vykaz_p!$A:$G,1)=$A189,VLOOKUP($A189,vykaz_p!$A:$G,$B$1),0)</f>
        <v>Ostatné výnosové úroky (662A)</v>
      </c>
      <c r="E189" s="348" t="s">
        <v>2419</v>
      </c>
      <c r="I189" s="374"/>
      <c r="J189" s="375"/>
      <c r="K189" s="375"/>
      <c r="L189" s="378">
        <f ca="1">SUM(ANALYTIKAVUJ!K213)</f>
        <v>0</v>
      </c>
      <c r="M189" s="377"/>
      <c r="N189" s="318">
        <f>ROUND((L189*-1),0)</f>
        <v>0</v>
      </c>
      <c r="V189" s="318">
        <f ca="1">SUM(ANALYTIKAVUJ!L213)</f>
        <v>0</v>
      </c>
      <c r="X189" s="318">
        <f>ROUND((V189*-1),0)</f>
        <v>0</v>
      </c>
      <c r="Z189" s="360"/>
      <c r="AF189" s="321" t="str">
        <f t="shared" si="84"/>
        <v xml:space="preserve">          0</v>
      </c>
      <c r="AG189" s="321" t="str">
        <f t="shared" si="85"/>
        <v xml:space="preserve">          0</v>
      </c>
      <c r="AQ189" s="350">
        <f ca="1">SUM(ANALYTIKAVUJ!M213)</f>
        <v>0</v>
      </c>
      <c r="AS189" s="316">
        <f>ROUND((AQ189*-1),0)</f>
        <v>0</v>
      </c>
    </row>
    <row r="190" spans="1:45" outlineLevel="1">
      <c r="A190" s="369">
        <v>42</v>
      </c>
      <c r="C190" s="370" t="s">
        <v>2535</v>
      </c>
      <c r="D190" s="347" t="str">
        <f ca="1">IF(VLOOKUP($A190,vykaz_p!$A:$G,1)=$A190,VLOOKUP($A190,vykaz_p!$A:$G,$B$1),0)</f>
        <v>Kurzové zisky (663)</v>
      </c>
      <c r="E190" s="348" t="s">
        <v>2421</v>
      </c>
      <c r="I190" s="374"/>
      <c r="J190" s="375"/>
      <c r="K190" s="375"/>
      <c r="L190" s="378">
        <f ca="1">SUM('HL KNIHA VYPOC'!G392)</f>
        <v>0</v>
      </c>
      <c r="M190" s="377"/>
      <c r="N190" s="318">
        <f>ROUND((L190*-1),0)</f>
        <v>0</v>
      </c>
      <c r="V190" s="318">
        <f ca="1">SUM('HL KNIHA VYPOC'!K392)</f>
        <v>0</v>
      </c>
      <c r="X190" s="318">
        <f>ROUND((V190*-1),0)</f>
        <v>0</v>
      </c>
      <c r="Z190" s="360"/>
      <c r="AF190" s="321" t="str">
        <f t="shared" si="84"/>
        <v xml:space="preserve">          0</v>
      </c>
      <c r="AG190" s="321" t="str">
        <f t="shared" si="85"/>
        <v xml:space="preserve">          0</v>
      </c>
      <c r="AQ190" s="350">
        <f ca="1">SUM('HL KNIHA VYPOC'!M392)</f>
        <v>0</v>
      </c>
      <c r="AS190" s="316">
        <f>ROUND((AQ190*-1),0)</f>
        <v>0</v>
      </c>
    </row>
    <row r="191" spans="1:45" outlineLevel="1">
      <c r="A191" s="369">
        <v>43</v>
      </c>
      <c r="C191" s="370" t="s">
        <v>2536</v>
      </c>
      <c r="D191" s="347" t="str">
        <f ca="1">IF(VLOOKUP($A191,vykaz_p!$A:$G,1)=$A191,VLOOKUP($A191,vykaz_p!$A:$G,$B$1),0)</f>
        <v>Výnosy z precenenia cenných papierov a výnosy z derivátových operácií (664, 667)</v>
      </c>
      <c r="E191" s="348" t="s">
        <v>4114</v>
      </c>
      <c r="I191" s="374"/>
      <c r="J191" s="375"/>
      <c r="K191" s="375"/>
      <c r="L191" s="378">
        <f ca="1">SUM('HL KNIHA VYPOC'!G393+'HL KNIHA VYPOC'!G396)</f>
        <v>0</v>
      </c>
      <c r="M191" s="377"/>
      <c r="N191" s="318">
        <f>ROUND((L191*-1),0)</f>
        <v>0</v>
      </c>
      <c r="V191" s="318">
        <f ca="1">SUM('HL KNIHA VYPOC'!K393+'HL KNIHA VYPOC'!K396)</f>
        <v>0</v>
      </c>
      <c r="X191" s="318">
        <f>ROUND((V191*-1),0)</f>
        <v>0</v>
      </c>
      <c r="Z191" s="360"/>
      <c r="AF191" s="321" t="str">
        <f t="shared" si="84"/>
        <v xml:space="preserve">          0</v>
      </c>
      <c r="AG191" s="321" t="str">
        <f t="shared" si="85"/>
        <v xml:space="preserve">          0</v>
      </c>
      <c r="AQ191" s="350">
        <f ca="1">SUM('HL KNIHA VYPOC'!M393+'HL KNIHA VYPOC'!M396)</f>
        <v>0</v>
      </c>
      <c r="AS191" s="316">
        <f>ROUND((AQ191*-1),0)</f>
        <v>0</v>
      </c>
    </row>
    <row r="192" spans="1:45" outlineLevel="1">
      <c r="A192" s="369">
        <v>44</v>
      </c>
      <c r="C192" s="370" t="s">
        <v>2537</v>
      </c>
      <c r="D192" s="347" t="str">
        <f ca="1">IF(VLOOKUP($A192,vykaz_p!$A:$G,1)=$A192,VLOOKUP($A192,vykaz_p!$A:$G,$B$1),0)</f>
        <v>Ostatné výnosy z finančnej činnosti (668)</v>
      </c>
      <c r="E192" s="348" t="s">
        <v>4115</v>
      </c>
      <c r="I192" s="374"/>
      <c r="J192" s="375"/>
      <c r="K192" s="375"/>
      <c r="L192" s="378">
        <f ca="1">SUM('HL KNIHA VYPOC'!G397)</f>
        <v>0</v>
      </c>
      <c r="M192" s="377"/>
      <c r="N192" s="318">
        <f>ROUND((L192*-1),0)</f>
        <v>0</v>
      </c>
      <c r="V192" s="318">
        <f ca="1">SUM('HL KNIHA VYPOC'!K397)</f>
        <v>0</v>
      </c>
      <c r="X192" s="318">
        <f>ROUND((V192*-1),0)</f>
        <v>0</v>
      </c>
      <c r="Z192" s="360"/>
      <c r="AF192" s="321" t="str">
        <f t="shared" si="84"/>
        <v xml:space="preserve">          0</v>
      </c>
      <c r="AG192" s="321" t="str">
        <f t="shared" si="85"/>
        <v xml:space="preserve">          0</v>
      </c>
      <c r="AQ192" s="350">
        <f ca="1">SUM('HL KNIHA VYPOC'!M397)</f>
        <v>0</v>
      </c>
      <c r="AS192" s="316">
        <f>ROUND((AQ192*-1),0)</f>
        <v>0</v>
      </c>
    </row>
    <row r="193" spans="1:45">
      <c r="A193" s="369">
        <v>45</v>
      </c>
      <c r="C193" s="370" t="s">
        <v>2511</v>
      </c>
      <c r="D193" s="317" t="str">
        <f ca="1">IF(VLOOKUP($A193,vykaz_p!$A:$G,1)=$A193,VLOOKUP($A193,vykaz_p!$A:$G,$B$1),0)</f>
        <v>Náklady na finančnú činnosť spolu r. 46 + r. 47 + r. 48
+ r. 49 + r. 52 + r. 53 + r. 54</v>
      </c>
      <c r="E193" s="363" t="s">
        <v>4116</v>
      </c>
      <c r="F193" s="366"/>
      <c r="I193" s="374"/>
      <c r="J193" s="375"/>
      <c r="K193" s="375"/>
      <c r="L193" s="379"/>
      <c r="M193" s="377"/>
      <c r="N193" s="344">
        <f>SUM(N194+N195+N196+N197+N200+N201+N202)</f>
        <v>0</v>
      </c>
      <c r="P193" s="365"/>
      <c r="X193" s="344">
        <f>SUM(X194+X195+X196+X197+X200+X201+X202)</f>
        <v>0</v>
      </c>
      <c r="Z193" s="359"/>
      <c r="AF193" s="321" t="str">
        <f t="shared" si="84"/>
        <v xml:space="preserve">          0</v>
      </c>
      <c r="AG193" s="321" t="str">
        <f t="shared" si="85"/>
        <v xml:space="preserve">          0</v>
      </c>
      <c r="AK193" s="366"/>
      <c r="AS193" s="341">
        <f>SUM(AS194+AS195+AS196+AS197+AS200+AS201+AS202)</f>
        <v>0</v>
      </c>
    </row>
    <row r="194" spans="1:45" outlineLevel="1">
      <c r="A194" s="369">
        <v>46</v>
      </c>
      <c r="C194" s="370" t="s">
        <v>2538</v>
      </c>
      <c r="D194" s="347" t="str">
        <f ca="1">IF(VLOOKUP($A194,vykaz_p!$A:$G,1)=$A194,VLOOKUP($A194,vykaz_p!$A:$G,$B$1),0)</f>
        <v>Predané cenné papiere a podiely (561)</v>
      </c>
      <c r="E194" s="348" t="s">
        <v>4125</v>
      </c>
      <c r="I194" s="374"/>
      <c r="J194" s="375"/>
      <c r="K194" s="375"/>
      <c r="L194" s="378">
        <f ca="1">SUM('HL KNIHA VYPOC'!G317)</f>
        <v>0</v>
      </c>
      <c r="M194" s="377"/>
      <c r="N194" s="318">
        <f>ROUND((L194),0)</f>
        <v>0</v>
      </c>
      <c r="V194" s="318">
        <f ca="1">SUM('HL KNIHA VYPOC'!K317)</f>
        <v>0</v>
      </c>
      <c r="X194" s="318">
        <f>ROUND((V194),0)</f>
        <v>0</v>
      </c>
      <c r="Z194" s="360"/>
      <c r="AF194" s="321" t="str">
        <f t="shared" si="84"/>
        <v xml:space="preserve">          0</v>
      </c>
      <c r="AG194" s="321" t="str">
        <f t="shared" si="85"/>
        <v xml:space="preserve">          0</v>
      </c>
      <c r="AQ194" s="350">
        <f ca="1">SUM('HL KNIHA VYPOC'!M317)</f>
        <v>0</v>
      </c>
      <c r="AS194" s="350">
        <f>ROUND((AQ194),0)</f>
        <v>0</v>
      </c>
    </row>
    <row r="195" spans="1:45" outlineLevel="1">
      <c r="A195" s="369">
        <v>47</v>
      </c>
      <c r="C195" s="370" t="s">
        <v>2539</v>
      </c>
      <c r="D195" s="347" t="str">
        <f ca="1">IF(VLOOKUP($A195,vykaz_p!$A:$G,1)=$A195,VLOOKUP($A195,vykaz_p!$A:$G,$B$1),0)</f>
        <v>Náklady na krátkodobý finančný majetok (566)</v>
      </c>
      <c r="E195" s="348" t="s">
        <v>4084</v>
      </c>
      <c r="I195" s="374"/>
      <c r="J195" s="375"/>
      <c r="K195" s="375"/>
      <c r="L195" s="378">
        <f ca="1">SUM('HL KNIHA VYPOC'!G322)</f>
        <v>0</v>
      </c>
      <c r="M195" s="377"/>
      <c r="N195" s="318">
        <f>ROUND((L195),0)</f>
        <v>0</v>
      </c>
      <c r="V195" s="318">
        <f ca="1">SUM('HL KNIHA VYPOC'!K322)</f>
        <v>0</v>
      </c>
      <c r="X195" s="318">
        <f>ROUND((V195),0)</f>
        <v>0</v>
      </c>
      <c r="Z195" s="360"/>
      <c r="AF195" s="321" t="str">
        <f t="shared" si="84"/>
        <v xml:space="preserve">          0</v>
      </c>
      <c r="AG195" s="321" t="str">
        <f t="shared" si="85"/>
        <v xml:space="preserve">          0</v>
      </c>
      <c r="AQ195" s="350">
        <f ca="1">SUM('HL KNIHA VYPOC'!M322)</f>
        <v>0</v>
      </c>
      <c r="AS195" s="350">
        <f>ROUND((AQ195),0)</f>
        <v>0</v>
      </c>
    </row>
    <row r="196" spans="1:45" outlineLevel="1">
      <c r="A196" s="369">
        <v>48</v>
      </c>
      <c r="C196" s="370" t="s">
        <v>2540</v>
      </c>
      <c r="D196" s="347" t="str">
        <f ca="1">IF(VLOOKUP($A196,vykaz_p!$A:$G,1)=$A196,VLOOKUP($A196,vykaz_p!$A:$G,$B$1),0)</f>
        <v>Opravné položky k finančnému majetku (+/-) (565)</v>
      </c>
      <c r="E196" s="348" t="s">
        <v>4085</v>
      </c>
      <c r="I196" s="374"/>
      <c r="J196" s="375"/>
      <c r="K196" s="375"/>
      <c r="L196" s="378">
        <f ca="1">SUM('HL KNIHA VYPOC'!G321)</f>
        <v>0</v>
      </c>
      <c r="M196" s="377"/>
      <c r="N196" s="318">
        <f>ROUND((L196),0)</f>
        <v>0</v>
      </c>
      <c r="V196" s="318">
        <f ca="1">SUM('HL KNIHA VYPOC'!K321)</f>
        <v>0</v>
      </c>
      <c r="X196" s="318">
        <f>ROUND((V196),0)</f>
        <v>0</v>
      </c>
      <c r="Z196" s="360"/>
      <c r="AF196" s="321" t="str">
        <f t="shared" si="84"/>
        <v xml:space="preserve">          0</v>
      </c>
      <c r="AG196" s="321" t="str">
        <f t="shared" si="85"/>
        <v xml:space="preserve">          0</v>
      </c>
      <c r="AQ196" s="350">
        <f ca="1">SUM('HL KNIHA VYPOC'!M321)</f>
        <v>0</v>
      </c>
      <c r="AS196" s="350">
        <f>ROUND((AQ196),0)</f>
        <v>0</v>
      </c>
    </row>
    <row r="197" spans="1:45" outlineLevel="1">
      <c r="A197" s="369">
        <v>49</v>
      </c>
      <c r="C197" s="370" t="s">
        <v>2541</v>
      </c>
      <c r="D197" s="347" t="str">
        <f ca="1">IF(VLOOKUP($A197,vykaz_p!$A:$G,1)=$A197,VLOOKUP($A197,vykaz_p!$A:$G,$B$1),0)</f>
        <v>Nákladové úroky (r. 50 + r. 51)</v>
      </c>
      <c r="E197" s="363" t="s">
        <v>4092</v>
      </c>
      <c r="I197" s="374"/>
      <c r="J197" s="375"/>
      <c r="K197" s="375"/>
      <c r="L197" s="379"/>
      <c r="M197" s="377"/>
      <c r="N197" s="344">
        <f>SUM(N198:N199)</f>
        <v>0</v>
      </c>
      <c r="X197" s="344">
        <f>SUM(X198:X199)</f>
        <v>0</v>
      </c>
      <c r="Z197" s="360"/>
      <c r="AF197" s="321" t="str">
        <f t="shared" si="84"/>
        <v xml:space="preserve">          0</v>
      </c>
      <c r="AG197" s="321" t="str">
        <f t="shared" si="85"/>
        <v xml:space="preserve">          0</v>
      </c>
      <c r="AS197" s="341">
        <f>SUM(AS198:AS199)</f>
        <v>0</v>
      </c>
    </row>
    <row r="198" spans="1:45" outlineLevel="1">
      <c r="A198" s="369">
        <v>50</v>
      </c>
      <c r="C198" s="370" t="s">
        <v>2542</v>
      </c>
      <c r="D198" s="347" t="str">
        <f ca="1">IF(VLOOKUP($A198,vykaz_p!$A:$G,1)=$A198,VLOOKUP($A198,vykaz_p!$A:$G,$B$1),0)</f>
        <v>Nákladové úroky pre prepojené účtovné jednotky (562A)</v>
      </c>
      <c r="E198" s="348" t="s">
        <v>4107</v>
      </c>
      <c r="I198" s="374"/>
      <c r="J198" s="375"/>
      <c r="K198" s="375"/>
      <c r="L198" s="378">
        <f ca="1">SUM(ANALYTIKAVUJ!C212)</f>
        <v>0</v>
      </c>
      <c r="M198" s="377"/>
      <c r="N198" s="318">
        <f>ROUND((L198),0)</f>
        <v>0</v>
      </c>
      <c r="V198" s="318">
        <f ca="1">SUM(ANALYTIKAVUJ!D212)</f>
        <v>0</v>
      </c>
      <c r="X198" s="318">
        <f>ROUND((V198),0)</f>
        <v>0</v>
      </c>
      <c r="Z198" s="360"/>
      <c r="AF198" s="321" t="str">
        <f t="shared" si="84"/>
        <v xml:space="preserve">          0</v>
      </c>
      <c r="AG198" s="321" t="str">
        <f t="shared" si="85"/>
        <v xml:space="preserve">          0</v>
      </c>
      <c r="AQ198" s="350">
        <f ca="1">SUM(ANALYTIKAVUJ!E212)</f>
        <v>0</v>
      </c>
      <c r="AS198" s="350">
        <f>ROUND((AQ198),0)</f>
        <v>0</v>
      </c>
    </row>
    <row r="199" spans="1:45" outlineLevel="1">
      <c r="A199" s="369">
        <v>51</v>
      </c>
      <c r="C199" s="370" t="s">
        <v>2390</v>
      </c>
      <c r="D199" s="347" t="str">
        <f ca="1">IF(VLOOKUP($A199,vykaz_p!$A:$G,1)=$A199,VLOOKUP($A199,vykaz_p!$A:$G,$B$1),0)</f>
        <v>Ostatné nákladové úroky (562A)</v>
      </c>
      <c r="E199" s="348" t="s">
        <v>4080</v>
      </c>
      <c r="I199" s="374"/>
      <c r="J199" s="375"/>
      <c r="K199" s="375"/>
      <c r="L199" s="378">
        <f ca="1">SUM(ANALYTIKAVUJ!C213)</f>
        <v>0</v>
      </c>
      <c r="M199" s="377"/>
      <c r="N199" s="318">
        <f>ROUND((L199),0)</f>
        <v>0</v>
      </c>
      <c r="V199" s="318">
        <f ca="1">SUM(ANALYTIKAVUJ!D213)</f>
        <v>0</v>
      </c>
      <c r="X199" s="318">
        <f>ROUND((V199),0)</f>
        <v>0</v>
      </c>
      <c r="Z199" s="360"/>
      <c r="AF199" s="321" t="str">
        <f t="shared" si="84"/>
        <v xml:space="preserve">          0</v>
      </c>
      <c r="AG199" s="321" t="str">
        <f t="shared" si="85"/>
        <v xml:space="preserve">          0</v>
      </c>
      <c r="AQ199" s="350">
        <f ca="1">SUM(ANALYTIKAVUJ!E213)</f>
        <v>0</v>
      </c>
      <c r="AS199" s="350">
        <f>ROUND((AQ199),0)</f>
        <v>0</v>
      </c>
    </row>
    <row r="200" spans="1:45" outlineLevel="1">
      <c r="A200" s="369">
        <v>52</v>
      </c>
      <c r="C200" s="370" t="s">
        <v>2543</v>
      </c>
      <c r="D200" s="347" t="str">
        <f ca="1">IF(VLOOKUP($A200,vykaz_p!$A:$G,1)=$A200,VLOOKUP($A200,vykaz_p!$A:$G,$B$1),0)</f>
        <v>Kurzové straty (563)</v>
      </c>
      <c r="E200" s="348" t="s">
        <v>4130</v>
      </c>
      <c r="I200" s="374"/>
      <c r="J200" s="375"/>
      <c r="K200" s="375"/>
      <c r="L200" s="378">
        <f ca="1">SUM('HL KNIHA VYPOC'!G319)</f>
        <v>0</v>
      </c>
      <c r="M200" s="377"/>
      <c r="N200" s="318">
        <f>ROUND((L200),0)</f>
        <v>0</v>
      </c>
      <c r="V200" s="318">
        <f ca="1">SUM('HL KNIHA VYPOC'!K319)</f>
        <v>0</v>
      </c>
      <c r="X200" s="318">
        <f>ROUND((V200),0)</f>
        <v>0</v>
      </c>
      <c r="Z200" s="360"/>
      <c r="AF200" s="321" t="str">
        <f t="shared" si="84"/>
        <v xml:space="preserve">          0</v>
      </c>
      <c r="AG200" s="321" t="str">
        <f t="shared" si="85"/>
        <v xml:space="preserve">          0</v>
      </c>
      <c r="AQ200" s="350">
        <f ca="1">SUM('HL KNIHA VYPOC'!M319)</f>
        <v>0</v>
      </c>
      <c r="AS200" s="350">
        <f>ROUND((AQ200),0)</f>
        <v>0</v>
      </c>
    </row>
    <row r="201" spans="1:45" outlineLevel="1">
      <c r="A201" s="369">
        <v>53</v>
      </c>
      <c r="C201" s="370" t="s">
        <v>2544</v>
      </c>
      <c r="D201" s="347" t="str">
        <f ca="1">IF(VLOOKUP($A201,vykaz_p!$A:$G,1)=$A201,VLOOKUP($A201,vykaz_p!$A:$G,$B$1),0)</f>
        <v>Náklady na precenenie cenných papierov a náklady na derivátové operácie (564, 567)</v>
      </c>
      <c r="E201" s="348" t="s">
        <v>2426</v>
      </c>
      <c r="I201" s="374"/>
      <c r="J201" s="375"/>
      <c r="K201" s="375"/>
      <c r="L201" s="378">
        <f ca="1">SUM('HL KNIHA VYPOC'!G320+'HL KNIHA VYPOC'!G323)</f>
        <v>0</v>
      </c>
      <c r="M201" s="377"/>
      <c r="N201" s="318">
        <f>ROUND((L201),0)</f>
        <v>0</v>
      </c>
      <c r="V201" s="318">
        <f ca="1">SUM('HL KNIHA VYPOC'!K320+'HL KNIHA VYPOC'!K323)</f>
        <v>0</v>
      </c>
      <c r="X201" s="318">
        <f>ROUND((V201),0)</f>
        <v>0</v>
      </c>
      <c r="Z201" s="360"/>
      <c r="AF201" s="321" t="str">
        <f t="shared" si="84"/>
        <v xml:space="preserve">          0</v>
      </c>
      <c r="AG201" s="321" t="str">
        <f t="shared" si="85"/>
        <v xml:space="preserve">          0</v>
      </c>
      <c r="AQ201" s="350">
        <f ca="1">SUM('HL KNIHA VYPOC'!M320+'HL KNIHA VYPOC'!M323)</f>
        <v>0</v>
      </c>
      <c r="AS201" s="350">
        <f>ROUND((AQ201),0)</f>
        <v>0</v>
      </c>
    </row>
    <row r="202" spans="1:45" outlineLevel="1">
      <c r="A202" s="369">
        <v>54</v>
      </c>
      <c r="C202" s="370" t="s">
        <v>2545</v>
      </c>
      <c r="D202" s="347" t="str">
        <f ca="1">IF(VLOOKUP($A202,vykaz_p!$A:$G,1)=$A202,VLOOKUP($A202,vykaz_p!$A:$G,$B$1),0)</f>
        <v>Ostatné náklady na finančnú činnosť (568, 569)</v>
      </c>
      <c r="E202" s="348" t="s">
        <v>2428</v>
      </c>
      <c r="I202" s="374"/>
      <c r="J202" s="375"/>
      <c r="K202" s="375"/>
      <c r="L202" s="378">
        <f ca="1">SUM('HL KNIHA VYPOC'!G324+'HL KNIHA VYPOC'!G325)</f>
        <v>0</v>
      </c>
      <c r="M202" s="377"/>
      <c r="N202" s="318">
        <f>ROUND((L202),0)</f>
        <v>0</v>
      </c>
      <c r="V202" s="318">
        <f ca="1">SUM('HL KNIHA VYPOC'!K324+'HL KNIHA VYPOC'!K325)</f>
        <v>0</v>
      </c>
      <c r="X202" s="318">
        <f>ROUND((V202),0)</f>
        <v>0</v>
      </c>
      <c r="Z202" s="360"/>
      <c r="AF202" s="321" t="str">
        <f t="shared" si="84"/>
        <v xml:space="preserve">          0</v>
      </c>
      <c r="AG202" s="321" t="str">
        <f t="shared" si="85"/>
        <v xml:space="preserve">          0</v>
      </c>
      <c r="AQ202" s="350">
        <f ca="1">SUM('HL KNIHA VYPOC'!M324+'HL KNIHA VYPOC'!M325)</f>
        <v>0</v>
      </c>
      <c r="AS202" s="350">
        <f>ROUND((AQ202),0)</f>
        <v>0</v>
      </c>
    </row>
    <row r="203" spans="1:45">
      <c r="A203" s="369">
        <v>55</v>
      </c>
      <c r="C203" s="370" t="s">
        <v>2527</v>
      </c>
      <c r="D203" s="317" t="str">
        <f ca="1">IF(VLOOKUP($A203,vykaz_p!$A:$G,1)=$A203,VLOOKUP($A203,vykaz_p!$A:$G,$B$1),0)</f>
        <v>Výsledok hospodárenia z finančnej činnosti (+/-)
(r. 29 - r. 45)</v>
      </c>
      <c r="E203" s="363" t="s">
        <v>4117</v>
      </c>
      <c r="F203" s="366"/>
      <c r="I203" s="374"/>
      <c r="J203" s="375"/>
      <c r="K203" s="375"/>
      <c r="L203" s="379"/>
      <c r="M203" s="377"/>
      <c r="N203" s="344">
        <f>SUM(N177-N193)</f>
        <v>0</v>
      </c>
      <c r="P203" s="365"/>
      <c r="X203" s="344">
        <f>SUM(X177-X193)</f>
        <v>0</v>
      </c>
      <c r="Z203" s="359"/>
      <c r="AF203" s="321" t="str">
        <f t="shared" si="84"/>
        <v xml:space="preserve">          0</v>
      </c>
      <c r="AG203" s="321" t="str">
        <f t="shared" si="85"/>
        <v xml:space="preserve">          0</v>
      </c>
      <c r="AK203" s="366"/>
      <c r="AS203" s="341">
        <f>SUM(AS177-AS193)</f>
        <v>0</v>
      </c>
    </row>
    <row r="204" spans="1:45">
      <c r="A204" s="369">
        <v>56</v>
      </c>
      <c r="C204" s="370" t="s">
        <v>2546</v>
      </c>
      <c r="D204" s="317" t="str">
        <f ca="1">IF(VLOOKUP($A204,vykaz_p!$A:$G,1)=$A204,VLOOKUP($A204,vykaz_p!$A:$G,$B$1),0)</f>
        <v>Výsledok hospodárenia za účtovné obdobie pred zdanením (+/-) (r. 27 + r. 55)</v>
      </c>
      <c r="E204" s="363" t="s">
        <v>4118</v>
      </c>
      <c r="F204" s="366"/>
      <c r="I204" s="374"/>
      <c r="J204" s="375"/>
      <c r="K204" s="375"/>
      <c r="L204" s="379"/>
      <c r="M204" s="377"/>
      <c r="N204" s="344">
        <f>SUM(N175+N203)</f>
        <v>0</v>
      </c>
      <c r="P204" s="365"/>
      <c r="X204" s="344">
        <f>SUM(X175+X203)</f>
        <v>0</v>
      </c>
      <c r="Z204" s="359"/>
      <c r="AF204" s="321" t="str">
        <f>REPT(" ",11-LEN(N204))&amp;N204</f>
        <v xml:space="preserve">          0</v>
      </c>
      <c r="AG204" s="321" t="str">
        <f>REPT(" ",11-LEN(X204))&amp;X204</f>
        <v xml:space="preserve">          0</v>
      </c>
      <c r="AK204" s="366"/>
      <c r="AS204" s="341">
        <f>SUM(AS175+AS203)</f>
        <v>0</v>
      </c>
    </row>
    <row r="205" spans="1:45" outlineLevel="1">
      <c r="A205" s="369">
        <v>57</v>
      </c>
      <c r="C205" s="370" t="s">
        <v>2547</v>
      </c>
      <c r="D205" s="347" t="str">
        <f ca="1">IF(VLOOKUP($A205,vykaz_p!$A:$G,1)=$A205,VLOOKUP($A205,vykaz_p!$A:$G,$B$1),0)</f>
        <v>Daň z príjmov (r. 58 + r. 59)</v>
      </c>
      <c r="E205" s="363" t="s">
        <v>4119</v>
      </c>
      <c r="I205" s="374"/>
      <c r="J205" s="375"/>
      <c r="K205" s="375"/>
      <c r="L205" s="379"/>
      <c r="M205" s="377"/>
      <c r="N205" s="344">
        <f>SUM(N206:N207)</f>
        <v>0</v>
      </c>
      <c r="X205" s="344">
        <f>SUM(X206:X207)</f>
        <v>0</v>
      </c>
      <c r="AF205" s="321" t="str">
        <f t="shared" si="84"/>
        <v xml:space="preserve">          0</v>
      </c>
      <c r="AG205" s="321" t="str">
        <f t="shared" si="85"/>
        <v xml:space="preserve">          0</v>
      </c>
      <c r="AS205" s="341">
        <f>SUM(AS206:AS207)</f>
        <v>0</v>
      </c>
    </row>
    <row r="206" spans="1:45" outlineLevel="1">
      <c r="A206" s="369">
        <v>58</v>
      </c>
      <c r="C206" s="370" t="s">
        <v>2548</v>
      </c>
      <c r="D206" s="347" t="str">
        <f ca="1">IF(VLOOKUP($A206,vykaz_p!$A:$G,1)=$A206,VLOOKUP($A206,vykaz_p!$A:$G,$B$1),0)</f>
        <v>Daň z príjmov  splatná (591, 595)</v>
      </c>
      <c r="E206" s="348" t="s">
        <v>4126</v>
      </c>
      <c r="I206" s="380"/>
      <c r="J206" s="379"/>
      <c r="K206" s="379"/>
      <c r="L206" s="378">
        <f ca="1">SUM('HL KNIHA VYPOC'!G340+'HL KNIHA VYPOC'!G344)</f>
        <v>0</v>
      </c>
      <c r="M206" s="377"/>
      <c r="N206" s="318">
        <f>ROUND((L206),0)</f>
        <v>0</v>
      </c>
      <c r="V206" s="318">
        <f ca="1">SUM('HL KNIHA VYPOC'!K340+'HL KNIHA VYPOC'!K344)</f>
        <v>0</v>
      </c>
      <c r="X206" s="318">
        <f>ROUND((V206),0)</f>
        <v>0</v>
      </c>
      <c r="AF206" s="321" t="str">
        <f t="shared" si="84"/>
        <v xml:space="preserve">          0</v>
      </c>
      <c r="AG206" s="321" t="str">
        <f t="shared" si="85"/>
        <v xml:space="preserve">          0</v>
      </c>
      <c r="AQ206" s="350">
        <f ca="1">SUM('HL KNIHA VYPOC'!M340+'HL KNIHA VYPOC'!M344)</f>
        <v>0</v>
      </c>
      <c r="AS206" s="350">
        <f>ROUND((AQ206),0)</f>
        <v>0</v>
      </c>
    </row>
    <row r="207" spans="1:45" outlineLevel="1">
      <c r="A207" s="369">
        <v>59</v>
      </c>
      <c r="C207" s="370" t="s">
        <v>2390</v>
      </c>
      <c r="D207" s="347" t="str">
        <f ca="1">IF(VLOOKUP($A207,vykaz_p!$A:$G,1)=$A207,VLOOKUP($A207,vykaz_p!$A:$G,$B$1),0)</f>
        <v>Daň z príjmov odložená (+/-) (592)</v>
      </c>
      <c r="E207" s="348" t="s">
        <v>4087</v>
      </c>
      <c r="I207" s="380"/>
      <c r="J207" s="379"/>
      <c r="K207" s="379"/>
      <c r="L207" s="378">
        <f ca="1">SUM('HL KNIHA VYPOC'!G341)</f>
        <v>0</v>
      </c>
      <c r="M207" s="377"/>
      <c r="N207" s="318">
        <f>ROUND((L207),0)</f>
        <v>0</v>
      </c>
      <c r="V207" s="318">
        <f ca="1">SUM('HL KNIHA VYPOC'!K341)</f>
        <v>0</v>
      </c>
      <c r="X207" s="318">
        <f>ROUND((V207),0)</f>
        <v>0</v>
      </c>
      <c r="AF207" s="321" t="str">
        <f t="shared" si="84"/>
        <v xml:space="preserve">          0</v>
      </c>
      <c r="AG207" s="321" t="str">
        <f t="shared" si="85"/>
        <v xml:space="preserve">          0</v>
      </c>
      <c r="AQ207" s="350">
        <f ca="1">SUM('HL KNIHA VYPOC'!M341)</f>
        <v>0</v>
      </c>
      <c r="AS207" s="350">
        <f>ROUND((AQ207),0)</f>
        <v>0</v>
      </c>
    </row>
    <row r="208" spans="1:45" outlineLevel="1">
      <c r="A208" s="369">
        <v>60</v>
      </c>
      <c r="C208" s="370" t="s">
        <v>2549</v>
      </c>
      <c r="D208" s="347" t="str">
        <f ca="1">IF(VLOOKUP($A208,vykaz_p!$A:$G,1)=$A208,VLOOKUP($A208,vykaz_p!$A:$G,$B$1),0)</f>
        <v>Prevod podielov na výsledku hospodárenia spoločníkom (+/- 596)</v>
      </c>
      <c r="E208" s="348" t="s">
        <v>4088</v>
      </c>
      <c r="I208" s="380"/>
      <c r="J208" s="379"/>
      <c r="K208" s="379"/>
      <c r="L208" s="378">
        <f ca="1">SUM('HL KNIHA VYPOC'!G345)</f>
        <v>0</v>
      </c>
      <c r="M208" s="377"/>
      <c r="N208" s="318">
        <f>ROUND((L208),0)</f>
        <v>0</v>
      </c>
      <c r="V208" s="318">
        <f ca="1">SUM('HL KNIHA VYPOC'!K345)</f>
        <v>0</v>
      </c>
      <c r="X208" s="318">
        <f>ROUND((V208),0)</f>
        <v>0</v>
      </c>
      <c r="AF208" s="321" t="str">
        <f t="shared" si="84"/>
        <v xml:space="preserve">          0</v>
      </c>
      <c r="AG208" s="321" t="str">
        <f t="shared" si="85"/>
        <v xml:space="preserve">          0</v>
      </c>
      <c r="AQ208" s="350">
        <f ca="1">SUM('HL KNIHA VYPOC'!M345)</f>
        <v>0</v>
      </c>
      <c r="AS208" s="350">
        <f>ROUND((AQ208),0)</f>
        <v>0</v>
      </c>
    </row>
    <row r="209" spans="1:45">
      <c r="A209" s="369">
        <v>61</v>
      </c>
      <c r="C209" s="370" t="s">
        <v>2546</v>
      </c>
      <c r="D209" s="317" t="str">
        <f ca="1">IF(VLOOKUP($A209,vykaz_p!$A:$G,1)=$A209,VLOOKUP($A209,vykaz_p!$A:$G,$B$1),0)</f>
        <v>Výsledok hospodárenia za účtovné obdobie po  zdanení (+/-) (r. 56 - r. 57 - r. 60)</v>
      </c>
      <c r="E209" s="363" t="s">
        <v>4093</v>
      </c>
      <c r="F209" s="366"/>
      <c r="I209" s="380"/>
      <c r="J209" s="379"/>
      <c r="K209" s="379"/>
      <c r="L209" s="379"/>
      <c r="M209" s="377"/>
      <c r="N209" s="318">
        <f>SUM(N204-N205-N208)</f>
        <v>0</v>
      </c>
      <c r="P209" s="365"/>
      <c r="S209" s="318">
        <f>SUM(N209-N102)</f>
        <v>0</v>
      </c>
      <c r="X209" s="318">
        <f>SUM(X204-X205-X208)</f>
        <v>0</v>
      </c>
      <c r="Z209" s="381">
        <f>SUM(X209-X102)</f>
        <v>0</v>
      </c>
      <c r="AF209" s="321" t="str">
        <f>REPT(" ",11-LEN(N209))&amp;N209</f>
        <v xml:space="preserve">          0</v>
      </c>
      <c r="AG209" s="321" t="str">
        <f>REPT(" ",11-LEN(X209))&amp;X209</f>
        <v xml:space="preserve">          0</v>
      </c>
      <c r="AJ209" s="321"/>
      <c r="AK209" s="366"/>
      <c r="AN209" s="350">
        <f>SUM(AI209-AI102)</f>
        <v>0</v>
      </c>
      <c r="AS209" s="350">
        <f>SUM(AS204-AS205-AS208)</f>
        <v>0</v>
      </c>
    </row>
    <row r="210" spans="1:45">
      <c r="AF210" s="321" t="str">
        <f t="shared" si="84"/>
        <v xml:space="preserve">           </v>
      </c>
      <c r="AG210" s="321" t="str">
        <f t="shared" si="85"/>
        <v xml:space="preserve">           </v>
      </c>
    </row>
    <row r="211" spans="1:45" ht="0.75" customHeight="1">
      <c r="AS211" s="350"/>
    </row>
    <row r="212" spans="1:45" hidden="1">
      <c r="B212" s="382">
        <v>146</v>
      </c>
      <c r="D212" s="317" t="str">
        <f ca="1">IF(VLOOKUP($B212,suvaha_p!$A:$G,1)=$B212,VLOOKUP($B212,suvaha_p!$A:$G,$B$1),0)</f>
        <v>Označenie</v>
      </c>
    </row>
    <row r="213" spans="1:45" hidden="1">
      <c r="B213" s="382">
        <v>147</v>
      </c>
      <c r="D213" s="317" t="str">
        <f ca="1">IF(VLOOKUP($B213,suvaha_p!$A:$G,1)=$B213,VLOOKUP($B213,suvaha_p!$A:$G,$B$1),0)</f>
        <v>STRANA AKTÍV</v>
      </c>
    </row>
    <row r="214" spans="1:45" hidden="1">
      <c r="B214" s="382">
        <v>148</v>
      </c>
      <c r="D214" s="317" t="str">
        <f ca="1">IF(VLOOKUP($B214,suvaha_p!$A:$G,1)=$B214,VLOOKUP($B214,suvaha_p!$A:$G,$B$1),0)</f>
        <v>STRANA PASÍV</v>
      </c>
    </row>
    <row r="215" spans="1:45" hidden="1">
      <c r="B215" s="382">
        <v>149</v>
      </c>
      <c r="D215" s="317" t="str">
        <f ca="1">IF(VLOOKUP($B215,suvaha_p!$A:$G,1)=$B215,VLOOKUP($B215,suvaha_p!$A:$G,$B$1),0)</f>
        <v>Číslo riadku</v>
      </c>
    </row>
    <row r="216" spans="1:45" hidden="1">
      <c r="B216" s="382">
        <v>150</v>
      </c>
      <c r="D216" s="317" t="str">
        <f ca="1">IF(VLOOKUP($B216,suvaha_p!$A:$G,1)=$B216,VLOOKUP($B216,suvaha_p!$A:$G,$B$1),0)</f>
        <v>Bežné účtovné obdobie</v>
      </c>
    </row>
    <row r="217" spans="1:45" hidden="1">
      <c r="B217" s="382">
        <v>151</v>
      </c>
      <c r="D217" s="317" t="str">
        <f ca="1">IF(VLOOKUP($B217,suvaha_p!$A:$G,1)=$B217,VLOOKUP($B217,suvaha_p!$A:$G,$B$1),0)</f>
        <v>Bezprostredne predchádzajúce účtovné obdobie</v>
      </c>
    </row>
    <row r="218" spans="1:45" hidden="1">
      <c r="B218" s="382">
        <v>152</v>
      </c>
      <c r="D218" s="317" t="str">
        <f ca="1">IF(VLOOKUP($B218,suvaha_p!$A:$G,1)=$B218,VLOOKUP($B218,suvaha_p!$A:$G,$B$1),0)</f>
        <v>Brutto-časť 1</v>
      </c>
    </row>
    <row r="219" spans="1:45" hidden="1">
      <c r="B219" s="382">
        <v>153</v>
      </c>
      <c r="D219" s="317" t="str">
        <f ca="1">IF(VLOOKUP($B219,suvaha_p!$A:$G,1)=$B219,VLOOKUP($B219,suvaha_p!$A:$G,$B$1),0)</f>
        <v>Oprávky</v>
      </c>
    </row>
    <row r="220" spans="1:45" hidden="1">
      <c r="B220" s="382">
        <v>154</v>
      </c>
      <c r="D220" s="317" t="str">
        <f ca="1">IF(VLOOKUP($B220,suvaha_p!$A:$G,1)=$B220,VLOOKUP($B220,suvaha_p!$A:$G,$B$1),0)</f>
        <v>Opravné položky</v>
      </c>
    </row>
    <row r="221" spans="1:45" hidden="1">
      <c r="B221" s="382">
        <v>155</v>
      </c>
      <c r="D221" s="317" t="str">
        <f ca="1">IF(VLOOKUP($B221,suvaha_p!$A:$G,1)=$B221,VLOOKUP($B221,suvaha_p!$A:$G,$B$1),0)</f>
        <v>Netto</v>
      </c>
    </row>
    <row r="222" spans="1:45" hidden="1">
      <c r="B222" s="382">
        <v>156</v>
      </c>
      <c r="D222" s="317" t="str">
        <f ca="1">IF(VLOOKUP($B222,suvaha_p!$A:$G,1)=$B222,VLOOKUP($B222,suvaha_p!$A:$G,$B$1),0)</f>
        <v>Netto</v>
      </c>
    </row>
    <row r="223" spans="1:45" hidden="1">
      <c r="B223" s="382">
        <v>157</v>
      </c>
      <c r="D223" s="317" t="str">
        <f ca="1">IF(VLOOKUP($B223,suvaha_p!$A:$G,1)=$B223,VLOOKUP($B223,suvaha_p!$A:$G,$B$1),0)</f>
        <v>Text</v>
      </c>
    </row>
    <row r="224" spans="1:45" hidden="1">
      <c r="B224" s="382">
        <v>158</v>
      </c>
    </row>
    <row r="225" spans="2:4" hidden="1">
      <c r="B225" s="382">
        <v>159</v>
      </c>
      <c r="C225" s="316">
        <v>3</v>
      </c>
      <c r="D225" s="316" t="s">
        <v>4236</v>
      </c>
    </row>
    <row r="226" spans="2:4" hidden="1">
      <c r="C226" s="316">
        <v>4</v>
      </c>
      <c r="D226" s="316" t="s">
        <v>4311</v>
      </c>
    </row>
    <row r="227" spans="2:4" hidden="1">
      <c r="C227" s="316">
        <v>5</v>
      </c>
      <c r="D227" s="316" t="s">
        <v>4312</v>
      </c>
    </row>
  </sheetData>
  <sheetCalcPr fullCalcOnLoad="1"/>
  <sheetProtection formatCells="0" formatColumns="0" formatRows="0" insertColumns="0" insertRows="0" deleteColumns="0" deleteRows="0" sort="0"/>
  <dataConsolidate/>
  <mergeCells count="5">
    <mergeCell ref="I1:N1"/>
    <mergeCell ref="S1:X1"/>
    <mergeCell ref="AN1:AS1"/>
    <mergeCell ref="S148:X148"/>
    <mergeCell ref="AN148:AS148"/>
  </mergeCells>
  <phoneticPr fontId="66" type="noConversion"/>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dimension ref="A2:BR125"/>
  <sheetViews>
    <sheetView view="pageBreakPreview" topLeftCell="A3" zoomScale="60" zoomScaleNormal="100" workbookViewId="0">
      <selection activeCell="AB3" sqref="AB3"/>
    </sheetView>
  </sheetViews>
  <sheetFormatPr defaultColWidth="1.85546875" defaultRowHeight="14.85" customHeight="1"/>
  <cols>
    <col min="1" max="46" width="1.85546875" style="386"/>
    <col min="47" max="47" width="1.85546875" style="386" customWidth="1"/>
    <col min="48" max="48" width="1.7109375" style="386" customWidth="1"/>
    <col min="49" max="49" width="1.7109375" style="386" hidden="1" customWidth="1"/>
    <col min="50" max="50" width="0.5703125" style="386" hidden="1" customWidth="1"/>
    <col min="51" max="51" width="2" style="386" hidden="1" customWidth="1"/>
    <col min="52" max="53" width="1.7109375" style="386" hidden="1" customWidth="1"/>
    <col min="54" max="54" width="6.7109375" style="389" hidden="1" customWidth="1"/>
    <col min="55" max="55" width="1.7109375" style="386" hidden="1" customWidth="1"/>
    <col min="56" max="56" width="6.7109375" style="386" hidden="1" customWidth="1"/>
    <col min="57" max="57" width="1.7109375" style="386" hidden="1" customWidth="1"/>
    <col min="58" max="58" width="5.28515625" style="386" hidden="1" customWidth="1"/>
    <col min="59" max="59" width="1.7109375" style="386" hidden="1" customWidth="1"/>
    <col min="60" max="60" width="5.28515625" style="386" hidden="1" customWidth="1"/>
    <col min="61" max="67" width="1.7109375" style="386" hidden="1" customWidth="1"/>
    <col min="68" max="70" width="8.7109375" style="386" hidden="1" customWidth="1"/>
    <col min="71" max="84" width="8.7109375" style="386" customWidth="1"/>
    <col min="85" max="16384" width="1.85546875" style="386"/>
  </cols>
  <sheetData>
    <row r="2" spans="1:60" ht="15.95" customHeight="1">
      <c r="A2" s="383" t="s">
        <v>2550</v>
      </c>
      <c r="B2" s="384"/>
      <c r="C2" s="384"/>
      <c r="D2" s="384"/>
      <c r="E2" s="384"/>
      <c r="F2" s="384"/>
      <c r="G2" s="384"/>
      <c r="H2" s="384"/>
      <c r="I2" s="384"/>
      <c r="J2" s="384"/>
      <c r="K2" s="384"/>
      <c r="L2" s="384"/>
      <c r="M2" s="384"/>
      <c r="N2" s="384"/>
      <c r="O2" s="384"/>
      <c r="P2" s="384"/>
      <c r="Q2" s="385"/>
      <c r="AE2" s="386" t="s">
        <v>2551</v>
      </c>
      <c r="AG2" s="387"/>
      <c r="AH2" s="388" t="str">
        <f ca="1">Hlavicka!H15</f>
        <v/>
      </c>
      <c r="AI2" s="388" t="str">
        <f ca="1">Hlavicka!I15</f>
        <v/>
      </c>
      <c r="AJ2" s="388" t="str">
        <f ca="1">Hlavicka!J15</f>
        <v/>
      </c>
      <c r="AK2" s="388" t="str">
        <f ca="1">Hlavicka!K15</f>
        <v/>
      </c>
      <c r="AL2" s="388" t="str">
        <f ca="1">Hlavicka!L15</f>
        <v/>
      </c>
      <c r="AM2" s="388" t="str">
        <f ca="1">Hlavicka!M15</f>
        <v/>
      </c>
      <c r="AN2" s="388" t="str">
        <f ca="1">Hlavicka!N15</f>
        <v/>
      </c>
      <c r="AO2" s="388" t="str">
        <f ca="1">Hlavicka!O15</f>
        <v/>
      </c>
      <c r="AP2" s="388" t="str">
        <f ca="1">Hlavicka!P15</f>
        <v/>
      </c>
      <c r="AQ2" s="388" t="str">
        <f ca="1">Hlavicka!Q15</f>
        <v/>
      </c>
      <c r="AR2" s="387"/>
    </row>
    <row r="4" spans="1:60" s="391" customFormat="1" ht="14.85" customHeight="1">
      <c r="A4" s="390" t="s">
        <v>2552</v>
      </c>
      <c r="BB4" s="389"/>
    </row>
    <row r="5" spans="1:60" s="391" customFormat="1" ht="14.85" customHeight="1">
      <c r="A5" s="1323" t="s">
        <v>2553</v>
      </c>
      <c r="B5" s="1323"/>
      <c r="C5" s="1323"/>
      <c r="D5" s="1323"/>
      <c r="E5" s="1323"/>
      <c r="F5" s="1323"/>
      <c r="G5" s="1323" t="s">
        <v>2554</v>
      </c>
      <c r="H5" s="1323"/>
      <c r="I5" s="1323"/>
      <c r="J5" s="1323"/>
      <c r="K5" s="1323"/>
      <c r="L5" s="1323"/>
      <c r="M5" s="1323"/>
      <c r="N5" s="1323"/>
      <c r="O5" s="1323"/>
      <c r="P5" s="1323"/>
      <c r="Q5" s="1323"/>
      <c r="R5" s="1323"/>
      <c r="S5" s="1323"/>
      <c r="T5" s="1323"/>
      <c r="U5" s="1323"/>
      <c r="V5" s="1323"/>
      <c r="W5" s="1323"/>
      <c r="X5" s="1323"/>
      <c r="Y5" s="1323"/>
      <c r="Z5" s="1323"/>
      <c r="AA5" s="1323"/>
      <c r="AB5" s="1323"/>
      <c r="AC5" s="1323"/>
      <c r="AD5" s="1323"/>
      <c r="AE5" s="1323"/>
      <c r="AF5" s="1323"/>
      <c r="AG5" s="1323"/>
      <c r="AH5" s="1323"/>
      <c r="AI5" s="1323" t="s">
        <v>4147</v>
      </c>
      <c r="AJ5" s="1323"/>
      <c r="AK5" s="1323"/>
      <c r="AL5" s="1323"/>
      <c r="AM5" s="1323"/>
      <c r="AN5" s="1323"/>
      <c r="AO5" s="1323"/>
      <c r="AP5" s="1323" t="s">
        <v>4161</v>
      </c>
      <c r="AQ5" s="1323"/>
      <c r="AR5" s="1323"/>
      <c r="AS5" s="1323"/>
      <c r="AT5" s="1323"/>
      <c r="AU5" s="1323"/>
      <c r="AV5" s="1323"/>
      <c r="AW5" s="392"/>
      <c r="BB5" s="389"/>
    </row>
    <row r="6" spans="1:60" s="391" customFormat="1" ht="30.75" customHeight="1">
      <c r="A6" s="1323"/>
      <c r="B6" s="1323"/>
      <c r="C6" s="1323"/>
      <c r="D6" s="1323"/>
      <c r="E6" s="1323"/>
      <c r="F6" s="1323"/>
      <c r="G6" s="1323"/>
      <c r="H6" s="1323"/>
      <c r="I6" s="1323"/>
      <c r="J6" s="1323"/>
      <c r="K6" s="1323"/>
      <c r="L6" s="1323"/>
      <c r="M6" s="1323"/>
      <c r="N6" s="1323"/>
      <c r="O6" s="1323"/>
      <c r="P6" s="1323"/>
      <c r="Q6" s="1323"/>
      <c r="R6" s="1323"/>
      <c r="S6" s="1323"/>
      <c r="T6" s="1323"/>
      <c r="U6" s="1323"/>
      <c r="V6" s="1323"/>
      <c r="W6" s="1323"/>
      <c r="X6" s="1323"/>
      <c r="Y6" s="1323"/>
      <c r="Z6" s="1323"/>
      <c r="AA6" s="1323"/>
      <c r="AB6" s="1323"/>
      <c r="AC6" s="1323"/>
      <c r="AD6" s="1323"/>
      <c r="AE6" s="1323"/>
      <c r="AF6" s="1323"/>
      <c r="AG6" s="1323"/>
      <c r="AH6" s="1323"/>
      <c r="AI6" s="1323"/>
      <c r="AJ6" s="1323"/>
      <c r="AK6" s="1323"/>
      <c r="AL6" s="1323"/>
      <c r="AM6" s="1323"/>
      <c r="AN6" s="1323"/>
      <c r="AO6" s="1323"/>
      <c r="AP6" s="1323"/>
      <c r="AQ6" s="1323"/>
      <c r="AR6" s="1323"/>
      <c r="AS6" s="1323"/>
      <c r="AT6" s="1323"/>
      <c r="AU6" s="1323"/>
      <c r="AV6" s="1323"/>
      <c r="AW6" s="392"/>
      <c r="BB6" s="389"/>
    </row>
    <row r="7" spans="1:60" s="391" customFormat="1" ht="14.85" customHeight="1">
      <c r="A7" s="1320"/>
      <c r="B7" s="1320"/>
      <c r="C7" s="1320"/>
      <c r="D7" s="1320"/>
      <c r="E7" s="1320"/>
      <c r="F7" s="1320"/>
      <c r="G7" s="1321" t="s">
        <v>2555</v>
      </c>
      <c r="H7" s="1321"/>
      <c r="I7" s="1321"/>
      <c r="J7" s="1321"/>
      <c r="K7" s="1321"/>
      <c r="L7" s="1321"/>
      <c r="M7" s="1321"/>
      <c r="N7" s="1321"/>
      <c r="O7" s="1321"/>
      <c r="P7" s="1321"/>
      <c r="Q7" s="1321"/>
      <c r="R7" s="1321"/>
      <c r="S7" s="1321"/>
      <c r="T7" s="1321"/>
      <c r="U7" s="1321"/>
      <c r="V7" s="1321"/>
      <c r="W7" s="1321"/>
      <c r="X7" s="1321"/>
      <c r="Y7" s="1321"/>
      <c r="Z7" s="1321"/>
      <c r="AA7" s="1321"/>
      <c r="AB7" s="1321"/>
      <c r="AC7" s="1321"/>
      <c r="AD7" s="1321"/>
      <c r="AE7" s="1321"/>
      <c r="AF7" s="1321"/>
      <c r="AG7" s="1321"/>
      <c r="AH7" s="1321"/>
      <c r="AI7" s="1322"/>
      <c r="AJ7" s="1322"/>
      <c r="AK7" s="1322"/>
      <c r="AL7" s="1322"/>
      <c r="AM7" s="1322"/>
      <c r="AN7" s="1322"/>
      <c r="AO7" s="1322"/>
      <c r="AP7" s="1322"/>
      <c r="AQ7" s="1322"/>
      <c r="AR7" s="1322"/>
      <c r="AS7" s="1322"/>
      <c r="AT7" s="1322"/>
      <c r="AU7" s="1322"/>
      <c r="AV7" s="1322"/>
      <c r="AW7" s="393"/>
      <c r="AX7" s="394"/>
      <c r="BB7" s="389"/>
    </row>
    <row r="8" spans="1:60" s="391" customFormat="1" ht="15.95" customHeight="1">
      <c r="A8" s="1317" t="s">
        <v>2556</v>
      </c>
      <c r="B8" s="1317"/>
      <c r="C8" s="1317"/>
      <c r="D8" s="1317"/>
      <c r="E8" s="1317"/>
      <c r="F8" s="1317"/>
      <c r="G8" s="1318" t="s">
        <v>2557</v>
      </c>
      <c r="H8" s="1318"/>
      <c r="I8" s="1318"/>
      <c r="J8" s="1318"/>
      <c r="K8" s="1318"/>
      <c r="L8" s="1318"/>
      <c r="M8" s="1318"/>
      <c r="N8" s="1318"/>
      <c r="O8" s="1318"/>
      <c r="P8" s="1318"/>
      <c r="Q8" s="1318"/>
      <c r="R8" s="1318"/>
      <c r="S8" s="1318"/>
      <c r="T8" s="1318"/>
      <c r="U8" s="1318"/>
      <c r="V8" s="1318"/>
      <c r="W8" s="1318"/>
      <c r="X8" s="1318"/>
      <c r="Y8" s="1318"/>
      <c r="Z8" s="1318"/>
      <c r="AA8" s="1318"/>
      <c r="AB8" s="1318"/>
      <c r="AC8" s="1318"/>
      <c r="AD8" s="1318"/>
      <c r="AE8" s="1318"/>
      <c r="AF8" s="1318"/>
      <c r="AG8" s="1318"/>
      <c r="AH8" s="1318"/>
      <c r="AI8" s="1319">
        <f ca="1">SUM(SUVAHAVUJ!$N$204)</f>
        <v>0</v>
      </c>
      <c r="AJ8" s="1319"/>
      <c r="AK8" s="1319"/>
      <c r="AL8" s="1319"/>
      <c r="AM8" s="1319"/>
      <c r="AN8" s="1319"/>
      <c r="AO8" s="1319"/>
      <c r="AP8" s="1319">
        <f ca="1">SUM(SUVAHAVUJ!X204)</f>
        <v>0</v>
      </c>
      <c r="AQ8" s="1319"/>
      <c r="AR8" s="1319"/>
      <c r="AS8" s="1319"/>
      <c r="AT8" s="1319"/>
      <c r="AU8" s="1319"/>
      <c r="AV8" s="1319"/>
      <c r="AW8" s="393"/>
      <c r="AX8" s="394"/>
      <c r="BB8" s="395">
        <f ca="1">SUM(SUVAHAVUJ!$N$204)</f>
        <v>0</v>
      </c>
      <c r="BC8" s="396"/>
      <c r="BD8" s="395">
        <f ca="1">SUM(SUVAHAVUJ!$X$204)</f>
        <v>0</v>
      </c>
      <c r="BE8" s="396"/>
      <c r="BF8" s="396"/>
      <c r="BG8" s="396"/>
      <c r="BH8" s="396"/>
    </row>
    <row r="9" spans="1:60" s="391" customFormat="1" ht="29.25" customHeight="1">
      <c r="A9" s="1317" t="s">
        <v>2558</v>
      </c>
      <c r="B9" s="1317"/>
      <c r="C9" s="1317"/>
      <c r="D9" s="1317"/>
      <c r="E9" s="1317"/>
      <c r="F9" s="1317"/>
      <c r="G9" s="1324" t="s">
        <v>2559</v>
      </c>
      <c r="H9" s="1318"/>
      <c r="I9" s="1318"/>
      <c r="J9" s="1318"/>
      <c r="K9" s="1318"/>
      <c r="L9" s="1318"/>
      <c r="M9" s="1318"/>
      <c r="N9" s="1318"/>
      <c r="O9" s="1318"/>
      <c r="P9" s="1318"/>
      <c r="Q9" s="1318"/>
      <c r="R9" s="1318"/>
      <c r="S9" s="1318"/>
      <c r="T9" s="1318"/>
      <c r="U9" s="1318"/>
      <c r="V9" s="1318"/>
      <c r="W9" s="1318"/>
      <c r="X9" s="1318"/>
      <c r="Y9" s="1318"/>
      <c r="Z9" s="1318"/>
      <c r="AA9" s="1318"/>
      <c r="AB9" s="1318"/>
      <c r="AC9" s="1318"/>
      <c r="AD9" s="1318"/>
      <c r="AE9" s="1318"/>
      <c r="AF9" s="1318"/>
      <c r="AG9" s="1318"/>
      <c r="AH9" s="1318"/>
      <c r="AI9" s="1325">
        <f ca="1">SUM(AI10+AI11+AI12+AI13+AI14+AI15+AI16+AI17+AI18+AI19+AI20+AI21+AI22)</f>
        <v>0</v>
      </c>
      <c r="AJ9" s="1325"/>
      <c r="AK9" s="1325"/>
      <c r="AL9" s="1325"/>
      <c r="AM9" s="1325"/>
      <c r="AN9" s="1325"/>
      <c r="AO9" s="1325"/>
      <c r="AP9" s="1325">
        <f ca="1">SUM(AP10+AP11+AP12+AP13+AP14+AP15+AP16+AP17+AP18+AP19+AP20+AP21+AP22)</f>
        <v>0</v>
      </c>
      <c r="AQ9" s="1325"/>
      <c r="AR9" s="1325"/>
      <c r="AS9" s="1325"/>
      <c r="AT9" s="1325"/>
      <c r="AU9" s="1325"/>
      <c r="AV9" s="1325"/>
      <c r="AW9" s="393"/>
      <c r="AX9" s="394"/>
      <c r="BB9" s="395">
        <f ca="1">SUM(BB10+BB11+BB12+BB13+BB14+BB15+BB16+BB17+BB18+BB19+BB20+BB21+BB22)</f>
        <v>0</v>
      </c>
      <c r="BC9" s="396"/>
      <c r="BD9" s="396">
        <f ca="1">SUM(BD10+BD11+BD12+BD13+BD14+BD15+BD16+BD17+BD18+BD19+BD20+BD21+BD22)</f>
        <v>0</v>
      </c>
      <c r="BE9" s="396"/>
      <c r="BF9" s="396"/>
      <c r="BG9" s="396"/>
      <c r="BH9" s="396"/>
    </row>
    <row r="10" spans="1:60" s="391" customFormat="1" ht="15.95" customHeight="1">
      <c r="A10" s="1317" t="s">
        <v>2560</v>
      </c>
      <c r="B10" s="1317"/>
      <c r="C10" s="1317"/>
      <c r="D10" s="1317"/>
      <c r="E10" s="1317"/>
      <c r="F10" s="1317"/>
      <c r="G10" s="1318" t="s">
        <v>2561</v>
      </c>
      <c r="H10" s="1318"/>
      <c r="I10" s="1318"/>
      <c r="J10" s="1318"/>
      <c r="K10" s="1318"/>
      <c r="L10" s="1318"/>
      <c r="M10" s="1318"/>
      <c r="N10" s="1318"/>
      <c r="O10" s="1318"/>
      <c r="P10" s="1318"/>
      <c r="Q10" s="1318"/>
      <c r="R10" s="1318"/>
      <c r="S10" s="1318"/>
      <c r="T10" s="1318"/>
      <c r="U10" s="1318"/>
      <c r="V10" s="1318"/>
      <c r="W10" s="1318"/>
      <c r="X10" s="1318"/>
      <c r="Y10" s="1318"/>
      <c r="Z10" s="1318"/>
      <c r="AA10" s="1318"/>
      <c r="AB10" s="1318"/>
      <c r="AC10" s="1318"/>
      <c r="AD10" s="1318"/>
      <c r="AE10" s="1318"/>
      <c r="AF10" s="1318"/>
      <c r="AG10" s="1318"/>
      <c r="AH10" s="1318"/>
      <c r="AI10" s="1319">
        <f ca="1">SUM(SUVAHAVUJ!$N$170)</f>
        <v>0</v>
      </c>
      <c r="AJ10" s="1319"/>
      <c r="AK10" s="1319"/>
      <c r="AL10" s="1319"/>
      <c r="AM10" s="1319"/>
      <c r="AN10" s="1319"/>
      <c r="AO10" s="1319"/>
      <c r="AP10" s="1319">
        <f ca="1">SUM(SUVAHAVUJ!$X$170)</f>
        <v>0</v>
      </c>
      <c r="AQ10" s="1319"/>
      <c r="AR10" s="1319"/>
      <c r="AS10" s="1319"/>
      <c r="AT10" s="1319"/>
      <c r="AU10" s="1319"/>
      <c r="AV10" s="1319"/>
      <c r="AW10" s="393"/>
      <c r="AX10" s="394"/>
      <c r="BB10" s="395">
        <f ca="1">SUM(SUVAHAVUJ!$N$170)</f>
        <v>0</v>
      </c>
      <c r="BC10" s="396"/>
      <c r="BD10" s="396">
        <f ca="1">SUM(SUVAHAVUJ!$X$170)</f>
        <v>0</v>
      </c>
      <c r="BE10" s="396"/>
      <c r="BF10" s="396"/>
      <c r="BG10" s="396"/>
      <c r="BH10" s="396"/>
    </row>
    <row r="11" spans="1:60" s="391" customFormat="1" ht="45" customHeight="1">
      <c r="A11" s="1317" t="s">
        <v>2562</v>
      </c>
      <c r="B11" s="1317"/>
      <c r="C11" s="1317"/>
      <c r="D11" s="1317"/>
      <c r="E11" s="1317"/>
      <c r="F11" s="1317"/>
      <c r="G11" s="1324" t="s">
        <v>2563</v>
      </c>
      <c r="H11" s="1324"/>
      <c r="I11" s="1324"/>
      <c r="J11" s="1324"/>
      <c r="K11" s="1324"/>
      <c r="L11" s="1324"/>
      <c r="M11" s="1324"/>
      <c r="N11" s="1324"/>
      <c r="O11" s="1324"/>
      <c r="P11" s="1324"/>
      <c r="Q11" s="1324"/>
      <c r="R11" s="1324"/>
      <c r="S11" s="1324"/>
      <c r="T11" s="1324"/>
      <c r="U11" s="1324"/>
      <c r="V11" s="1324"/>
      <c r="W11" s="1324"/>
      <c r="X11" s="1324"/>
      <c r="Y11" s="1324"/>
      <c r="Z11" s="1324"/>
      <c r="AA11" s="1324"/>
      <c r="AB11" s="1324"/>
      <c r="AC11" s="1324"/>
      <c r="AD11" s="1324"/>
      <c r="AE11" s="1324"/>
      <c r="AF11" s="1324"/>
      <c r="AG11" s="1324"/>
      <c r="AH11" s="1324"/>
      <c r="AI11" s="1326"/>
      <c r="AJ11" s="1326"/>
      <c r="AK11" s="1326"/>
      <c r="AL11" s="1326"/>
      <c r="AM11" s="1326"/>
      <c r="AN11" s="1326"/>
      <c r="AO11" s="1326"/>
      <c r="AP11" s="1326"/>
      <c r="AQ11" s="1326"/>
      <c r="AR11" s="1326"/>
      <c r="AS11" s="1326"/>
      <c r="AT11" s="1326"/>
      <c r="AU11" s="1326"/>
      <c r="AV11" s="1326"/>
      <c r="BB11" s="395">
        <f ca="1">SUM(AI11)</f>
        <v>0</v>
      </c>
      <c r="BC11" s="396"/>
      <c r="BD11" s="395">
        <f ca="1">SUM(AP11)</f>
        <v>0</v>
      </c>
      <c r="BE11" s="396"/>
      <c r="BF11" s="396"/>
      <c r="BG11" s="396"/>
      <c r="BH11" s="396"/>
    </row>
    <row r="12" spans="1:60" s="391" customFormat="1" ht="15.95" customHeight="1">
      <c r="A12" s="1317" t="s">
        <v>2564</v>
      </c>
      <c r="B12" s="1317"/>
      <c r="C12" s="1317"/>
      <c r="D12" s="1317"/>
      <c r="E12" s="1317"/>
      <c r="F12" s="1317"/>
      <c r="G12" s="1318" t="s">
        <v>2565</v>
      </c>
      <c r="H12" s="1318"/>
      <c r="I12" s="1318"/>
      <c r="J12" s="1318"/>
      <c r="K12" s="1318"/>
      <c r="L12" s="1318"/>
      <c r="M12" s="1318"/>
      <c r="N12" s="1318"/>
      <c r="O12" s="1318"/>
      <c r="P12" s="1318"/>
      <c r="Q12" s="1318"/>
      <c r="R12" s="1318"/>
      <c r="S12" s="1318"/>
      <c r="T12" s="1318"/>
      <c r="U12" s="1318"/>
      <c r="V12" s="1318"/>
      <c r="W12" s="1318"/>
      <c r="X12" s="1318"/>
      <c r="Y12" s="1318"/>
      <c r="Z12" s="1318"/>
      <c r="AA12" s="1318"/>
      <c r="AB12" s="1318"/>
      <c r="AC12" s="1318"/>
      <c r="AD12" s="1318"/>
      <c r="AE12" s="1318"/>
      <c r="AF12" s="1318"/>
      <c r="AG12" s="1318"/>
      <c r="AH12" s="1318"/>
      <c r="AI12" s="1319">
        <f ca="1">SUM(SUVAHAVUJ!$N$171)</f>
        <v>0</v>
      </c>
      <c r="AJ12" s="1319"/>
      <c r="AK12" s="1319"/>
      <c r="AL12" s="1319"/>
      <c r="AM12" s="1319"/>
      <c r="AN12" s="1319"/>
      <c r="AO12" s="1319"/>
      <c r="AP12" s="1319">
        <f ca="1">SUM(SUVAHAVUJ!$X$171)</f>
        <v>0</v>
      </c>
      <c r="AQ12" s="1319"/>
      <c r="AR12" s="1319"/>
      <c r="AS12" s="1319"/>
      <c r="AT12" s="1319"/>
      <c r="AU12" s="1319"/>
      <c r="AV12" s="1319"/>
      <c r="AW12" s="393"/>
      <c r="AX12" s="394"/>
      <c r="BB12" s="395">
        <f ca="1">SUM(SUVAHAVUJ!$N$171)</f>
        <v>0</v>
      </c>
      <c r="BC12" s="396"/>
      <c r="BD12" s="396">
        <f ca="1">SUM(SUVAHAVUJ!$X$171)</f>
        <v>0</v>
      </c>
      <c r="BE12" s="396"/>
      <c r="BF12" s="396"/>
      <c r="BG12" s="396"/>
      <c r="BH12" s="396"/>
    </row>
    <row r="13" spans="1:60" s="391" customFormat="1" ht="15.95" customHeight="1">
      <c r="A13" s="1317" t="s">
        <v>2566</v>
      </c>
      <c r="B13" s="1317"/>
      <c r="C13" s="1317"/>
      <c r="D13" s="1317"/>
      <c r="E13" s="1317"/>
      <c r="F13" s="1317"/>
      <c r="G13" s="1318" t="s">
        <v>2567</v>
      </c>
      <c r="H13" s="1318"/>
      <c r="I13" s="1318"/>
      <c r="J13" s="1318"/>
      <c r="K13" s="1318"/>
      <c r="L13" s="1318"/>
      <c r="M13" s="1318"/>
      <c r="N13" s="1318"/>
      <c r="O13" s="1318"/>
      <c r="P13" s="1318"/>
      <c r="Q13" s="1318"/>
      <c r="R13" s="1318"/>
      <c r="S13" s="1318"/>
      <c r="T13" s="1318"/>
      <c r="U13" s="1318"/>
      <c r="V13" s="1318"/>
      <c r="W13" s="1318"/>
      <c r="X13" s="1318"/>
      <c r="Y13" s="1318"/>
      <c r="Z13" s="1318"/>
      <c r="AA13" s="1318"/>
      <c r="AB13" s="1318"/>
      <c r="AC13" s="1318"/>
      <c r="AD13" s="1318"/>
      <c r="AE13" s="1318"/>
      <c r="AF13" s="1318"/>
      <c r="AG13" s="1318"/>
      <c r="AH13" s="1318"/>
      <c r="AI13" s="1319">
        <f ca="1">SUM(SUVAHAVUJ!$N$120+SUVAHAVUJ!$N$138)-(SUVAHAVUJ!$X$138+SUVAHAVUJ!$X$120)</f>
        <v>0</v>
      </c>
      <c r="AJ13" s="1319"/>
      <c r="AK13" s="1319"/>
      <c r="AL13" s="1319"/>
      <c r="AM13" s="1319"/>
      <c r="AN13" s="1319"/>
      <c r="AO13" s="1319"/>
      <c r="AP13" s="1319">
        <f ca="1">SUM(SUVAHAVUJ!$X$120+SUVAHAVUJ!$X$138)-(SUVAHAVUJ!$AS$138+SUVAHAVUJ!$AS$120)</f>
        <v>0</v>
      </c>
      <c r="AQ13" s="1319"/>
      <c r="AR13" s="1319"/>
      <c r="AS13" s="1319"/>
      <c r="AT13" s="1319"/>
      <c r="AU13" s="1319"/>
      <c r="AV13" s="1319"/>
      <c r="AW13" s="393"/>
      <c r="AX13" s="394"/>
      <c r="BB13" s="397">
        <f ca="1">SUM(SUVAHAVUJ!$N$120+SUVAHAVUJ!$N$138)-(SUVAHAVUJ!$X$138+SUVAHAVUJ!$X$120)</f>
        <v>0</v>
      </c>
      <c r="BC13" s="398"/>
      <c r="BD13" s="398">
        <f ca="1">SUM(SUVAHAVUJ!$X$120+SUVAHAVUJ!$X$138)-(SUVAHAVUJ!$AS$138+SUVAHAVUJ!$AS$120)</f>
        <v>0</v>
      </c>
      <c r="BE13" s="396"/>
      <c r="BF13" s="396"/>
      <c r="BG13" s="396"/>
      <c r="BH13" s="396"/>
    </row>
    <row r="14" spans="1:60" s="391" customFormat="1" ht="15.95" customHeight="1">
      <c r="A14" s="1317" t="s">
        <v>2568</v>
      </c>
      <c r="B14" s="1317"/>
      <c r="C14" s="1317"/>
      <c r="D14" s="1317"/>
      <c r="E14" s="1317"/>
      <c r="F14" s="1317"/>
      <c r="G14" s="1318" t="s">
        <v>2569</v>
      </c>
      <c r="H14" s="1318"/>
      <c r="I14" s="1318"/>
      <c r="J14" s="1318"/>
      <c r="K14" s="1318"/>
      <c r="L14" s="1318"/>
      <c r="M14" s="1318"/>
      <c r="N14" s="1318"/>
      <c r="O14" s="1318"/>
      <c r="P14" s="1318"/>
      <c r="Q14" s="1318"/>
      <c r="R14" s="1318"/>
      <c r="S14" s="1318"/>
      <c r="T14" s="1318"/>
      <c r="U14" s="1318"/>
      <c r="V14" s="1318"/>
      <c r="W14" s="1318"/>
      <c r="X14" s="1318"/>
      <c r="Y14" s="1318"/>
      <c r="Z14" s="1318"/>
      <c r="AA14" s="1318"/>
      <c r="AB14" s="1318"/>
      <c r="AC14" s="1318"/>
      <c r="AD14" s="1318"/>
      <c r="AE14" s="1318"/>
      <c r="AF14" s="1318"/>
      <c r="AG14" s="1318"/>
      <c r="AH14" s="1318"/>
      <c r="AI14" s="1319">
        <f ca="1">SUM(SUVAHAVUJ!$N$22-SUVAHAVUJ!$X$22)</f>
        <v>0</v>
      </c>
      <c r="AJ14" s="1319"/>
      <c r="AK14" s="1319"/>
      <c r="AL14" s="1319"/>
      <c r="AM14" s="1319"/>
      <c r="AN14" s="1319"/>
      <c r="AO14" s="1319"/>
      <c r="AP14" s="1319">
        <f ca="1">SUM(SUVAHAVUJ!$X$22- SUVAHAVUJ!$AS$22)</f>
        <v>0</v>
      </c>
      <c r="AQ14" s="1319"/>
      <c r="AR14" s="1319"/>
      <c r="AS14" s="1319"/>
      <c r="AT14" s="1319"/>
      <c r="AU14" s="1319"/>
      <c r="AV14" s="1319"/>
      <c r="AW14" s="393"/>
      <c r="AX14" s="394"/>
      <c r="BB14" s="395">
        <f ca="1">SUM(SUVAHAVUJ!$N$22-SUVAHAVUJ!$X$22)</f>
        <v>0</v>
      </c>
      <c r="BC14" s="396"/>
      <c r="BD14" s="396">
        <f ca="1">SUM(SUVAHAVUJ!$X$22- SUVAHAVUJ!$AS$22)</f>
        <v>0</v>
      </c>
      <c r="BE14" s="396"/>
      <c r="BF14" s="396"/>
      <c r="BG14" s="396"/>
      <c r="BH14" s="396"/>
    </row>
    <row r="15" spans="1:60" s="391" customFormat="1" ht="15.95" customHeight="1">
      <c r="A15" s="1317" t="s">
        <v>2570</v>
      </c>
      <c r="B15" s="1317"/>
      <c r="C15" s="1317"/>
      <c r="D15" s="1317"/>
      <c r="E15" s="1317"/>
      <c r="F15" s="1317"/>
      <c r="G15" s="1318" t="s">
        <v>2571</v>
      </c>
      <c r="H15" s="1318"/>
      <c r="I15" s="1318"/>
      <c r="J15" s="1318"/>
      <c r="K15" s="1318"/>
      <c r="L15" s="1318"/>
      <c r="M15" s="1318"/>
      <c r="N15" s="1318"/>
      <c r="O15" s="1318"/>
      <c r="P15" s="1318"/>
      <c r="Q15" s="1318"/>
      <c r="R15" s="1318"/>
      <c r="S15" s="1318"/>
      <c r="T15" s="1318"/>
      <c r="U15" s="1318"/>
      <c r="V15" s="1318"/>
      <c r="W15" s="1318"/>
      <c r="X15" s="1318"/>
      <c r="Y15" s="1318"/>
      <c r="Z15" s="1318"/>
      <c r="AA15" s="1318"/>
      <c r="AB15" s="1318"/>
      <c r="AC15" s="1318"/>
      <c r="AD15" s="1318"/>
      <c r="AE15" s="1318"/>
      <c r="AF15" s="1318"/>
      <c r="AG15" s="1318"/>
      <c r="AH15" s="1318"/>
      <c r="AI15" s="1319">
        <f ca="1">-(SUM(SUVAHAVUJ!$N$76-SUVAHAVUJ!$X$76)-(SUVAHAVUJ!$N$143-SUVAHAVUJ!$X$143))</f>
        <v>0</v>
      </c>
      <c r="AJ15" s="1319"/>
      <c r="AK15" s="1319"/>
      <c r="AL15" s="1319"/>
      <c r="AM15" s="1319"/>
      <c r="AN15" s="1319"/>
      <c r="AO15" s="1319"/>
      <c r="AP15" s="1319">
        <f ca="1">-(SUM(SUVAHAVUJ!$X$76-SUVAHAVUJ!$AS$76)-(SUVAHAVUJ!$X$143-SUVAHAVUJ!$AS$143))</f>
        <v>0</v>
      </c>
      <c r="AQ15" s="1319"/>
      <c r="AR15" s="1319"/>
      <c r="AS15" s="1319"/>
      <c r="AT15" s="1319"/>
      <c r="AU15" s="1319"/>
      <c r="AV15" s="1319"/>
      <c r="AW15" s="393"/>
      <c r="AX15" s="394"/>
      <c r="BB15" s="395">
        <f ca="1">-(SUM(SUVAHAVUJ!$N$76-SUVAHAVUJ!$X$76)-(SUVAHAVUJ!$N$143-SUVAHAVUJ!$X$143))</f>
        <v>0</v>
      </c>
      <c r="BC15" s="396"/>
      <c r="BD15" s="396">
        <f ca="1">-(SUM(SUVAHAVUJ!$X$76-SUVAHAVUJ!$AS$76)-(SUVAHAVUJ!$X$143-SUVAHAVUJ!$AS$143))</f>
        <v>0</v>
      </c>
      <c r="BE15" s="396"/>
      <c r="BF15" s="396"/>
      <c r="BG15" s="396"/>
      <c r="BH15" s="396"/>
    </row>
    <row r="16" spans="1:60" s="391" customFormat="1" ht="15.95" customHeight="1">
      <c r="A16" s="1317" t="s">
        <v>2572</v>
      </c>
      <c r="B16" s="1317"/>
      <c r="C16" s="1317"/>
      <c r="D16" s="1317"/>
      <c r="E16" s="1317"/>
      <c r="F16" s="1317"/>
      <c r="G16" s="1318" t="s">
        <v>2573</v>
      </c>
      <c r="H16" s="1318"/>
      <c r="I16" s="1318"/>
      <c r="J16" s="1318"/>
      <c r="K16" s="1318"/>
      <c r="L16" s="1318"/>
      <c r="M16" s="1318"/>
      <c r="N16" s="1318"/>
      <c r="O16" s="1318"/>
      <c r="P16" s="1318"/>
      <c r="Q16" s="1318"/>
      <c r="R16" s="1318"/>
      <c r="S16" s="1318"/>
      <c r="T16" s="1318"/>
      <c r="U16" s="1318"/>
      <c r="V16" s="1318"/>
      <c r="W16" s="1318"/>
      <c r="X16" s="1318"/>
      <c r="Y16" s="1318"/>
      <c r="Z16" s="1318"/>
      <c r="AA16" s="1318"/>
      <c r="AB16" s="1318"/>
      <c r="AC16" s="1318"/>
      <c r="AD16" s="1318"/>
      <c r="AE16" s="1318"/>
      <c r="AF16" s="1318"/>
      <c r="AG16" s="1318"/>
      <c r="AH16" s="1318"/>
      <c r="AI16" s="1327">
        <f ca="1">-SUM(SUVAHAVUJ!$N$179)</f>
        <v>0</v>
      </c>
      <c r="AJ16" s="1327"/>
      <c r="AK16" s="1327"/>
      <c r="AL16" s="1327"/>
      <c r="AM16" s="1327"/>
      <c r="AN16" s="1327"/>
      <c r="AO16" s="1327"/>
      <c r="AP16" s="1327">
        <f ca="1">-SUM(SUVAHAVUJ!$X$179)</f>
        <v>0</v>
      </c>
      <c r="AQ16" s="1327"/>
      <c r="AR16" s="1327"/>
      <c r="AS16" s="1327"/>
      <c r="AT16" s="1327"/>
      <c r="AU16" s="1327"/>
      <c r="AV16" s="1327"/>
      <c r="AW16" s="393"/>
      <c r="AX16" s="394"/>
      <c r="BB16" s="395">
        <f ca="1">-SUM(SUVAHAVUJ!$N$179)</f>
        <v>0</v>
      </c>
      <c r="BC16" s="396"/>
      <c r="BD16" s="396">
        <f ca="1">-SUM(SUVAHAVUJ!$X$179)</f>
        <v>0</v>
      </c>
      <c r="BE16" s="396"/>
      <c r="BF16" s="396"/>
      <c r="BG16" s="396"/>
      <c r="BH16" s="396"/>
    </row>
    <row r="17" spans="1:66" s="391" customFormat="1" ht="15.95" customHeight="1">
      <c r="A17" s="1317" t="s">
        <v>2574</v>
      </c>
      <c r="B17" s="1317"/>
      <c r="C17" s="1317"/>
      <c r="D17" s="1317"/>
      <c r="E17" s="1317"/>
      <c r="F17" s="1317"/>
      <c r="G17" s="1318" t="s">
        <v>2575</v>
      </c>
      <c r="H17" s="1318"/>
      <c r="I17" s="1318"/>
      <c r="J17" s="1318"/>
      <c r="K17" s="1318"/>
      <c r="L17" s="1318"/>
      <c r="M17" s="1318"/>
      <c r="N17" s="1318"/>
      <c r="O17" s="1318"/>
      <c r="P17" s="1318"/>
      <c r="Q17" s="1318"/>
      <c r="R17" s="1318"/>
      <c r="S17" s="1318"/>
      <c r="T17" s="1318"/>
      <c r="U17" s="1318"/>
      <c r="V17" s="1318"/>
      <c r="W17" s="1318"/>
      <c r="X17" s="1318"/>
      <c r="Y17" s="1318"/>
      <c r="Z17" s="1318"/>
      <c r="AA17" s="1318"/>
      <c r="AB17" s="1318"/>
      <c r="AC17" s="1318"/>
      <c r="AD17" s="1318"/>
      <c r="AE17" s="1318"/>
      <c r="AF17" s="1318"/>
      <c r="AG17" s="1318"/>
      <c r="AH17" s="1318"/>
      <c r="AI17" s="1319">
        <f ca="1">SUM(BB17)</f>
        <v>0</v>
      </c>
      <c r="AJ17" s="1319"/>
      <c r="AK17" s="1319"/>
      <c r="AL17" s="1319"/>
      <c r="AM17" s="1319"/>
      <c r="AN17" s="1319"/>
      <c r="AO17" s="1319"/>
      <c r="AP17" s="1319">
        <f ca="1">SUM(SUVAHAVUJ!$X$197)</f>
        <v>0</v>
      </c>
      <c r="AQ17" s="1319"/>
      <c r="AR17" s="1319"/>
      <c r="AS17" s="1319"/>
      <c r="AT17" s="1319"/>
      <c r="AU17" s="1319"/>
      <c r="AV17" s="1319"/>
      <c r="AW17" s="393"/>
      <c r="AX17" s="394"/>
      <c r="BB17" s="395">
        <f ca="1">SUM(BF17-BB39)</f>
        <v>0</v>
      </c>
      <c r="BC17" s="396"/>
      <c r="BD17" s="396">
        <f ca="1">SUM(SUVAHAVUJ!$X$197)</f>
        <v>0</v>
      </c>
      <c r="BE17" s="396"/>
      <c r="BF17" s="395">
        <f ca="1">SUM(SUVAHAVUJ!$N$197)</f>
        <v>0</v>
      </c>
      <c r="BG17" s="396"/>
      <c r="BH17" s="396">
        <f ca="1">SUM(SUVAHAVUJ!$X$197)</f>
        <v>0</v>
      </c>
    </row>
    <row r="18" spans="1:66" s="391" customFormat="1" ht="15.95" customHeight="1">
      <c r="A18" s="1317" t="s">
        <v>2576</v>
      </c>
      <c r="B18" s="1317"/>
      <c r="C18" s="1317"/>
      <c r="D18" s="1317"/>
      <c r="E18" s="1317"/>
      <c r="F18" s="1317"/>
      <c r="G18" s="1318" t="s">
        <v>2577</v>
      </c>
      <c r="H18" s="1318"/>
      <c r="I18" s="1318"/>
      <c r="J18" s="1318"/>
      <c r="K18" s="1318"/>
      <c r="L18" s="1318"/>
      <c r="M18" s="1318"/>
      <c r="N18" s="1318"/>
      <c r="O18" s="1318"/>
      <c r="P18" s="1318"/>
      <c r="Q18" s="1318"/>
      <c r="R18" s="1318"/>
      <c r="S18" s="1318"/>
      <c r="T18" s="1318"/>
      <c r="U18" s="1318"/>
      <c r="V18" s="1318"/>
      <c r="W18" s="1318"/>
      <c r="X18" s="1318"/>
      <c r="Y18" s="1318"/>
      <c r="Z18" s="1318"/>
      <c r="AA18" s="1318"/>
      <c r="AB18" s="1318"/>
      <c r="AC18" s="1318"/>
      <c r="AD18" s="1318"/>
      <c r="AE18" s="1318"/>
      <c r="AF18" s="1318"/>
      <c r="AG18" s="1318"/>
      <c r="AH18" s="1318"/>
      <c r="AI18" s="1319">
        <f ca="1">SUM(BB18)</f>
        <v>0</v>
      </c>
      <c r="AJ18" s="1319"/>
      <c r="AK18" s="1319"/>
      <c r="AL18" s="1319"/>
      <c r="AM18" s="1319"/>
      <c r="AN18" s="1319"/>
      <c r="AO18" s="1319"/>
      <c r="AP18" s="1319">
        <f ca="1">-SUM(SUVAHAVUJ!$X$187)</f>
        <v>0</v>
      </c>
      <c r="AQ18" s="1319"/>
      <c r="AR18" s="1319"/>
      <c r="AS18" s="1319"/>
      <c r="AT18" s="1319"/>
      <c r="AU18" s="1319"/>
      <c r="AV18" s="1319"/>
      <c r="AW18" s="393"/>
      <c r="AX18" s="394"/>
      <c r="BB18" s="395">
        <f ca="1">SUM(BF18-BB38)</f>
        <v>0</v>
      </c>
      <c r="BC18" s="396"/>
      <c r="BD18" s="396">
        <f ca="1">-SUM(SUVAHAVUJ!$X$187)</f>
        <v>0</v>
      </c>
      <c r="BE18" s="396"/>
      <c r="BF18" s="395">
        <f ca="1">-SUM(SUVAHAVUJ!$N$187)</f>
        <v>0</v>
      </c>
      <c r="BG18" s="396"/>
      <c r="BH18" s="396">
        <f ca="1">-SUM(SUVAHAVUJ!$X$187)</f>
        <v>0</v>
      </c>
    </row>
    <row r="19" spans="1:66" s="391" customFormat="1" ht="30" customHeight="1">
      <c r="A19" s="1317" t="s">
        <v>2578</v>
      </c>
      <c r="B19" s="1317"/>
      <c r="C19" s="1317"/>
      <c r="D19" s="1317"/>
      <c r="E19" s="1317"/>
      <c r="F19" s="1317"/>
      <c r="G19" s="1324" t="s">
        <v>2579</v>
      </c>
      <c r="H19" s="1318"/>
      <c r="I19" s="1318"/>
      <c r="J19" s="1318"/>
      <c r="K19" s="1318"/>
      <c r="L19" s="1318"/>
      <c r="M19" s="1318"/>
      <c r="N19" s="1318"/>
      <c r="O19" s="1318"/>
      <c r="P19" s="1318"/>
      <c r="Q19" s="1318"/>
      <c r="R19" s="1318"/>
      <c r="S19" s="1318"/>
      <c r="T19" s="1318"/>
      <c r="U19" s="1318"/>
      <c r="V19" s="1318"/>
      <c r="W19" s="1318"/>
      <c r="X19" s="1318"/>
      <c r="Y19" s="1318"/>
      <c r="Z19" s="1318"/>
      <c r="AA19" s="1318"/>
      <c r="AB19" s="1318"/>
      <c r="AC19" s="1318"/>
      <c r="AD19" s="1318"/>
      <c r="AE19" s="1318"/>
      <c r="AF19" s="1318"/>
      <c r="AG19" s="1318"/>
      <c r="AH19" s="1318"/>
      <c r="AI19" s="1319">
        <f ca="1">-SUM(SUVAHAVUJ!$N$190)</f>
        <v>0</v>
      </c>
      <c r="AJ19" s="1319"/>
      <c r="AK19" s="1319"/>
      <c r="AL19" s="1319"/>
      <c r="AM19" s="1319"/>
      <c r="AN19" s="1319"/>
      <c r="AO19" s="1319"/>
      <c r="AP19" s="1319">
        <f ca="1">-SUM(SUVAHAVUJ!$X$190)</f>
        <v>0</v>
      </c>
      <c r="AQ19" s="1319"/>
      <c r="AR19" s="1319"/>
      <c r="AS19" s="1319"/>
      <c r="AT19" s="1319"/>
      <c r="AU19" s="1319"/>
      <c r="AV19" s="1319"/>
      <c r="AW19" s="393"/>
      <c r="AX19" s="394"/>
      <c r="BB19" s="395">
        <f ca="1">-SUM(SUVAHAVUJ!$N$190)</f>
        <v>0</v>
      </c>
      <c r="BC19" s="396"/>
      <c r="BD19" s="396">
        <f ca="1">-SUM(SUVAHAVUJ!$X$190)</f>
        <v>0</v>
      </c>
      <c r="BE19" s="396"/>
      <c r="BF19" s="396"/>
      <c r="BG19" s="396"/>
      <c r="BH19" s="396"/>
    </row>
    <row r="20" spans="1:66" s="391" customFormat="1" ht="30" customHeight="1">
      <c r="A20" s="1317" t="s">
        <v>2580</v>
      </c>
      <c r="B20" s="1317"/>
      <c r="C20" s="1317"/>
      <c r="D20" s="1317"/>
      <c r="E20" s="1317"/>
      <c r="F20" s="1317"/>
      <c r="G20" s="1324" t="s">
        <v>2581</v>
      </c>
      <c r="H20" s="1318"/>
      <c r="I20" s="1318"/>
      <c r="J20" s="1318"/>
      <c r="K20" s="1318"/>
      <c r="L20" s="1318"/>
      <c r="M20" s="1318"/>
      <c r="N20" s="1318"/>
      <c r="O20" s="1318"/>
      <c r="P20" s="1318"/>
      <c r="Q20" s="1318"/>
      <c r="R20" s="1318"/>
      <c r="S20" s="1318"/>
      <c r="T20" s="1318"/>
      <c r="U20" s="1318"/>
      <c r="V20" s="1318"/>
      <c r="W20" s="1318"/>
      <c r="X20" s="1318"/>
      <c r="Y20" s="1318"/>
      <c r="Z20" s="1318"/>
      <c r="AA20" s="1318"/>
      <c r="AB20" s="1318"/>
      <c r="AC20" s="1318"/>
      <c r="AD20" s="1318"/>
      <c r="AE20" s="1318"/>
      <c r="AF20" s="1318"/>
      <c r="AG20" s="1318"/>
      <c r="AH20" s="1318"/>
      <c r="AI20" s="1326">
        <f ca="1">SUM(SUVAHAVUJ!N200)</f>
        <v>0</v>
      </c>
      <c r="AJ20" s="1326"/>
      <c r="AK20" s="1326"/>
      <c r="AL20" s="1326"/>
      <c r="AM20" s="1326"/>
      <c r="AN20" s="1326"/>
      <c r="AO20" s="1326"/>
      <c r="AP20" s="1326">
        <f ca="1">SUM(SUVAHAVUJ!X200)</f>
        <v>0</v>
      </c>
      <c r="AQ20" s="1326"/>
      <c r="AR20" s="1326"/>
      <c r="AS20" s="1326"/>
      <c r="AT20" s="1326"/>
      <c r="AU20" s="1326"/>
      <c r="AV20" s="1326"/>
      <c r="AW20" s="393"/>
      <c r="AX20" s="394"/>
      <c r="BB20" s="395">
        <f>SUM(AI20)</f>
        <v>0</v>
      </c>
      <c r="BC20" s="396"/>
      <c r="BD20" s="396">
        <f>$AP$20</f>
        <v>0</v>
      </c>
      <c r="BE20" s="396"/>
      <c r="BF20" s="396"/>
      <c r="BG20" s="396"/>
      <c r="BH20" s="396"/>
    </row>
    <row r="21" spans="1:66" s="391" customFormat="1" ht="30" customHeight="1">
      <c r="A21" s="1317" t="s">
        <v>2582</v>
      </c>
      <c r="B21" s="1317"/>
      <c r="C21" s="1317"/>
      <c r="D21" s="1317"/>
      <c r="E21" s="1317"/>
      <c r="F21" s="1317"/>
      <c r="G21" s="1324" t="s">
        <v>2583</v>
      </c>
      <c r="H21" s="1318"/>
      <c r="I21" s="1318"/>
      <c r="J21" s="1318"/>
      <c r="K21" s="1318"/>
      <c r="L21" s="1318"/>
      <c r="M21" s="1318"/>
      <c r="N21" s="1318"/>
      <c r="O21" s="1318"/>
      <c r="P21" s="1318"/>
      <c r="Q21" s="1318"/>
      <c r="R21" s="1318"/>
      <c r="S21" s="1318"/>
      <c r="T21" s="1318"/>
      <c r="U21" s="1318"/>
      <c r="V21" s="1318"/>
      <c r="W21" s="1318"/>
      <c r="X21" s="1318"/>
      <c r="Y21" s="1318"/>
      <c r="Z21" s="1318"/>
      <c r="AA21" s="1318"/>
      <c r="AB21" s="1318"/>
      <c r="AC21" s="1318"/>
      <c r="AD21" s="1318"/>
      <c r="AE21" s="1318"/>
      <c r="AF21" s="1318"/>
      <c r="AG21" s="1318"/>
      <c r="AH21" s="1318"/>
      <c r="AI21" s="1326"/>
      <c r="AJ21" s="1326"/>
      <c r="AK21" s="1326"/>
      <c r="AL21" s="1326"/>
      <c r="AM21" s="1326"/>
      <c r="AN21" s="1326"/>
      <c r="AO21" s="1326"/>
      <c r="AP21" s="1326"/>
      <c r="AQ21" s="1326"/>
      <c r="AR21" s="1326"/>
      <c r="AS21" s="1326"/>
      <c r="AT21" s="1326"/>
      <c r="AU21" s="1326"/>
      <c r="AV21" s="1326"/>
      <c r="AW21" s="393"/>
      <c r="AX21" s="394"/>
      <c r="BB21" s="395">
        <f>SUM(AI21)</f>
        <v>0</v>
      </c>
      <c r="BC21" s="396"/>
      <c r="BD21" s="396">
        <f>$AP$21</f>
        <v>0</v>
      </c>
      <c r="BE21" s="396"/>
      <c r="BF21" s="396"/>
      <c r="BG21" s="396"/>
      <c r="BH21" s="396"/>
    </row>
    <row r="22" spans="1:66" s="391" customFormat="1" ht="45" customHeight="1">
      <c r="A22" s="1317" t="s">
        <v>2584</v>
      </c>
      <c r="B22" s="1317"/>
      <c r="C22" s="1317"/>
      <c r="D22" s="1317"/>
      <c r="E22" s="1317"/>
      <c r="F22" s="1317"/>
      <c r="G22" s="1324" t="s">
        <v>2585</v>
      </c>
      <c r="H22" s="1324"/>
      <c r="I22" s="1324"/>
      <c r="J22" s="1324"/>
      <c r="K22" s="1324"/>
      <c r="L22" s="1324"/>
      <c r="M22" s="1324"/>
      <c r="N22" s="1324"/>
      <c r="O22" s="1324"/>
      <c r="P22" s="1324"/>
      <c r="Q22" s="1324"/>
      <c r="R22" s="1324"/>
      <c r="S22" s="1324"/>
      <c r="T22" s="1324"/>
      <c r="U22" s="1324"/>
      <c r="V22" s="1324"/>
      <c r="W22" s="1324"/>
      <c r="X22" s="1324"/>
      <c r="Y22" s="1324"/>
      <c r="Z22" s="1324"/>
      <c r="AA22" s="1324"/>
      <c r="AB22" s="1324"/>
      <c r="AC22" s="1324"/>
      <c r="AD22" s="1324"/>
      <c r="AE22" s="1324"/>
      <c r="AF22" s="1324"/>
      <c r="AG22" s="1324"/>
      <c r="AH22" s="1324"/>
      <c r="AI22" s="1328">
        <f>SUM(BB122)</f>
        <v>0</v>
      </c>
      <c r="AJ22" s="1328"/>
      <c r="AK22" s="1328"/>
      <c r="AL22" s="1328"/>
      <c r="AM22" s="1328"/>
      <c r="AN22" s="1328"/>
      <c r="AO22" s="1328"/>
      <c r="AP22" s="1329">
        <f>$BD$122</f>
        <v>0</v>
      </c>
      <c r="AQ22" s="1329"/>
      <c r="AR22" s="1329"/>
      <c r="AS22" s="1329"/>
      <c r="AT22" s="1329"/>
      <c r="AU22" s="1329"/>
      <c r="AV22" s="1329"/>
      <c r="AX22" s="399"/>
      <c r="AY22" s="399">
        <f>SUM(AP122)</f>
        <v>0</v>
      </c>
      <c r="AZ22" s="400"/>
      <c r="BA22" s="400"/>
      <c r="BB22" s="401"/>
      <c r="BC22" s="399"/>
      <c r="BD22" s="399"/>
      <c r="BE22" s="399"/>
      <c r="BF22" s="402"/>
      <c r="BG22" s="399"/>
      <c r="BH22" s="399"/>
      <c r="BI22" s="400"/>
      <c r="BJ22" s="400"/>
      <c r="BK22" s="400"/>
      <c r="BL22" s="400"/>
      <c r="BM22" s="400"/>
      <c r="BN22" s="400"/>
    </row>
    <row r="23" spans="1:66" s="391" customFormat="1" ht="57.75" customHeight="1">
      <c r="A23" s="1317" t="s">
        <v>2586</v>
      </c>
      <c r="B23" s="1317"/>
      <c r="C23" s="1317"/>
      <c r="D23" s="1317"/>
      <c r="E23" s="1317"/>
      <c r="F23" s="1317"/>
      <c r="G23" s="1324" t="s">
        <v>246</v>
      </c>
      <c r="H23" s="1324"/>
      <c r="I23" s="1324"/>
      <c r="J23" s="1324"/>
      <c r="K23" s="1324"/>
      <c r="L23" s="1324"/>
      <c r="M23" s="1324"/>
      <c r="N23" s="1324"/>
      <c r="O23" s="1324"/>
      <c r="P23" s="1324"/>
      <c r="Q23" s="1324"/>
      <c r="R23" s="1324"/>
      <c r="S23" s="1324"/>
      <c r="T23" s="1324"/>
      <c r="U23" s="1324"/>
      <c r="V23" s="1324"/>
      <c r="W23" s="1324"/>
      <c r="X23" s="1324"/>
      <c r="Y23" s="1324"/>
      <c r="Z23" s="1324"/>
      <c r="AA23" s="1324"/>
      <c r="AB23" s="1324"/>
      <c r="AC23" s="1324"/>
      <c r="AD23" s="1324"/>
      <c r="AE23" s="1324"/>
      <c r="AF23" s="1324"/>
      <c r="AG23" s="1324"/>
      <c r="AH23" s="1324"/>
      <c r="AI23" s="1325">
        <f>SUM(AI24+AI25+AI26+AI27)</f>
        <v>0</v>
      </c>
      <c r="AJ23" s="1325"/>
      <c r="AK23" s="1325"/>
      <c r="AL23" s="1325"/>
      <c r="AM23" s="1325"/>
      <c r="AN23" s="1325"/>
      <c r="AO23" s="1325"/>
      <c r="AP23" s="1325">
        <f>SUM(AP24+AP25+AP26+AP27)</f>
        <v>0</v>
      </c>
      <c r="AQ23" s="1325"/>
      <c r="AR23" s="1325"/>
      <c r="AS23" s="1325"/>
      <c r="AT23" s="1325"/>
      <c r="AU23" s="1325"/>
      <c r="AV23" s="1325"/>
      <c r="AW23" s="393"/>
      <c r="BB23" s="395">
        <f>SUM(BB24+BB25+BB26+BB27)</f>
        <v>0</v>
      </c>
      <c r="BC23" s="396"/>
      <c r="BD23" s="395">
        <f>SUM(BD24+BD25+BD26+BD27)</f>
        <v>0</v>
      </c>
      <c r="BE23" s="396"/>
      <c r="BF23" s="396"/>
      <c r="BG23" s="396"/>
      <c r="BH23" s="396"/>
    </row>
    <row r="24" spans="1:66" s="391" customFormat="1" ht="15.95" customHeight="1">
      <c r="A24" s="1317" t="s">
        <v>2587</v>
      </c>
      <c r="B24" s="1317"/>
      <c r="C24" s="1317"/>
      <c r="D24" s="1317"/>
      <c r="E24" s="1317"/>
      <c r="F24" s="1317"/>
      <c r="G24" s="1318" t="s">
        <v>2588</v>
      </c>
      <c r="H24" s="1318"/>
      <c r="I24" s="1318"/>
      <c r="J24" s="1318"/>
      <c r="K24" s="1318"/>
      <c r="L24" s="1318"/>
      <c r="M24" s="1318"/>
      <c r="N24" s="1318"/>
      <c r="O24" s="1318"/>
      <c r="P24" s="1318"/>
      <c r="Q24" s="1318"/>
      <c r="R24" s="1318"/>
      <c r="S24" s="1318"/>
      <c r="T24" s="1318"/>
      <c r="U24" s="1318"/>
      <c r="V24" s="1318"/>
      <c r="W24" s="1318"/>
      <c r="X24" s="1318"/>
      <c r="Y24" s="1318"/>
      <c r="Z24" s="1318"/>
      <c r="AA24" s="1318"/>
      <c r="AB24" s="1318"/>
      <c r="AC24" s="1318"/>
      <c r="AD24" s="1318"/>
      <c r="AE24" s="1318"/>
      <c r="AF24" s="1318"/>
      <c r="AG24" s="1318"/>
      <c r="AH24" s="1318"/>
      <c r="AI24" s="1319">
        <f ca="1">-(SUM(SUVAHAVUJ!$N$43+SUVAHAVUJ!$N$55)-(SUVAHAVUJ!$X$43+SUVAHAVUJ!$X$55))</f>
        <v>0</v>
      </c>
      <c r="AJ24" s="1319"/>
      <c r="AK24" s="1319"/>
      <c r="AL24" s="1319"/>
      <c r="AM24" s="1319"/>
      <c r="AN24" s="1319"/>
      <c r="AO24" s="1319"/>
      <c r="AP24" s="1319">
        <f ca="1">-(SUM(SUVAHAVUJ!$X$43+SUVAHAVUJ!$X$55)-(SUVAHAVUJ!$AS$43+SUVAHAVUJ!$AS$55))</f>
        <v>0</v>
      </c>
      <c r="AQ24" s="1319"/>
      <c r="AR24" s="1319"/>
      <c r="AS24" s="1319"/>
      <c r="AT24" s="1319"/>
      <c r="AU24" s="1319"/>
      <c r="AV24" s="1319"/>
      <c r="AW24" s="393"/>
      <c r="AX24" s="394"/>
      <c r="BB24" s="395">
        <f ca="1">-(SUM(SUVAHAVUJ!$N$43+SUVAHAVUJ!$N$55)-(SUVAHAVUJ!$X$43+SUVAHAVUJ!$X$55))</f>
        <v>0</v>
      </c>
      <c r="BC24" s="396"/>
      <c r="BD24" s="396">
        <f ca="1">-(SUM(SUVAHAVUJ!$X$43+SUVAHAVUJ!$X$55)-(SUVAHAVUJ!$AS$43+SUVAHAVUJ!$AS$55))</f>
        <v>0</v>
      </c>
      <c r="BE24" s="396"/>
      <c r="BF24" s="396"/>
      <c r="BG24" s="396"/>
      <c r="BH24" s="396"/>
    </row>
    <row r="25" spans="1:66" s="391" customFormat="1" ht="15.95" customHeight="1">
      <c r="A25" s="1317" t="s">
        <v>2589</v>
      </c>
      <c r="B25" s="1317"/>
      <c r="C25" s="1317"/>
      <c r="D25" s="1317"/>
      <c r="E25" s="1317"/>
      <c r="F25" s="1317"/>
      <c r="G25" s="1318" t="s">
        <v>2590</v>
      </c>
      <c r="H25" s="1318"/>
      <c r="I25" s="1318"/>
      <c r="J25" s="1318"/>
      <c r="K25" s="1318"/>
      <c r="L25" s="1318"/>
      <c r="M25" s="1318"/>
      <c r="N25" s="1318"/>
      <c r="O25" s="1318"/>
      <c r="P25" s="1318"/>
      <c r="Q25" s="1318"/>
      <c r="R25" s="1318"/>
      <c r="S25" s="1318"/>
      <c r="T25" s="1318"/>
      <c r="U25" s="1318"/>
      <c r="V25" s="1318"/>
      <c r="W25" s="1318"/>
      <c r="X25" s="1318"/>
      <c r="Y25" s="1318"/>
      <c r="Z25" s="1318"/>
      <c r="AA25" s="1318"/>
      <c r="AB25" s="1318"/>
      <c r="AC25" s="1318"/>
      <c r="AD25" s="1318"/>
      <c r="AE25" s="1318"/>
      <c r="AF25" s="1318"/>
      <c r="AG25" s="1318"/>
      <c r="AH25" s="1318"/>
      <c r="AI25" s="1319">
        <f ca="1">SUM(SUVAHAVUJ!$N$124-SUVAHAVUJ!$X$124)</f>
        <v>0</v>
      </c>
      <c r="AJ25" s="1319"/>
      <c r="AK25" s="1319"/>
      <c r="AL25" s="1319"/>
      <c r="AM25" s="1319"/>
      <c r="AN25" s="1319"/>
      <c r="AO25" s="1319"/>
      <c r="AP25" s="1319">
        <f ca="1">SUM(SUVAHAVUJ!$X$124-SUVAHAVUJ!$AS$124)</f>
        <v>0</v>
      </c>
      <c r="AQ25" s="1319"/>
      <c r="AR25" s="1319"/>
      <c r="AS25" s="1319"/>
      <c r="AT25" s="1319"/>
      <c r="AU25" s="1319"/>
      <c r="AV25" s="1319"/>
      <c r="AW25" s="393"/>
      <c r="AX25" s="394"/>
      <c r="BB25" s="395">
        <f ca="1">SUM(SUVAHAVUJ!$N$124-SUVAHAVUJ!$X$124)</f>
        <v>0</v>
      </c>
      <c r="BC25" s="396"/>
      <c r="BD25" s="396">
        <f ca="1">SUM(SUVAHAVUJ!$X$124-SUVAHAVUJ!$AS$124)</f>
        <v>0</v>
      </c>
      <c r="BE25" s="396"/>
      <c r="BF25" s="396"/>
      <c r="BG25" s="396"/>
      <c r="BH25" s="396"/>
    </row>
    <row r="26" spans="1:66" s="391" customFormat="1" ht="15.95" customHeight="1">
      <c r="A26" s="1317" t="s">
        <v>2591</v>
      </c>
      <c r="B26" s="1317"/>
      <c r="C26" s="1317"/>
      <c r="D26" s="1317"/>
      <c r="E26" s="1317"/>
      <c r="F26" s="1317"/>
      <c r="G26" s="1318" t="s">
        <v>2592</v>
      </c>
      <c r="H26" s="1318"/>
      <c r="I26" s="1318"/>
      <c r="J26" s="1318"/>
      <c r="K26" s="1318"/>
      <c r="L26" s="1318"/>
      <c r="M26" s="1318"/>
      <c r="N26" s="1318"/>
      <c r="O26" s="1318"/>
      <c r="P26" s="1318"/>
      <c r="Q26" s="1318"/>
      <c r="R26" s="1318"/>
      <c r="S26" s="1318"/>
      <c r="T26" s="1318"/>
      <c r="U26" s="1318"/>
      <c r="V26" s="1318"/>
      <c r="W26" s="1318"/>
      <c r="X26" s="1318"/>
      <c r="Y26" s="1318"/>
      <c r="Z26" s="1318"/>
      <c r="AA26" s="1318"/>
      <c r="AB26" s="1318"/>
      <c r="AC26" s="1318"/>
      <c r="AD26" s="1318"/>
      <c r="AE26" s="1318"/>
      <c r="AF26" s="1318"/>
      <c r="AG26" s="1318"/>
      <c r="AH26" s="1318"/>
      <c r="AI26" s="1319">
        <f ca="1">-SUM(SUVAHAVUJ!$N$36-SUVAHAVUJ!$X$36)</f>
        <v>0</v>
      </c>
      <c r="AJ26" s="1319"/>
      <c r="AK26" s="1319"/>
      <c r="AL26" s="1319"/>
      <c r="AM26" s="1319"/>
      <c r="AN26" s="1319"/>
      <c r="AO26" s="1319"/>
      <c r="AP26" s="1319">
        <f ca="1">-SUM(SUVAHAVUJ!$X$36-SUVAHAVUJ!$AS$36)</f>
        <v>0</v>
      </c>
      <c r="AQ26" s="1319"/>
      <c r="AR26" s="1319"/>
      <c r="AS26" s="1319"/>
      <c r="AT26" s="1319"/>
      <c r="AU26" s="1319"/>
      <c r="AV26" s="1319"/>
      <c r="AW26" s="393"/>
      <c r="AX26" s="394"/>
      <c r="BB26" s="395">
        <f ca="1">-SUM(SUVAHAVUJ!$N$36-SUVAHAVUJ!$X$36)</f>
        <v>0</v>
      </c>
      <c r="BC26" s="396"/>
      <c r="BD26" s="396">
        <f ca="1">-SUM(SUVAHAVUJ!$X$36-SUVAHAVUJ!$AS$36)</f>
        <v>0</v>
      </c>
      <c r="BE26" s="396"/>
      <c r="BF26" s="396"/>
      <c r="BG26" s="396"/>
      <c r="BH26" s="396"/>
    </row>
    <row r="27" spans="1:66" s="391" customFormat="1" ht="30" customHeight="1">
      <c r="A27" s="1317" t="s">
        <v>2593</v>
      </c>
      <c r="B27" s="1317"/>
      <c r="C27" s="1317"/>
      <c r="D27" s="1317"/>
      <c r="E27" s="1317"/>
      <c r="F27" s="1317"/>
      <c r="G27" s="1324" t="s">
        <v>245</v>
      </c>
      <c r="H27" s="1324"/>
      <c r="I27" s="1324"/>
      <c r="J27" s="1324"/>
      <c r="K27" s="1324"/>
      <c r="L27" s="1324"/>
      <c r="M27" s="1324"/>
      <c r="N27" s="1324"/>
      <c r="O27" s="1324"/>
      <c r="P27" s="1324"/>
      <c r="Q27" s="1324"/>
      <c r="R27" s="1324"/>
      <c r="S27" s="1324"/>
      <c r="T27" s="1324"/>
      <c r="U27" s="1324"/>
      <c r="V27" s="1324"/>
      <c r="W27" s="1324"/>
      <c r="X27" s="1324"/>
      <c r="Y27" s="1324"/>
      <c r="Z27" s="1324"/>
      <c r="AA27" s="1324"/>
      <c r="AB27" s="1324"/>
      <c r="AC27" s="1324"/>
      <c r="AD27" s="1324"/>
      <c r="AE27" s="1324"/>
      <c r="AF27" s="1324"/>
      <c r="AG27" s="1324"/>
      <c r="AH27" s="1324"/>
      <c r="AI27" s="1319">
        <f ca="1">-SUM(SUVAHAVUJ!$N$68-SUVAHAVUJ!$X$68)</f>
        <v>0</v>
      </c>
      <c r="AJ27" s="1319"/>
      <c r="AK27" s="1319"/>
      <c r="AL27" s="1319"/>
      <c r="AM27" s="1319"/>
      <c r="AN27" s="1319"/>
      <c r="AO27" s="1319"/>
      <c r="AP27" s="1319">
        <f ca="1">-SUM(SUVAHAVUJ!$X$68-SUVAHAVUJ!$AS$68)</f>
        <v>0</v>
      </c>
      <c r="AQ27" s="1319"/>
      <c r="AR27" s="1319"/>
      <c r="AS27" s="1319"/>
      <c r="AT27" s="1319"/>
      <c r="AU27" s="1319"/>
      <c r="AV27" s="1319"/>
      <c r="BB27" s="395">
        <f ca="1">-SUM(SUVAHAVUJ!$N$68-SUVAHAVUJ!$X$68)</f>
        <v>0</v>
      </c>
      <c r="BC27" s="396"/>
      <c r="BD27" s="396">
        <f ca="1">-SUM(SUVAHAVUJ!$X$68-SUVAHAVUJ!$AS$68)</f>
        <v>0</v>
      </c>
      <c r="BE27" s="396"/>
      <c r="BF27" s="396"/>
      <c r="BG27" s="396"/>
      <c r="BH27" s="396"/>
    </row>
    <row r="28" spans="1:66" s="391" customFormat="1" ht="28.5" customHeight="1">
      <c r="A28" s="403"/>
      <c r="B28" s="403"/>
      <c r="C28" s="403"/>
      <c r="D28" s="403"/>
      <c r="E28" s="403"/>
      <c r="F28" s="403"/>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5"/>
      <c r="AJ28" s="405"/>
      <c r="AK28" s="405"/>
      <c r="AL28" s="405"/>
      <c r="AM28" s="405"/>
      <c r="AN28" s="405"/>
      <c r="AO28" s="405"/>
      <c r="AP28" s="405"/>
      <c r="AQ28" s="405"/>
      <c r="AR28" s="405"/>
      <c r="AS28" s="405"/>
      <c r="AT28" s="405"/>
      <c r="AU28" s="405"/>
      <c r="AV28" s="405"/>
      <c r="AW28" s="393"/>
      <c r="BB28" s="389"/>
    </row>
    <row r="32" spans="1:66" ht="15.95" customHeight="1">
      <c r="A32" s="383" t="s">
        <v>2594</v>
      </c>
      <c r="B32" s="384"/>
      <c r="C32" s="384"/>
      <c r="D32" s="384"/>
      <c r="E32" s="384"/>
      <c r="F32" s="384"/>
      <c r="G32" s="384"/>
      <c r="H32" s="384"/>
      <c r="I32" s="384"/>
      <c r="J32" s="384"/>
      <c r="K32" s="384"/>
      <c r="L32" s="384"/>
      <c r="M32" s="384"/>
      <c r="N32" s="384"/>
      <c r="O32" s="384"/>
      <c r="P32" s="384"/>
      <c r="Q32" s="385"/>
      <c r="AE32" s="386" t="s">
        <v>2551</v>
      </c>
      <c r="AG32" s="387"/>
      <c r="AH32" s="388" t="str">
        <f t="shared" ref="AH32:AQ32" si="0">AH2</f>
        <v/>
      </c>
      <c r="AI32" s="388" t="str">
        <f t="shared" si="0"/>
        <v/>
      </c>
      <c r="AJ32" s="388" t="str">
        <f t="shared" si="0"/>
        <v/>
      </c>
      <c r="AK32" s="388" t="str">
        <f t="shared" si="0"/>
        <v/>
      </c>
      <c r="AL32" s="388" t="str">
        <f t="shared" si="0"/>
        <v/>
      </c>
      <c r="AM32" s="388" t="str">
        <f t="shared" si="0"/>
        <v/>
      </c>
      <c r="AN32" s="388" t="str">
        <f t="shared" si="0"/>
        <v/>
      </c>
      <c r="AO32" s="388" t="str">
        <f t="shared" si="0"/>
        <v/>
      </c>
      <c r="AP32" s="388" t="str">
        <f t="shared" si="0"/>
        <v/>
      </c>
      <c r="AQ32" s="388" t="str">
        <f t="shared" si="0"/>
        <v/>
      </c>
      <c r="AR32" s="387"/>
    </row>
    <row r="34" spans="1:60" ht="14.85" customHeight="1">
      <c r="AW34" s="392"/>
    </row>
    <row r="35" spans="1:60" s="391" customFormat="1" ht="14.85" customHeight="1">
      <c r="A35" s="1323" t="s">
        <v>2553</v>
      </c>
      <c r="B35" s="1323"/>
      <c r="C35" s="1323"/>
      <c r="D35" s="1323"/>
      <c r="E35" s="1323"/>
      <c r="F35" s="1323"/>
      <c r="G35" s="1323" t="s">
        <v>2554</v>
      </c>
      <c r="H35" s="1323"/>
      <c r="I35" s="1323"/>
      <c r="J35" s="1323"/>
      <c r="K35" s="1323"/>
      <c r="L35" s="1323"/>
      <c r="M35" s="1323"/>
      <c r="N35" s="1323"/>
      <c r="O35" s="1323"/>
      <c r="P35" s="1323"/>
      <c r="Q35" s="1323"/>
      <c r="R35" s="1323"/>
      <c r="S35" s="1323"/>
      <c r="T35" s="1323"/>
      <c r="U35" s="1323"/>
      <c r="V35" s="1323"/>
      <c r="W35" s="1323"/>
      <c r="X35" s="1323"/>
      <c r="Y35" s="1323"/>
      <c r="Z35" s="1323"/>
      <c r="AA35" s="1323"/>
      <c r="AB35" s="1323"/>
      <c r="AC35" s="1323"/>
      <c r="AD35" s="1323"/>
      <c r="AE35" s="1323"/>
      <c r="AF35" s="1323"/>
      <c r="AG35" s="1323"/>
      <c r="AH35" s="1323"/>
      <c r="AI35" s="1323" t="s">
        <v>4147</v>
      </c>
      <c r="AJ35" s="1323"/>
      <c r="AK35" s="1323"/>
      <c r="AL35" s="1323"/>
      <c r="AM35" s="1323"/>
      <c r="AN35" s="1323"/>
      <c r="AO35" s="1323"/>
      <c r="AP35" s="1323" t="s">
        <v>4161</v>
      </c>
      <c r="AQ35" s="1323"/>
      <c r="AR35" s="1323"/>
      <c r="AS35" s="1323"/>
      <c r="AT35" s="1323"/>
      <c r="AU35" s="1323"/>
      <c r="AV35" s="1323"/>
      <c r="AW35" s="392"/>
      <c r="BB35" s="389"/>
    </row>
    <row r="36" spans="1:60" s="391" customFormat="1" ht="30.75" customHeight="1">
      <c r="A36" s="1323"/>
      <c r="B36" s="1323"/>
      <c r="C36" s="1323"/>
      <c r="D36" s="1323"/>
      <c r="E36" s="1323"/>
      <c r="F36" s="1323"/>
      <c r="G36" s="1323"/>
      <c r="H36" s="1323"/>
      <c r="I36" s="1323"/>
      <c r="J36" s="1323"/>
      <c r="K36" s="1323"/>
      <c r="L36" s="1323"/>
      <c r="M36" s="1323"/>
      <c r="N36" s="1323"/>
      <c r="O36" s="1323"/>
      <c r="P36" s="1323"/>
      <c r="Q36" s="1323"/>
      <c r="R36" s="1323"/>
      <c r="S36" s="1323"/>
      <c r="T36" s="1323"/>
      <c r="U36" s="1323"/>
      <c r="V36" s="1323"/>
      <c r="W36" s="1323"/>
      <c r="X36" s="1323"/>
      <c r="Y36" s="1323"/>
      <c r="Z36" s="1323"/>
      <c r="AA36" s="1323"/>
      <c r="AB36" s="1323"/>
      <c r="AC36" s="1323"/>
      <c r="AD36" s="1323"/>
      <c r="AE36" s="1323"/>
      <c r="AF36" s="1323"/>
      <c r="AG36" s="1323"/>
      <c r="AH36" s="1323"/>
      <c r="AI36" s="1323"/>
      <c r="AJ36" s="1323"/>
      <c r="AK36" s="1323"/>
      <c r="AL36" s="1323"/>
      <c r="AM36" s="1323"/>
      <c r="AN36" s="1323"/>
      <c r="AO36" s="1323"/>
      <c r="AP36" s="1323"/>
      <c r="AQ36" s="1323"/>
      <c r="AR36" s="1323"/>
      <c r="AS36" s="1323"/>
      <c r="AT36" s="1323"/>
      <c r="AU36" s="1323"/>
      <c r="AV36" s="1323"/>
      <c r="AW36" s="392"/>
      <c r="BB36" s="389"/>
    </row>
    <row r="37" spans="1:60" ht="45" customHeight="1">
      <c r="A37" s="1317"/>
      <c r="B37" s="1317"/>
      <c r="C37" s="1317"/>
      <c r="D37" s="1317"/>
      <c r="E37" s="1317"/>
      <c r="F37" s="1317"/>
      <c r="G37" s="1330" t="s">
        <v>2595</v>
      </c>
      <c r="H37" s="1330"/>
      <c r="I37" s="1330"/>
      <c r="J37" s="1330"/>
      <c r="K37" s="1330"/>
      <c r="L37" s="1330"/>
      <c r="M37" s="1330"/>
      <c r="N37" s="1330"/>
      <c r="O37" s="1330"/>
      <c r="P37" s="1330"/>
      <c r="Q37" s="1330"/>
      <c r="R37" s="1330"/>
      <c r="S37" s="1330"/>
      <c r="T37" s="1330"/>
      <c r="U37" s="1330"/>
      <c r="V37" s="1330"/>
      <c r="W37" s="1330"/>
      <c r="X37" s="1330"/>
      <c r="Y37" s="1330"/>
      <c r="Z37" s="1330"/>
      <c r="AA37" s="1330"/>
      <c r="AB37" s="1330"/>
      <c r="AC37" s="1330"/>
      <c r="AD37" s="1330"/>
      <c r="AE37" s="1330"/>
      <c r="AF37" s="1330"/>
      <c r="AG37" s="1330"/>
      <c r="AH37" s="1330"/>
      <c r="AI37" s="1325">
        <f>SUM(AI23+AI9+AI8)</f>
        <v>0</v>
      </c>
      <c r="AJ37" s="1325"/>
      <c r="AK37" s="1325"/>
      <c r="AL37" s="1325"/>
      <c r="AM37" s="1325"/>
      <c r="AN37" s="1325"/>
      <c r="AO37" s="1325"/>
      <c r="AP37" s="1325">
        <f>SUM(AP23+AP9+AP8)</f>
        <v>0</v>
      </c>
      <c r="AQ37" s="1325"/>
      <c r="AR37" s="1325"/>
      <c r="AS37" s="1325"/>
      <c r="AT37" s="1325"/>
      <c r="AU37" s="1325"/>
      <c r="AV37" s="1325"/>
      <c r="AW37" s="406"/>
      <c r="BB37" s="395">
        <f>SUM(BB23+BB9+BB8)</f>
        <v>0</v>
      </c>
      <c r="BC37" s="407"/>
      <c r="BD37" s="395">
        <f>SUM(BD23+BD9+BD8)</f>
        <v>0</v>
      </c>
      <c r="BE37" s="407"/>
      <c r="BF37" s="407"/>
      <c r="BG37" s="407"/>
      <c r="BH37" s="407"/>
    </row>
    <row r="38" spans="1:60" s="391" customFormat="1" ht="15.95" customHeight="1">
      <c r="A38" s="1317" t="s">
        <v>2596</v>
      </c>
      <c r="B38" s="1317"/>
      <c r="C38" s="1317"/>
      <c r="D38" s="1317"/>
      <c r="E38" s="1317"/>
      <c r="F38" s="1317"/>
      <c r="G38" s="1318" t="s">
        <v>2597</v>
      </c>
      <c r="H38" s="1318"/>
      <c r="I38" s="1318"/>
      <c r="J38" s="1318"/>
      <c r="K38" s="1318"/>
      <c r="L38" s="1318"/>
      <c r="M38" s="1318"/>
      <c r="N38" s="1318"/>
      <c r="O38" s="1318"/>
      <c r="P38" s="1318"/>
      <c r="Q38" s="1318"/>
      <c r="R38" s="1318"/>
      <c r="S38" s="1318"/>
      <c r="T38" s="1318"/>
      <c r="U38" s="1318"/>
      <c r="V38" s="1318"/>
      <c r="W38" s="1318"/>
      <c r="X38" s="1318"/>
      <c r="Y38" s="1318"/>
      <c r="Z38" s="1318"/>
      <c r="AA38" s="1318"/>
      <c r="AB38" s="1318"/>
      <c r="AC38" s="1318"/>
      <c r="AD38" s="1318"/>
      <c r="AE38" s="1318"/>
      <c r="AF38" s="1318"/>
      <c r="AG38" s="1318"/>
      <c r="AH38" s="1318"/>
      <c r="AI38" s="1326"/>
      <c r="AJ38" s="1326"/>
      <c r="AK38" s="1326"/>
      <c r="AL38" s="1326"/>
      <c r="AM38" s="1326"/>
      <c r="AN38" s="1326"/>
      <c r="AO38" s="1326"/>
      <c r="AP38" s="1327">
        <f ca="1">SUM(SUVAHAVUJ!$X$187)</f>
        <v>0</v>
      </c>
      <c r="AQ38" s="1327"/>
      <c r="AR38" s="1327"/>
      <c r="AS38" s="1327"/>
      <c r="AT38" s="1327"/>
      <c r="AU38" s="1327"/>
      <c r="AV38" s="1327"/>
      <c r="AW38" s="393"/>
      <c r="AX38" s="394"/>
      <c r="BB38" s="395">
        <f ca="1">SUM(AI38)</f>
        <v>0</v>
      </c>
      <c r="BC38" s="396"/>
      <c r="BD38" s="396">
        <f ca="1">SUM(SUVAHAVUJ!$X$187)</f>
        <v>0</v>
      </c>
      <c r="BE38" s="396"/>
      <c r="BF38" s="396"/>
      <c r="BG38" s="396"/>
      <c r="BH38" s="396"/>
    </row>
    <row r="39" spans="1:60" s="391" customFormat="1" ht="30" customHeight="1">
      <c r="A39" s="1317" t="s">
        <v>2598</v>
      </c>
      <c r="B39" s="1317"/>
      <c r="C39" s="1317"/>
      <c r="D39" s="1317"/>
      <c r="E39" s="1317"/>
      <c r="F39" s="1317"/>
      <c r="G39" s="1324" t="s">
        <v>2599</v>
      </c>
      <c r="H39" s="1318"/>
      <c r="I39" s="1318"/>
      <c r="J39" s="1318"/>
      <c r="K39" s="1318"/>
      <c r="L39" s="1318"/>
      <c r="M39" s="1318"/>
      <c r="N39" s="1318"/>
      <c r="O39" s="1318"/>
      <c r="P39" s="1318"/>
      <c r="Q39" s="1318"/>
      <c r="R39" s="1318"/>
      <c r="S39" s="1318"/>
      <c r="T39" s="1318"/>
      <c r="U39" s="1318"/>
      <c r="V39" s="1318"/>
      <c r="W39" s="1318"/>
      <c r="X39" s="1318"/>
      <c r="Y39" s="1318"/>
      <c r="Z39" s="1318"/>
      <c r="AA39" s="1318"/>
      <c r="AB39" s="1318"/>
      <c r="AC39" s="1318"/>
      <c r="AD39" s="1318"/>
      <c r="AE39" s="1318"/>
      <c r="AF39" s="1318"/>
      <c r="AG39" s="1318"/>
      <c r="AH39" s="1318"/>
      <c r="AI39" s="1326"/>
      <c r="AJ39" s="1326"/>
      <c r="AK39" s="1326"/>
      <c r="AL39" s="1326"/>
      <c r="AM39" s="1326"/>
      <c r="AN39" s="1326"/>
      <c r="AO39" s="1326"/>
      <c r="AP39" s="1327">
        <f ca="1">-SUM(SUVAHAVUJ!$X$197)</f>
        <v>0</v>
      </c>
      <c r="AQ39" s="1327"/>
      <c r="AR39" s="1327"/>
      <c r="AS39" s="1327"/>
      <c r="AT39" s="1327"/>
      <c r="AU39" s="1327"/>
      <c r="AV39" s="1327"/>
      <c r="AW39" s="393"/>
      <c r="AX39" s="394"/>
      <c r="BB39" s="395">
        <f ca="1">SUM(AI39)</f>
        <v>0</v>
      </c>
      <c r="BC39" s="396"/>
      <c r="BD39" s="396">
        <f ca="1">-SUM(SUVAHAVUJ!$X$197)</f>
        <v>0</v>
      </c>
      <c r="BE39" s="396"/>
      <c r="BF39" s="396"/>
      <c r="BG39" s="396"/>
      <c r="BH39" s="396"/>
    </row>
    <row r="40" spans="1:60" s="391" customFormat="1" ht="30" customHeight="1">
      <c r="A40" s="1317" t="s">
        <v>2600</v>
      </c>
      <c r="B40" s="1317"/>
      <c r="C40" s="1317"/>
      <c r="D40" s="1317"/>
      <c r="E40" s="1317"/>
      <c r="F40" s="1317"/>
      <c r="G40" s="1324" t="s">
        <v>2601</v>
      </c>
      <c r="H40" s="1318"/>
      <c r="I40" s="1318"/>
      <c r="J40" s="1318"/>
      <c r="K40" s="1318"/>
      <c r="L40" s="1318"/>
      <c r="M40" s="1318"/>
      <c r="N40" s="1318"/>
      <c r="O40" s="1318"/>
      <c r="P40" s="1318"/>
      <c r="Q40" s="1318"/>
      <c r="R40" s="1318"/>
      <c r="S40" s="1318"/>
      <c r="T40" s="1318"/>
      <c r="U40" s="1318"/>
      <c r="V40" s="1318"/>
      <c r="W40" s="1318"/>
      <c r="X40" s="1318"/>
      <c r="Y40" s="1318"/>
      <c r="Z40" s="1318"/>
      <c r="AA40" s="1318"/>
      <c r="AB40" s="1318"/>
      <c r="AC40" s="1318"/>
      <c r="AD40" s="1318"/>
      <c r="AE40" s="1318"/>
      <c r="AF40" s="1318"/>
      <c r="AG40" s="1318"/>
      <c r="AH40" s="1318"/>
      <c r="AI40" s="1327">
        <f ca="1">SUM(SUVAHAVUJ!$N$179)</f>
        <v>0</v>
      </c>
      <c r="AJ40" s="1327"/>
      <c r="AK40" s="1327"/>
      <c r="AL40" s="1327"/>
      <c r="AM40" s="1327"/>
      <c r="AN40" s="1327"/>
      <c r="AO40" s="1327"/>
      <c r="AP40" s="1327">
        <f ca="1">SUM(SUVAHAVUJ!$X$179)</f>
        <v>0</v>
      </c>
      <c r="AQ40" s="1327"/>
      <c r="AR40" s="1327"/>
      <c r="AS40" s="1327"/>
      <c r="AT40" s="1327"/>
      <c r="AU40" s="1327"/>
      <c r="AV40" s="1327"/>
      <c r="AW40" s="393"/>
      <c r="AX40" s="394"/>
      <c r="BB40" s="395">
        <f ca="1">SUM(SUVAHAVUJ!$N$179)</f>
        <v>0</v>
      </c>
      <c r="BC40" s="396"/>
      <c r="BD40" s="396">
        <f ca="1">SUM(SUVAHAVUJ!$X$179)</f>
        <v>0</v>
      </c>
      <c r="BE40" s="396"/>
      <c r="BF40" s="396"/>
      <c r="BG40" s="396"/>
      <c r="BH40" s="396"/>
    </row>
    <row r="41" spans="1:60" s="391" customFormat="1" ht="30" customHeight="1">
      <c r="A41" s="1317" t="s">
        <v>2602</v>
      </c>
      <c r="B41" s="1317"/>
      <c r="C41" s="1317"/>
      <c r="D41" s="1317"/>
      <c r="E41" s="1317"/>
      <c r="F41" s="1317"/>
      <c r="G41" s="1324" t="s">
        <v>2603</v>
      </c>
      <c r="H41" s="1318"/>
      <c r="I41" s="1318"/>
      <c r="J41" s="1318"/>
      <c r="K41" s="1318"/>
      <c r="L41" s="1318"/>
      <c r="M41" s="1318"/>
      <c r="N41" s="1318"/>
      <c r="O41" s="1318"/>
      <c r="P41" s="1318"/>
      <c r="Q41" s="1318"/>
      <c r="R41" s="1318"/>
      <c r="S41" s="1318"/>
      <c r="T41" s="1318"/>
      <c r="U41" s="1318"/>
      <c r="V41" s="1318"/>
      <c r="W41" s="1318"/>
      <c r="X41" s="1318"/>
      <c r="Y41" s="1318"/>
      <c r="Z41" s="1318"/>
      <c r="AA41" s="1318"/>
      <c r="AB41" s="1318"/>
      <c r="AC41" s="1318"/>
      <c r="AD41" s="1318"/>
      <c r="AE41" s="1318"/>
      <c r="AF41" s="1318"/>
      <c r="AG41" s="1318"/>
      <c r="AH41" s="1318"/>
      <c r="AI41" s="1326"/>
      <c r="AJ41" s="1326"/>
      <c r="AK41" s="1326"/>
      <c r="AL41" s="1326"/>
      <c r="AM41" s="1326"/>
      <c r="AN41" s="1326"/>
      <c r="AO41" s="1326"/>
      <c r="AP41" s="1326"/>
      <c r="AQ41" s="1326"/>
      <c r="AR41" s="1326"/>
      <c r="AS41" s="1326"/>
      <c r="AT41" s="1326"/>
      <c r="AU41" s="1326"/>
      <c r="AV41" s="1326"/>
      <c r="AW41" s="393"/>
      <c r="AX41" s="394"/>
      <c r="BB41" s="395">
        <f ca="1">SUM(AI41)</f>
        <v>0</v>
      </c>
      <c r="BC41" s="396"/>
      <c r="BD41" s="396">
        <f ca="1">$AP$41</f>
        <v>0</v>
      </c>
      <c r="BE41" s="396"/>
      <c r="BF41" s="396"/>
      <c r="BG41" s="396"/>
      <c r="BH41" s="396"/>
    </row>
    <row r="42" spans="1:60" ht="13.5">
      <c r="A42" s="1317"/>
      <c r="B42" s="1317"/>
      <c r="C42" s="1317"/>
      <c r="D42" s="1317"/>
      <c r="E42" s="1317"/>
      <c r="F42" s="1317"/>
      <c r="G42" s="1330" t="s">
        <v>244</v>
      </c>
      <c r="H42" s="1330"/>
      <c r="I42" s="1330"/>
      <c r="J42" s="1330"/>
      <c r="K42" s="1330"/>
      <c r="L42" s="1330"/>
      <c r="M42" s="1330"/>
      <c r="N42" s="1330"/>
      <c r="O42" s="1330"/>
      <c r="P42" s="1330"/>
      <c r="Q42" s="1330"/>
      <c r="R42" s="1330"/>
      <c r="S42" s="1330"/>
      <c r="T42" s="1330"/>
      <c r="U42" s="1330"/>
      <c r="V42" s="1330"/>
      <c r="W42" s="1330"/>
      <c r="X42" s="1330"/>
      <c r="Y42" s="1330"/>
      <c r="Z42" s="1330"/>
      <c r="AA42" s="1330"/>
      <c r="AB42" s="1330"/>
      <c r="AC42" s="1330"/>
      <c r="AD42" s="1330"/>
      <c r="AE42" s="1330"/>
      <c r="AF42" s="1330"/>
      <c r="AG42" s="1330"/>
      <c r="AH42" s="1330"/>
      <c r="AI42" s="1325">
        <f ca="1">SUM(AI37+AI38+AI39+AI40+AI41)</f>
        <v>0</v>
      </c>
      <c r="AJ42" s="1325"/>
      <c r="AK42" s="1325"/>
      <c r="AL42" s="1325"/>
      <c r="AM42" s="1325"/>
      <c r="AN42" s="1325"/>
      <c r="AO42" s="1325"/>
      <c r="AP42" s="1325">
        <f ca="1">SUM(AP37+AP38+AP39+AP40+AP41)</f>
        <v>0</v>
      </c>
      <c r="AQ42" s="1325"/>
      <c r="AR42" s="1325"/>
      <c r="AS42" s="1325"/>
      <c r="AT42" s="1325"/>
      <c r="AU42" s="1325"/>
      <c r="AV42" s="1325"/>
      <c r="AW42" s="393"/>
      <c r="BB42" s="395">
        <f ca="1">SUM(BB37+BB38+BB39+BB40+BB41)</f>
        <v>0</v>
      </c>
      <c r="BC42" s="407"/>
      <c r="BD42" s="395">
        <f ca="1">SUM(BD37+BD38+BD39+BD40+BD41)</f>
        <v>0</v>
      </c>
      <c r="BE42" s="407"/>
      <c r="BF42" s="407"/>
      <c r="BG42" s="407"/>
      <c r="BH42" s="407"/>
    </row>
    <row r="43" spans="1:60" s="391" customFormat="1" ht="30" customHeight="1">
      <c r="A43" s="1317" t="s">
        <v>2604</v>
      </c>
      <c r="B43" s="1317"/>
      <c r="C43" s="1317"/>
      <c r="D43" s="1317"/>
      <c r="E43" s="1317"/>
      <c r="F43" s="1317"/>
      <c r="G43" s="1324" t="s">
        <v>2605</v>
      </c>
      <c r="H43" s="1318"/>
      <c r="I43" s="1318"/>
      <c r="J43" s="1318"/>
      <c r="K43" s="1318"/>
      <c r="L43" s="1318"/>
      <c r="M43" s="1318"/>
      <c r="N43" s="1318"/>
      <c r="O43" s="1318"/>
      <c r="P43" s="1318"/>
      <c r="Q43" s="1318"/>
      <c r="R43" s="1318"/>
      <c r="S43" s="1318"/>
      <c r="T43" s="1318"/>
      <c r="U43" s="1318"/>
      <c r="V43" s="1318"/>
      <c r="W43" s="1318"/>
      <c r="X43" s="1318"/>
      <c r="Y43" s="1318"/>
      <c r="Z43" s="1318"/>
      <c r="AA43" s="1318"/>
      <c r="AB43" s="1318"/>
      <c r="AC43" s="1318"/>
      <c r="AD43" s="1318"/>
      <c r="AE43" s="1318"/>
      <c r="AF43" s="1318"/>
      <c r="AG43" s="1318"/>
      <c r="AH43" s="1318"/>
      <c r="AI43" s="1327">
        <f ca="1">-SUM(SUVAHAVUJ!$N$205)</f>
        <v>0</v>
      </c>
      <c r="AJ43" s="1327"/>
      <c r="AK43" s="1327"/>
      <c r="AL43" s="1327"/>
      <c r="AM43" s="1327"/>
      <c r="AN43" s="1327"/>
      <c r="AO43" s="1327"/>
      <c r="AP43" s="1327">
        <f ca="1">-SUM(SUVAHAVUJ!$X$205)</f>
        <v>0</v>
      </c>
      <c r="AQ43" s="1327"/>
      <c r="AR43" s="1327"/>
      <c r="AS43" s="1327"/>
      <c r="AT43" s="1327"/>
      <c r="AU43" s="1327"/>
      <c r="AV43" s="1327"/>
      <c r="AW43" s="393"/>
      <c r="AX43" s="394"/>
      <c r="BB43" s="395">
        <f ca="1">-SUM(SUVAHAVUJ!$N$205)</f>
        <v>0</v>
      </c>
      <c r="BC43" s="396"/>
      <c r="BD43" s="396">
        <f ca="1">-SUM(SUVAHAVUJ!$X$205)</f>
        <v>0</v>
      </c>
      <c r="BE43" s="396"/>
      <c r="BF43" s="396"/>
      <c r="BG43" s="396"/>
      <c r="BH43" s="396"/>
    </row>
    <row r="44" spans="1:60" s="391" customFormat="1" ht="15.95" customHeight="1">
      <c r="A44" s="1317" t="s">
        <v>2606</v>
      </c>
      <c r="B44" s="1317"/>
      <c r="C44" s="1317"/>
      <c r="D44" s="1317"/>
      <c r="E44" s="1317"/>
      <c r="F44" s="1317"/>
      <c r="G44" s="1318" t="s">
        <v>2607</v>
      </c>
      <c r="H44" s="1318"/>
      <c r="I44" s="1318"/>
      <c r="J44" s="1318"/>
      <c r="K44" s="1318"/>
      <c r="L44" s="1318"/>
      <c r="M44" s="1318"/>
      <c r="N44" s="1318"/>
      <c r="O44" s="1318"/>
      <c r="P44" s="1318"/>
      <c r="Q44" s="1318"/>
      <c r="R44" s="1318"/>
      <c r="S44" s="1318"/>
      <c r="T44" s="1318"/>
      <c r="U44" s="1318"/>
      <c r="V44" s="1318"/>
      <c r="W44" s="1318"/>
      <c r="X44" s="1318"/>
      <c r="Y44" s="1318"/>
      <c r="Z44" s="1318"/>
      <c r="AA44" s="1318"/>
      <c r="AB44" s="1318"/>
      <c r="AC44" s="1318"/>
      <c r="AD44" s="1318"/>
      <c r="AE44" s="1318"/>
      <c r="AF44" s="1318"/>
      <c r="AG44" s="1318"/>
      <c r="AH44" s="1318"/>
      <c r="AI44" s="1326"/>
      <c r="AJ44" s="1326"/>
      <c r="AK44" s="1326"/>
      <c r="AL44" s="1326"/>
      <c r="AM44" s="1326"/>
      <c r="AN44" s="1326"/>
      <c r="AO44" s="1326"/>
      <c r="AP44" s="1326"/>
      <c r="AQ44" s="1326"/>
      <c r="AR44" s="1326"/>
      <c r="AS44" s="1326"/>
      <c r="AT44" s="1326"/>
      <c r="AU44" s="1326"/>
      <c r="AV44" s="1326"/>
      <c r="AW44" s="393"/>
      <c r="AX44" s="394"/>
      <c r="BB44" s="395">
        <f>SUM(AI44)</f>
        <v>0</v>
      </c>
      <c r="BC44" s="396"/>
      <c r="BD44" s="396">
        <f>$AP$44</f>
        <v>0</v>
      </c>
      <c r="BE44" s="396"/>
      <c r="BF44" s="396"/>
      <c r="BG44" s="396"/>
      <c r="BH44" s="396"/>
    </row>
    <row r="45" spans="1:60" s="391" customFormat="1" ht="15.95" customHeight="1">
      <c r="A45" s="1317" t="s">
        <v>2608</v>
      </c>
      <c r="B45" s="1317"/>
      <c r="C45" s="1317"/>
      <c r="D45" s="1317"/>
      <c r="E45" s="1317"/>
      <c r="F45" s="1317"/>
      <c r="G45" s="1318" t="s">
        <v>2609</v>
      </c>
      <c r="H45" s="1318"/>
      <c r="I45" s="1318"/>
      <c r="J45" s="1318"/>
      <c r="K45" s="1318"/>
      <c r="L45" s="1318"/>
      <c r="M45" s="1318"/>
      <c r="N45" s="1318"/>
      <c r="O45" s="1318"/>
      <c r="P45" s="1318"/>
      <c r="Q45" s="1318"/>
      <c r="R45" s="1318"/>
      <c r="S45" s="1318"/>
      <c r="T45" s="1318"/>
      <c r="U45" s="1318"/>
      <c r="V45" s="1318"/>
      <c r="W45" s="1318"/>
      <c r="X45" s="1318"/>
      <c r="Y45" s="1318"/>
      <c r="Z45" s="1318"/>
      <c r="AA45" s="1318"/>
      <c r="AB45" s="1318"/>
      <c r="AC45" s="1318"/>
      <c r="AD45" s="1318"/>
      <c r="AE45" s="1318"/>
      <c r="AF45" s="1318"/>
      <c r="AG45" s="1318"/>
      <c r="AH45" s="1318"/>
      <c r="AI45" s="1326"/>
      <c r="AJ45" s="1326"/>
      <c r="AK45" s="1326"/>
      <c r="AL45" s="1326"/>
      <c r="AM45" s="1326"/>
      <c r="AN45" s="1326"/>
      <c r="AO45" s="1326"/>
      <c r="AP45" s="1326"/>
      <c r="AQ45" s="1326"/>
      <c r="AR45" s="1326"/>
      <c r="AS45" s="1326"/>
      <c r="AT45" s="1326"/>
      <c r="AU45" s="1326"/>
      <c r="AV45" s="1326"/>
      <c r="AW45" s="393"/>
      <c r="AX45" s="394"/>
      <c r="BB45" s="395">
        <f>SUM(AI45)</f>
        <v>0</v>
      </c>
      <c r="BC45" s="396"/>
      <c r="BD45" s="396">
        <f>$AP$45</f>
        <v>0</v>
      </c>
      <c r="BE45" s="396"/>
      <c r="BF45" s="396"/>
      <c r="BG45" s="396"/>
      <c r="BH45" s="396"/>
    </row>
    <row r="46" spans="1:60" ht="13.5">
      <c r="A46" s="1331" t="s">
        <v>2386</v>
      </c>
      <c r="B46" s="1331"/>
      <c r="C46" s="1331"/>
      <c r="D46" s="1331"/>
      <c r="E46" s="1331"/>
      <c r="F46" s="1331"/>
      <c r="G46" s="1330" t="s">
        <v>243</v>
      </c>
      <c r="H46" s="1330"/>
      <c r="I46" s="1330"/>
      <c r="J46" s="1330"/>
      <c r="K46" s="1330"/>
      <c r="L46" s="1330"/>
      <c r="M46" s="1330"/>
      <c r="N46" s="1330"/>
      <c r="O46" s="1330"/>
      <c r="P46" s="1330"/>
      <c r="Q46" s="1330"/>
      <c r="R46" s="1330"/>
      <c r="S46" s="1330"/>
      <c r="T46" s="1330"/>
      <c r="U46" s="1330"/>
      <c r="V46" s="1330"/>
      <c r="W46" s="1330"/>
      <c r="X46" s="1330"/>
      <c r="Y46" s="1330"/>
      <c r="Z46" s="1330"/>
      <c r="AA46" s="1330"/>
      <c r="AB46" s="1330"/>
      <c r="AC46" s="1330"/>
      <c r="AD46" s="1330"/>
      <c r="AE46" s="1330"/>
      <c r="AF46" s="1330"/>
      <c r="AG46" s="1330"/>
      <c r="AH46" s="1330"/>
      <c r="AI46" s="1332">
        <f>SUM(AI42+AI43+AI44+AI45)</f>
        <v>0</v>
      </c>
      <c r="AJ46" s="1332"/>
      <c r="AK46" s="1332"/>
      <c r="AL46" s="1332"/>
      <c r="AM46" s="1332"/>
      <c r="AN46" s="1332"/>
      <c r="AO46" s="1332"/>
      <c r="AP46" s="1332">
        <f>SUM(AP42+AP43+AP44+AP45)</f>
        <v>0</v>
      </c>
      <c r="AQ46" s="1332"/>
      <c r="AR46" s="1332"/>
      <c r="AS46" s="1332"/>
      <c r="AT46" s="1332"/>
      <c r="AU46" s="1332"/>
      <c r="AV46" s="1332"/>
      <c r="AW46" s="393"/>
      <c r="BB46" s="395">
        <f>SUM(BB42+BB43+BB44+BB45)</f>
        <v>0</v>
      </c>
      <c r="BC46" s="407"/>
      <c r="BD46" s="395">
        <f>SUM(BD42+BD43+BD44+BD45)</f>
        <v>0</v>
      </c>
      <c r="BE46" s="407"/>
      <c r="BF46" s="407"/>
      <c r="BG46" s="407"/>
      <c r="BH46" s="407"/>
    </row>
    <row r="47" spans="1:60" ht="15.95" customHeight="1">
      <c r="A47" s="1317"/>
      <c r="B47" s="1317"/>
      <c r="C47" s="1317"/>
      <c r="D47" s="1317"/>
      <c r="E47" s="1317"/>
      <c r="F47" s="1317"/>
      <c r="G47" s="1330" t="s">
        <v>2610</v>
      </c>
      <c r="H47" s="1330"/>
      <c r="I47" s="1330"/>
      <c r="J47" s="1330"/>
      <c r="K47" s="1330"/>
      <c r="L47" s="1330"/>
      <c r="M47" s="1330"/>
      <c r="N47" s="1330"/>
      <c r="O47" s="1330"/>
      <c r="P47" s="1330"/>
      <c r="Q47" s="1330"/>
      <c r="R47" s="1330"/>
      <c r="S47" s="1330"/>
      <c r="T47" s="1330"/>
      <c r="U47" s="1330"/>
      <c r="V47" s="1330"/>
      <c r="W47" s="1330"/>
      <c r="X47" s="1330"/>
      <c r="Y47" s="1330"/>
      <c r="Z47" s="1330"/>
      <c r="AA47" s="1330"/>
      <c r="AB47" s="1330"/>
      <c r="AC47" s="1330"/>
      <c r="AD47" s="1330"/>
      <c r="AE47" s="1330"/>
      <c r="AF47" s="1330"/>
      <c r="AG47" s="1330"/>
      <c r="AH47" s="1330"/>
      <c r="AI47" s="1319"/>
      <c r="AJ47" s="1319"/>
      <c r="AK47" s="1319"/>
      <c r="AL47" s="1319"/>
      <c r="AM47" s="1319"/>
      <c r="AN47" s="1319"/>
      <c r="AO47" s="1319"/>
      <c r="AP47" s="1319"/>
      <c r="AQ47" s="1319"/>
      <c r="AR47" s="1319"/>
      <c r="AS47" s="1319"/>
      <c r="AT47" s="1319"/>
      <c r="AU47" s="1319"/>
      <c r="AV47" s="1319"/>
      <c r="AW47" s="393"/>
      <c r="BB47" s="395"/>
      <c r="BC47" s="407"/>
      <c r="BD47" s="407"/>
      <c r="BE47" s="407"/>
      <c r="BF47" s="407"/>
      <c r="BG47" s="407"/>
      <c r="BH47" s="407"/>
    </row>
    <row r="48" spans="1:60" s="391" customFormat="1" ht="15.95" customHeight="1">
      <c r="A48" s="1317" t="s">
        <v>2611</v>
      </c>
      <c r="B48" s="1317"/>
      <c r="C48" s="1317"/>
      <c r="D48" s="1317"/>
      <c r="E48" s="1317"/>
      <c r="F48" s="1317"/>
      <c r="G48" s="1318" t="s">
        <v>2612</v>
      </c>
      <c r="H48" s="1318"/>
      <c r="I48" s="1318"/>
      <c r="J48" s="1318"/>
      <c r="K48" s="1318"/>
      <c r="L48" s="1318"/>
      <c r="M48" s="1318"/>
      <c r="N48" s="1318"/>
      <c r="O48" s="1318"/>
      <c r="P48" s="1318"/>
      <c r="Q48" s="1318"/>
      <c r="R48" s="1318"/>
      <c r="S48" s="1318"/>
      <c r="T48" s="1318"/>
      <c r="U48" s="1318"/>
      <c r="V48" s="1318"/>
      <c r="W48" s="1318"/>
      <c r="X48" s="1318"/>
      <c r="Y48" s="1318"/>
      <c r="Z48" s="1318"/>
      <c r="AA48" s="1318"/>
      <c r="AB48" s="1318"/>
      <c r="AC48" s="1318"/>
      <c r="AD48" s="1318"/>
      <c r="AE48" s="1318"/>
      <c r="AF48" s="1318"/>
      <c r="AG48" s="1318"/>
      <c r="AH48" s="1318"/>
      <c r="AI48" s="1327">
        <f ca="1">-SUM(SUVAHAVUJ!$N$5-SUVAHAVUJ!$X$5)</f>
        <v>0</v>
      </c>
      <c r="AJ48" s="1327"/>
      <c r="AK48" s="1327"/>
      <c r="AL48" s="1327"/>
      <c r="AM48" s="1327"/>
      <c r="AN48" s="1327"/>
      <c r="AO48" s="1327"/>
      <c r="AP48" s="1327">
        <f ca="1">-SUM(SUVAHAVUJ!$X$5-SUVAHAVUJ!$AS$5)</f>
        <v>0</v>
      </c>
      <c r="AQ48" s="1327"/>
      <c r="AR48" s="1327"/>
      <c r="AS48" s="1327"/>
      <c r="AT48" s="1327"/>
      <c r="AU48" s="1327"/>
      <c r="AV48" s="1327"/>
      <c r="AW48" s="393"/>
      <c r="AX48" s="394"/>
      <c r="BB48" s="395">
        <f ca="1">-SUM(SUVAHAVUJ!$N$5-SUVAHAVUJ!$X$5)</f>
        <v>0</v>
      </c>
      <c r="BC48" s="396"/>
      <c r="BD48" s="396">
        <f ca="1">-SUM(SUVAHAVUJ!$X$5-SUVAHAVUJ!$AS$5)</f>
        <v>0</v>
      </c>
      <c r="BE48" s="396"/>
      <c r="BF48" s="396"/>
      <c r="BG48" s="396"/>
      <c r="BH48" s="396"/>
    </row>
    <row r="49" spans="1:60" s="391" customFormat="1" ht="15.95" customHeight="1">
      <c r="A49" s="1317" t="s">
        <v>2613</v>
      </c>
      <c r="B49" s="1317"/>
      <c r="C49" s="1317"/>
      <c r="D49" s="1317"/>
      <c r="E49" s="1317"/>
      <c r="F49" s="1317"/>
      <c r="G49" s="1318" t="s">
        <v>2614</v>
      </c>
      <c r="H49" s="1318"/>
      <c r="I49" s="1318"/>
      <c r="J49" s="1318"/>
      <c r="K49" s="1318"/>
      <c r="L49" s="1318"/>
      <c r="M49" s="1318"/>
      <c r="N49" s="1318"/>
      <c r="O49" s="1318"/>
      <c r="P49" s="1318"/>
      <c r="Q49" s="1318"/>
      <c r="R49" s="1318"/>
      <c r="S49" s="1318"/>
      <c r="T49" s="1318"/>
      <c r="U49" s="1318"/>
      <c r="V49" s="1318"/>
      <c r="W49" s="1318"/>
      <c r="X49" s="1318"/>
      <c r="Y49" s="1318"/>
      <c r="Z49" s="1318"/>
      <c r="AA49" s="1318"/>
      <c r="AB49" s="1318"/>
      <c r="AC49" s="1318"/>
      <c r="AD49" s="1318"/>
      <c r="AE49" s="1318"/>
      <c r="AF49" s="1318"/>
      <c r="AG49" s="1318"/>
      <c r="AH49" s="1318"/>
      <c r="AI49" s="1327">
        <f ca="1">-SUM(SUVAHAVUJ!$N$13-SUVAHAVUJ!$X$13+SUVAHAVUJ!$N$170)</f>
        <v>0</v>
      </c>
      <c r="AJ49" s="1327"/>
      <c r="AK49" s="1327"/>
      <c r="AL49" s="1327"/>
      <c r="AM49" s="1327"/>
      <c r="AN49" s="1327"/>
      <c r="AO49" s="1327"/>
      <c r="AP49" s="1327">
        <f ca="1">-SUM(SUVAHAVUJ!$X$13-SUVAHAVUJ!$AS$13+SUVAHAVUJ!$X$170)</f>
        <v>0</v>
      </c>
      <c r="AQ49" s="1327"/>
      <c r="AR49" s="1327"/>
      <c r="AS49" s="1327"/>
      <c r="AT49" s="1327"/>
      <c r="AU49" s="1327"/>
      <c r="AV49" s="1327"/>
      <c r="AW49" s="393"/>
      <c r="AX49" s="394"/>
      <c r="BB49" s="395">
        <f ca="1">-SUM(SUVAHAVUJ!$N$13-SUVAHAVUJ!$X$13+SUVAHAVUJ!$N$170)</f>
        <v>0</v>
      </c>
      <c r="BC49" s="396"/>
      <c r="BD49" s="396">
        <f ca="1">-SUM(SUVAHAVUJ!$X$13-SUVAHAVUJ!$AS$13+SUVAHAVUJ!$X$170)</f>
        <v>0</v>
      </c>
      <c r="BE49" s="396"/>
      <c r="BF49" s="396"/>
      <c r="BG49" s="396"/>
      <c r="BH49" s="396"/>
    </row>
    <row r="50" spans="1:60" ht="46.5" customHeight="1">
      <c r="A50" s="1317" t="s">
        <v>2615</v>
      </c>
      <c r="B50" s="1317"/>
      <c r="C50" s="1317"/>
      <c r="D50" s="1317"/>
      <c r="E50" s="1317"/>
      <c r="F50" s="1317"/>
      <c r="G50" s="1324" t="s">
        <v>242</v>
      </c>
      <c r="H50" s="1324"/>
      <c r="I50" s="1324"/>
      <c r="J50" s="1324"/>
      <c r="K50" s="1324"/>
      <c r="L50" s="1324"/>
      <c r="M50" s="1324"/>
      <c r="N50" s="1324"/>
      <c r="O50" s="1324"/>
      <c r="P50" s="1324"/>
      <c r="Q50" s="1324"/>
      <c r="R50" s="1324"/>
      <c r="S50" s="1324"/>
      <c r="T50" s="1324"/>
      <c r="U50" s="1324"/>
      <c r="V50" s="1324"/>
      <c r="W50" s="1324"/>
      <c r="X50" s="1324"/>
      <c r="Y50" s="1324"/>
      <c r="Z50" s="1324"/>
      <c r="AA50" s="1324"/>
      <c r="AB50" s="1324"/>
      <c r="AC50" s="1324"/>
      <c r="AD50" s="1324"/>
      <c r="AE50" s="1324"/>
      <c r="AF50" s="1324"/>
      <c r="AG50" s="1324"/>
      <c r="AH50" s="1324"/>
      <c r="AI50" s="1319">
        <f ca="1">-SUM(SUVAHAVUJ!$N$23-SUVAHAVUJ!$X$23)</f>
        <v>0</v>
      </c>
      <c r="AJ50" s="1319"/>
      <c r="AK50" s="1319"/>
      <c r="AL50" s="1319"/>
      <c r="AM50" s="1319"/>
      <c r="AN50" s="1319"/>
      <c r="AO50" s="1319"/>
      <c r="AP50" s="1319">
        <f ca="1">-SUM(SUVAHAVUJ!$X$23-SUVAHAVUJ!$AS$23)</f>
        <v>0</v>
      </c>
      <c r="AQ50" s="1319"/>
      <c r="AR50" s="1319"/>
      <c r="AS50" s="1319"/>
      <c r="AT50" s="1319"/>
      <c r="AU50" s="1319"/>
      <c r="AV50" s="1319"/>
      <c r="AW50" s="393"/>
      <c r="BB50" s="395">
        <f ca="1">-SUM(SUVAHAVUJ!$N$23-SUVAHAVUJ!$X$23)</f>
        <v>0</v>
      </c>
      <c r="BC50" s="407"/>
      <c r="BD50" s="407">
        <f ca="1">-SUM(SUVAHAVUJ!$X$23-SUVAHAVUJ!$AS$23)</f>
        <v>0</v>
      </c>
      <c r="BE50" s="407"/>
      <c r="BF50" s="407"/>
      <c r="BG50" s="407"/>
      <c r="BH50" s="407"/>
    </row>
    <row r="51" spans="1:60" s="391" customFormat="1" ht="15.95" customHeight="1">
      <c r="A51" s="1317" t="s">
        <v>2616</v>
      </c>
      <c r="B51" s="1317"/>
      <c r="C51" s="1317"/>
      <c r="D51" s="1317"/>
      <c r="E51" s="1317"/>
      <c r="F51" s="1317"/>
      <c r="G51" s="1318" t="s">
        <v>2617</v>
      </c>
      <c r="H51" s="1318"/>
      <c r="I51" s="1318"/>
      <c r="J51" s="1318"/>
      <c r="K51" s="1318"/>
      <c r="L51" s="1318"/>
      <c r="M51" s="1318"/>
      <c r="N51" s="1318"/>
      <c r="O51" s="1318"/>
      <c r="P51" s="1318"/>
      <c r="Q51" s="1318"/>
      <c r="R51" s="1318"/>
      <c r="S51" s="1318"/>
      <c r="T51" s="1318"/>
      <c r="U51" s="1318"/>
      <c r="V51" s="1318"/>
      <c r="W51" s="1318"/>
      <c r="X51" s="1318"/>
      <c r="Y51" s="1318"/>
      <c r="Z51" s="1318"/>
      <c r="AA51" s="1318"/>
      <c r="AB51" s="1318"/>
      <c r="AC51" s="1318"/>
      <c r="AD51" s="1318"/>
      <c r="AE51" s="1318"/>
      <c r="AF51" s="1318"/>
      <c r="AG51" s="1318"/>
      <c r="AH51" s="1318"/>
      <c r="AI51" s="1326"/>
      <c r="AJ51" s="1326"/>
      <c r="AK51" s="1326"/>
      <c r="AL51" s="1326"/>
      <c r="AM51" s="1326"/>
      <c r="AN51" s="1326"/>
      <c r="AO51" s="1326"/>
      <c r="AP51" s="1326"/>
      <c r="AQ51" s="1326"/>
      <c r="AR51" s="1326"/>
      <c r="AS51" s="1326"/>
      <c r="AT51" s="1326"/>
      <c r="AU51" s="1326"/>
      <c r="AV51" s="1326"/>
      <c r="AW51" s="393"/>
      <c r="AX51" s="394"/>
      <c r="BB51" s="395">
        <f>SUM(AI51)</f>
        <v>0</v>
      </c>
      <c r="BC51" s="396"/>
      <c r="BD51" s="396">
        <f>$AP$51</f>
        <v>0</v>
      </c>
      <c r="BE51" s="396"/>
      <c r="BF51" s="396"/>
      <c r="BG51" s="396"/>
      <c r="BH51" s="396"/>
    </row>
    <row r="52" spans="1:60" s="391" customFormat="1" ht="15.95" customHeight="1">
      <c r="A52" s="1317" t="s">
        <v>2618</v>
      </c>
      <c r="B52" s="1317"/>
      <c r="C52" s="1317"/>
      <c r="D52" s="1317"/>
      <c r="E52" s="1317"/>
      <c r="F52" s="1317"/>
      <c r="G52" s="1318" t="s">
        <v>2619</v>
      </c>
      <c r="H52" s="1318"/>
      <c r="I52" s="1318"/>
      <c r="J52" s="1318"/>
      <c r="K52" s="1318"/>
      <c r="L52" s="1318"/>
      <c r="M52" s="1318"/>
      <c r="N52" s="1318"/>
      <c r="O52" s="1318"/>
      <c r="P52" s="1318"/>
      <c r="Q52" s="1318"/>
      <c r="R52" s="1318"/>
      <c r="S52" s="1318"/>
      <c r="T52" s="1318"/>
      <c r="U52" s="1318"/>
      <c r="V52" s="1318"/>
      <c r="W52" s="1318"/>
      <c r="X52" s="1318"/>
      <c r="Y52" s="1318"/>
      <c r="Z52" s="1318"/>
      <c r="AA52" s="1318"/>
      <c r="AB52" s="1318"/>
      <c r="AC52" s="1318"/>
      <c r="AD52" s="1318"/>
      <c r="AE52" s="1318"/>
      <c r="AF52" s="1318"/>
      <c r="AG52" s="1318"/>
      <c r="AH52" s="1318"/>
      <c r="AI52" s="1326"/>
      <c r="AJ52" s="1326"/>
      <c r="AK52" s="1326"/>
      <c r="AL52" s="1326"/>
      <c r="AM52" s="1326"/>
      <c r="AN52" s="1326"/>
      <c r="AO52" s="1326"/>
      <c r="AP52" s="1326"/>
      <c r="AQ52" s="1326"/>
      <c r="AR52" s="1326"/>
      <c r="AS52" s="1326"/>
      <c r="AT52" s="1326"/>
      <c r="AU52" s="1326"/>
      <c r="AV52" s="1326"/>
      <c r="AW52" s="393"/>
      <c r="AX52" s="394"/>
      <c r="BB52" s="395">
        <f>SUM(AI52)</f>
        <v>0</v>
      </c>
      <c r="BC52" s="396"/>
      <c r="BD52" s="396">
        <f>$AP$52</f>
        <v>0</v>
      </c>
      <c r="BE52" s="396"/>
      <c r="BF52" s="396"/>
      <c r="BG52" s="396"/>
      <c r="BH52" s="396"/>
    </row>
    <row r="53" spans="1:60" ht="43.5" customHeight="1">
      <c r="A53" s="1317" t="s">
        <v>2620</v>
      </c>
      <c r="B53" s="1317"/>
      <c r="C53" s="1317"/>
      <c r="D53" s="1317"/>
      <c r="E53" s="1317"/>
      <c r="F53" s="1317"/>
      <c r="G53" s="1324" t="s">
        <v>241</v>
      </c>
      <c r="H53" s="1324"/>
      <c r="I53" s="1324"/>
      <c r="J53" s="1324"/>
      <c r="K53" s="1324"/>
      <c r="L53" s="1324"/>
      <c r="M53" s="1324"/>
      <c r="N53" s="1324"/>
      <c r="O53" s="1324"/>
      <c r="P53" s="1324"/>
      <c r="Q53" s="1324"/>
      <c r="R53" s="1324"/>
      <c r="S53" s="1324"/>
      <c r="T53" s="1324"/>
      <c r="U53" s="1324"/>
      <c r="V53" s="1324"/>
      <c r="W53" s="1324"/>
      <c r="X53" s="1324"/>
      <c r="Y53" s="1324"/>
      <c r="Z53" s="1324"/>
      <c r="AA53" s="1324"/>
      <c r="AB53" s="1324"/>
      <c r="AC53" s="1324"/>
      <c r="AD53" s="1324"/>
      <c r="AE53" s="1324"/>
      <c r="AF53" s="1324"/>
      <c r="AG53" s="1324"/>
      <c r="AH53" s="1324"/>
      <c r="AI53" s="1326"/>
      <c r="AJ53" s="1326"/>
      <c r="AK53" s="1326"/>
      <c r="AL53" s="1326"/>
      <c r="AM53" s="1326"/>
      <c r="AN53" s="1326"/>
      <c r="AO53" s="1326"/>
      <c r="AP53" s="1326"/>
      <c r="AQ53" s="1326"/>
      <c r="AR53" s="1326"/>
      <c r="AS53" s="1326"/>
      <c r="AT53" s="1326"/>
      <c r="AU53" s="1326"/>
      <c r="AV53" s="1326"/>
      <c r="AW53" s="393"/>
      <c r="BB53" s="395">
        <f>SUM(AI53)</f>
        <v>0</v>
      </c>
      <c r="BC53" s="407"/>
      <c r="BD53" s="407">
        <f>$AP$53</f>
        <v>0</v>
      </c>
      <c r="BE53" s="407"/>
      <c r="BF53" s="407"/>
      <c r="BG53" s="407"/>
      <c r="BH53" s="407"/>
    </row>
    <row r="54" spans="1:60" s="391" customFormat="1" ht="30" customHeight="1">
      <c r="A54" s="1317" t="s">
        <v>2621</v>
      </c>
      <c r="B54" s="1317"/>
      <c r="C54" s="1317"/>
      <c r="D54" s="1317"/>
      <c r="E54" s="1317"/>
      <c r="F54" s="1317"/>
      <c r="G54" s="1324" t="s">
        <v>2622</v>
      </c>
      <c r="H54" s="1318"/>
      <c r="I54" s="1318"/>
      <c r="J54" s="1318"/>
      <c r="K54" s="1318"/>
      <c r="L54" s="1318"/>
      <c r="M54" s="1318"/>
      <c r="N54" s="1318"/>
      <c r="O54" s="1318"/>
      <c r="P54" s="1318"/>
      <c r="Q54" s="1318"/>
      <c r="R54" s="1318"/>
      <c r="S54" s="1318"/>
      <c r="T54" s="1318"/>
      <c r="U54" s="1318"/>
      <c r="V54" s="1318"/>
      <c r="W54" s="1318"/>
      <c r="X54" s="1318"/>
      <c r="Y54" s="1318"/>
      <c r="Z54" s="1318"/>
      <c r="AA54" s="1318"/>
      <c r="AB54" s="1318"/>
      <c r="AC54" s="1318"/>
      <c r="AD54" s="1318"/>
      <c r="AE54" s="1318"/>
      <c r="AF54" s="1318"/>
      <c r="AG54" s="1318"/>
      <c r="AH54" s="1318"/>
      <c r="AI54" s="1326"/>
      <c r="AJ54" s="1326"/>
      <c r="AK54" s="1326"/>
      <c r="AL54" s="1326"/>
      <c r="AM54" s="1326"/>
      <c r="AN54" s="1326"/>
      <c r="AO54" s="1326"/>
      <c r="AP54" s="1326"/>
      <c r="AQ54" s="1326"/>
      <c r="AR54" s="1326"/>
      <c r="AS54" s="1326"/>
      <c r="AT54" s="1326"/>
      <c r="AU54" s="1326"/>
      <c r="AV54" s="1326"/>
      <c r="AW54" s="393"/>
      <c r="AX54" s="394"/>
      <c r="BB54" s="395">
        <f>SUM(AI54)</f>
        <v>0</v>
      </c>
      <c r="BC54" s="396"/>
      <c r="BD54" s="396">
        <f>$AP$54</f>
        <v>0</v>
      </c>
      <c r="BE54" s="396"/>
      <c r="BF54" s="396"/>
      <c r="BG54" s="396"/>
      <c r="BH54" s="396"/>
    </row>
    <row r="55" spans="1:60" s="391" customFormat="1" ht="30" customHeight="1">
      <c r="A55" s="1317" t="s">
        <v>2623</v>
      </c>
      <c r="B55" s="1317"/>
      <c r="C55" s="1317"/>
      <c r="D55" s="1317"/>
      <c r="E55" s="1317"/>
      <c r="F55" s="1317"/>
      <c r="G55" s="1324" t="s">
        <v>2624</v>
      </c>
      <c r="H55" s="1318"/>
      <c r="I55" s="1318"/>
      <c r="J55" s="1318"/>
      <c r="K55" s="1318"/>
      <c r="L55" s="1318"/>
      <c r="M55" s="1318"/>
      <c r="N55" s="1318"/>
      <c r="O55" s="1318"/>
      <c r="P55" s="1318"/>
      <c r="Q55" s="1318"/>
      <c r="R55" s="1318"/>
      <c r="S55" s="1318"/>
      <c r="T55" s="1318"/>
      <c r="U55" s="1318"/>
      <c r="V55" s="1318"/>
      <c r="W55" s="1318"/>
      <c r="X55" s="1318"/>
      <c r="Y55" s="1318"/>
      <c r="Z55" s="1318"/>
      <c r="AA55" s="1318"/>
      <c r="AB55" s="1318"/>
      <c r="AC55" s="1318"/>
      <c r="AD55" s="1318"/>
      <c r="AE55" s="1318"/>
      <c r="AF55" s="1318"/>
      <c r="AG55" s="1318"/>
      <c r="AH55" s="1318"/>
      <c r="AI55" s="1326"/>
      <c r="AJ55" s="1326"/>
      <c r="AK55" s="1326"/>
      <c r="AL55" s="1326"/>
      <c r="AM55" s="1326"/>
      <c r="AN55" s="1326"/>
      <c r="AO55" s="1326"/>
      <c r="AP55" s="1326"/>
      <c r="AQ55" s="1326"/>
      <c r="AR55" s="1326"/>
      <c r="AS55" s="1326"/>
      <c r="AT55" s="1326"/>
      <c r="AU55" s="1326"/>
      <c r="AV55" s="1326"/>
      <c r="AW55" s="393"/>
      <c r="AX55" s="394"/>
      <c r="BB55" s="395">
        <f>SUM(AI55)</f>
        <v>0</v>
      </c>
      <c r="BC55" s="396"/>
      <c r="BD55" s="396">
        <f>$AP$55</f>
        <v>0</v>
      </c>
      <c r="BE55" s="396"/>
      <c r="BF55" s="396"/>
      <c r="BG55" s="396"/>
      <c r="BH55" s="396"/>
    </row>
    <row r="56" spans="1:60" ht="14.85" customHeight="1">
      <c r="A56" s="391"/>
      <c r="B56" s="391"/>
      <c r="C56" s="391"/>
      <c r="D56" s="391"/>
      <c r="E56" s="391"/>
      <c r="F56" s="391"/>
      <c r="G56" s="391"/>
      <c r="H56" s="391"/>
      <c r="I56" s="391"/>
      <c r="J56" s="391"/>
      <c r="K56" s="391"/>
      <c r="L56" s="408"/>
      <c r="M56" s="408"/>
      <c r="N56" s="408"/>
      <c r="O56" s="408"/>
      <c r="P56" s="408"/>
      <c r="Q56" s="408"/>
      <c r="R56" s="408"/>
      <c r="S56" s="408"/>
      <c r="T56" s="408"/>
      <c r="U56" s="408"/>
      <c r="V56" s="408"/>
      <c r="W56" s="408"/>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3"/>
      <c r="AW56" s="393"/>
    </row>
    <row r="61" spans="1:60" ht="15.95" customHeight="1">
      <c r="A61" s="383" t="s">
        <v>2594</v>
      </c>
      <c r="B61" s="384"/>
      <c r="C61" s="384"/>
      <c r="D61" s="384"/>
      <c r="E61" s="384"/>
      <c r="F61" s="384"/>
      <c r="G61" s="384"/>
      <c r="H61" s="384"/>
      <c r="I61" s="384"/>
      <c r="J61" s="384"/>
      <c r="K61" s="384"/>
      <c r="L61" s="384"/>
      <c r="M61" s="384"/>
      <c r="N61" s="384"/>
      <c r="O61" s="384"/>
      <c r="P61" s="384"/>
      <c r="Q61" s="385"/>
      <c r="AE61" s="386" t="s">
        <v>2551</v>
      </c>
      <c r="AG61" s="387"/>
      <c r="AH61" s="388" t="str">
        <f t="shared" ref="AH61:AQ61" si="1">AH2</f>
        <v/>
      </c>
      <c r="AI61" s="388" t="str">
        <f t="shared" si="1"/>
        <v/>
      </c>
      <c r="AJ61" s="388" t="str">
        <f t="shared" si="1"/>
        <v/>
      </c>
      <c r="AK61" s="388" t="str">
        <f t="shared" si="1"/>
        <v/>
      </c>
      <c r="AL61" s="388" t="str">
        <f t="shared" si="1"/>
        <v/>
      </c>
      <c r="AM61" s="388" t="str">
        <f t="shared" si="1"/>
        <v/>
      </c>
      <c r="AN61" s="388" t="str">
        <f t="shared" si="1"/>
        <v/>
      </c>
      <c r="AO61" s="388" t="str">
        <f t="shared" si="1"/>
        <v/>
      </c>
      <c r="AP61" s="388" t="str">
        <f t="shared" si="1"/>
        <v/>
      </c>
      <c r="AQ61" s="388" t="str">
        <f t="shared" si="1"/>
        <v/>
      </c>
      <c r="AR61" s="387"/>
    </row>
    <row r="63" spans="1:60" ht="14.1" customHeight="1">
      <c r="AW63" s="392"/>
    </row>
    <row r="64" spans="1:60" s="391" customFormat="1" ht="14.85" customHeight="1">
      <c r="A64" s="1323" t="s">
        <v>2553</v>
      </c>
      <c r="B64" s="1323"/>
      <c r="C64" s="1323"/>
      <c r="D64" s="1323"/>
      <c r="E64" s="1323"/>
      <c r="F64" s="1323"/>
      <c r="G64" s="1323" t="s">
        <v>2554</v>
      </c>
      <c r="H64" s="1323"/>
      <c r="I64" s="1323"/>
      <c r="J64" s="1323"/>
      <c r="K64" s="1323"/>
      <c r="L64" s="1323"/>
      <c r="M64" s="1323"/>
      <c r="N64" s="1323"/>
      <c r="O64" s="1323"/>
      <c r="P64" s="1323"/>
      <c r="Q64" s="1323"/>
      <c r="R64" s="1323"/>
      <c r="S64" s="1323"/>
      <c r="T64" s="1323"/>
      <c r="U64" s="1323"/>
      <c r="V64" s="1323"/>
      <c r="W64" s="1323"/>
      <c r="X64" s="1323"/>
      <c r="Y64" s="1323"/>
      <c r="Z64" s="1323"/>
      <c r="AA64" s="1323"/>
      <c r="AB64" s="1323"/>
      <c r="AC64" s="1323"/>
      <c r="AD64" s="1323"/>
      <c r="AE64" s="1323"/>
      <c r="AF64" s="1323"/>
      <c r="AG64" s="1323"/>
      <c r="AH64" s="1323"/>
      <c r="AI64" s="1323" t="s">
        <v>4147</v>
      </c>
      <c r="AJ64" s="1323"/>
      <c r="AK64" s="1323"/>
      <c r="AL64" s="1323"/>
      <c r="AM64" s="1323"/>
      <c r="AN64" s="1323"/>
      <c r="AO64" s="1323"/>
      <c r="AP64" s="1323" t="s">
        <v>4161</v>
      </c>
      <c r="AQ64" s="1323"/>
      <c r="AR64" s="1323"/>
      <c r="AS64" s="1323"/>
      <c r="AT64" s="1323"/>
      <c r="AU64" s="1323"/>
      <c r="AV64" s="1323"/>
      <c r="AW64" s="392"/>
      <c r="BB64" s="389"/>
    </row>
    <row r="65" spans="1:60" s="391" customFormat="1" ht="30.75" customHeight="1">
      <c r="A65" s="1323"/>
      <c r="B65" s="1323"/>
      <c r="C65" s="1323"/>
      <c r="D65" s="1323"/>
      <c r="E65" s="1323"/>
      <c r="F65" s="1323"/>
      <c r="G65" s="1323"/>
      <c r="H65" s="1323"/>
      <c r="I65" s="1323"/>
      <c r="J65" s="1323"/>
      <c r="K65" s="1323"/>
      <c r="L65" s="1323"/>
      <c r="M65" s="1323"/>
      <c r="N65" s="1323"/>
      <c r="O65" s="1323"/>
      <c r="P65" s="1323"/>
      <c r="Q65" s="1323"/>
      <c r="R65" s="1323"/>
      <c r="S65" s="1323"/>
      <c r="T65" s="1323"/>
      <c r="U65" s="1323"/>
      <c r="V65" s="1323"/>
      <c r="W65" s="1323"/>
      <c r="X65" s="1323"/>
      <c r="Y65" s="1323"/>
      <c r="Z65" s="1323"/>
      <c r="AA65" s="1323"/>
      <c r="AB65" s="1323"/>
      <c r="AC65" s="1323"/>
      <c r="AD65" s="1323"/>
      <c r="AE65" s="1323"/>
      <c r="AF65" s="1323"/>
      <c r="AG65" s="1323"/>
      <c r="AH65" s="1323"/>
      <c r="AI65" s="1323"/>
      <c r="AJ65" s="1323"/>
      <c r="AK65" s="1323"/>
      <c r="AL65" s="1323"/>
      <c r="AM65" s="1323"/>
      <c r="AN65" s="1323"/>
      <c r="AO65" s="1323"/>
      <c r="AP65" s="1323"/>
      <c r="AQ65" s="1323"/>
      <c r="AR65" s="1323"/>
      <c r="AS65" s="1323"/>
      <c r="AT65" s="1323"/>
      <c r="AU65" s="1323"/>
      <c r="AV65" s="1323"/>
      <c r="AW65" s="392"/>
      <c r="BB65" s="389"/>
    </row>
    <row r="66" spans="1:60" ht="45" customHeight="1">
      <c r="A66" s="1317" t="s">
        <v>2625</v>
      </c>
      <c r="B66" s="1317"/>
      <c r="C66" s="1317"/>
      <c r="D66" s="1317"/>
      <c r="E66" s="1317"/>
      <c r="F66" s="1317"/>
      <c r="G66" s="1324" t="s">
        <v>2626</v>
      </c>
      <c r="H66" s="1324"/>
      <c r="I66" s="1324"/>
      <c r="J66" s="1324"/>
      <c r="K66" s="1324"/>
      <c r="L66" s="1324"/>
      <c r="M66" s="1324"/>
      <c r="N66" s="1324"/>
      <c r="O66" s="1324"/>
      <c r="P66" s="1324"/>
      <c r="Q66" s="1324"/>
      <c r="R66" s="1324"/>
      <c r="S66" s="1324"/>
      <c r="T66" s="1324"/>
      <c r="U66" s="1324"/>
      <c r="V66" s="1324"/>
      <c r="W66" s="1324"/>
      <c r="X66" s="1324"/>
      <c r="Y66" s="1324"/>
      <c r="Z66" s="1324"/>
      <c r="AA66" s="1324"/>
      <c r="AB66" s="1324"/>
      <c r="AC66" s="1324"/>
      <c r="AD66" s="1324"/>
      <c r="AE66" s="1324"/>
      <c r="AF66" s="1324"/>
      <c r="AG66" s="1324"/>
      <c r="AH66" s="1324"/>
      <c r="AI66" s="1333"/>
      <c r="AJ66" s="1333"/>
      <c r="AK66" s="1333"/>
      <c r="AL66" s="1333"/>
      <c r="AM66" s="1333"/>
      <c r="AN66" s="1333"/>
      <c r="AO66" s="1333"/>
      <c r="AP66" s="1333"/>
      <c r="AQ66" s="1333"/>
      <c r="AR66" s="1333"/>
      <c r="AS66" s="1333"/>
      <c r="AT66" s="1333"/>
      <c r="AU66" s="1333"/>
      <c r="AV66" s="1333"/>
      <c r="AW66" s="406"/>
      <c r="BB66" s="395">
        <f t="shared" ref="BB66:BB76" si="2">SUM(AI66)</f>
        <v>0</v>
      </c>
      <c r="BC66" s="407"/>
      <c r="BD66" s="407">
        <f>$AP$66</f>
        <v>0</v>
      </c>
      <c r="BE66" s="407"/>
      <c r="BF66" s="407"/>
      <c r="BG66" s="407"/>
      <c r="BH66" s="407"/>
    </row>
    <row r="67" spans="1:60" ht="45" customHeight="1">
      <c r="A67" s="1317" t="s">
        <v>2627</v>
      </c>
      <c r="B67" s="1317"/>
      <c r="C67" s="1317"/>
      <c r="D67" s="1317"/>
      <c r="E67" s="1317"/>
      <c r="F67" s="1317"/>
      <c r="G67" s="1324" t="s">
        <v>2628</v>
      </c>
      <c r="H67" s="1324"/>
      <c r="I67" s="1324"/>
      <c r="J67" s="1324"/>
      <c r="K67" s="1324"/>
      <c r="L67" s="1324"/>
      <c r="M67" s="1324"/>
      <c r="N67" s="1324"/>
      <c r="O67" s="1324"/>
      <c r="P67" s="1324"/>
      <c r="Q67" s="1324"/>
      <c r="R67" s="1324"/>
      <c r="S67" s="1324"/>
      <c r="T67" s="1324"/>
      <c r="U67" s="1324"/>
      <c r="V67" s="1324"/>
      <c r="W67" s="1324"/>
      <c r="X67" s="1324"/>
      <c r="Y67" s="1324"/>
      <c r="Z67" s="1324"/>
      <c r="AA67" s="1324"/>
      <c r="AB67" s="1324"/>
      <c r="AC67" s="1324"/>
      <c r="AD67" s="1324"/>
      <c r="AE67" s="1324"/>
      <c r="AF67" s="1324"/>
      <c r="AG67" s="1324"/>
      <c r="AH67" s="1324"/>
      <c r="AI67" s="1333"/>
      <c r="AJ67" s="1333"/>
      <c r="AK67" s="1333"/>
      <c r="AL67" s="1333"/>
      <c r="AM67" s="1333"/>
      <c r="AN67" s="1333"/>
      <c r="AO67" s="1333"/>
      <c r="AP67" s="1333"/>
      <c r="AQ67" s="1333"/>
      <c r="AR67" s="1333"/>
      <c r="AS67" s="1333"/>
      <c r="AT67" s="1333"/>
      <c r="AU67" s="1333"/>
      <c r="AV67" s="1333"/>
      <c r="AW67" s="391"/>
      <c r="BB67" s="395">
        <f t="shared" si="2"/>
        <v>0</v>
      </c>
      <c r="BC67" s="407"/>
      <c r="BD67" s="407">
        <f>$AP$67</f>
        <v>0</v>
      </c>
      <c r="BE67" s="407"/>
      <c r="BF67" s="407"/>
      <c r="BG67" s="407"/>
      <c r="BH67" s="407"/>
    </row>
    <row r="68" spans="1:60" s="391" customFormat="1" ht="15.95" customHeight="1">
      <c r="A68" s="1317" t="s">
        <v>2629</v>
      </c>
      <c r="B68" s="1317"/>
      <c r="C68" s="1317"/>
      <c r="D68" s="1317"/>
      <c r="E68" s="1317"/>
      <c r="F68" s="1317"/>
      <c r="G68" s="1318" t="s">
        <v>2630</v>
      </c>
      <c r="H68" s="1318"/>
      <c r="I68" s="1318"/>
      <c r="J68" s="1318"/>
      <c r="K68" s="1318"/>
      <c r="L68" s="1318"/>
      <c r="M68" s="1318"/>
      <c r="N68" s="1318"/>
      <c r="O68" s="1318"/>
      <c r="P68" s="1318"/>
      <c r="Q68" s="1318"/>
      <c r="R68" s="1318"/>
      <c r="S68" s="1318"/>
      <c r="T68" s="1318"/>
      <c r="U68" s="1318"/>
      <c r="V68" s="1318"/>
      <c r="W68" s="1318"/>
      <c r="X68" s="1318"/>
      <c r="Y68" s="1318"/>
      <c r="Z68" s="1318"/>
      <c r="AA68" s="1318"/>
      <c r="AB68" s="1318"/>
      <c r="AC68" s="1318"/>
      <c r="AD68" s="1318"/>
      <c r="AE68" s="1318"/>
      <c r="AF68" s="1318"/>
      <c r="AG68" s="1318"/>
      <c r="AH68" s="1318"/>
      <c r="AI68" s="1333"/>
      <c r="AJ68" s="1333"/>
      <c r="AK68" s="1333"/>
      <c r="AL68" s="1333"/>
      <c r="AM68" s="1333"/>
      <c r="AN68" s="1333"/>
      <c r="AO68" s="1333"/>
      <c r="AP68" s="1333"/>
      <c r="AQ68" s="1333"/>
      <c r="AR68" s="1333"/>
      <c r="AS68" s="1333"/>
      <c r="AT68" s="1333"/>
      <c r="AU68" s="1333"/>
      <c r="AV68" s="1333"/>
      <c r="AW68" s="393"/>
      <c r="AX68" s="394"/>
      <c r="BB68" s="395">
        <f t="shared" si="2"/>
        <v>0</v>
      </c>
      <c r="BC68" s="396"/>
      <c r="BD68" s="396">
        <f>$AP$68</f>
        <v>0</v>
      </c>
      <c r="BE68" s="396"/>
      <c r="BF68" s="396"/>
      <c r="BG68" s="396"/>
      <c r="BH68" s="396"/>
    </row>
    <row r="69" spans="1:60" ht="27.75" customHeight="1">
      <c r="A69" s="1317" t="s">
        <v>2631</v>
      </c>
      <c r="B69" s="1317"/>
      <c r="C69" s="1317"/>
      <c r="D69" s="1317"/>
      <c r="E69" s="1317"/>
      <c r="F69" s="1317"/>
      <c r="G69" s="1324" t="s">
        <v>2632</v>
      </c>
      <c r="H69" s="1324"/>
      <c r="I69" s="1324"/>
      <c r="J69" s="1324"/>
      <c r="K69" s="1324"/>
      <c r="L69" s="1324"/>
      <c r="M69" s="1324"/>
      <c r="N69" s="1324"/>
      <c r="O69" s="1324"/>
      <c r="P69" s="1324"/>
      <c r="Q69" s="1324"/>
      <c r="R69" s="1324"/>
      <c r="S69" s="1324"/>
      <c r="T69" s="1324"/>
      <c r="U69" s="1324"/>
      <c r="V69" s="1324"/>
      <c r="W69" s="1324"/>
      <c r="X69" s="1324"/>
      <c r="Y69" s="1324"/>
      <c r="Z69" s="1324"/>
      <c r="AA69" s="1324"/>
      <c r="AB69" s="1324"/>
      <c r="AC69" s="1324"/>
      <c r="AD69" s="1324"/>
      <c r="AE69" s="1324"/>
      <c r="AF69" s="1324"/>
      <c r="AG69" s="1324"/>
      <c r="AH69" s="1324"/>
      <c r="AI69" s="1333"/>
      <c r="AJ69" s="1333"/>
      <c r="AK69" s="1333"/>
      <c r="AL69" s="1333"/>
      <c r="AM69" s="1333"/>
      <c r="AN69" s="1333"/>
      <c r="AO69" s="1333"/>
      <c r="AP69" s="1333"/>
      <c r="AQ69" s="1333"/>
      <c r="AR69" s="1333"/>
      <c r="AS69" s="1333"/>
      <c r="AT69" s="1333"/>
      <c r="AU69" s="1333"/>
      <c r="AV69" s="1333"/>
      <c r="AW69" s="391"/>
      <c r="BB69" s="395">
        <f t="shared" si="2"/>
        <v>0</v>
      </c>
      <c r="BC69" s="407"/>
      <c r="BD69" s="407">
        <f>$AP$69</f>
        <v>0</v>
      </c>
      <c r="BE69" s="407"/>
      <c r="BF69" s="407"/>
      <c r="BG69" s="407"/>
      <c r="BH69" s="407"/>
    </row>
    <row r="70" spans="1:60" ht="45" customHeight="1">
      <c r="A70" s="1317" t="s">
        <v>2633</v>
      </c>
      <c r="B70" s="1317"/>
      <c r="C70" s="1317"/>
      <c r="D70" s="1317"/>
      <c r="E70" s="1317"/>
      <c r="F70" s="1317"/>
      <c r="G70" s="1324" t="s">
        <v>2634</v>
      </c>
      <c r="H70" s="1324"/>
      <c r="I70" s="1324"/>
      <c r="J70" s="1324"/>
      <c r="K70" s="1324"/>
      <c r="L70" s="1324"/>
      <c r="M70" s="1324"/>
      <c r="N70" s="1324"/>
      <c r="O70" s="1324"/>
      <c r="P70" s="1324"/>
      <c r="Q70" s="1324"/>
      <c r="R70" s="1324"/>
      <c r="S70" s="1324"/>
      <c r="T70" s="1324"/>
      <c r="U70" s="1324"/>
      <c r="V70" s="1324"/>
      <c r="W70" s="1324"/>
      <c r="X70" s="1324"/>
      <c r="Y70" s="1324"/>
      <c r="Z70" s="1324"/>
      <c r="AA70" s="1324"/>
      <c r="AB70" s="1324"/>
      <c r="AC70" s="1324"/>
      <c r="AD70" s="1324"/>
      <c r="AE70" s="1324"/>
      <c r="AF70" s="1324"/>
      <c r="AG70" s="1324"/>
      <c r="AH70" s="1324"/>
      <c r="AI70" s="1333"/>
      <c r="AJ70" s="1333"/>
      <c r="AK70" s="1333"/>
      <c r="AL70" s="1333"/>
      <c r="AM70" s="1333"/>
      <c r="AN70" s="1333"/>
      <c r="AO70" s="1333"/>
      <c r="AP70" s="1333"/>
      <c r="AQ70" s="1333"/>
      <c r="AR70" s="1333"/>
      <c r="AS70" s="1333"/>
      <c r="AT70" s="1333"/>
      <c r="AU70" s="1333"/>
      <c r="AV70" s="1333"/>
      <c r="AW70" s="406"/>
      <c r="BB70" s="395">
        <f t="shared" si="2"/>
        <v>0</v>
      </c>
      <c r="BC70" s="407"/>
      <c r="BD70" s="407">
        <f>$AP$70</f>
        <v>0</v>
      </c>
      <c r="BE70" s="407"/>
      <c r="BF70" s="407"/>
      <c r="BG70" s="407"/>
      <c r="BH70" s="407"/>
    </row>
    <row r="71" spans="1:60" ht="45" customHeight="1">
      <c r="A71" s="1317" t="s">
        <v>2635</v>
      </c>
      <c r="B71" s="1317"/>
      <c r="C71" s="1317"/>
      <c r="D71" s="1317"/>
      <c r="E71" s="1317"/>
      <c r="F71" s="1317"/>
      <c r="G71" s="1324" t="s">
        <v>2636</v>
      </c>
      <c r="H71" s="1324"/>
      <c r="I71" s="1324"/>
      <c r="J71" s="1324"/>
      <c r="K71" s="1324"/>
      <c r="L71" s="1324"/>
      <c r="M71" s="1324"/>
      <c r="N71" s="1324"/>
      <c r="O71" s="1324"/>
      <c r="P71" s="1324"/>
      <c r="Q71" s="1324"/>
      <c r="R71" s="1324"/>
      <c r="S71" s="1324"/>
      <c r="T71" s="1324"/>
      <c r="U71" s="1324"/>
      <c r="V71" s="1324"/>
      <c r="W71" s="1324"/>
      <c r="X71" s="1324"/>
      <c r="Y71" s="1324"/>
      <c r="Z71" s="1324"/>
      <c r="AA71" s="1324"/>
      <c r="AB71" s="1324"/>
      <c r="AC71" s="1324"/>
      <c r="AD71" s="1324"/>
      <c r="AE71" s="1324"/>
      <c r="AF71" s="1324"/>
      <c r="AG71" s="1324"/>
      <c r="AH71" s="1324"/>
      <c r="AI71" s="1333"/>
      <c r="AJ71" s="1333"/>
      <c r="AK71" s="1333"/>
      <c r="AL71" s="1333"/>
      <c r="AM71" s="1333"/>
      <c r="AN71" s="1333"/>
      <c r="AO71" s="1333"/>
      <c r="AP71" s="1333"/>
      <c r="AQ71" s="1333"/>
      <c r="AR71" s="1333"/>
      <c r="AS71" s="1333"/>
      <c r="AT71" s="1333"/>
      <c r="AU71" s="1333"/>
      <c r="AV71" s="1333"/>
      <c r="AW71" s="406"/>
      <c r="BB71" s="395">
        <f t="shared" si="2"/>
        <v>0</v>
      </c>
      <c r="BC71" s="407"/>
      <c r="BD71" s="407">
        <f>$AP$71</f>
        <v>0</v>
      </c>
      <c r="BE71" s="407"/>
      <c r="BF71" s="407"/>
      <c r="BG71" s="407"/>
      <c r="BH71" s="407"/>
    </row>
    <row r="72" spans="1:60" ht="30" customHeight="1">
      <c r="A72" s="1317" t="s">
        <v>2637</v>
      </c>
      <c r="B72" s="1317"/>
      <c r="C72" s="1317"/>
      <c r="D72" s="1317"/>
      <c r="E72" s="1317"/>
      <c r="F72" s="1317"/>
      <c r="G72" s="1324" t="s">
        <v>2638</v>
      </c>
      <c r="H72" s="1324"/>
      <c r="I72" s="1324"/>
      <c r="J72" s="1324"/>
      <c r="K72" s="1324"/>
      <c r="L72" s="1324"/>
      <c r="M72" s="1324"/>
      <c r="N72" s="1324"/>
      <c r="O72" s="1324"/>
      <c r="P72" s="1324"/>
      <c r="Q72" s="1324"/>
      <c r="R72" s="1324"/>
      <c r="S72" s="1324"/>
      <c r="T72" s="1324"/>
      <c r="U72" s="1324"/>
      <c r="V72" s="1324"/>
      <c r="W72" s="1324"/>
      <c r="X72" s="1324"/>
      <c r="Y72" s="1324"/>
      <c r="Z72" s="1324"/>
      <c r="AA72" s="1324"/>
      <c r="AB72" s="1324"/>
      <c r="AC72" s="1324"/>
      <c r="AD72" s="1324"/>
      <c r="AE72" s="1324"/>
      <c r="AF72" s="1324"/>
      <c r="AG72" s="1324"/>
      <c r="AH72" s="1324"/>
      <c r="AI72" s="1333"/>
      <c r="AJ72" s="1333"/>
      <c r="AK72" s="1333"/>
      <c r="AL72" s="1333"/>
      <c r="AM72" s="1333"/>
      <c r="AN72" s="1333"/>
      <c r="AO72" s="1333"/>
      <c r="AP72" s="1333"/>
      <c r="AQ72" s="1333"/>
      <c r="AR72" s="1333"/>
      <c r="AS72" s="1333"/>
      <c r="AT72" s="1333"/>
      <c r="AU72" s="1333"/>
      <c r="AV72" s="1333"/>
      <c r="AW72" s="393"/>
      <c r="BB72" s="395">
        <f t="shared" si="2"/>
        <v>0</v>
      </c>
      <c r="BC72" s="407"/>
      <c r="BD72" s="407">
        <f>$AP$72</f>
        <v>0</v>
      </c>
      <c r="BE72" s="407"/>
      <c r="BF72" s="407"/>
      <c r="BG72" s="407"/>
      <c r="BH72" s="407"/>
    </row>
    <row r="73" spans="1:60" s="391" customFormat="1" ht="15.95" customHeight="1">
      <c r="A73" s="1317" t="s">
        <v>2639</v>
      </c>
      <c r="B73" s="1317"/>
      <c r="C73" s="1317"/>
      <c r="D73" s="1317"/>
      <c r="E73" s="1317"/>
      <c r="F73" s="1317"/>
      <c r="G73" s="1318" t="s">
        <v>2640</v>
      </c>
      <c r="H73" s="1318"/>
      <c r="I73" s="1318"/>
      <c r="J73" s="1318"/>
      <c r="K73" s="1318"/>
      <c r="L73" s="1318"/>
      <c r="M73" s="1318"/>
      <c r="N73" s="1318"/>
      <c r="O73" s="1318"/>
      <c r="P73" s="1318"/>
      <c r="Q73" s="1318"/>
      <c r="R73" s="1318"/>
      <c r="S73" s="1318"/>
      <c r="T73" s="1318"/>
      <c r="U73" s="1318"/>
      <c r="V73" s="1318"/>
      <c r="W73" s="1318"/>
      <c r="X73" s="1318"/>
      <c r="Y73" s="1318"/>
      <c r="Z73" s="1318"/>
      <c r="AA73" s="1318"/>
      <c r="AB73" s="1318"/>
      <c r="AC73" s="1318"/>
      <c r="AD73" s="1318"/>
      <c r="AE73" s="1318"/>
      <c r="AF73" s="1318"/>
      <c r="AG73" s="1318"/>
      <c r="AH73" s="1318"/>
      <c r="AI73" s="1333"/>
      <c r="AJ73" s="1333"/>
      <c r="AK73" s="1333"/>
      <c r="AL73" s="1333"/>
      <c r="AM73" s="1333"/>
      <c r="AN73" s="1333"/>
      <c r="AO73" s="1333"/>
      <c r="AP73" s="1333"/>
      <c r="AQ73" s="1333"/>
      <c r="AR73" s="1333"/>
      <c r="AS73" s="1333"/>
      <c r="AT73" s="1333"/>
      <c r="AU73" s="1333"/>
      <c r="AV73" s="1333"/>
      <c r="AW73" s="393"/>
      <c r="AX73" s="394"/>
      <c r="BB73" s="395">
        <f t="shared" si="2"/>
        <v>0</v>
      </c>
      <c r="BC73" s="396"/>
      <c r="BD73" s="396">
        <f>$AP$73</f>
        <v>0</v>
      </c>
      <c r="BE73" s="396"/>
      <c r="BF73" s="396"/>
      <c r="BG73" s="396"/>
      <c r="BH73" s="396"/>
    </row>
    <row r="74" spans="1:60" s="391" customFormat="1" ht="15.95" customHeight="1">
      <c r="A74" s="1317" t="s">
        <v>2641</v>
      </c>
      <c r="B74" s="1317"/>
      <c r="C74" s="1317"/>
      <c r="D74" s="1317"/>
      <c r="E74" s="1317"/>
      <c r="F74" s="1317"/>
      <c r="G74" s="1318" t="s">
        <v>2642</v>
      </c>
      <c r="H74" s="1318"/>
      <c r="I74" s="1318"/>
      <c r="J74" s="1318"/>
      <c r="K74" s="1318"/>
      <c r="L74" s="1318"/>
      <c r="M74" s="1318"/>
      <c r="N74" s="1318"/>
      <c r="O74" s="1318"/>
      <c r="P74" s="1318"/>
      <c r="Q74" s="1318"/>
      <c r="R74" s="1318"/>
      <c r="S74" s="1318"/>
      <c r="T74" s="1318"/>
      <c r="U74" s="1318"/>
      <c r="V74" s="1318"/>
      <c r="W74" s="1318"/>
      <c r="X74" s="1318"/>
      <c r="Y74" s="1318"/>
      <c r="Z74" s="1318"/>
      <c r="AA74" s="1318"/>
      <c r="AB74" s="1318"/>
      <c r="AC74" s="1318"/>
      <c r="AD74" s="1318"/>
      <c r="AE74" s="1318"/>
      <c r="AF74" s="1318"/>
      <c r="AG74" s="1318"/>
      <c r="AH74" s="1318"/>
      <c r="AI74" s="1333"/>
      <c r="AJ74" s="1333"/>
      <c r="AK74" s="1333"/>
      <c r="AL74" s="1333"/>
      <c r="AM74" s="1333"/>
      <c r="AN74" s="1333"/>
      <c r="AO74" s="1333"/>
      <c r="AP74" s="1333"/>
      <c r="AQ74" s="1333"/>
      <c r="AR74" s="1333"/>
      <c r="AS74" s="1333"/>
      <c r="AT74" s="1333"/>
      <c r="AU74" s="1333"/>
      <c r="AV74" s="1333"/>
      <c r="AW74" s="393"/>
      <c r="AX74" s="394"/>
      <c r="BB74" s="395">
        <f t="shared" si="2"/>
        <v>0</v>
      </c>
      <c r="BC74" s="396"/>
      <c r="BD74" s="396">
        <f>$AP$74</f>
        <v>0</v>
      </c>
      <c r="BE74" s="396"/>
      <c r="BF74" s="396"/>
      <c r="BG74" s="396"/>
      <c r="BH74" s="396"/>
    </row>
    <row r="75" spans="1:60" s="391" customFormat="1" ht="15.95" customHeight="1">
      <c r="A75" s="1317" t="s">
        <v>2643</v>
      </c>
      <c r="B75" s="1317"/>
      <c r="C75" s="1317"/>
      <c r="D75" s="1317"/>
      <c r="E75" s="1317"/>
      <c r="F75" s="1317"/>
      <c r="G75" s="1318" t="s">
        <v>2644</v>
      </c>
      <c r="H75" s="1318"/>
      <c r="I75" s="1318"/>
      <c r="J75" s="1318"/>
      <c r="K75" s="1318"/>
      <c r="L75" s="1318"/>
      <c r="M75" s="1318"/>
      <c r="N75" s="1318"/>
      <c r="O75" s="1318"/>
      <c r="P75" s="1318"/>
      <c r="Q75" s="1318"/>
      <c r="R75" s="1318"/>
      <c r="S75" s="1318"/>
      <c r="T75" s="1318"/>
      <c r="U75" s="1318"/>
      <c r="V75" s="1318"/>
      <c r="W75" s="1318"/>
      <c r="X75" s="1318"/>
      <c r="Y75" s="1318"/>
      <c r="Z75" s="1318"/>
      <c r="AA75" s="1318"/>
      <c r="AB75" s="1318"/>
      <c r="AC75" s="1318"/>
      <c r="AD75" s="1318"/>
      <c r="AE75" s="1318"/>
      <c r="AF75" s="1318"/>
      <c r="AG75" s="1318"/>
      <c r="AH75" s="1318"/>
      <c r="AI75" s="1333"/>
      <c r="AJ75" s="1333"/>
      <c r="AK75" s="1333"/>
      <c r="AL75" s="1333"/>
      <c r="AM75" s="1333"/>
      <c r="AN75" s="1333"/>
      <c r="AO75" s="1333"/>
      <c r="AP75" s="1333"/>
      <c r="AQ75" s="1333"/>
      <c r="AR75" s="1333"/>
      <c r="AS75" s="1333"/>
      <c r="AT75" s="1333"/>
      <c r="AU75" s="1333"/>
      <c r="AV75" s="1333"/>
      <c r="AW75" s="393"/>
      <c r="AX75" s="394"/>
      <c r="BB75" s="395">
        <f t="shared" si="2"/>
        <v>0</v>
      </c>
      <c r="BC75" s="396"/>
      <c r="BD75" s="396">
        <f>$AP$75</f>
        <v>0</v>
      </c>
      <c r="BE75" s="396"/>
      <c r="BF75" s="396"/>
      <c r="BG75" s="396"/>
      <c r="BH75" s="396"/>
    </row>
    <row r="76" spans="1:60" s="391" customFormat="1" ht="15.95" customHeight="1">
      <c r="A76" s="1317" t="s">
        <v>2645</v>
      </c>
      <c r="B76" s="1317"/>
      <c r="C76" s="1317"/>
      <c r="D76" s="1317"/>
      <c r="E76" s="1317"/>
      <c r="F76" s="1317"/>
      <c r="G76" s="1318" t="s">
        <v>2646</v>
      </c>
      <c r="H76" s="1318"/>
      <c r="I76" s="1318"/>
      <c r="J76" s="1318"/>
      <c r="K76" s="1318"/>
      <c r="L76" s="1318"/>
      <c r="M76" s="1318"/>
      <c r="N76" s="1318"/>
      <c r="O76" s="1318"/>
      <c r="P76" s="1318"/>
      <c r="Q76" s="1318"/>
      <c r="R76" s="1318"/>
      <c r="S76" s="1318"/>
      <c r="T76" s="1318"/>
      <c r="U76" s="1318"/>
      <c r="V76" s="1318"/>
      <c r="W76" s="1318"/>
      <c r="X76" s="1318"/>
      <c r="Y76" s="1318"/>
      <c r="Z76" s="1318"/>
      <c r="AA76" s="1318"/>
      <c r="AB76" s="1318"/>
      <c r="AC76" s="1318"/>
      <c r="AD76" s="1318"/>
      <c r="AE76" s="1318"/>
      <c r="AF76" s="1318"/>
      <c r="AG76" s="1318"/>
      <c r="AH76" s="1318"/>
      <c r="AI76" s="1333"/>
      <c r="AJ76" s="1333"/>
      <c r="AK76" s="1333"/>
      <c r="AL76" s="1333"/>
      <c r="AM76" s="1333"/>
      <c r="AN76" s="1333"/>
      <c r="AO76" s="1333"/>
      <c r="AP76" s="1333"/>
      <c r="AQ76" s="1333"/>
      <c r="AR76" s="1333"/>
      <c r="AS76" s="1333"/>
      <c r="AT76" s="1333"/>
      <c r="AU76" s="1333"/>
      <c r="AV76" s="1333"/>
      <c r="AW76" s="393"/>
      <c r="AX76" s="394"/>
      <c r="BB76" s="395">
        <f t="shared" si="2"/>
        <v>0</v>
      </c>
      <c r="BC76" s="396"/>
      <c r="BD76" s="396">
        <f>$AP$76</f>
        <v>0</v>
      </c>
      <c r="BE76" s="396"/>
      <c r="BF76" s="396"/>
      <c r="BG76" s="396"/>
      <c r="BH76" s="396"/>
    </row>
    <row r="77" spans="1:60" ht="13.5">
      <c r="A77" s="1317" t="s">
        <v>2410</v>
      </c>
      <c r="B77" s="1317"/>
      <c r="C77" s="1317"/>
      <c r="D77" s="1317"/>
      <c r="E77" s="1317"/>
      <c r="F77" s="1317"/>
      <c r="G77" s="1330" t="s">
        <v>240</v>
      </c>
      <c r="H77" s="1330"/>
      <c r="I77" s="1330"/>
      <c r="J77" s="1330"/>
      <c r="K77" s="1330"/>
      <c r="L77" s="1330"/>
      <c r="M77" s="1330"/>
      <c r="N77" s="1330"/>
      <c r="O77" s="1330"/>
      <c r="P77" s="1330"/>
      <c r="Q77" s="1330"/>
      <c r="R77" s="1330"/>
      <c r="S77" s="1330"/>
      <c r="T77" s="1330"/>
      <c r="U77" s="1330"/>
      <c r="V77" s="1330"/>
      <c r="W77" s="1330"/>
      <c r="X77" s="1330"/>
      <c r="Y77" s="1330"/>
      <c r="Z77" s="1330"/>
      <c r="AA77" s="1330"/>
      <c r="AB77" s="1330"/>
      <c r="AC77" s="1330"/>
      <c r="AD77" s="1330"/>
      <c r="AE77" s="1330"/>
      <c r="AF77" s="1330"/>
      <c r="AG77" s="1330"/>
      <c r="AH77" s="1330"/>
      <c r="AI77" s="1335">
        <f>SUM(AI51+AI48+AI49+AI50+AI52+AI53+AI54+AI55+AI66+AI67+AI68+AI69+AI70+AI71+AI72+AI73+AI74+AI75+AI76)</f>
        <v>0</v>
      </c>
      <c r="AJ77" s="1335"/>
      <c r="AK77" s="1335"/>
      <c r="AL77" s="1335"/>
      <c r="AM77" s="1335"/>
      <c r="AN77" s="1335"/>
      <c r="AO77" s="1335"/>
      <c r="AP77" s="1335">
        <f>SUM(AP51+AP48+AP49+AP50+AP52+AP53+AP54+AP55+AP66+AP67+AP68+AP69+AP70+AP71+AP72+AP73+AP74+AP75+AP76)</f>
        <v>0</v>
      </c>
      <c r="AQ77" s="1335"/>
      <c r="AR77" s="1335"/>
      <c r="AS77" s="1335"/>
      <c r="AT77" s="1335"/>
      <c r="AU77" s="1335"/>
      <c r="AV77" s="1335"/>
      <c r="AW77" s="409"/>
      <c r="BB77" s="395">
        <f>SUM(BB51+BB48+BB49+BB50+BB52+BB53+BB54+BB55+BB66+BB67+BB68+BB69+BB70+BB71+BB72+BB73+BB74+BB75+BB76)</f>
        <v>0</v>
      </c>
      <c r="BC77" s="407"/>
      <c r="BD77" s="395">
        <f>SUM(BD51+BD48+BD49+BD50+BD52+BD53+BD54+BD55+BD66+BD67+BD68+BD69+BD70+BD71+BD72+BD73+BD74+BD75+BD76)</f>
        <v>0</v>
      </c>
      <c r="BE77" s="407"/>
      <c r="BF77" s="407"/>
      <c r="BG77" s="407"/>
      <c r="BH77" s="407"/>
    </row>
    <row r="78" spans="1:60" ht="13.5">
      <c r="A78" s="1317"/>
      <c r="B78" s="1317"/>
      <c r="C78" s="1317"/>
      <c r="D78" s="1317"/>
      <c r="E78" s="1317"/>
      <c r="F78" s="1317"/>
      <c r="G78" s="1330" t="s">
        <v>2647</v>
      </c>
      <c r="H78" s="1330"/>
      <c r="I78" s="1330"/>
      <c r="J78" s="1330"/>
      <c r="K78" s="1330"/>
      <c r="L78" s="1330"/>
      <c r="M78" s="1330"/>
      <c r="N78" s="1330"/>
      <c r="O78" s="1330"/>
      <c r="P78" s="1330"/>
      <c r="Q78" s="1330"/>
      <c r="R78" s="1330"/>
      <c r="S78" s="1330"/>
      <c r="T78" s="1330"/>
      <c r="U78" s="1330"/>
      <c r="V78" s="1330"/>
      <c r="W78" s="1330"/>
      <c r="X78" s="1330"/>
      <c r="Y78" s="1330"/>
      <c r="Z78" s="1330"/>
      <c r="AA78" s="1330"/>
      <c r="AB78" s="1330"/>
      <c r="AC78" s="1330"/>
      <c r="AD78" s="1330"/>
      <c r="AE78" s="1330"/>
      <c r="AF78" s="1330"/>
      <c r="AG78" s="1330"/>
      <c r="AH78" s="1330"/>
      <c r="AI78" s="1334"/>
      <c r="AJ78" s="1334"/>
      <c r="AK78" s="1334"/>
      <c r="AL78" s="1334"/>
      <c r="AM78" s="1334"/>
      <c r="AN78" s="1334"/>
      <c r="AO78" s="1334"/>
      <c r="AP78" s="1334"/>
      <c r="AQ78" s="1334"/>
      <c r="AR78" s="1334"/>
      <c r="AS78" s="1334"/>
      <c r="AT78" s="1334"/>
      <c r="AU78" s="1334"/>
      <c r="AV78" s="1334"/>
      <c r="AW78" s="393"/>
      <c r="BB78" s="395">
        <f>SUM(AI78)</f>
        <v>0</v>
      </c>
      <c r="BC78" s="407"/>
      <c r="BD78" s="407"/>
      <c r="BE78" s="407"/>
      <c r="BF78" s="407"/>
      <c r="BG78" s="407"/>
      <c r="BH78" s="407"/>
    </row>
    <row r="79" spans="1:60" s="391" customFormat="1" ht="15.95" customHeight="1">
      <c r="A79" s="1317" t="s">
        <v>2648</v>
      </c>
      <c r="B79" s="1317"/>
      <c r="C79" s="1317"/>
      <c r="D79" s="1317"/>
      <c r="E79" s="1317"/>
      <c r="F79" s="1317"/>
      <c r="G79" s="1318" t="s">
        <v>2649</v>
      </c>
      <c r="H79" s="1318"/>
      <c r="I79" s="1318"/>
      <c r="J79" s="1318"/>
      <c r="K79" s="1318"/>
      <c r="L79" s="1318"/>
      <c r="M79" s="1318"/>
      <c r="N79" s="1318"/>
      <c r="O79" s="1318"/>
      <c r="P79" s="1318"/>
      <c r="Q79" s="1318"/>
      <c r="R79" s="1318"/>
      <c r="S79" s="1318"/>
      <c r="T79" s="1318"/>
      <c r="U79" s="1318"/>
      <c r="V79" s="1318"/>
      <c r="W79" s="1318"/>
      <c r="X79" s="1318"/>
      <c r="Y79" s="1318"/>
      <c r="Z79" s="1318"/>
      <c r="AA79" s="1318"/>
      <c r="AB79" s="1318"/>
      <c r="AC79" s="1318"/>
      <c r="AD79" s="1318"/>
      <c r="AE79" s="1318"/>
      <c r="AF79" s="1318"/>
      <c r="AG79" s="1318"/>
      <c r="AH79" s="1318"/>
      <c r="AI79" s="1335">
        <f>SUM(AI80+AI81+AI82+AI83-AI84-AI85-AI86-AI87)</f>
        <v>0</v>
      </c>
      <c r="AJ79" s="1335"/>
      <c r="AK79" s="1335"/>
      <c r="AL79" s="1335"/>
      <c r="AM79" s="1335"/>
      <c r="AN79" s="1335"/>
      <c r="AO79" s="1335"/>
      <c r="AP79" s="1335">
        <f>SUM(AP80+AP81+AP82+AP83-AP84-AP85-AP86-AP87)</f>
        <v>0</v>
      </c>
      <c r="AQ79" s="1335"/>
      <c r="AR79" s="1335"/>
      <c r="AS79" s="1335"/>
      <c r="AT79" s="1335"/>
      <c r="AU79" s="1335"/>
      <c r="AV79" s="1335"/>
      <c r="AW79" s="393"/>
      <c r="AX79" s="394"/>
      <c r="BB79" s="395">
        <f>SUM(BB80+BB81+BB82+BB83-BB84-BB85-BB86-BB87)</f>
        <v>0</v>
      </c>
      <c r="BC79" s="396"/>
      <c r="BD79" s="395">
        <f>SUM(BD80+BD81+BD82+BD83-BD84-BD85-BD86-BD87)</f>
        <v>0</v>
      </c>
      <c r="BE79" s="396"/>
      <c r="BF79" s="396"/>
      <c r="BG79" s="396"/>
      <c r="BH79" s="396"/>
    </row>
    <row r="80" spans="1:60" s="391" customFormat="1" ht="15.95" customHeight="1">
      <c r="A80" s="1317" t="s">
        <v>2650</v>
      </c>
      <c r="B80" s="1317"/>
      <c r="C80" s="1317"/>
      <c r="D80" s="1317"/>
      <c r="E80" s="1317"/>
      <c r="F80" s="1317"/>
      <c r="G80" s="1318" t="s">
        <v>2651</v>
      </c>
      <c r="H80" s="1318"/>
      <c r="I80" s="1318"/>
      <c r="J80" s="1318"/>
      <c r="K80" s="1318"/>
      <c r="L80" s="1318"/>
      <c r="M80" s="1318"/>
      <c r="N80" s="1318"/>
      <c r="O80" s="1318"/>
      <c r="P80" s="1318"/>
      <c r="Q80" s="1318"/>
      <c r="R80" s="1318"/>
      <c r="S80" s="1318"/>
      <c r="T80" s="1318"/>
      <c r="U80" s="1318"/>
      <c r="V80" s="1318"/>
      <c r="W80" s="1318"/>
      <c r="X80" s="1318"/>
      <c r="Y80" s="1318"/>
      <c r="Z80" s="1318"/>
      <c r="AA80" s="1318"/>
      <c r="AB80" s="1318"/>
      <c r="AC80" s="1318"/>
      <c r="AD80" s="1318"/>
      <c r="AE80" s="1318"/>
      <c r="AF80" s="1318"/>
      <c r="AG80" s="1318"/>
      <c r="AH80" s="1318"/>
      <c r="AI80" s="1333"/>
      <c r="AJ80" s="1333"/>
      <c r="AK80" s="1333"/>
      <c r="AL80" s="1333"/>
      <c r="AM80" s="1333"/>
      <c r="AN80" s="1333"/>
      <c r="AO80" s="1333"/>
      <c r="AP80" s="1333"/>
      <c r="AQ80" s="1333"/>
      <c r="AR80" s="1333"/>
      <c r="AS80" s="1333"/>
      <c r="AT80" s="1333"/>
      <c r="AU80" s="1333"/>
      <c r="AV80" s="1333"/>
      <c r="AW80" s="393"/>
      <c r="AX80" s="394"/>
      <c r="BB80" s="395">
        <f t="shared" ref="BB80:BB87" si="3">SUM(AI80)</f>
        <v>0</v>
      </c>
      <c r="BC80" s="396"/>
      <c r="BD80" s="396">
        <f>$AP$80</f>
        <v>0</v>
      </c>
      <c r="BE80" s="396"/>
      <c r="BF80" s="396"/>
      <c r="BG80" s="396"/>
      <c r="BH80" s="396"/>
    </row>
    <row r="81" spans="1:60" ht="28.5" customHeight="1">
      <c r="A81" s="1317" t="s">
        <v>2652</v>
      </c>
      <c r="B81" s="1317"/>
      <c r="C81" s="1317"/>
      <c r="D81" s="1317"/>
      <c r="E81" s="1317"/>
      <c r="F81" s="1317"/>
      <c r="G81" s="1324" t="s">
        <v>2653</v>
      </c>
      <c r="H81" s="1324"/>
      <c r="I81" s="1324"/>
      <c r="J81" s="1324"/>
      <c r="K81" s="1324"/>
      <c r="L81" s="1324"/>
      <c r="M81" s="1324"/>
      <c r="N81" s="1324"/>
      <c r="O81" s="1324"/>
      <c r="P81" s="1324"/>
      <c r="Q81" s="1324"/>
      <c r="R81" s="1324"/>
      <c r="S81" s="1324"/>
      <c r="T81" s="1324"/>
      <c r="U81" s="1324"/>
      <c r="V81" s="1324"/>
      <c r="W81" s="1324"/>
      <c r="X81" s="1324"/>
      <c r="Y81" s="1324"/>
      <c r="Z81" s="1324"/>
      <c r="AA81" s="1324"/>
      <c r="AB81" s="1324"/>
      <c r="AC81" s="1324"/>
      <c r="AD81" s="1324"/>
      <c r="AE81" s="1324"/>
      <c r="AF81" s="1324"/>
      <c r="AG81" s="1324"/>
      <c r="AH81" s="1324"/>
      <c r="AI81" s="1333"/>
      <c r="AJ81" s="1333"/>
      <c r="AK81" s="1333"/>
      <c r="AL81" s="1333"/>
      <c r="AM81" s="1333"/>
      <c r="AN81" s="1333"/>
      <c r="AO81" s="1333"/>
      <c r="AP81" s="1333"/>
      <c r="AQ81" s="1333"/>
      <c r="AR81" s="1333"/>
      <c r="AS81" s="1333"/>
      <c r="AT81" s="1333"/>
      <c r="AU81" s="1333"/>
      <c r="AV81" s="1333"/>
      <c r="AW81" s="393"/>
      <c r="BB81" s="395">
        <f t="shared" si="3"/>
        <v>0</v>
      </c>
      <c r="BC81" s="407"/>
      <c r="BD81" s="407">
        <f>$AP$81</f>
        <v>0</v>
      </c>
      <c r="BE81" s="407"/>
      <c r="BF81" s="407"/>
      <c r="BG81" s="407"/>
      <c r="BH81" s="407"/>
    </row>
    <row r="82" spans="1:60" ht="14.85" customHeight="1">
      <c r="A82" s="1317" t="s">
        <v>2654</v>
      </c>
      <c r="B82" s="1317"/>
      <c r="C82" s="1317"/>
      <c r="D82" s="1317"/>
      <c r="E82" s="1317"/>
      <c r="F82" s="1317"/>
      <c r="G82" s="1324" t="s">
        <v>2655</v>
      </c>
      <c r="H82" s="1324"/>
      <c r="I82" s="1324"/>
      <c r="J82" s="1324"/>
      <c r="K82" s="1324"/>
      <c r="L82" s="1324"/>
      <c r="M82" s="1324"/>
      <c r="N82" s="1324"/>
      <c r="O82" s="1324"/>
      <c r="P82" s="1324"/>
      <c r="Q82" s="1324"/>
      <c r="R82" s="1324"/>
      <c r="S82" s="1324"/>
      <c r="T82" s="1324"/>
      <c r="U82" s="1324"/>
      <c r="V82" s="1324"/>
      <c r="W82" s="1324"/>
      <c r="X82" s="1324"/>
      <c r="Y82" s="1324"/>
      <c r="Z82" s="1324"/>
      <c r="AA82" s="1324"/>
      <c r="AB82" s="1324"/>
      <c r="AC82" s="1324"/>
      <c r="AD82" s="1324"/>
      <c r="AE82" s="1324"/>
      <c r="AF82" s="1324"/>
      <c r="AG82" s="1324"/>
      <c r="AH82" s="1324"/>
      <c r="AI82" s="1333"/>
      <c r="AJ82" s="1333"/>
      <c r="AK82" s="1333"/>
      <c r="AL82" s="1333"/>
      <c r="AM82" s="1333"/>
      <c r="AN82" s="1333"/>
      <c r="AO82" s="1333"/>
      <c r="AP82" s="1333"/>
      <c r="AQ82" s="1333"/>
      <c r="AR82" s="1333"/>
      <c r="AS82" s="1333"/>
      <c r="AT82" s="1333"/>
      <c r="AU82" s="1333"/>
      <c r="AV82" s="1333"/>
      <c r="AW82" s="393"/>
      <c r="BB82" s="395">
        <f t="shared" si="3"/>
        <v>0</v>
      </c>
      <c r="BC82" s="407"/>
      <c r="BD82" s="407">
        <f>$AP$82</f>
        <v>0</v>
      </c>
      <c r="BE82" s="407"/>
      <c r="BF82" s="407"/>
      <c r="BG82" s="407"/>
      <c r="BH82" s="407"/>
    </row>
    <row r="83" spans="1:60" ht="13.5">
      <c r="A83" s="1317" t="s">
        <v>2656</v>
      </c>
      <c r="B83" s="1317"/>
      <c r="C83" s="1317"/>
      <c r="D83" s="1317"/>
      <c r="E83" s="1317"/>
      <c r="F83" s="1317"/>
      <c r="G83" s="1324" t="s">
        <v>2657</v>
      </c>
      <c r="H83" s="1324"/>
      <c r="I83" s="1324"/>
      <c r="J83" s="1324"/>
      <c r="K83" s="1324"/>
      <c r="L83" s="1324"/>
      <c r="M83" s="1324"/>
      <c r="N83" s="1324"/>
      <c r="O83" s="1324"/>
      <c r="P83" s="1324"/>
      <c r="Q83" s="1324"/>
      <c r="R83" s="1324"/>
      <c r="S83" s="1324"/>
      <c r="T83" s="1324"/>
      <c r="U83" s="1324"/>
      <c r="V83" s="1324"/>
      <c r="W83" s="1324"/>
      <c r="X83" s="1324"/>
      <c r="Y83" s="1324"/>
      <c r="Z83" s="1324"/>
      <c r="AA83" s="1324"/>
      <c r="AB83" s="1324"/>
      <c r="AC83" s="1324"/>
      <c r="AD83" s="1324"/>
      <c r="AE83" s="1324"/>
      <c r="AF83" s="1324"/>
      <c r="AG83" s="1324"/>
      <c r="AH83" s="1324"/>
      <c r="AI83" s="1333"/>
      <c r="AJ83" s="1333"/>
      <c r="AK83" s="1333"/>
      <c r="AL83" s="1333"/>
      <c r="AM83" s="1333"/>
      <c r="AN83" s="1333"/>
      <c r="AO83" s="1333"/>
      <c r="AP83" s="1333"/>
      <c r="AQ83" s="1333"/>
      <c r="AR83" s="1333"/>
      <c r="AS83" s="1333"/>
      <c r="AT83" s="1333"/>
      <c r="AU83" s="1333"/>
      <c r="AV83" s="1333"/>
      <c r="AW83" s="393"/>
      <c r="BB83" s="395">
        <f t="shared" si="3"/>
        <v>0</v>
      </c>
      <c r="BC83" s="407"/>
      <c r="BD83" s="407">
        <f>$AP$83</f>
        <v>0</v>
      </c>
      <c r="BE83" s="407"/>
      <c r="BF83" s="407"/>
      <c r="BG83" s="407"/>
      <c r="BH83" s="407"/>
    </row>
    <row r="84" spans="1:60" ht="30" customHeight="1">
      <c r="A84" s="1317" t="s">
        <v>2658</v>
      </c>
      <c r="B84" s="1317"/>
      <c r="C84" s="1317"/>
      <c r="D84" s="1317"/>
      <c r="E84" s="1317"/>
      <c r="F84" s="1317"/>
      <c r="G84" s="1324" t="s">
        <v>2659</v>
      </c>
      <c r="H84" s="1324"/>
      <c r="I84" s="1324"/>
      <c r="J84" s="1324"/>
      <c r="K84" s="1324"/>
      <c r="L84" s="1324"/>
      <c r="M84" s="1324"/>
      <c r="N84" s="1324"/>
      <c r="O84" s="1324"/>
      <c r="P84" s="1324"/>
      <c r="Q84" s="1324"/>
      <c r="R84" s="1324"/>
      <c r="S84" s="1324"/>
      <c r="T84" s="1324"/>
      <c r="U84" s="1324"/>
      <c r="V84" s="1324"/>
      <c r="W84" s="1324"/>
      <c r="X84" s="1324"/>
      <c r="Y84" s="1324"/>
      <c r="Z84" s="1324"/>
      <c r="AA84" s="1324"/>
      <c r="AB84" s="1324"/>
      <c r="AC84" s="1324"/>
      <c r="AD84" s="1324"/>
      <c r="AE84" s="1324"/>
      <c r="AF84" s="1324"/>
      <c r="AG84" s="1324"/>
      <c r="AH84" s="1324"/>
      <c r="AI84" s="1333"/>
      <c r="AJ84" s="1333"/>
      <c r="AK84" s="1333"/>
      <c r="AL84" s="1333"/>
      <c r="AM84" s="1333"/>
      <c r="AN84" s="1333"/>
      <c r="AO84" s="1333"/>
      <c r="AP84" s="1333"/>
      <c r="AQ84" s="1333"/>
      <c r="AR84" s="1333"/>
      <c r="AS84" s="1333"/>
      <c r="AT84" s="1333"/>
      <c r="AU84" s="1333"/>
      <c r="AV84" s="1333"/>
      <c r="AW84" s="393"/>
      <c r="BB84" s="395">
        <f t="shared" si="3"/>
        <v>0</v>
      </c>
      <c r="BC84" s="407"/>
      <c r="BD84" s="407">
        <f>$AP$84</f>
        <v>0</v>
      </c>
      <c r="BE84" s="407"/>
      <c r="BF84" s="407"/>
      <c r="BG84" s="407"/>
      <c r="BH84" s="407"/>
    </row>
    <row r="85" spans="1:60" s="391" customFormat="1" ht="15.95" customHeight="1">
      <c r="A85" s="1317" t="s">
        <v>2660</v>
      </c>
      <c r="B85" s="1317"/>
      <c r="C85" s="1317"/>
      <c r="D85" s="1317"/>
      <c r="E85" s="1317"/>
      <c r="F85" s="1317"/>
      <c r="G85" s="1318" t="s">
        <v>2661</v>
      </c>
      <c r="H85" s="1318"/>
      <c r="I85" s="1318"/>
      <c r="J85" s="1318"/>
      <c r="K85" s="1318"/>
      <c r="L85" s="1318"/>
      <c r="M85" s="1318"/>
      <c r="N85" s="1318"/>
      <c r="O85" s="1318"/>
      <c r="P85" s="1318"/>
      <c r="Q85" s="1318"/>
      <c r="R85" s="1318"/>
      <c r="S85" s="1318"/>
      <c r="T85" s="1318"/>
      <c r="U85" s="1318"/>
      <c r="V85" s="1318"/>
      <c r="W85" s="1318"/>
      <c r="X85" s="1318"/>
      <c r="Y85" s="1318"/>
      <c r="Z85" s="1318"/>
      <c r="AA85" s="1318"/>
      <c r="AB85" s="1318"/>
      <c r="AC85" s="1318"/>
      <c r="AD85" s="1318"/>
      <c r="AE85" s="1318"/>
      <c r="AF85" s="1318"/>
      <c r="AG85" s="1318"/>
      <c r="AH85" s="1318"/>
      <c r="AI85" s="1333"/>
      <c r="AJ85" s="1333"/>
      <c r="AK85" s="1333"/>
      <c r="AL85" s="1333"/>
      <c r="AM85" s="1333"/>
      <c r="AN85" s="1333"/>
      <c r="AO85" s="1333"/>
      <c r="AP85" s="1333"/>
      <c r="AQ85" s="1333"/>
      <c r="AR85" s="1333"/>
      <c r="AS85" s="1333"/>
      <c r="AT85" s="1333"/>
      <c r="AU85" s="1333"/>
      <c r="AV85" s="1333"/>
      <c r="AW85" s="393"/>
      <c r="AX85" s="394"/>
      <c r="BB85" s="395">
        <f t="shared" si="3"/>
        <v>0</v>
      </c>
      <c r="BC85" s="396"/>
      <c r="BD85" s="396">
        <f>$AP$85</f>
        <v>0</v>
      </c>
      <c r="BE85" s="396"/>
      <c r="BF85" s="396"/>
      <c r="BG85" s="396"/>
      <c r="BH85" s="396"/>
    </row>
    <row r="86" spans="1:60" ht="30" customHeight="1">
      <c r="A86" s="1317" t="s">
        <v>2662</v>
      </c>
      <c r="B86" s="1317"/>
      <c r="C86" s="1317"/>
      <c r="D86" s="1317"/>
      <c r="E86" s="1317"/>
      <c r="F86" s="1317"/>
      <c r="G86" s="1324" t="s">
        <v>2663</v>
      </c>
      <c r="H86" s="1324"/>
      <c r="I86" s="1324"/>
      <c r="J86" s="1324"/>
      <c r="K86" s="1324"/>
      <c r="L86" s="1324"/>
      <c r="M86" s="1324"/>
      <c r="N86" s="1324"/>
      <c r="O86" s="1324"/>
      <c r="P86" s="1324"/>
      <c r="Q86" s="1324"/>
      <c r="R86" s="1324"/>
      <c r="S86" s="1324"/>
      <c r="T86" s="1324"/>
      <c r="U86" s="1324"/>
      <c r="V86" s="1324"/>
      <c r="W86" s="1324"/>
      <c r="X86" s="1324"/>
      <c r="Y86" s="1324"/>
      <c r="Z86" s="1324"/>
      <c r="AA86" s="1324"/>
      <c r="AB86" s="1324"/>
      <c r="AC86" s="1324"/>
      <c r="AD86" s="1324"/>
      <c r="AE86" s="1324"/>
      <c r="AF86" s="1324"/>
      <c r="AG86" s="1324"/>
      <c r="AH86" s="1324"/>
      <c r="AI86" s="1333"/>
      <c r="AJ86" s="1333"/>
      <c r="AK86" s="1333"/>
      <c r="AL86" s="1333"/>
      <c r="AM86" s="1333"/>
      <c r="AN86" s="1333"/>
      <c r="AO86" s="1333"/>
      <c r="AP86" s="1333"/>
      <c r="AQ86" s="1333"/>
      <c r="AR86" s="1333"/>
      <c r="AS86" s="1333"/>
      <c r="AT86" s="1333"/>
      <c r="AU86" s="1333"/>
      <c r="AV86" s="1333"/>
      <c r="AW86" s="393"/>
      <c r="BB86" s="395">
        <f t="shared" si="3"/>
        <v>0</v>
      </c>
      <c r="BC86" s="407"/>
      <c r="BD86" s="407">
        <f>$AP$86</f>
        <v>0</v>
      </c>
      <c r="BE86" s="407"/>
      <c r="BF86" s="407"/>
      <c r="BG86" s="407"/>
      <c r="BH86" s="407"/>
    </row>
    <row r="87" spans="1:60" s="391" customFormat="1" ht="15.95" customHeight="1">
      <c r="A87" s="1317" t="s">
        <v>2664</v>
      </c>
      <c r="B87" s="1317"/>
      <c r="C87" s="1317"/>
      <c r="D87" s="1317"/>
      <c r="E87" s="1317"/>
      <c r="F87" s="1317"/>
      <c r="G87" s="1318" t="s">
        <v>2665</v>
      </c>
      <c r="H87" s="1318"/>
      <c r="I87" s="1318"/>
      <c r="J87" s="1318"/>
      <c r="K87" s="1318"/>
      <c r="L87" s="1318"/>
      <c r="M87" s="1318"/>
      <c r="N87" s="1318"/>
      <c r="O87" s="1318"/>
      <c r="P87" s="1318"/>
      <c r="Q87" s="1318"/>
      <c r="R87" s="1318"/>
      <c r="S87" s="1318"/>
      <c r="T87" s="1318"/>
      <c r="U87" s="1318"/>
      <c r="V87" s="1318"/>
      <c r="W87" s="1318"/>
      <c r="X87" s="1318"/>
      <c r="Y87" s="1318"/>
      <c r="Z87" s="1318"/>
      <c r="AA87" s="1318"/>
      <c r="AB87" s="1318"/>
      <c r="AC87" s="1318"/>
      <c r="AD87" s="1318"/>
      <c r="AE87" s="1318"/>
      <c r="AF87" s="1318"/>
      <c r="AG87" s="1318"/>
      <c r="AH87" s="1318"/>
      <c r="AI87" s="1333"/>
      <c r="AJ87" s="1333"/>
      <c r="AK87" s="1333"/>
      <c r="AL87" s="1333"/>
      <c r="AM87" s="1333"/>
      <c r="AN87" s="1333"/>
      <c r="AO87" s="1333"/>
      <c r="AP87" s="1333"/>
      <c r="AQ87" s="1333"/>
      <c r="AR87" s="1333"/>
      <c r="AS87" s="1333" t="s">
        <v>2666</v>
      </c>
      <c r="AT87" s="1333"/>
      <c r="AU87" s="1333"/>
      <c r="AV87" s="1333"/>
      <c r="AW87" s="393"/>
      <c r="AX87" s="394"/>
      <c r="BB87" s="395">
        <f t="shared" si="3"/>
        <v>0</v>
      </c>
      <c r="BC87" s="396"/>
      <c r="BD87" s="396">
        <f>$AP$87</f>
        <v>0</v>
      </c>
      <c r="BE87" s="396"/>
      <c r="BF87" s="396"/>
      <c r="BG87" s="396"/>
      <c r="BH87" s="396"/>
    </row>
    <row r="88" spans="1:60" s="391" customFormat="1" ht="14.85" customHeight="1">
      <c r="A88" s="410"/>
      <c r="H88" s="393"/>
      <c r="I88" s="393"/>
      <c r="J88" s="393"/>
      <c r="K88" s="393"/>
      <c r="L88" s="393"/>
      <c r="M88" s="393"/>
      <c r="N88" s="393"/>
      <c r="O88" s="393"/>
      <c r="P88" s="393"/>
      <c r="Q88" s="393"/>
      <c r="R88" s="393"/>
      <c r="S88" s="393"/>
      <c r="T88" s="393"/>
      <c r="U88" s="393"/>
      <c r="V88" s="393"/>
      <c r="W88" s="393"/>
      <c r="X88" s="393"/>
      <c r="Y88" s="393"/>
      <c r="Z88" s="393"/>
      <c r="AA88" s="393"/>
      <c r="AB88" s="393"/>
      <c r="AC88" s="393"/>
      <c r="AD88" s="393"/>
      <c r="AE88" s="393"/>
      <c r="AF88" s="393"/>
      <c r="AG88" s="393"/>
      <c r="AH88" s="393"/>
      <c r="AI88" s="393"/>
      <c r="AJ88" s="393"/>
      <c r="AK88" s="393"/>
      <c r="AL88" s="393"/>
      <c r="AM88" s="393"/>
      <c r="AN88" s="393"/>
      <c r="AO88" s="393"/>
      <c r="AP88" s="393"/>
      <c r="AQ88" s="393"/>
      <c r="AR88" s="393"/>
      <c r="AS88" s="393"/>
      <c r="AT88" s="393"/>
      <c r="AU88" s="393"/>
      <c r="AV88" s="393"/>
      <c r="AW88" s="393"/>
      <c r="BB88" s="389"/>
    </row>
    <row r="89" spans="1:60" s="391" customFormat="1" ht="14.85" customHeight="1">
      <c r="BB89" s="389"/>
    </row>
    <row r="90" spans="1:60" ht="14.85" customHeight="1">
      <c r="A90" s="391"/>
    </row>
    <row r="92" spans="1:60" ht="15.95" customHeight="1">
      <c r="A92" s="383" t="s">
        <v>2594</v>
      </c>
      <c r="B92" s="384"/>
      <c r="C92" s="384"/>
      <c r="D92" s="384"/>
      <c r="E92" s="384"/>
      <c r="F92" s="384"/>
      <c r="G92" s="384"/>
      <c r="H92" s="384"/>
      <c r="I92" s="384"/>
      <c r="J92" s="384"/>
      <c r="K92" s="384"/>
      <c r="L92" s="384"/>
      <c r="M92" s="384"/>
      <c r="N92" s="384"/>
      <c r="O92" s="384"/>
      <c r="P92" s="384"/>
      <c r="Q92" s="385"/>
      <c r="AE92" s="386" t="s">
        <v>2551</v>
      </c>
      <c r="AG92" s="387"/>
      <c r="AH92" s="388" t="str">
        <f t="shared" ref="AH92:AQ92" si="4">AH2</f>
        <v/>
      </c>
      <c r="AI92" s="388" t="str">
        <f t="shared" si="4"/>
        <v/>
      </c>
      <c r="AJ92" s="388" t="str">
        <f t="shared" si="4"/>
        <v/>
      </c>
      <c r="AK92" s="388" t="str">
        <f t="shared" si="4"/>
        <v/>
      </c>
      <c r="AL92" s="388" t="str">
        <f t="shared" si="4"/>
        <v/>
      </c>
      <c r="AM92" s="388" t="str">
        <f t="shared" si="4"/>
        <v/>
      </c>
      <c r="AN92" s="388" t="str">
        <f t="shared" si="4"/>
        <v/>
      </c>
      <c r="AO92" s="388" t="str">
        <f t="shared" si="4"/>
        <v/>
      </c>
      <c r="AP92" s="388" t="str">
        <f t="shared" si="4"/>
        <v/>
      </c>
      <c r="AQ92" s="388" t="str">
        <f t="shared" si="4"/>
        <v/>
      </c>
      <c r="AR92" s="387"/>
    </row>
    <row r="94" spans="1:60" s="391" customFormat="1" ht="14.85" customHeight="1">
      <c r="A94" s="1323" t="s">
        <v>2553</v>
      </c>
      <c r="B94" s="1323"/>
      <c r="C94" s="1323"/>
      <c r="D94" s="1323"/>
      <c r="E94" s="1323"/>
      <c r="F94" s="1323"/>
      <c r="G94" s="1323" t="s">
        <v>2554</v>
      </c>
      <c r="H94" s="1323"/>
      <c r="I94" s="1323"/>
      <c r="J94" s="1323"/>
      <c r="K94" s="1323"/>
      <c r="L94" s="1323"/>
      <c r="M94" s="1323"/>
      <c r="N94" s="1323"/>
      <c r="O94" s="1323"/>
      <c r="P94" s="1323"/>
      <c r="Q94" s="1323"/>
      <c r="R94" s="1323"/>
      <c r="S94" s="1323"/>
      <c r="T94" s="1323"/>
      <c r="U94" s="1323"/>
      <c r="V94" s="1323"/>
      <c r="W94" s="1323"/>
      <c r="X94" s="1323"/>
      <c r="Y94" s="1323"/>
      <c r="Z94" s="1323"/>
      <c r="AA94" s="1323"/>
      <c r="AB94" s="1323"/>
      <c r="AC94" s="1323"/>
      <c r="AD94" s="1323"/>
      <c r="AE94" s="1323"/>
      <c r="AF94" s="1323"/>
      <c r="AG94" s="1323"/>
      <c r="AH94" s="1323"/>
      <c r="AI94" s="1323" t="s">
        <v>4147</v>
      </c>
      <c r="AJ94" s="1323"/>
      <c r="AK94" s="1323"/>
      <c r="AL94" s="1323"/>
      <c r="AM94" s="1323"/>
      <c r="AN94" s="1323"/>
      <c r="AO94" s="1323"/>
      <c r="AP94" s="1323" t="s">
        <v>4161</v>
      </c>
      <c r="AQ94" s="1323"/>
      <c r="AR94" s="1323"/>
      <c r="AS94" s="1323"/>
      <c r="AT94" s="1323"/>
      <c r="AU94" s="1323"/>
      <c r="AV94" s="1323"/>
      <c r="AW94" s="392"/>
      <c r="BB94" s="389"/>
    </row>
    <row r="95" spans="1:60" s="391" customFormat="1" ht="30.75" customHeight="1">
      <c r="A95" s="1323"/>
      <c r="B95" s="1323"/>
      <c r="C95" s="1323"/>
      <c r="D95" s="1323"/>
      <c r="E95" s="1323"/>
      <c r="F95" s="1323"/>
      <c r="G95" s="1323"/>
      <c r="H95" s="1323"/>
      <c r="I95" s="1323"/>
      <c r="J95" s="1323"/>
      <c r="K95" s="1323"/>
      <c r="L95" s="1323"/>
      <c r="M95" s="1323"/>
      <c r="N95" s="1323"/>
      <c r="O95" s="1323"/>
      <c r="P95" s="1323"/>
      <c r="Q95" s="1323"/>
      <c r="R95" s="1323"/>
      <c r="S95" s="1323"/>
      <c r="T95" s="1323"/>
      <c r="U95" s="1323"/>
      <c r="V95" s="1323"/>
      <c r="W95" s="1323"/>
      <c r="X95" s="1323"/>
      <c r="Y95" s="1323"/>
      <c r="Z95" s="1323"/>
      <c r="AA95" s="1323"/>
      <c r="AB95" s="1323"/>
      <c r="AC95" s="1323"/>
      <c r="AD95" s="1323"/>
      <c r="AE95" s="1323"/>
      <c r="AF95" s="1323"/>
      <c r="AG95" s="1323"/>
      <c r="AH95" s="1323"/>
      <c r="AI95" s="1323"/>
      <c r="AJ95" s="1323"/>
      <c r="AK95" s="1323"/>
      <c r="AL95" s="1323"/>
      <c r="AM95" s="1323"/>
      <c r="AN95" s="1323"/>
      <c r="AO95" s="1323"/>
      <c r="AP95" s="1323"/>
      <c r="AQ95" s="1323"/>
      <c r="AR95" s="1323"/>
      <c r="AS95" s="1323"/>
      <c r="AT95" s="1323"/>
      <c r="AU95" s="1323"/>
      <c r="AV95" s="1323"/>
      <c r="AW95" s="392"/>
      <c r="BB95" s="389"/>
    </row>
    <row r="96" spans="1:60" ht="33" customHeight="1">
      <c r="A96" s="1317" t="s">
        <v>2667</v>
      </c>
      <c r="B96" s="1317"/>
      <c r="C96" s="1317"/>
      <c r="D96" s="1317"/>
      <c r="E96" s="1317"/>
      <c r="F96" s="1317"/>
      <c r="G96" s="1324" t="s">
        <v>238</v>
      </c>
      <c r="H96" s="1324"/>
      <c r="I96" s="1324"/>
      <c r="J96" s="1324"/>
      <c r="K96" s="1324"/>
      <c r="L96" s="1324"/>
      <c r="M96" s="1324"/>
      <c r="N96" s="1324"/>
      <c r="O96" s="1324"/>
      <c r="P96" s="1324"/>
      <c r="Q96" s="1324"/>
      <c r="R96" s="1324"/>
      <c r="S96" s="1324"/>
      <c r="T96" s="1324"/>
      <c r="U96" s="1324"/>
      <c r="V96" s="1324"/>
      <c r="W96" s="1324"/>
      <c r="X96" s="1324"/>
      <c r="Y96" s="1324"/>
      <c r="Z96" s="1324"/>
      <c r="AA96" s="1324"/>
      <c r="AB96" s="1324"/>
      <c r="AC96" s="1324"/>
      <c r="AD96" s="1324"/>
      <c r="AE96" s="1324"/>
      <c r="AF96" s="1324"/>
      <c r="AG96" s="1324"/>
      <c r="AH96" s="1324"/>
      <c r="AI96" s="1335">
        <f>SUM(AI97+AI98+AI99+AI100+AI101+AI102+AI103+AI104+AI105)</f>
        <v>0</v>
      </c>
      <c r="AJ96" s="1335"/>
      <c r="AK96" s="1335"/>
      <c r="AL96" s="1335"/>
      <c r="AM96" s="1335"/>
      <c r="AN96" s="1335"/>
      <c r="AO96" s="1335"/>
      <c r="AP96" s="1335">
        <f>SUM(AP97+AP98+AP99+AP100+AP101+AP102+AP103+AP104+AP105)</f>
        <v>0</v>
      </c>
      <c r="AQ96" s="1335"/>
      <c r="AR96" s="1335"/>
      <c r="AS96" s="1335"/>
      <c r="AT96" s="1335"/>
      <c r="AU96" s="1335"/>
      <c r="AV96" s="1335"/>
      <c r="AW96" s="406"/>
      <c r="BB96" s="395">
        <f>SUM(BB97+BB98+BB99+BB100+BB101+BB102+BB103+BB104+BB105)</f>
        <v>0</v>
      </c>
      <c r="BC96" s="407"/>
      <c r="BD96" s="395">
        <f>SUM(BD97+BD98+BD99+BD100+BD101+BD102+BD103+BD104+BD105)</f>
        <v>0</v>
      </c>
      <c r="BE96" s="407"/>
      <c r="BF96" s="407"/>
      <c r="BG96" s="407"/>
      <c r="BH96" s="407"/>
    </row>
    <row r="97" spans="1:60" ht="13.5">
      <c r="A97" s="1317" t="s">
        <v>2668</v>
      </c>
      <c r="B97" s="1317"/>
      <c r="C97" s="1317"/>
      <c r="D97" s="1317"/>
      <c r="E97" s="1317"/>
      <c r="F97" s="1317"/>
      <c r="G97" s="1324" t="s">
        <v>2669</v>
      </c>
      <c r="H97" s="1324"/>
      <c r="I97" s="1324"/>
      <c r="J97" s="1324"/>
      <c r="K97" s="1324"/>
      <c r="L97" s="1324"/>
      <c r="M97" s="1324"/>
      <c r="N97" s="1324"/>
      <c r="O97" s="1324"/>
      <c r="P97" s="1324"/>
      <c r="Q97" s="1324"/>
      <c r="R97" s="1324"/>
      <c r="S97" s="1324"/>
      <c r="T97" s="1324"/>
      <c r="U97" s="1324"/>
      <c r="V97" s="1324"/>
      <c r="W97" s="1324"/>
      <c r="X97" s="1324"/>
      <c r="Y97" s="1324"/>
      <c r="Z97" s="1324"/>
      <c r="AA97" s="1324"/>
      <c r="AB97" s="1324"/>
      <c r="AC97" s="1324"/>
      <c r="AD97" s="1324"/>
      <c r="AE97" s="1324"/>
      <c r="AF97" s="1324"/>
      <c r="AG97" s="1324"/>
      <c r="AH97" s="1324"/>
      <c r="AI97" s="1333"/>
      <c r="AJ97" s="1333"/>
      <c r="AK97" s="1333"/>
      <c r="AL97" s="1333"/>
      <c r="AM97" s="1333"/>
      <c r="AN97" s="1333"/>
      <c r="AO97" s="1333"/>
      <c r="AP97" s="1333"/>
      <c r="AQ97" s="1333"/>
      <c r="AR97" s="1333"/>
      <c r="AS97" s="1333"/>
      <c r="AT97" s="1333"/>
      <c r="AU97" s="1333"/>
      <c r="AV97" s="1333"/>
      <c r="AW97" s="406"/>
      <c r="BB97" s="395">
        <f>SUM(AI97)</f>
        <v>0</v>
      </c>
      <c r="BC97" s="407"/>
      <c r="BD97" s="407">
        <f>$AP$97</f>
        <v>0</v>
      </c>
      <c r="BE97" s="407"/>
      <c r="BF97" s="407"/>
      <c r="BG97" s="407"/>
      <c r="BH97" s="407"/>
    </row>
    <row r="98" spans="1:60" ht="13.5">
      <c r="A98" s="1317" t="s">
        <v>2670</v>
      </c>
      <c r="B98" s="1317"/>
      <c r="C98" s="1317"/>
      <c r="D98" s="1317"/>
      <c r="E98" s="1317"/>
      <c r="F98" s="1317"/>
      <c r="G98" s="1324" t="s">
        <v>2671</v>
      </c>
      <c r="H98" s="1324"/>
      <c r="I98" s="1324"/>
      <c r="J98" s="1324"/>
      <c r="K98" s="1324"/>
      <c r="L98" s="1324"/>
      <c r="M98" s="1324"/>
      <c r="N98" s="1324"/>
      <c r="O98" s="1324"/>
      <c r="P98" s="1324"/>
      <c r="Q98" s="1324"/>
      <c r="R98" s="1324"/>
      <c r="S98" s="1324"/>
      <c r="T98" s="1324"/>
      <c r="U98" s="1324"/>
      <c r="V98" s="1324"/>
      <c r="W98" s="1324"/>
      <c r="X98" s="1324"/>
      <c r="Y98" s="1324"/>
      <c r="Z98" s="1324"/>
      <c r="AA98" s="1324"/>
      <c r="AB98" s="1324"/>
      <c r="AC98" s="1324"/>
      <c r="AD98" s="1324"/>
      <c r="AE98" s="1324"/>
      <c r="AF98" s="1324"/>
      <c r="AG98" s="1324"/>
      <c r="AH98" s="1324"/>
      <c r="AI98" s="1333"/>
      <c r="AJ98" s="1333"/>
      <c r="AK98" s="1333"/>
      <c r="AL98" s="1333"/>
      <c r="AM98" s="1333"/>
      <c r="AN98" s="1333"/>
      <c r="AO98" s="1333"/>
      <c r="AP98" s="1333"/>
      <c r="AQ98" s="1333"/>
      <c r="AR98" s="1333"/>
      <c r="AS98" s="1333"/>
      <c r="AT98" s="1333"/>
      <c r="AU98" s="1333"/>
      <c r="AV98" s="1333"/>
      <c r="AW98" s="392"/>
      <c r="BB98" s="395">
        <f>SUM(AI98)</f>
        <v>0</v>
      </c>
      <c r="BC98" s="407"/>
      <c r="BD98" s="407">
        <f>$AP$98</f>
        <v>0</v>
      </c>
      <c r="BE98" s="407"/>
      <c r="BF98" s="407"/>
      <c r="BG98" s="407"/>
      <c r="BH98" s="407"/>
    </row>
    <row r="99" spans="1:60" ht="45" customHeight="1">
      <c r="A99" s="1317" t="s">
        <v>2672</v>
      </c>
      <c r="B99" s="1317"/>
      <c r="C99" s="1317"/>
      <c r="D99" s="1317"/>
      <c r="E99" s="1317"/>
      <c r="F99" s="1317"/>
      <c r="G99" s="1324" t="s">
        <v>239</v>
      </c>
      <c r="H99" s="1324"/>
      <c r="I99" s="1324"/>
      <c r="J99" s="1324"/>
      <c r="K99" s="1324"/>
      <c r="L99" s="1324"/>
      <c r="M99" s="1324"/>
      <c r="N99" s="1324"/>
      <c r="O99" s="1324"/>
      <c r="P99" s="1324"/>
      <c r="Q99" s="1324"/>
      <c r="R99" s="1324"/>
      <c r="S99" s="1324"/>
      <c r="T99" s="1324"/>
      <c r="U99" s="1324"/>
      <c r="V99" s="1324"/>
      <c r="W99" s="1324"/>
      <c r="X99" s="1324"/>
      <c r="Y99" s="1324"/>
      <c r="Z99" s="1324"/>
      <c r="AA99" s="1324"/>
      <c r="AB99" s="1324"/>
      <c r="AC99" s="1324"/>
      <c r="AD99" s="1324"/>
      <c r="AE99" s="1324"/>
      <c r="AF99" s="1324"/>
      <c r="AG99" s="1324"/>
      <c r="AH99" s="1324"/>
      <c r="AI99" s="1334">
        <f ca="1">SUM(SUVAHAVUJ!$N$141-SUVAHAVUJ!$X$141+SUVAHAVUJ!$N$142-SUVAHAVUJ!$X$142)</f>
        <v>0</v>
      </c>
      <c r="AJ99" s="1334"/>
      <c r="AK99" s="1334"/>
      <c r="AL99" s="1334"/>
      <c r="AM99" s="1334"/>
      <c r="AN99" s="1334"/>
      <c r="AO99" s="1334"/>
      <c r="AP99" s="1334">
        <f ca="1">SUM(SUVAHAVUJ!$X$141-SUVAHAVUJ!$AS$141+SUVAHAVUJ!$X$142-SUVAHAVUJ!$AS$142)</f>
        <v>0</v>
      </c>
      <c r="AQ99" s="1334"/>
      <c r="AR99" s="1334"/>
      <c r="AS99" s="1334"/>
      <c r="AT99" s="1334"/>
      <c r="AU99" s="1334"/>
      <c r="AV99" s="1334"/>
      <c r="AW99" s="406"/>
      <c r="BB99" s="395">
        <f ca="1">SUM(SUVAHAVUJ!$N$141-SUVAHAVUJ!$X$141+SUVAHAVUJ!$N$142-SUVAHAVUJ!$X$142)</f>
        <v>0</v>
      </c>
      <c r="BC99" s="407"/>
      <c r="BD99" s="407">
        <f ca="1">SUM(SUVAHAVUJ!$X$141-SUVAHAVUJ!$AS$141+SUVAHAVUJ!$X$142-SUVAHAVUJ!$AS$142)</f>
        <v>0</v>
      </c>
      <c r="BE99" s="407"/>
      <c r="BF99" s="407"/>
      <c r="BG99" s="407"/>
      <c r="BH99" s="407"/>
    </row>
    <row r="100" spans="1:60" ht="45" customHeight="1">
      <c r="A100" s="1317" t="s">
        <v>2673</v>
      </c>
      <c r="B100" s="1317"/>
      <c r="C100" s="1317"/>
      <c r="D100" s="1317"/>
      <c r="E100" s="1317"/>
      <c r="F100" s="1317"/>
      <c r="G100" s="1324" t="s">
        <v>2674</v>
      </c>
      <c r="H100" s="1324"/>
      <c r="I100" s="1324"/>
      <c r="J100" s="1324"/>
      <c r="K100" s="1324"/>
      <c r="L100" s="1324"/>
      <c r="M100" s="1324"/>
      <c r="N100" s="1324"/>
      <c r="O100" s="1324"/>
      <c r="P100" s="1324"/>
      <c r="Q100" s="1324"/>
      <c r="R100" s="1324"/>
      <c r="S100" s="1324"/>
      <c r="T100" s="1324"/>
      <c r="U100" s="1324"/>
      <c r="V100" s="1324"/>
      <c r="W100" s="1324"/>
      <c r="X100" s="1324"/>
      <c r="Y100" s="1324"/>
      <c r="Z100" s="1324"/>
      <c r="AA100" s="1324"/>
      <c r="AB100" s="1324"/>
      <c r="AC100" s="1324"/>
      <c r="AD100" s="1324"/>
      <c r="AE100" s="1324"/>
      <c r="AF100" s="1324"/>
      <c r="AG100" s="1324"/>
      <c r="AH100" s="1324"/>
      <c r="AI100" s="1333"/>
      <c r="AJ100" s="1333"/>
      <c r="AK100" s="1333"/>
      <c r="AL100" s="1333"/>
      <c r="AM100" s="1333"/>
      <c r="AN100" s="1333"/>
      <c r="AO100" s="1333"/>
      <c r="AP100" s="1333"/>
      <c r="AQ100" s="1333"/>
      <c r="AR100" s="1333"/>
      <c r="AS100" s="1333"/>
      <c r="AT100" s="1333"/>
      <c r="AU100" s="1333"/>
      <c r="AV100" s="1333"/>
      <c r="AW100" s="406"/>
      <c r="BB100" s="395">
        <f>SUM(AI100)</f>
        <v>0</v>
      </c>
      <c r="BC100" s="407"/>
      <c r="BD100" s="407">
        <f>$AP$100</f>
        <v>0</v>
      </c>
      <c r="BE100" s="407"/>
      <c r="BF100" s="407"/>
      <c r="BG100" s="407"/>
      <c r="BH100" s="407"/>
    </row>
    <row r="101" spans="1:60" ht="13.5">
      <c r="A101" s="1317" t="s">
        <v>2675</v>
      </c>
      <c r="B101" s="1317"/>
      <c r="C101" s="1317"/>
      <c r="D101" s="1317"/>
      <c r="E101" s="1317"/>
      <c r="F101" s="1317"/>
      <c r="G101" s="1324" t="s">
        <v>2676</v>
      </c>
      <c r="H101" s="1324"/>
      <c r="I101" s="1324"/>
      <c r="J101" s="1324"/>
      <c r="K101" s="1324"/>
      <c r="L101" s="1324"/>
      <c r="M101" s="1324"/>
      <c r="N101" s="1324"/>
      <c r="O101" s="1324"/>
      <c r="P101" s="1324"/>
      <c r="Q101" s="1324"/>
      <c r="R101" s="1324"/>
      <c r="S101" s="1324"/>
      <c r="T101" s="1324"/>
      <c r="U101" s="1324"/>
      <c r="V101" s="1324"/>
      <c r="W101" s="1324"/>
      <c r="X101" s="1324"/>
      <c r="Y101" s="1324"/>
      <c r="Z101" s="1324"/>
      <c r="AA101" s="1324"/>
      <c r="AB101" s="1324"/>
      <c r="AC101" s="1324"/>
      <c r="AD101" s="1324"/>
      <c r="AE101" s="1324"/>
      <c r="AF101" s="1324"/>
      <c r="AG101" s="1324"/>
      <c r="AH101" s="1324"/>
      <c r="AI101" s="1333"/>
      <c r="AJ101" s="1333"/>
      <c r="AK101" s="1333"/>
      <c r="AL101" s="1333"/>
      <c r="AM101" s="1333"/>
      <c r="AN101" s="1333"/>
      <c r="AO101" s="1333"/>
      <c r="AP101" s="1333"/>
      <c r="AQ101" s="1333"/>
      <c r="AR101" s="1333"/>
      <c r="AS101" s="1333"/>
      <c r="AT101" s="1333"/>
      <c r="AU101" s="1333"/>
      <c r="AV101" s="1333"/>
      <c r="AW101" s="393"/>
      <c r="BB101" s="395">
        <f>SUM(AI101)</f>
        <v>0</v>
      </c>
      <c r="BC101" s="407"/>
      <c r="BD101" s="407">
        <f>$AP$101</f>
        <v>0</v>
      </c>
      <c r="BE101" s="407"/>
      <c r="BF101" s="407"/>
      <c r="BG101" s="407"/>
      <c r="BH101" s="407"/>
    </row>
    <row r="102" spans="1:60" ht="14.85" customHeight="1">
      <c r="A102" s="1317" t="s">
        <v>2677</v>
      </c>
      <c r="B102" s="1317"/>
      <c r="C102" s="1317"/>
      <c r="D102" s="1317"/>
      <c r="E102" s="1317"/>
      <c r="F102" s="1317"/>
      <c r="G102" s="1324" t="s">
        <v>2678</v>
      </c>
      <c r="H102" s="1324"/>
      <c r="I102" s="1324"/>
      <c r="J102" s="1324"/>
      <c r="K102" s="1324"/>
      <c r="L102" s="1324"/>
      <c r="M102" s="1324"/>
      <c r="N102" s="1324"/>
      <c r="O102" s="1324"/>
      <c r="P102" s="1324"/>
      <c r="Q102" s="1324"/>
      <c r="R102" s="1324"/>
      <c r="S102" s="1324"/>
      <c r="T102" s="1324"/>
      <c r="U102" s="1324"/>
      <c r="V102" s="1324"/>
      <c r="W102" s="1324"/>
      <c r="X102" s="1324"/>
      <c r="Y102" s="1324"/>
      <c r="Z102" s="1324"/>
      <c r="AA102" s="1324"/>
      <c r="AB102" s="1324"/>
      <c r="AC102" s="1324"/>
      <c r="AD102" s="1324"/>
      <c r="AE102" s="1324"/>
      <c r="AF102" s="1324"/>
      <c r="AG102" s="1324"/>
      <c r="AH102" s="1324"/>
      <c r="AI102" s="1333"/>
      <c r="AJ102" s="1333"/>
      <c r="AK102" s="1333"/>
      <c r="AL102" s="1333"/>
      <c r="AM102" s="1333"/>
      <c r="AN102" s="1333"/>
      <c r="AO102" s="1333"/>
      <c r="AP102" s="1333"/>
      <c r="AQ102" s="1333"/>
      <c r="AR102" s="1333"/>
      <c r="AS102" s="1333"/>
      <c r="AT102" s="1333"/>
      <c r="AU102" s="1333"/>
      <c r="AV102" s="1333"/>
      <c r="AW102" s="393"/>
      <c r="BB102" s="395">
        <f>SUM(AI102)</f>
        <v>0</v>
      </c>
      <c r="BC102" s="407"/>
      <c r="BD102" s="407">
        <f>$AP$102</f>
        <v>0</v>
      </c>
      <c r="BE102" s="407"/>
      <c r="BF102" s="407"/>
      <c r="BG102" s="407"/>
      <c r="BH102" s="407"/>
    </row>
    <row r="103" spans="1:60" ht="28.5" customHeight="1">
      <c r="A103" s="1317" t="s">
        <v>2679</v>
      </c>
      <c r="B103" s="1317"/>
      <c r="C103" s="1317"/>
      <c r="D103" s="1317"/>
      <c r="E103" s="1317"/>
      <c r="F103" s="1317"/>
      <c r="G103" s="1324" t="s">
        <v>2680</v>
      </c>
      <c r="H103" s="1324"/>
      <c r="I103" s="1324"/>
      <c r="J103" s="1324"/>
      <c r="K103" s="1324"/>
      <c r="L103" s="1324"/>
      <c r="M103" s="1324"/>
      <c r="N103" s="1324"/>
      <c r="O103" s="1324"/>
      <c r="P103" s="1324"/>
      <c r="Q103" s="1324"/>
      <c r="R103" s="1324"/>
      <c r="S103" s="1324"/>
      <c r="T103" s="1324"/>
      <c r="U103" s="1324"/>
      <c r="V103" s="1324"/>
      <c r="W103" s="1324"/>
      <c r="X103" s="1324"/>
      <c r="Y103" s="1324"/>
      <c r="Z103" s="1324"/>
      <c r="AA103" s="1324"/>
      <c r="AB103" s="1324"/>
      <c r="AC103" s="1324"/>
      <c r="AD103" s="1324"/>
      <c r="AE103" s="1324"/>
      <c r="AF103" s="1324"/>
      <c r="AG103" s="1324"/>
      <c r="AH103" s="1324"/>
      <c r="AI103" s="1333"/>
      <c r="AJ103" s="1333"/>
      <c r="AK103" s="1333"/>
      <c r="AL103" s="1333"/>
      <c r="AM103" s="1333"/>
      <c r="AN103" s="1333"/>
      <c r="AO103" s="1333"/>
      <c r="AP103" s="1333"/>
      <c r="AQ103" s="1333"/>
      <c r="AR103" s="1333"/>
      <c r="AS103" s="1333"/>
      <c r="AT103" s="1333"/>
      <c r="AU103" s="1333"/>
      <c r="AV103" s="1333"/>
      <c r="AW103" s="393"/>
      <c r="BB103" s="395">
        <f>SUM(AI103)</f>
        <v>0</v>
      </c>
      <c r="BC103" s="407"/>
      <c r="BD103" s="407">
        <f>$AP$103</f>
        <v>0</v>
      </c>
      <c r="BE103" s="407"/>
      <c r="BF103" s="407"/>
      <c r="BG103" s="407"/>
      <c r="BH103" s="407"/>
    </row>
    <row r="104" spans="1:60" ht="45" customHeight="1">
      <c r="A104" s="1317" t="s">
        <v>2681</v>
      </c>
      <c r="B104" s="1317"/>
      <c r="C104" s="1317"/>
      <c r="D104" s="1317"/>
      <c r="E104" s="1317"/>
      <c r="F104" s="1317"/>
      <c r="G104" s="1324" t="s">
        <v>2682</v>
      </c>
      <c r="H104" s="1324"/>
      <c r="I104" s="1324"/>
      <c r="J104" s="1324"/>
      <c r="K104" s="1324"/>
      <c r="L104" s="1324"/>
      <c r="M104" s="1324"/>
      <c r="N104" s="1324"/>
      <c r="O104" s="1324"/>
      <c r="P104" s="1324"/>
      <c r="Q104" s="1324"/>
      <c r="R104" s="1324"/>
      <c r="S104" s="1324"/>
      <c r="T104" s="1324"/>
      <c r="U104" s="1324"/>
      <c r="V104" s="1324"/>
      <c r="W104" s="1324"/>
      <c r="X104" s="1324"/>
      <c r="Y104" s="1324"/>
      <c r="Z104" s="1324"/>
      <c r="AA104" s="1324"/>
      <c r="AB104" s="1324"/>
      <c r="AC104" s="1324"/>
      <c r="AD104" s="1324"/>
      <c r="AE104" s="1324"/>
      <c r="AF104" s="1324"/>
      <c r="AG104" s="1324"/>
      <c r="AH104" s="1324"/>
      <c r="AI104" s="1334">
        <f ca="1">SUM(SUVAHAVUJ!$N$104-SUVAHAVUJ!$X$104)</f>
        <v>0</v>
      </c>
      <c r="AJ104" s="1334"/>
      <c r="AK104" s="1334"/>
      <c r="AL104" s="1334"/>
      <c r="AM104" s="1334"/>
      <c r="AN104" s="1334"/>
      <c r="AO104" s="1334"/>
      <c r="AP104" s="1334">
        <f ca="1">SUM(SUVAHAVUJ!$X$104-SUVAHAVUJ!$AS$104)</f>
        <v>0</v>
      </c>
      <c r="AQ104" s="1334"/>
      <c r="AR104" s="1334"/>
      <c r="AS104" s="1334"/>
      <c r="AT104" s="1334"/>
      <c r="AU104" s="1334"/>
      <c r="AV104" s="1334"/>
      <c r="AW104" s="406"/>
      <c r="BB104" s="395">
        <f ca="1">SUM(SUVAHAVUJ!$N$104-SUVAHAVUJ!$X$104)</f>
        <v>0</v>
      </c>
      <c r="BC104" s="407"/>
      <c r="BD104" s="407">
        <f ca="1">SUM(SUVAHAVUJ!$X$104-SUVAHAVUJ!$AS$104)</f>
        <v>0</v>
      </c>
      <c r="BE104" s="407"/>
      <c r="BF104" s="407"/>
      <c r="BG104" s="407"/>
      <c r="BH104" s="407"/>
    </row>
    <row r="105" spans="1:60" ht="45" customHeight="1">
      <c r="A105" s="1317" t="s">
        <v>2683</v>
      </c>
      <c r="B105" s="1317"/>
      <c r="C105" s="1317"/>
      <c r="D105" s="1317"/>
      <c r="E105" s="1317"/>
      <c r="F105" s="1317"/>
      <c r="G105" s="1324" t="s">
        <v>2684</v>
      </c>
      <c r="H105" s="1324"/>
      <c r="I105" s="1324"/>
      <c r="J105" s="1324"/>
      <c r="K105" s="1324"/>
      <c r="L105" s="1324"/>
      <c r="M105" s="1324"/>
      <c r="N105" s="1324"/>
      <c r="O105" s="1324"/>
      <c r="P105" s="1324"/>
      <c r="Q105" s="1324"/>
      <c r="R105" s="1324"/>
      <c r="S105" s="1324"/>
      <c r="T105" s="1324"/>
      <c r="U105" s="1324"/>
      <c r="V105" s="1324"/>
      <c r="W105" s="1324"/>
      <c r="X105" s="1324"/>
      <c r="Y105" s="1324"/>
      <c r="Z105" s="1324"/>
      <c r="AA105" s="1324"/>
      <c r="AB105" s="1324"/>
      <c r="AC105" s="1324"/>
      <c r="AD105" s="1324"/>
      <c r="AE105" s="1324"/>
      <c r="AF105" s="1324"/>
      <c r="AG105" s="1324"/>
      <c r="AH105" s="1324"/>
      <c r="AI105" s="1333"/>
      <c r="AJ105" s="1333"/>
      <c r="AK105" s="1333"/>
      <c r="AL105" s="1333"/>
      <c r="AM105" s="1333"/>
      <c r="AN105" s="1333"/>
      <c r="AO105" s="1333"/>
      <c r="AP105" s="1333"/>
      <c r="AQ105" s="1333"/>
      <c r="AR105" s="1333"/>
      <c r="AS105" s="1333"/>
      <c r="AT105" s="1333"/>
      <c r="AU105" s="1333"/>
      <c r="AV105" s="1333"/>
      <c r="AW105" s="406"/>
      <c r="BB105" s="395">
        <f ca="1">SUM(AI105)</f>
        <v>0</v>
      </c>
      <c r="BC105" s="407"/>
      <c r="BD105" s="407">
        <f ca="1">$AP$105</f>
        <v>0</v>
      </c>
      <c r="BE105" s="407"/>
      <c r="BF105" s="407"/>
      <c r="BG105" s="407"/>
      <c r="BH105" s="407"/>
    </row>
    <row r="106" spans="1:60" ht="28.5" customHeight="1">
      <c r="A106" s="1317" t="s">
        <v>2685</v>
      </c>
      <c r="B106" s="1317"/>
      <c r="C106" s="1317"/>
      <c r="D106" s="1317"/>
      <c r="E106" s="1317"/>
      <c r="F106" s="1317"/>
      <c r="G106" s="1324" t="s">
        <v>2686</v>
      </c>
      <c r="H106" s="1324"/>
      <c r="I106" s="1324"/>
      <c r="J106" s="1324"/>
      <c r="K106" s="1324"/>
      <c r="L106" s="1324"/>
      <c r="M106" s="1324"/>
      <c r="N106" s="1324"/>
      <c r="O106" s="1324"/>
      <c r="P106" s="1324"/>
      <c r="Q106" s="1324"/>
      <c r="R106" s="1324"/>
      <c r="S106" s="1324"/>
      <c r="T106" s="1324"/>
      <c r="U106" s="1324"/>
      <c r="V106" s="1324"/>
      <c r="W106" s="1324"/>
      <c r="X106" s="1324"/>
      <c r="Y106" s="1324"/>
      <c r="Z106" s="1324"/>
      <c r="AA106" s="1324"/>
      <c r="AB106" s="1324"/>
      <c r="AC106" s="1324"/>
      <c r="AD106" s="1324"/>
      <c r="AE106" s="1324"/>
      <c r="AF106" s="1324"/>
      <c r="AG106" s="1324"/>
      <c r="AH106" s="1324"/>
      <c r="AI106" s="1333"/>
      <c r="AJ106" s="1333"/>
      <c r="AK106" s="1333"/>
      <c r="AL106" s="1333"/>
      <c r="AM106" s="1333"/>
      <c r="AN106" s="1333"/>
      <c r="AO106" s="1333"/>
      <c r="AP106" s="1333"/>
      <c r="AQ106" s="1333"/>
      <c r="AR106" s="1333"/>
      <c r="AS106" s="1333"/>
      <c r="AT106" s="1333"/>
      <c r="AU106" s="1333"/>
      <c r="AV106" s="1333"/>
      <c r="AW106" s="393"/>
      <c r="BB106" s="395">
        <f ca="1">SUM(AI106)</f>
        <v>0</v>
      </c>
      <c r="BC106" s="407"/>
      <c r="BD106" s="407">
        <f ca="1">$AP$106</f>
        <v>0</v>
      </c>
      <c r="BE106" s="407"/>
      <c r="BF106" s="407"/>
      <c r="BG106" s="407"/>
      <c r="BH106" s="407"/>
    </row>
    <row r="107" spans="1:60" ht="28.5" customHeight="1">
      <c r="A107" s="1317" t="s">
        <v>2687</v>
      </c>
      <c r="B107" s="1317"/>
      <c r="C107" s="1317"/>
      <c r="D107" s="1317"/>
      <c r="E107" s="1317"/>
      <c r="F107" s="1317"/>
      <c r="G107" s="1324" t="s">
        <v>2688</v>
      </c>
      <c r="H107" s="1324"/>
      <c r="I107" s="1324"/>
      <c r="J107" s="1324"/>
      <c r="K107" s="1324"/>
      <c r="L107" s="1324"/>
      <c r="M107" s="1324"/>
      <c r="N107" s="1324"/>
      <c r="O107" s="1324"/>
      <c r="P107" s="1324"/>
      <c r="Q107" s="1324"/>
      <c r="R107" s="1324"/>
      <c r="S107" s="1324"/>
      <c r="T107" s="1324"/>
      <c r="U107" s="1324"/>
      <c r="V107" s="1324"/>
      <c r="W107" s="1324"/>
      <c r="X107" s="1324"/>
      <c r="Y107" s="1324"/>
      <c r="Z107" s="1324"/>
      <c r="AA107" s="1324"/>
      <c r="AB107" s="1324"/>
      <c r="AC107" s="1324"/>
      <c r="AD107" s="1324"/>
      <c r="AE107" s="1324"/>
      <c r="AF107" s="1324"/>
      <c r="AG107" s="1324"/>
      <c r="AH107" s="1324"/>
      <c r="AI107" s="1334">
        <f ca="1">SUM(SUVAHAVUJ!$N$89+SUVAHAVUJ!$N$92+SUVAHAVUJ!$N$95+SUVAHAVUJ!$N$99-SUVAHAVUJ!$X$89-SUVAHAVUJ!$X$92-SUVAHAVUJ!$X$95-SUVAHAVUJ!$X$99)-SUVAHAVUJ!$X$102</f>
        <v>0</v>
      </c>
      <c r="AJ107" s="1334"/>
      <c r="AK107" s="1334"/>
      <c r="AL107" s="1334"/>
      <c r="AM107" s="1334"/>
      <c r="AN107" s="1334"/>
      <c r="AO107" s="1334"/>
      <c r="AP107" s="1334">
        <f ca="1">SUM(SUVAHAVUJ!$X$89+SUVAHAVUJ!$X$92+SUVAHAVUJ!$X$95+SUVAHAVUJ!$X$99-SUVAHAVUJ!$AS$89-SUVAHAVUJ!$AS$92-SUVAHAVUJ!$AS$95-SUVAHAVUJ!$AS$99)-SUVAHAVUJ!$AS$102</f>
        <v>0</v>
      </c>
      <c r="AQ107" s="1334"/>
      <c r="AR107" s="1334"/>
      <c r="AS107" s="1334"/>
      <c r="AT107" s="1334"/>
      <c r="AU107" s="1334"/>
      <c r="AV107" s="1334"/>
      <c r="AW107" s="393"/>
      <c r="BB107" s="395">
        <f ca="1">SUM(SUVAHAVUJ!$N$89+SUVAHAVUJ!$N$92+SUVAHAVUJ!$N$95+SUVAHAVUJ!$N$99-SUVAHAVUJ!$X$89-SUVAHAVUJ!$X$92-SUVAHAVUJ!$X$95-SUVAHAVUJ!$X$99)-SUVAHAVUJ!$X$102</f>
        <v>0</v>
      </c>
      <c r="BC107" s="407"/>
      <c r="BD107" s="407">
        <f ca="1">SUM(SUVAHAVUJ!$X$89+SUVAHAVUJ!$X$92+SUVAHAVUJ!$X$95+SUVAHAVUJ!$X$99-SUVAHAVUJ!$AS$89-SUVAHAVUJ!$AS$92-SUVAHAVUJ!$AS$95-SUVAHAVUJ!$AS$99)-SUVAHAVUJ!$AS$102</f>
        <v>0</v>
      </c>
      <c r="BE107" s="407"/>
      <c r="BF107" s="407"/>
      <c r="BG107" s="407"/>
      <c r="BH107" s="407"/>
    </row>
    <row r="108" spans="1:60" ht="28.5" customHeight="1">
      <c r="A108" s="1317" t="s">
        <v>2689</v>
      </c>
      <c r="B108" s="1317"/>
      <c r="C108" s="1317"/>
      <c r="D108" s="1317"/>
      <c r="E108" s="1317"/>
      <c r="F108" s="1317"/>
      <c r="G108" s="1324" t="s">
        <v>2690</v>
      </c>
      <c r="H108" s="1324"/>
      <c r="I108" s="1324"/>
      <c r="J108" s="1324"/>
      <c r="K108" s="1324"/>
      <c r="L108" s="1324"/>
      <c r="M108" s="1324"/>
      <c r="N108" s="1324"/>
      <c r="O108" s="1324"/>
      <c r="P108" s="1324"/>
      <c r="Q108" s="1324"/>
      <c r="R108" s="1324"/>
      <c r="S108" s="1324"/>
      <c r="T108" s="1324"/>
      <c r="U108" s="1324"/>
      <c r="V108" s="1324"/>
      <c r="W108" s="1324"/>
      <c r="X108" s="1324"/>
      <c r="Y108" s="1324"/>
      <c r="Z108" s="1324"/>
      <c r="AA108" s="1324"/>
      <c r="AB108" s="1324"/>
      <c r="AC108" s="1324"/>
      <c r="AD108" s="1324"/>
      <c r="AE108" s="1324"/>
      <c r="AF108" s="1324"/>
      <c r="AG108" s="1324"/>
      <c r="AH108" s="1324"/>
      <c r="AI108" s="1333"/>
      <c r="AJ108" s="1333"/>
      <c r="AK108" s="1333"/>
      <c r="AL108" s="1333"/>
      <c r="AM108" s="1333"/>
      <c r="AN108" s="1333"/>
      <c r="AO108" s="1333"/>
      <c r="AP108" s="1333"/>
      <c r="AQ108" s="1333"/>
      <c r="AR108" s="1333"/>
      <c r="AS108" s="1333"/>
      <c r="AT108" s="1333"/>
      <c r="AU108" s="1333"/>
      <c r="AV108" s="1333"/>
      <c r="AW108" s="393"/>
      <c r="BB108" s="395">
        <f>SUM(AI108)</f>
        <v>0</v>
      </c>
      <c r="BC108" s="407"/>
      <c r="BD108" s="407">
        <f>$AP$108</f>
        <v>0</v>
      </c>
      <c r="BE108" s="407"/>
      <c r="BF108" s="407"/>
      <c r="BG108" s="407"/>
      <c r="BH108" s="407"/>
    </row>
    <row r="109" spans="1:60" ht="28.5" customHeight="1">
      <c r="A109" s="1317" t="s">
        <v>2691</v>
      </c>
      <c r="B109" s="1317"/>
      <c r="C109" s="1317"/>
      <c r="D109" s="1317"/>
      <c r="E109" s="1317"/>
      <c r="F109" s="1317"/>
      <c r="G109" s="1324" t="s">
        <v>2692</v>
      </c>
      <c r="H109" s="1324"/>
      <c r="I109" s="1324"/>
      <c r="J109" s="1324"/>
      <c r="K109" s="1324"/>
      <c r="L109" s="1324"/>
      <c r="M109" s="1324"/>
      <c r="N109" s="1324"/>
      <c r="O109" s="1324"/>
      <c r="P109" s="1324"/>
      <c r="Q109" s="1324"/>
      <c r="R109" s="1324"/>
      <c r="S109" s="1324"/>
      <c r="T109" s="1324"/>
      <c r="U109" s="1324"/>
      <c r="V109" s="1324"/>
      <c r="W109" s="1324"/>
      <c r="X109" s="1324"/>
      <c r="Y109" s="1324"/>
      <c r="Z109" s="1324"/>
      <c r="AA109" s="1324"/>
      <c r="AB109" s="1324"/>
      <c r="AC109" s="1324"/>
      <c r="AD109" s="1324"/>
      <c r="AE109" s="1324"/>
      <c r="AF109" s="1324"/>
      <c r="AG109" s="1324"/>
      <c r="AH109" s="1324"/>
      <c r="AI109" s="1333"/>
      <c r="AJ109" s="1333"/>
      <c r="AK109" s="1333"/>
      <c r="AL109" s="1333"/>
      <c r="AM109" s="1333"/>
      <c r="AN109" s="1333"/>
      <c r="AO109" s="1333"/>
      <c r="AP109" s="1333"/>
      <c r="AQ109" s="1333"/>
      <c r="AR109" s="1333"/>
      <c r="AS109" s="1333"/>
      <c r="AT109" s="1333"/>
      <c r="AU109" s="1333"/>
      <c r="AV109" s="1333"/>
      <c r="AW109" s="393"/>
      <c r="BB109" s="395">
        <f>SUM(AI109)</f>
        <v>0</v>
      </c>
      <c r="BC109" s="407"/>
      <c r="BD109" s="407">
        <f>$AP$109</f>
        <v>0</v>
      </c>
      <c r="BE109" s="407"/>
      <c r="BF109" s="407"/>
      <c r="BG109" s="407"/>
      <c r="BH109" s="407"/>
    </row>
    <row r="110" spans="1:60" ht="28.5" customHeight="1">
      <c r="A110" s="1317" t="s">
        <v>2693</v>
      </c>
      <c r="B110" s="1317"/>
      <c r="C110" s="1317"/>
      <c r="D110" s="1317"/>
      <c r="E110" s="1317"/>
      <c r="F110" s="1317"/>
      <c r="G110" s="1324" t="s">
        <v>2694</v>
      </c>
      <c r="H110" s="1324"/>
      <c r="I110" s="1324"/>
      <c r="J110" s="1324"/>
      <c r="K110" s="1324"/>
      <c r="L110" s="1324"/>
      <c r="M110" s="1324"/>
      <c r="N110" s="1324"/>
      <c r="O110" s="1324"/>
      <c r="P110" s="1324"/>
      <c r="Q110" s="1324"/>
      <c r="R110" s="1324"/>
      <c r="S110" s="1324"/>
      <c r="T110" s="1324"/>
      <c r="U110" s="1324"/>
      <c r="V110" s="1324"/>
      <c r="W110" s="1324"/>
      <c r="X110" s="1324"/>
      <c r="Y110" s="1324"/>
      <c r="Z110" s="1324"/>
      <c r="AA110" s="1324"/>
      <c r="AB110" s="1324"/>
      <c r="AC110" s="1324"/>
      <c r="AD110" s="1324"/>
      <c r="AE110" s="1324"/>
      <c r="AF110" s="1324"/>
      <c r="AG110" s="1324"/>
      <c r="AH110" s="1324"/>
      <c r="AI110" s="1333"/>
      <c r="AJ110" s="1333"/>
      <c r="AK110" s="1333"/>
      <c r="AL110" s="1333"/>
      <c r="AM110" s="1333"/>
      <c r="AN110" s="1333"/>
      <c r="AO110" s="1333"/>
      <c r="AP110" s="1333"/>
      <c r="AQ110" s="1333"/>
      <c r="AR110" s="1333"/>
      <c r="AS110" s="1333"/>
      <c r="AT110" s="1333"/>
      <c r="AU110" s="1333"/>
      <c r="AV110" s="1333"/>
      <c r="AW110" s="393"/>
      <c r="BB110" s="395">
        <f>SUM(AI110)</f>
        <v>0</v>
      </c>
      <c r="BC110" s="407"/>
      <c r="BD110" s="407">
        <f>$AP$110</f>
        <v>0</v>
      </c>
      <c r="BE110" s="407"/>
      <c r="BF110" s="407"/>
      <c r="BG110" s="407"/>
      <c r="BH110" s="407"/>
    </row>
    <row r="111" spans="1:60" s="391" customFormat="1" ht="14.85" customHeight="1">
      <c r="A111" s="1317" t="s">
        <v>2695</v>
      </c>
      <c r="B111" s="1317"/>
      <c r="C111" s="1317"/>
      <c r="D111" s="1317"/>
      <c r="E111" s="1317"/>
      <c r="F111" s="1317"/>
      <c r="G111" s="1324" t="s">
        <v>2696</v>
      </c>
      <c r="H111" s="1324"/>
      <c r="I111" s="1324"/>
      <c r="J111" s="1324"/>
      <c r="K111" s="1324"/>
      <c r="L111" s="1324"/>
      <c r="M111" s="1324"/>
      <c r="N111" s="1324"/>
      <c r="O111" s="1324"/>
      <c r="P111" s="1324"/>
      <c r="Q111" s="1324"/>
      <c r="R111" s="1324"/>
      <c r="S111" s="1324"/>
      <c r="T111" s="1324"/>
      <c r="U111" s="1324"/>
      <c r="V111" s="1324"/>
      <c r="W111" s="1324"/>
      <c r="X111" s="1324"/>
      <c r="Y111" s="1324"/>
      <c r="Z111" s="1324"/>
      <c r="AA111" s="1324"/>
      <c r="AB111" s="1324"/>
      <c r="AC111" s="1324"/>
      <c r="AD111" s="1324"/>
      <c r="AE111" s="1324"/>
      <c r="AF111" s="1324"/>
      <c r="AG111" s="1324"/>
      <c r="AH111" s="1324"/>
      <c r="AI111" s="1333"/>
      <c r="AJ111" s="1333"/>
      <c r="AK111" s="1333"/>
      <c r="AL111" s="1333"/>
      <c r="AM111" s="1333"/>
      <c r="AN111" s="1333"/>
      <c r="AO111" s="1333"/>
      <c r="AP111" s="1333"/>
      <c r="AQ111" s="1333"/>
      <c r="AR111" s="1333"/>
      <c r="AS111" s="1333"/>
      <c r="AT111" s="1333"/>
      <c r="AU111" s="1333"/>
      <c r="AV111" s="1333"/>
      <c r="AW111" s="393"/>
      <c r="BB111" s="395">
        <f>SUM(AI111)</f>
        <v>0</v>
      </c>
      <c r="BC111" s="396"/>
      <c r="BD111" s="396">
        <f>$AP$111</f>
        <v>0</v>
      </c>
      <c r="BE111" s="396"/>
      <c r="BF111" s="396"/>
      <c r="BG111" s="396"/>
      <c r="BH111" s="396"/>
    </row>
    <row r="112" spans="1:60" s="391" customFormat="1" ht="14.1" customHeight="1">
      <c r="A112" s="1317" t="s">
        <v>2697</v>
      </c>
      <c r="B112" s="1317"/>
      <c r="C112" s="1317"/>
      <c r="D112" s="1317"/>
      <c r="E112" s="1317"/>
      <c r="F112" s="1317"/>
      <c r="G112" s="1324" t="s">
        <v>2698</v>
      </c>
      <c r="H112" s="1324"/>
      <c r="I112" s="1324"/>
      <c r="J112" s="1324"/>
      <c r="K112" s="1324"/>
      <c r="L112" s="1324"/>
      <c r="M112" s="1324"/>
      <c r="N112" s="1324"/>
      <c r="O112" s="1324"/>
      <c r="P112" s="1324"/>
      <c r="Q112" s="1324"/>
      <c r="R112" s="1324"/>
      <c r="S112" s="1324"/>
      <c r="T112" s="1324"/>
      <c r="U112" s="1324"/>
      <c r="V112" s="1324"/>
      <c r="W112" s="1324"/>
      <c r="X112" s="1324"/>
      <c r="Y112" s="1324"/>
      <c r="Z112" s="1324"/>
      <c r="AA112" s="1324"/>
      <c r="AB112" s="1324"/>
      <c r="AC112" s="1324"/>
      <c r="AD112" s="1324"/>
      <c r="AE112" s="1324"/>
      <c r="AF112" s="1324"/>
      <c r="AG112" s="1324"/>
      <c r="AH112" s="1324"/>
      <c r="AI112" s="1333"/>
      <c r="AJ112" s="1333"/>
      <c r="AK112" s="1333"/>
      <c r="AL112" s="1333"/>
      <c r="AM112" s="1333"/>
      <c r="AN112" s="1333"/>
      <c r="AO112" s="1333"/>
      <c r="AP112" s="1333"/>
      <c r="AQ112" s="1333"/>
      <c r="AR112" s="1333"/>
      <c r="AS112" s="1333"/>
      <c r="AT112" s="1333"/>
      <c r="AU112" s="1333"/>
      <c r="AV112" s="1333"/>
      <c r="AW112" s="393"/>
      <c r="BB112" s="395">
        <f>SUM(AI112)</f>
        <v>0</v>
      </c>
      <c r="BC112" s="396"/>
      <c r="BD112" s="396">
        <f>$AP$112</f>
        <v>0</v>
      </c>
      <c r="BE112" s="396"/>
      <c r="BF112" s="396"/>
      <c r="BG112" s="396"/>
      <c r="BH112" s="396"/>
    </row>
    <row r="113" spans="1:60" s="391" customFormat="1" ht="13.5">
      <c r="A113" s="1317" t="s">
        <v>2442</v>
      </c>
      <c r="B113" s="1317"/>
      <c r="C113" s="1317"/>
      <c r="D113" s="1317"/>
      <c r="E113" s="1317"/>
      <c r="F113" s="1317"/>
      <c r="G113" s="1330" t="s">
        <v>2699</v>
      </c>
      <c r="H113" s="1330"/>
      <c r="I113" s="1330"/>
      <c r="J113" s="1330"/>
      <c r="K113" s="1330"/>
      <c r="L113" s="1330"/>
      <c r="M113" s="1330"/>
      <c r="N113" s="1330"/>
      <c r="O113" s="1330"/>
      <c r="P113" s="1330"/>
      <c r="Q113" s="1330"/>
      <c r="R113" s="1330"/>
      <c r="S113" s="1330"/>
      <c r="T113" s="1330"/>
      <c r="U113" s="1330"/>
      <c r="V113" s="1330"/>
      <c r="W113" s="1330"/>
      <c r="X113" s="1330"/>
      <c r="Y113" s="1330"/>
      <c r="Z113" s="1330"/>
      <c r="AA113" s="1330"/>
      <c r="AB113" s="1330"/>
      <c r="AC113" s="1330"/>
      <c r="AD113" s="1330"/>
      <c r="AE113" s="1330"/>
      <c r="AF113" s="1330"/>
      <c r="AG113" s="1330"/>
      <c r="AH113" s="1330"/>
      <c r="AI113" s="1335">
        <f>SUM(AI79+AI96+AI106+AI107+AI108+AI109+AI110+AI111+AI112)</f>
        <v>0</v>
      </c>
      <c r="AJ113" s="1335"/>
      <c r="AK113" s="1335"/>
      <c r="AL113" s="1335"/>
      <c r="AM113" s="1335"/>
      <c r="AN113" s="1335"/>
      <c r="AO113" s="1335"/>
      <c r="AP113" s="1335">
        <f>SUM(AP79+AP96+AP106+AP107+AP108+AP109+AP110+AP111+AP112)</f>
        <v>0</v>
      </c>
      <c r="AQ113" s="1335"/>
      <c r="AR113" s="1335"/>
      <c r="AS113" s="1335"/>
      <c r="AT113" s="1335"/>
      <c r="AU113" s="1335"/>
      <c r="AV113" s="1335"/>
      <c r="AW113" s="393"/>
      <c r="BB113" s="395">
        <f>SUM(BB79+BB96+BB106+BB107+BB108+BB109+BB110+BB111+BB112)</f>
        <v>0</v>
      </c>
      <c r="BC113" s="396"/>
      <c r="BD113" s="395">
        <f>SUM(BD79+BD96+BD106+BD107+BD108+BD109+BD110+BD111+BD112)</f>
        <v>0</v>
      </c>
      <c r="BE113" s="396"/>
      <c r="BF113" s="396"/>
      <c r="BG113" s="396"/>
      <c r="BH113" s="396"/>
    </row>
    <row r="114" spans="1:60" s="391" customFormat="1" ht="30" customHeight="1">
      <c r="A114" s="1317" t="s">
        <v>2519</v>
      </c>
      <c r="B114" s="1317"/>
      <c r="C114" s="1317"/>
      <c r="D114" s="1317"/>
      <c r="E114" s="1317"/>
      <c r="F114" s="1317"/>
      <c r="G114" s="1330" t="s">
        <v>2700</v>
      </c>
      <c r="H114" s="1330"/>
      <c r="I114" s="1330"/>
      <c r="J114" s="1330"/>
      <c r="K114" s="1330"/>
      <c r="L114" s="1330"/>
      <c r="M114" s="1330"/>
      <c r="N114" s="1330"/>
      <c r="O114" s="1330"/>
      <c r="P114" s="1330"/>
      <c r="Q114" s="1330"/>
      <c r="R114" s="1330"/>
      <c r="S114" s="1330"/>
      <c r="T114" s="1330"/>
      <c r="U114" s="1330"/>
      <c r="V114" s="1330"/>
      <c r="W114" s="1330"/>
      <c r="X114" s="1330"/>
      <c r="Y114" s="1330"/>
      <c r="Z114" s="1330"/>
      <c r="AA114" s="1330"/>
      <c r="AB114" s="1330"/>
      <c r="AC114" s="1330"/>
      <c r="AD114" s="1330"/>
      <c r="AE114" s="1330"/>
      <c r="AF114" s="1330"/>
      <c r="AG114" s="1330"/>
      <c r="AH114" s="1330"/>
      <c r="AI114" s="1335">
        <f>SUM(AI113+AI77+AI46)</f>
        <v>0</v>
      </c>
      <c r="AJ114" s="1335"/>
      <c r="AK114" s="1335"/>
      <c r="AL114" s="1335"/>
      <c r="AM114" s="1335"/>
      <c r="AN114" s="1335"/>
      <c r="AO114" s="1335"/>
      <c r="AP114" s="1335">
        <f>SUM(AP113+AP77+AP46)</f>
        <v>0</v>
      </c>
      <c r="AQ114" s="1335"/>
      <c r="AR114" s="1335"/>
      <c r="AS114" s="1335"/>
      <c r="AT114" s="1335"/>
      <c r="AU114" s="1335"/>
      <c r="AV114" s="1335"/>
      <c r="AW114" s="393"/>
      <c r="BB114" s="395">
        <f>SUM(BB113+BB77+BB46)</f>
        <v>0</v>
      </c>
      <c r="BC114" s="396"/>
      <c r="BD114" s="395">
        <f>SUM(BD113+BD77+BD46)</f>
        <v>0</v>
      </c>
      <c r="BE114" s="396"/>
      <c r="BF114" s="396"/>
      <c r="BG114" s="396"/>
      <c r="BH114" s="396"/>
    </row>
    <row r="115" spans="1:60" s="391" customFormat="1" ht="30" customHeight="1">
      <c r="A115" s="1317" t="s">
        <v>2701</v>
      </c>
      <c r="B115" s="1317"/>
      <c r="C115" s="1317"/>
      <c r="D115" s="1317"/>
      <c r="E115" s="1317"/>
      <c r="F115" s="1317"/>
      <c r="G115" s="1330" t="s">
        <v>237</v>
      </c>
      <c r="H115" s="1330"/>
      <c r="I115" s="1330"/>
      <c r="J115" s="1330"/>
      <c r="K115" s="1330"/>
      <c r="L115" s="1330"/>
      <c r="M115" s="1330"/>
      <c r="N115" s="1330"/>
      <c r="O115" s="1330"/>
      <c r="P115" s="1330"/>
      <c r="Q115" s="1330"/>
      <c r="R115" s="1330"/>
      <c r="S115" s="1330"/>
      <c r="T115" s="1330"/>
      <c r="U115" s="1330"/>
      <c r="V115" s="1330"/>
      <c r="W115" s="1330"/>
      <c r="X115" s="1330"/>
      <c r="Y115" s="1330"/>
      <c r="Z115" s="1330"/>
      <c r="AA115" s="1330"/>
      <c r="AB115" s="1330"/>
      <c r="AC115" s="1330"/>
      <c r="AD115" s="1330"/>
      <c r="AE115" s="1330"/>
      <c r="AF115" s="1330"/>
      <c r="AG115" s="1330"/>
      <c r="AH115" s="1330"/>
      <c r="AI115" s="1336">
        <f ca="1">SUM(SUVAHAVUJ!$X$73+SUVAHAVUJ!$X$68)</f>
        <v>0</v>
      </c>
      <c r="AJ115" s="1336"/>
      <c r="AK115" s="1336"/>
      <c r="AL115" s="1336"/>
      <c r="AM115" s="1336"/>
      <c r="AN115" s="1336"/>
      <c r="AO115" s="1336"/>
      <c r="AP115" s="1336">
        <f ca="1">SUM(SUVAHAVUJ!$AS$73+SUVAHAVUJ!$AS$68)</f>
        <v>0</v>
      </c>
      <c r="AQ115" s="1336"/>
      <c r="AR115" s="1336"/>
      <c r="AS115" s="1336"/>
      <c r="AT115" s="1336"/>
      <c r="AU115" s="1336"/>
      <c r="AV115" s="1336"/>
      <c r="AW115" s="393"/>
      <c r="BB115" s="395">
        <f ca="1">SUM(SUVAHAVUJ!$X$73+SUVAHAVUJ!$X$68)</f>
        <v>0</v>
      </c>
      <c r="BC115" s="396"/>
      <c r="BD115" s="396">
        <f ca="1">SUM(SUVAHAVUJ!$AS$73+SUVAHAVUJ!$AS$68)</f>
        <v>0</v>
      </c>
      <c r="BE115" s="396"/>
      <c r="BF115" s="396"/>
      <c r="BG115" s="396"/>
      <c r="BH115" s="396"/>
    </row>
    <row r="116" spans="1:60" s="391" customFormat="1" ht="45" customHeight="1">
      <c r="A116" s="1317" t="s">
        <v>2702</v>
      </c>
      <c r="B116" s="1317"/>
      <c r="C116" s="1317"/>
      <c r="D116" s="1317"/>
      <c r="E116" s="1317"/>
      <c r="F116" s="1317"/>
      <c r="G116" s="1330" t="s">
        <v>2703</v>
      </c>
      <c r="H116" s="1330"/>
      <c r="I116" s="1330"/>
      <c r="J116" s="1330"/>
      <c r="K116" s="1330"/>
      <c r="L116" s="1330"/>
      <c r="M116" s="1330"/>
      <c r="N116" s="1330"/>
      <c r="O116" s="1330"/>
      <c r="P116" s="1330"/>
      <c r="Q116" s="1330"/>
      <c r="R116" s="1330"/>
      <c r="S116" s="1330"/>
      <c r="T116" s="1330"/>
      <c r="U116" s="1330"/>
      <c r="V116" s="1330"/>
      <c r="W116" s="1330"/>
      <c r="X116" s="1330"/>
      <c r="Y116" s="1330"/>
      <c r="Z116" s="1330"/>
      <c r="AA116" s="1330"/>
      <c r="AB116" s="1330"/>
      <c r="AC116" s="1330"/>
      <c r="AD116" s="1330"/>
      <c r="AE116" s="1330"/>
      <c r="AF116" s="1330"/>
      <c r="AG116" s="1330"/>
      <c r="AH116" s="1330"/>
      <c r="AI116" s="1334">
        <f ca="1">SUM(SUVAHAVUJ!$N$73+SUVAHAVUJ!$N$68)</f>
        <v>0</v>
      </c>
      <c r="AJ116" s="1334"/>
      <c r="AK116" s="1334"/>
      <c r="AL116" s="1334"/>
      <c r="AM116" s="1334"/>
      <c r="AN116" s="1334"/>
      <c r="AO116" s="1334"/>
      <c r="AP116" s="1334">
        <f ca="1">SUM(SUVAHAVUJ!$X$73+SUVAHAVUJ!$X$68)</f>
        <v>0</v>
      </c>
      <c r="AQ116" s="1334"/>
      <c r="AR116" s="1334"/>
      <c r="AS116" s="1334"/>
      <c r="AT116" s="1334"/>
      <c r="AU116" s="1334"/>
      <c r="AV116" s="1334"/>
      <c r="AW116" s="393"/>
      <c r="BB116" s="395">
        <f ca="1">SUM(SUVAHAVUJ!$N$73+SUVAHAVUJ!$N$68)</f>
        <v>0</v>
      </c>
      <c r="BC116" s="396"/>
      <c r="BD116" s="396">
        <f ca="1">SUM(SUVAHAVUJ!$X$73+SUVAHAVUJ!$X$68)</f>
        <v>0</v>
      </c>
      <c r="BE116" s="396"/>
      <c r="BF116" s="396"/>
      <c r="BG116" s="396"/>
      <c r="BH116" s="396"/>
    </row>
    <row r="117" spans="1:60" s="391" customFormat="1" ht="30" customHeight="1">
      <c r="A117" s="1317" t="s">
        <v>2704</v>
      </c>
      <c r="B117" s="1317"/>
      <c r="C117" s="1317"/>
      <c r="D117" s="1317"/>
      <c r="E117" s="1317"/>
      <c r="F117" s="1317"/>
      <c r="G117" s="1330" t="s">
        <v>2705</v>
      </c>
      <c r="H117" s="1330"/>
      <c r="I117" s="1330"/>
      <c r="J117" s="1330"/>
      <c r="K117" s="1330"/>
      <c r="L117" s="1330"/>
      <c r="M117" s="1330"/>
      <c r="N117" s="1330"/>
      <c r="O117" s="1330"/>
      <c r="P117" s="1330"/>
      <c r="Q117" s="1330"/>
      <c r="R117" s="1330"/>
      <c r="S117" s="1330"/>
      <c r="T117" s="1330"/>
      <c r="U117" s="1330"/>
      <c r="V117" s="1330"/>
      <c r="W117" s="1330"/>
      <c r="X117" s="1330"/>
      <c r="Y117" s="1330"/>
      <c r="Z117" s="1330"/>
      <c r="AA117" s="1330"/>
      <c r="AB117" s="1330"/>
      <c r="AC117" s="1330"/>
      <c r="AD117" s="1330"/>
      <c r="AE117" s="1330"/>
      <c r="AF117" s="1330"/>
      <c r="AG117" s="1330"/>
      <c r="AH117" s="1330"/>
      <c r="AI117" s="1333">
        <f>SUM(AI19)</f>
        <v>0</v>
      </c>
      <c r="AJ117" s="1333"/>
      <c r="AK117" s="1333"/>
      <c r="AL117" s="1333"/>
      <c r="AM117" s="1333"/>
      <c r="AN117" s="1333"/>
      <c r="AO117" s="1333"/>
      <c r="AP117" s="1333">
        <f>SUM(AP19)</f>
        <v>0</v>
      </c>
      <c r="AQ117" s="1333"/>
      <c r="AR117" s="1333"/>
      <c r="AS117" s="1333"/>
      <c r="AT117" s="1333"/>
      <c r="AU117" s="1333"/>
      <c r="AV117" s="1333"/>
      <c r="AW117" s="393"/>
      <c r="BB117" s="395">
        <f>SUM(AI117)</f>
        <v>0</v>
      </c>
      <c r="BC117" s="396"/>
      <c r="BD117" s="396">
        <f>$AP$117</f>
        <v>0</v>
      </c>
      <c r="BE117" s="396"/>
      <c r="BF117" s="396"/>
      <c r="BG117" s="396"/>
      <c r="BH117" s="396"/>
    </row>
    <row r="118" spans="1:60" s="391" customFormat="1" ht="44.25" customHeight="1">
      <c r="A118" s="1317" t="s">
        <v>2706</v>
      </c>
      <c r="B118" s="1317"/>
      <c r="C118" s="1317"/>
      <c r="D118" s="1317"/>
      <c r="E118" s="1317"/>
      <c r="F118" s="1317"/>
      <c r="G118" s="1330" t="s">
        <v>2707</v>
      </c>
      <c r="H118" s="1330"/>
      <c r="I118" s="1330"/>
      <c r="J118" s="1330"/>
      <c r="K118" s="1330"/>
      <c r="L118" s="1330"/>
      <c r="M118" s="1330"/>
      <c r="N118" s="1330"/>
      <c r="O118" s="1330"/>
      <c r="P118" s="1330"/>
      <c r="Q118" s="1330"/>
      <c r="R118" s="1330"/>
      <c r="S118" s="1330"/>
      <c r="T118" s="1330"/>
      <c r="U118" s="1330"/>
      <c r="V118" s="1330"/>
      <c r="W118" s="1330"/>
      <c r="X118" s="1330"/>
      <c r="Y118" s="1330"/>
      <c r="Z118" s="1330"/>
      <c r="AA118" s="1330"/>
      <c r="AB118" s="1330"/>
      <c r="AC118" s="1330"/>
      <c r="AD118" s="1330"/>
      <c r="AE118" s="1330"/>
      <c r="AF118" s="1330"/>
      <c r="AG118" s="1330"/>
      <c r="AH118" s="1330"/>
      <c r="AI118" s="1334">
        <f>SUM(AI116+AI117)</f>
        <v>0</v>
      </c>
      <c r="AJ118" s="1334"/>
      <c r="AK118" s="1334"/>
      <c r="AL118" s="1334"/>
      <c r="AM118" s="1334"/>
      <c r="AN118" s="1334"/>
      <c r="AO118" s="1334"/>
      <c r="AP118" s="1334">
        <f>SUM(AP116+AP117)</f>
        <v>0</v>
      </c>
      <c r="AQ118" s="1334"/>
      <c r="AR118" s="1334"/>
      <c r="AS118" s="1334"/>
      <c r="AT118" s="1334"/>
      <c r="AU118" s="1334"/>
      <c r="AV118" s="1334"/>
      <c r="AW118" s="393"/>
      <c r="BB118" s="395">
        <f>SUM(BB116+BB117)</f>
        <v>0</v>
      </c>
      <c r="BC118" s="396"/>
      <c r="BD118" s="395">
        <f>SUM(BD116+BD117)</f>
        <v>0</v>
      </c>
      <c r="BE118" s="396"/>
      <c r="BF118" s="396"/>
      <c r="BG118" s="396"/>
      <c r="BH118" s="396"/>
    </row>
    <row r="119" spans="1:60" s="391" customFormat="1" ht="13.5">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c r="AR119" s="411"/>
      <c r="AS119" s="386"/>
      <c r="AT119" s="411"/>
      <c r="AU119" s="411"/>
      <c r="AV119" s="411"/>
      <c r="AW119" s="411"/>
      <c r="BB119" s="389"/>
    </row>
    <row r="120" spans="1:60" ht="0.75" customHeight="1">
      <c r="AI120" s="1337">
        <f>SUM(AI116-AI115)</f>
        <v>0</v>
      </c>
      <c r="AJ120" s="1338"/>
      <c r="AK120" s="1338"/>
      <c r="AL120" s="1338"/>
      <c r="AM120" s="1338"/>
      <c r="AN120" s="1338"/>
      <c r="AO120" s="1338"/>
      <c r="AP120" s="1337">
        <f>SUM(AP116-AP115)</f>
        <v>0</v>
      </c>
      <c r="AQ120" s="1338"/>
      <c r="AR120" s="1338"/>
      <c r="AS120" s="1338"/>
      <c r="AT120" s="1338"/>
      <c r="AU120" s="1338"/>
      <c r="AV120" s="1338"/>
      <c r="BB120" s="395">
        <f>SUM(BB116-BB115)</f>
        <v>0</v>
      </c>
      <c r="BD120" s="395">
        <f>SUM(BD116-BD115)</f>
        <v>0</v>
      </c>
    </row>
    <row r="121" spans="1:60" ht="13.5" hidden="1"/>
    <row r="122" spans="1:60" ht="13.5" hidden="1">
      <c r="AI122" s="1337">
        <f>SUM(AI114-AI120)*-1</f>
        <v>0</v>
      </c>
      <c r="AJ122" s="1338"/>
      <c r="AK122" s="1338"/>
      <c r="AL122" s="1338"/>
      <c r="AM122" s="1338"/>
      <c r="AN122" s="1338"/>
      <c r="AO122" s="1338"/>
      <c r="AP122" s="1337">
        <f>SUM(AP114-AP120)*-1</f>
        <v>0</v>
      </c>
      <c r="AQ122" s="1338"/>
      <c r="AR122" s="1338"/>
      <c r="AS122" s="1338"/>
      <c r="AT122" s="1338"/>
      <c r="AU122" s="1338"/>
      <c r="AV122" s="1338"/>
      <c r="BB122" s="389">
        <f>SUM(BB114-BB120)*-1</f>
        <v>0</v>
      </c>
      <c r="BD122" s="389">
        <f>SUM(BD114-BD120)*-1</f>
        <v>0</v>
      </c>
    </row>
    <row r="123" spans="1:60" ht="13.5"/>
    <row r="124" spans="1:60" ht="13.5"/>
    <row r="125" spans="1:60" ht="13.5"/>
  </sheetData>
  <sheetProtection formatCells="0" formatColumns="0" formatRows="0" insertColumns="0" insertRows="0" deleteColumns="0" deleteRows="0" selectLockedCells="1" selectUnlockedCells="1"/>
  <mergeCells count="360">
    <mergeCell ref="AI122:AO122"/>
    <mergeCell ref="AP122:AV122"/>
    <mergeCell ref="A118:F118"/>
    <mergeCell ref="G118:AH118"/>
    <mergeCell ref="AI118:AO118"/>
    <mergeCell ref="AP118:AV118"/>
    <mergeCell ref="AI120:AO120"/>
    <mergeCell ref="AP120:AV120"/>
    <mergeCell ref="A117:F117"/>
    <mergeCell ref="G117:AH117"/>
    <mergeCell ref="AI117:AO117"/>
    <mergeCell ref="AP117:AV117"/>
    <mergeCell ref="A116:F116"/>
    <mergeCell ref="G116:AH116"/>
    <mergeCell ref="AI116:AO116"/>
    <mergeCell ref="AP116:AV116"/>
    <mergeCell ref="A115:F115"/>
    <mergeCell ref="G115:AH115"/>
    <mergeCell ref="AI115:AO115"/>
    <mergeCell ref="AP115:AV115"/>
    <mergeCell ref="A114:F114"/>
    <mergeCell ref="G114:AH114"/>
    <mergeCell ref="AI114:AO114"/>
    <mergeCell ref="AP114:AV114"/>
    <mergeCell ref="A113:F113"/>
    <mergeCell ref="G113:AH113"/>
    <mergeCell ref="AI113:AO113"/>
    <mergeCell ref="AP113:AV113"/>
    <mergeCell ref="A112:F112"/>
    <mergeCell ref="G112:AH112"/>
    <mergeCell ref="AI112:AO112"/>
    <mergeCell ref="AP112:AV112"/>
    <mergeCell ref="A111:F111"/>
    <mergeCell ref="G111:AH111"/>
    <mergeCell ref="AI111:AO111"/>
    <mergeCell ref="AP111:AV111"/>
    <mergeCell ref="A110:F110"/>
    <mergeCell ref="G110:AH110"/>
    <mergeCell ref="AI110:AO110"/>
    <mergeCell ref="AP110:AV110"/>
    <mergeCell ref="A109:F109"/>
    <mergeCell ref="G109:AH109"/>
    <mergeCell ref="AI109:AO109"/>
    <mergeCell ref="AP109:AV109"/>
    <mergeCell ref="A108:F108"/>
    <mergeCell ref="G108:AH108"/>
    <mergeCell ref="AI108:AO108"/>
    <mergeCell ref="AP108:AV108"/>
    <mergeCell ref="A107:F107"/>
    <mergeCell ref="G107:AH107"/>
    <mergeCell ref="AI107:AO107"/>
    <mergeCell ref="AP107:AV107"/>
    <mergeCell ref="A106:F106"/>
    <mergeCell ref="G106:AH106"/>
    <mergeCell ref="AI106:AO106"/>
    <mergeCell ref="AP106:AV106"/>
    <mergeCell ref="A105:F105"/>
    <mergeCell ref="G105:AH105"/>
    <mergeCell ref="AI105:AO105"/>
    <mergeCell ref="AP105:AV105"/>
    <mergeCell ref="A104:F104"/>
    <mergeCell ref="G104:AH104"/>
    <mergeCell ref="AI104:AO104"/>
    <mergeCell ref="AP104:AV104"/>
    <mergeCell ref="A103:F103"/>
    <mergeCell ref="G103:AH103"/>
    <mergeCell ref="AI103:AO103"/>
    <mergeCell ref="AP103:AV103"/>
    <mergeCell ref="A102:F102"/>
    <mergeCell ref="G102:AH102"/>
    <mergeCell ref="AI102:AO102"/>
    <mergeCell ref="AP102:AV102"/>
    <mergeCell ref="A101:F101"/>
    <mergeCell ref="G101:AH101"/>
    <mergeCell ref="AI101:AO101"/>
    <mergeCell ref="AP101:AV101"/>
    <mergeCell ref="A100:F100"/>
    <mergeCell ref="G100:AH100"/>
    <mergeCell ref="AI100:AO100"/>
    <mergeCell ref="AP100:AV100"/>
    <mergeCell ref="A99:F99"/>
    <mergeCell ref="G99:AH99"/>
    <mergeCell ref="AI99:AO99"/>
    <mergeCell ref="AP99:AV99"/>
    <mergeCell ref="A98:F98"/>
    <mergeCell ref="G98:AH98"/>
    <mergeCell ref="AI98:AO98"/>
    <mergeCell ref="AP98:AV98"/>
    <mergeCell ref="A97:F97"/>
    <mergeCell ref="G97:AH97"/>
    <mergeCell ref="AI97:AO97"/>
    <mergeCell ref="AP97:AV97"/>
    <mergeCell ref="A96:F96"/>
    <mergeCell ref="G96:AH96"/>
    <mergeCell ref="AI96:AO96"/>
    <mergeCell ref="AP96:AV96"/>
    <mergeCell ref="A94:F95"/>
    <mergeCell ref="G94:AH95"/>
    <mergeCell ref="AI94:AO95"/>
    <mergeCell ref="AP94:AV95"/>
    <mergeCell ref="A87:F87"/>
    <mergeCell ref="G87:AH87"/>
    <mergeCell ref="AI87:AO87"/>
    <mergeCell ref="AP87:AV87"/>
    <mergeCell ref="A86:F86"/>
    <mergeCell ref="G86:AH86"/>
    <mergeCell ref="AI86:AO86"/>
    <mergeCell ref="AP86:AV86"/>
    <mergeCell ref="A85:F85"/>
    <mergeCell ref="G85:AH85"/>
    <mergeCell ref="AI85:AO85"/>
    <mergeCell ref="AP85:AV85"/>
    <mergeCell ref="A84:F84"/>
    <mergeCell ref="G84:AH84"/>
    <mergeCell ref="AI84:AO84"/>
    <mergeCell ref="AP84:AV84"/>
    <mergeCell ref="A83:F83"/>
    <mergeCell ref="G83:AH83"/>
    <mergeCell ref="AI83:AO83"/>
    <mergeCell ref="AP83:AV83"/>
    <mergeCell ref="A82:F82"/>
    <mergeCell ref="G82:AH82"/>
    <mergeCell ref="AI82:AO82"/>
    <mergeCell ref="AP82:AV82"/>
    <mergeCell ref="A81:F81"/>
    <mergeCell ref="G81:AH81"/>
    <mergeCell ref="AI81:AO81"/>
    <mergeCell ref="AP81:AV81"/>
    <mergeCell ref="A80:F80"/>
    <mergeCell ref="G80:AH80"/>
    <mergeCell ref="AI80:AO80"/>
    <mergeCell ref="AP80:AV80"/>
    <mergeCell ref="A79:F79"/>
    <mergeCell ref="G79:AH79"/>
    <mergeCell ref="AI79:AO79"/>
    <mergeCell ref="AP79:AV79"/>
    <mergeCell ref="A78:F78"/>
    <mergeCell ref="G78:AH78"/>
    <mergeCell ref="AI78:AO78"/>
    <mergeCell ref="AP78:AV78"/>
    <mergeCell ref="A77:F77"/>
    <mergeCell ref="G77:AH77"/>
    <mergeCell ref="AI77:AO77"/>
    <mergeCell ref="AP77:AV77"/>
    <mergeCell ref="A76:F76"/>
    <mergeCell ref="G76:AH76"/>
    <mergeCell ref="AI76:AO76"/>
    <mergeCell ref="AP76:AV76"/>
    <mergeCell ref="A75:F75"/>
    <mergeCell ref="G75:AH75"/>
    <mergeCell ref="AI75:AO75"/>
    <mergeCell ref="AP75:AV75"/>
    <mergeCell ref="A74:F74"/>
    <mergeCell ref="G74:AH74"/>
    <mergeCell ref="AI74:AO74"/>
    <mergeCell ref="AP74:AV74"/>
    <mergeCell ref="A73:F73"/>
    <mergeCell ref="G73:AH73"/>
    <mergeCell ref="AI73:AO73"/>
    <mergeCell ref="AP73:AV73"/>
    <mergeCell ref="A72:F72"/>
    <mergeCell ref="G72:AH72"/>
    <mergeCell ref="AI72:AO72"/>
    <mergeCell ref="AP72:AV72"/>
    <mergeCell ref="A71:F71"/>
    <mergeCell ref="G71:AH71"/>
    <mergeCell ref="AI71:AO71"/>
    <mergeCell ref="AP71:AV71"/>
    <mergeCell ref="A70:F70"/>
    <mergeCell ref="G70:AH70"/>
    <mergeCell ref="AI70:AO70"/>
    <mergeCell ref="AP70:AV70"/>
    <mergeCell ref="A69:F69"/>
    <mergeCell ref="G69:AH69"/>
    <mergeCell ref="AI69:AO69"/>
    <mergeCell ref="AP69:AV69"/>
    <mergeCell ref="A68:F68"/>
    <mergeCell ref="G68:AH68"/>
    <mergeCell ref="AI68:AO68"/>
    <mergeCell ref="AP68:AV68"/>
    <mergeCell ref="A67:F67"/>
    <mergeCell ref="G67:AH67"/>
    <mergeCell ref="AI67:AO67"/>
    <mergeCell ref="AP67:AV67"/>
    <mergeCell ref="A66:F66"/>
    <mergeCell ref="G66:AH66"/>
    <mergeCell ref="AI66:AO66"/>
    <mergeCell ref="AP66:AV66"/>
    <mergeCell ref="A64:F65"/>
    <mergeCell ref="G64:AH65"/>
    <mergeCell ref="AI64:AO65"/>
    <mergeCell ref="AP64:AV65"/>
    <mergeCell ref="A55:F55"/>
    <mergeCell ref="G55:AH55"/>
    <mergeCell ref="AI55:AO55"/>
    <mergeCell ref="AP55:AV55"/>
    <mergeCell ref="A54:F54"/>
    <mergeCell ref="G54:AH54"/>
    <mergeCell ref="AI54:AO54"/>
    <mergeCell ref="AP54:AV54"/>
    <mergeCell ref="A53:F53"/>
    <mergeCell ref="G53:AH53"/>
    <mergeCell ref="AI53:AO53"/>
    <mergeCell ref="AP53:AV53"/>
    <mergeCell ref="A52:F52"/>
    <mergeCell ref="G52:AH52"/>
    <mergeCell ref="AI52:AO52"/>
    <mergeCell ref="AP52:AV52"/>
    <mergeCell ref="A51:F51"/>
    <mergeCell ref="G51:AH51"/>
    <mergeCell ref="AI51:AO51"/>
    <mergeCell ref="AP51:AV51"/>
    <mergeCell ref="A50:F50"/>
    <mergeCell ref="G50:AH50"/>
    <mergeCell ref="AI50:AO50"/>
    <mergeCell ref="AP50:AV50"/>
    <mergeCell ref="A49:F49"/>
    <mergeCell ref="G49:AH49"/>
    <mergeCell ref="AI49:AO49"/>
    <mergeCell ref="AP49:AV49"/>
    <mergeCell ref="A48:F48"/>
    <mergeCell ref="G48:AH48"/>
    <mergeCell ref="AI48:AO48"/>
    <mergeCell ref="AP48:AV48"/>
    <mergeCell ref="A47:F47"/>
    <mergeCell ref="G47:AH47"/>
    <mergeCell ref="AI47:AO47"/>
    <mergeCell ref="AP47:AV47"/>
    <mergeCell ref="A46:F46"/>
    <mergeCell ref="G46:AH46"/>
    <mergeCell ref="AI46:AO46"/>
    <mergeCell ref="AP46:AV46"/>
    <mergeCell ref="A45:F45"/>
    <mergeCell ref="G45:AH45"/>
    <mergeCell ref="AI45:AO45"/>
    <mergeCell ref="AP45:AV45"/>
    <mergeCell ref="A44:F44"/>
    <mergeCell ref="G44:AH44"/>
    <mergeCell ref="AI44:AO44"/>
    <mergeCell ref="AP44:AV44"/>
    <mergeCell ref="A43:F43"/>
    <mergeCell ref="G43:AH43"/>
    <mergeCell ref="AI43:AO43"/>
    <mergeCell ref="AP43:AV43"/>
    <mergeCell ref="A42:F42"/>
    <mergeCell ref="G42:AH42"/>
    <mergeCell ref="AI42:AO42"/>
    <mergeCell ref="AP42:AV42"/>
    <mergeCell ref="A41:F41"/>
    <mergeCell ref="G41:AH41"/>
    <mergeCell ref="AI41:AO41"/>
    <mergeCell ref="AP41:AV41"/>
    <mergeCell ref="A40:F40"/>
    <mergeCell ref="G40:AH40"/>
    <mergeCell ref="AI40:AO40"/>
    <mergeCell ref="AP40:AV40"/>
    <mergeCell ref="A39:F39"/>
    <mergeCell ref="G39:AH39"/>
    <mergeCell ref="AI39:AO39"/>
    <mergeCell ref="AP39:AV39"/>
    <mergeCell ref="A38:F38"/>
    <mergeCell ref="G38:AH38"/>
    <mergeCell ref="AI38:AO38"/>
    <mergeCell ref="AP38:AV38"/>
    <mergeCell ref="A37:F37"/>
    <mergeCell ref="G37:AH37"/>
    <mergeCell ref="AI37:AO37"/>
    <mergeCell ref="AP37:AV37"/>
    <mergeCell ref="A35:F36"/>
    <mergeCell ref="G35:AH36"/>
    <mergeCell ref="AI35:AO36"/>
    <mergeCell ref="AP35:AV36"/>
    <mergeCell ref="A27:F27"/>
    <mergeCell ref="G27:AH27"/>
    <mergeCell ref="AI27:AO27"/>
    <mergeCell ref="AP27:AV27"/>
    <mergeCell ref="A26:F26"/>
    <mergeCell ref="G26:AH26"/>
    <mergeCell ref="AI26:AO26"/>
    <mergeCell ref="AP26:AV26"/>
    <mergeCell ref="A25:F25"/>
    <mergeCell ref="G25:AH25"/>
    <mergeCell ref="AI25:AO25"/>
    <mergeCell ref="AP25:AV25"/>
    <mergeCell ref="A24:F24"/>
    <mergeCell ref="G24:AH24"/>
    <mergeCell ref="AI24:AO24"/>
    <mergeCell ref="AP24:AV24"/>
    <mergeCell ref="A23:F23"/>
    <mergeCell ref="G23:AH23"/>
    <mergeCell ref="AI23:AO23"/>
    <mergeCell ref="AP23:AV23"/>
    <mergeCell ref="A22:F22"/>
    <mergeCell ref="G22:AH22"/>
    <mergeCell ref="AI22:AO22"/>
    <mergeCell ref="AP22:AV22"/>
    <mergeCell ref="A21:F21"/>
    <mergeCell ref="G21:AH21"/>
    <mergeCell ref="AI21:AO21"/>
    <mergeCell ref="AP21:AV21"/>
    <mergeCell ref="A20:F20"/>
    <mergeCell ref="G20:AH20"/>
    <mergeCell ref="AI20:AO20"/>
    <mergeCell ref="AP20:AV20"/>
    <mergeCell ref="A19:F19"/>
    <mergeCell ref="G19:AH19"/>
    <mergeCell ref="AI19:AO19"/>
    <mergeCell ref="AP19:AV19"/>
    <mergeCell ref="A18:F18"/>
    <mergeCell ref="G18:AH18"/>
    <mergeCell ref="AI18:AO18"/>
    <mergeCell ref="AP18:AV18"/>
    <mergeCell ref="A17:F17"/>
    <mergeCell ref="G17:AH17"/>
    <mergeCell ref="AI17:AO17"/>
    <mergeCell ref="AP17:AV17"/>
    <mergeCell ref="A16:F16"/>
    <mergeCell ref="G16:AH16"/>
    <mergeCell ref="AI16:AO16"/>
    <mergeCell ref="AP16:AV16"/>
    <mergeCell ref="AI12:AO12"/>
    <mergeCell ref="AP12:AV12"/>
    <mergeCell ref="A15:F15"/>
    <mergeCell ref="G15:AH15"/>
    <mergeCell ref="AI15:AO15"/>
    <mergeCell ref="AP15:AV15"/>
    <mergeCell ref="A14:F14"/>
    <mergeCell ref="G14:AH14"/>
    <mergeCell ref="AI14:AO14"/>
    <mergeCell ref="AP14:AV14"/>
    <mergeCell ref="A11:F11"/>
    <mergeCell ref="G11:AH11"/>
    <mergeCell ref="AI11:AO11"/>
    <mergeCell ref="AP11:AV11"/>
    <mergeCell ref="A13:F13"/>
    <mergeCell ref="G13:AH13"/>
    <mergeCell ref="AI13:AO13"/>
    <mergeCell ref="AP13:AV13"/>
    <mergeCell ref="A12:F12"/>
    <mergeCell ref="G12:AH12"/>
    <mergeCell ref="A5:F6"/>
    <mergeCell ref="G5:AH6"/>
    <mergeCell ref="AI5:AO6"/>
    <mergeCell ref="AP5:AV6"/>
    <mergeCell ref="A9:F9"/>
    <mergeCell ref="G9:AH9"/>
    <mergeCell ref="AI9:AO9"/>
    <mergeCell ref="AP9:AV9"/>
    <mergeCell ref="A8:F8"/>
    <mergeCell ref="G8:AH8"/>
    <mergeCell ref="A10:F10"/>
    <mergeCell ref="G10:AH10"/>
    <mergeCell ref="AI10:AO10"/>
    <mergeCell ref="AP10:AV10"/>
    <mergeCell ref="A7:F7"/>
    <mergeCell ref="G7:AH7"/>
    <mergeCell ref="AI7:AO7"/>
    <mergeCell ref="AP7:AV7"/>
    <mergeCell ref="AI8:AO8"/>
    <mergeCell ref="AP8:AV8"/>
  </mergeCells>
  <phoneticPr fontId="66" type="noConversion"/>
  <pageMargins left="0.70866141732283472" right="0.70866141732283472" top="0.74803149606299213" bottom="0.74803149606299213" header="0.31496062992125984" footer="0.31496062992125984"/>
  <pageSetup paperSize="9" scale="93" orientation="portrait" horizontalDpi="1200" verticalDpi="1200" r:id="rId1"/>
  <headerFooter differentFirst="1">
    <oddFooter>&amp;R&amp;"Symbol,Obyčejné"&amp;9&amp;K00-046
&amp;"-,Obyčejné"Verlag Dashöfer, vydavateľstvo s.r.o.</oddFooter>
    <firstFooter>&amp;R&amp;9Verlag Dashöfer, vydavateľstvo s.r.o.</firstFooter>
  </headerFooter>
  <rowBreaks count="3" manualBreakCount="3">
    <brk id="30" max="16383" man="1"/>
    <brk id="59" max="16383" man="1"/>
    <brk id="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27</vt:i4>
      </vt:variant>
      <vt:variant>
        <vt:lpstr>Pomenované rozsahy</vt:lpstr>
      </vt:variant>
      <vt:variant>
        <vt:i4>19</vt:i4>
      </vt:variant>
    </vt:vector>
  </HeadingPairs>
  <TitlesOfParts>
    <vt:vector size="46" baseType="lpstr">
      <vt:lpstr>VstupHlavička</vt:lpstr>
      <vt:lpstr>Hlavicka</vt:lpstr>
      <vt:lpstr>hk2017</vt:lpstr>
      <vt:lpstr>hk2016</vt:lpstr>
      <vt:lpstr>Osnova</vt:lpstr>
      <vt:lpstr>ANALYTIKAVUJ</vt:lpstr>
      <vt:lpstr>poznamky 2017</vt:lpstr>
      <vt:lpstr>SUVAHAVUJ</vt:lpstr>
      <vt:lpstr>CASH FLOW DU n</vt:lpstr>
      <vt:lpstr>Tranformacia</vt:lpstr>
      <vt:lpstr>HL KNIHA VYPOC</vt:lpstr>
      <vt:lpstr>SKNACE</vt:lpstr>
      <vt:lpstr>PrekladHlav</vt:lpstr>
      <vt:lpstr>List1 (2)</vt:lpstr>
      <vt:lpstr>suvaha_p</vt:lpstr>
      <vt:lpstr>vykaz_p</vt:lpstr>
      <vt:lpstr>S 002</vt:lpstr>
      <vt:lpstr>S 003</vt:lpstr>
      <vt:lpstr>S 004</vt:lpstr>
      <vt:lpstr>S 005</vt:lpstr>
      <vt:lpstr>S 006</vt:lpstr>
      <vt:lpstr>S 007</vt:lpstr>
      <vt:lpstr>S 008</vt:lpstr>
      <vt:lpstr>S 009</vt:lpstr>
      <vt:lpstr>VZS 010</vt:lpstr>
      <vt:lpstr>VZP 011</vt:lpstr>
      <vt:lpstr>VZP 012</vt:lpstr>
      <vt:lpstr>'CASH FLOW DU n'!Oblasť_tlače</vt:lpstr>
      <vt:lpstr>'hk2016'!Oblasť_tlače</vt:lpstr>
      <vt:lpstr>'hk2017'!Oblasť_tlače</vt:lpstr>
      <vt:lpstr>Hlavicka!Oblasť_tlače</vt:lpstr>
      <vt:lpstr>'poznamky 2017'!Oblasť_tlače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'VZP 011'!Oblasť_tlače</vt:lpstr>
      <vt:lpstr>'VZP 012'!Oblasť_tlače</vt:lpstr>
      <vt:lpstr>'VZS 010'!Oblasť_tlače</vt:lpstr>
      <vt:lpstr>Osnova!Osnova</vt:lpstr>
      <vt:lpstr>Osnova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 Gróf</dc:creator>
  <cp:lastModifiedBy>officepro01</cp:lastModifiedBy>
  <cp:lastPrinted>2017-12-06T14:17:22Z</cp:lastPrinted>
  <dcterms:created xsi:type="dcterms:W3CDTF">2017-11-23T14:51:47Z</dcterms:created>
  <dcterms:modified xsi:type="dcterms:W3CDTF">2018-02-26T14:02:09Z</dcterms:modified>
</cp:coreProperties>
</file>